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"/>
    </mc:Choice>
  </mc:AlternateContent>
  <bookViews>
    <workbookView xWindow="0" yWindow="0" windowWidth="20490" windowHeight="7545" firstSheet="1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  <fileRecoveryPr repairLoad="1"/>
</workbook>
</file>

<file path=xl/calcChain.xml><?xml version="1.0" encoding="utf-8"?>
<calcChain xmlns="http://schemas.openxmlformats.org/spreadsheetml/2006/main">
  <c r="N6" i="10" l="1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6" i="10"/>
  <c r="L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6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7" i="10"/>
  <c r="D8" i="10"/>
  <c r="D5" i="10"/>
  <c r="Q23" i="10" l="1"/>
  <c r="R23" i="10"/>
  <c r="P23" i="10"/>
  <c r="Q22" i="10"/>
  <c r="R22" i="10"/>
  <c r="P22" i="10"/>
  <c r="S15" i="10" l="1"/>
  <c r="R15" i="10"/>
  <c r="Q15" i="10"/>
  <c r="Q11" i="10" l="1"/>
  <c r="AY4" i="10"/>
  <c r="AJ7" i="10"/>
  <c r="AJ8" i="10"/>
  <c r="AJ14" i="10"/>
  <c r="AJ16" i="10"/>
  <c r="AJ23" i="10"/>
  <c r="AJ24" i="10"/>
  <c r="AJ30" i="10"/>
  <c r="AJ31" i="10"/>
  <c r="AJ32" i="10"/>
  <c r="AJ39" i="10"/>
  <c r="AY40" i="10"/>
  <c r="AJ44" i="10"/>
  <c r="AJ46" i="10"/>
  <c r="AJ47" i="10"/>
  <c r="AJ52" i="10"/>
  <c r="AJ54" i="10"/>
  <c r="AY55" i="10"/>
  <c r="AJ5" i="10"/>
  <c r="U6" i="10"/>
  <c r="AI7" i="10"/>
  <c r="AI9" i="10"/>
  <c r="AI10" i="10"/>
  <c r="AI11" i="10"/>
  <c r="AI13" i="10"/>
  <c r="AI16" i="10"/>
  <c r="AI17" i="10"/>
  <c r="AI18" i="10"/>
  <c r="AI19" i="10"/>
  <c r="AI21" i="10"/>
  <c r="AI24" i="10"/>
  <c r="AI25" i="10"/>
  <c r="AI26" i="10"/>
  <c r="AI27" i="10"/>
  <c r="AI29" i="10"/>
  <c r="AI32" i="10"/>
  <c r="AI33" i="10"/>
  <c r="AI34" i="10"/>
  <c r="AI35" i="10"/>
  <c r="AI37" i="10"/>
  <c r="AI39" i="10"/>
  <c r="AI40" i="10"/>
  <c r="AI41" i="10"/>
  <c r="AI42" i="10"/>
  <c r="AI43" i="10"/>
  <c r="AI45" i="10"/>
  <c r="AI47" i="10"/>
  <c r="AI49" i="10"/>
  <c r="AI50" i="10"/>
  <c r="AI51" i="10"/>
  <c r="AI54" i="10"/>
  <c r="AI5" i="10"/>
  <c r="Q6" i="10"/>
  <c r="AH8" i="10"/>
  <c r="AH9" i="10"/>
  <c r="AH10" i="10"/>
  <c r="AH11" i="10"/>
  <c r="AH12" i="10"/>
  <c r="AH13" i="10"/>
  <c r="AH15" i="10"/>
  <c r="AH17" i="10"/>
  <c r="AH18" i="10"/>
  <c r="AH19" i="10"/>
  <c r="AH20" i="10"/>
  <c r="AH24" i="10"/>
  <c r="AH26" i="10"/>
  <c r="AH27" i="10"/>
  <c r="AH28" i="10"/>
  <c r="AH31" i="10"/>
  <c r="AH34" i="10"/>
  <c r="AH35" i="10"/>
  <c r="AH36" i="10"/>
  <c r="AH40" i="10"/>
  <c r="AH41" i="10"/>
  <c r="AH42" i="10"/>
  <c r="AH43" i="10"/>
  <c r="AH44" i="10"/>
  <c r="AH45" i="10"/>
  <c r="AH48" i="10"/>
  <c r="AH50" i="10"/>
  <c r="AH51" i="10"/>
  <c r="Y6" i="10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AG39" i="10" s="1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C5" i="10"/>
  <c r="AE5" i="10" s="1"/>
  <c r="AJ55" i="10"/>
  <c r="AI55" i="10"/>
  <c r="AH55" i="10"/>
  <c r="AD55" i="10"/>
  <c r="AH54" i="10"/>
  <c r="AD54" i="10"/>
  <c r="AI53" i="10"/>
  <c r="AD53" i="10"/>
  <c r="AI52" i="10"/>
  <c r="AH52" i="10"/>
  <c r="AD52" i="10"/>
  <c r="AJ51" i="10"/>
  <c r="AD51" i="10"/>
  <c r="AJ50" i="10"/>
  <c r="AD50" i="10"/>
  <c r="AD49" i="10"/>
  <c r="AJ48" i="10"/>
  <c r="AI48" i="10"/>
  <c r="AD48" i="10"/>
  <c r="AH47" i="10"/>
  <c r="AD47" i="10"/>
  <c r="AI46" i="10"/>
  <c r="AH46" i="10"/>
  <c r="AD46" i="10"/>
  <c r="AJ45" i="10"/>
  <c r="AD45" i="10"/>
  <c r="AI44" i="10"/>
  <c r="AD44" i="10"/>
  <c r="AJ43" i="10"/>
  <c r="AD43" i="10"/>
  <c r="AJ42" i="10"/>
  <c r="AD42" i="10"/>
  <c r="AD41" i="10"/>
  <c r="AJ40" i="10"/>
  <c r="AD40" i="10"/>
  <c r="AH39" i="10"/>
  <c r="AD39" i="10"/>
  <c r="AJ38" i="10"/>
  <c r="AI38" i="10"/>
  <c r="AH38" i="10"/>
  <c r="AD38" i="10"/>
  <c r="AD37" i="10"/>
  <c r="AJ36" i="10"/>
  <c r="AI36" i="10"/>
  <c r="AD36" i="10"/>
  <c r="AJ35" i="10"/>
  <c r="AD35" i="10"/>
  <c r="AJ34" i="10"/>
  <c r="AD34" i="10"/>
  <c r="AH33" i="10"/>
  <c r="AD33" i="10"/>
  <c r="AH32" i="10"/>
  <c r="AD32" i="10"/>
  <c r="AI31" i="10"/>
  <c r="AD31" i="10"/>
  <c r="AI30" i="10"/>
  <c r="AH30" i="10"/>
  <c r="AD30" i="10"/>
  <c r="AD29" i="10"/>
  <c r="AJ28" i="10"/>
  <c r="AI28" i="10"/>
  <c r="AD28" i="10"/>
  <c r="AJ27" i="10"/>
  <c r="AD27" i="10"/>
  <c r="AJ26" i="10"/>
  <c r="AD26" i="10"/>
  <c r="AH25" i="10"/>
  <c r="AD25" i="10"/>
  <c r="AD24" i="10"/>
  <c r="AI23" i="10"/>
  <c r="AH23" i="10"/>
  <c r="AD23" i="10"/>
  <c r="AJ22" i="10"/>
  <c r="AI22" i="10"/>
  <c r="AH22" i="10"/>
  <c r="AD22" i="10"/>
  <c r="AD21" i="10"/>
  <c r="AJ20" i="10"/>
  <c r="AI20" i="10"/>
  <c r="AD20" i="10"/>
  <c r="AJ19" i="10"/>
  <c r="AD19" i="10"/>
  <c r="AJ18" i="10"/>
  <c r="AD18" i="10"/>
  <c r="AD17" i="10"/>
  <c r="AH16" i="10"/>
  <c r="AD16" i="10"/>
  <c r="AJ15" i="10"/>
  <c r="AI15" i="10"/>
  <c r="AD15" i="10"/>
  <c r="AI14" i="10"/>
  <c r="AH14" i="10"/>
  <c r="AD14" i="10"/>
  <c r="AD13" i="10"/>
  <c r="AJ12" i="10"/>
  <c r="AI12" i="10"/>
  <c r="AD12" i="10"/>
  <c r="AJ11" i="10"/>
  <c r="AD11" i="10"/>
  <c r="AJ10" i="10"/>
  <c r="AD10" i="10"/>
  <c r="AD9" i="10"/>
  <c r="AI8" i="10"/>
  <c r="AD8" i="10"/>
  <c r="AH7" i="10"/>
  <c r="AD7" i="10"/>
  <c r="AJ6" i="10"/>
  <c r="AI6" i="10"/>
  <c r="AH6" i="10"/>
  <c r="AD6" i="10"/>
  <c r="AH5" i="10"/>
  <c r="AD5" i="10"/>
  <c r="AX4" i="10"/>
  <c r="AW4" i="10"/>
  <c r="AW8" i="10" s="1"/>
  <c r="AY4" i="6"/>
  <c r="AX4" i="6"/>
  <c r="AW4" i="6"/>
  <c r="AV4" i="6"/>
  <c r="AU4" i="6"/>
  <c r="AT4" i="6"/>
  <c r="R6" i="10" l="1"/>
  <c r="AT4" i="10"/>
  <c r="AT44" i="10" s="1"/>
  <c r="AW53" i="10"/>
  <c r="AW37" i="10"/>
  <c r="AW21" i="10"/>
  <c r="BE21" i="10" s="1"/>
  <c r="AW29" i="10"/>
  <c r="AX10" i="10"/>
  <c r="BF10" i="10" s="1"/>
  <c r="AY10" i="10"/>
  <c r="BG10" i="10" s="1"/>
  <c r="AY16" i="10"/>
  <c r="BG16" i="10" s="1"/>
  <c r="AY35" i="10"/>
  <c r="AY51" i="10"/>
  <c r="AY47" i="10"/>
  <c r="AY31" i="10"/>
  <c r="AY19" i="10"/>
  <c r="BG19" i="10" s="1"/>
  <c r="AY36" i="10"/>
  <c r="AY52" i="10"/>
  <c r="AY43" i="10"/>
  <c r="AY27" i="10"/>
  <c r="AY12" i="10"/>
  <c r="BG12" i="10" s="1"/>
  <c r="AY28" i="10"/>
  <c r="AY48" i="10"/>
  <c r="AY20" i="10"/>
  <c r="BG20" i="10" s="1"/>
  <c r="AY8" i="10"/>
  <c r="BG8" i="10" s="1"/>
  <c r="AY11" i="10"/>
  <c r="BG11" i="10" s="1"/>
  <c r="AY24" i="10"/>
  <c r="AY44" i="10"/>
  <c r="AY15" i="10"/>
  <c r="BG15" i="10" s="1"/>
  <c r="AY49" i="10"/>
  <c r="AY25" i="10"/>
  <c r="BG25" i="10" s="1"/>
  <c r="T6" i="10"/>
  <c r="AY7" i="10"/>
  <c r="BG7" i="10" s="1"/>
  <c r="AY23" i="10"/>
  <c r="AW49" i="10"/>
  <c r="AW33" i="10"/>
  <c r="AW25" i="10"/>
  <c r="BE25" i="10" s="1"/>
  <c r="AY53" i="10"/>
  <c r="AY45" i="10"/>
  <c r="AY37" i="10"/>
  <c r="AY29" i="10"/>
  <c r="AY21" i="10"/>
  <c r="AY13" i="10"/>
  <c r="BG13" i="10" s="1"/>
  <c r="AY41" i="10"/>
  <c r="AY17" i="10"/>
  <c r="BG17" i="10" s="1"/>
  <c r="AH21" i="10"/>
  <c r="AH37" i="10"/>
  <c r="AY39" i="10"/>
  <c r="AY33" i="10"/>
  <c r="AY9" i="10"/>
  <c r="BG9" i="10" s="1"/>
  <c r="AH29" i="10"/>
  <c r="AJ33" i="10"/>
  <c r="AY32" i="10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BF21" i="10" s="1"/>
  <c r="AX9" i="10"/>
  <c r="BF9" i="10" s="1"/>
  <c r="AX7" i="10"/>
  <c r="BF7" i="10" s="1"/>
  <c r="AX52" i="10"/>
  <c r="AX48" i="10"/>
  <c r="AX44" i="10"/>
  <c r="AX40" i="10"/>
  <c r="AX36" i="10"/>
  <c r="AX32" i="10"/>
  <c r="AX28" i="10"/>
  <c r="AX24" i="10"/>
  <c r="AX20" i="10"/>
  <c r="BF20" i="10" s="1"/>
  <c r="AX16" i="10"/>
  <c r="BF16" i="10" s="1"/>
  <c r="AX12" i="10"/>
  <c r="BF12" i="10" s="1"/>
  <c r="AX8" i="10"/>
  <c r="BF8" i="10" s="1"/>
  <c r="AX49" i="10"/>
  <c r="AX41" i="10"/>
  <c r="AX33" i="10"/>
  <c r="AX25" i="10"/>
  <c r="AX17" i="10"/>
  <c r="BF17" i="10" s="1"/>
  <c r="AX13" i="10"/>
  <c r="BF13" i="10" s="1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BF15" i="10" s="1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BE19" i="10" s="1"/>
  <c r="AW17" i="10"/>
  <c r="BE17" i="10" s="1"/>
  <c r="AW15" i="10"/>
  <c r="BE15" i="10" s="1"/>
  <c r="AW13" i="10"/>
  <c r="BE13" i="10" s="1"/>
  <c r="AW11" i="10"/>
  <c r="BE11" i="10" s="1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BE22" i="10" s="1"/>
  <c r="AW20" i="10"/>
  <c r="BE20" i="10" s="1"/>
  <c r="AW18" i="10"/>
  <c r="BE18" i="10" s="1"/>
  <c r="AW16" i="10"/>
  <c r="BE16" i="10" s="1"/>
  <c r="AW14" i="10"/>
  <c r="BE14" i="10" s="1"/>
  <c r="AW12" i="10"/>
  <c r="BE12" i="10" s="1"/>
  <c r="AW10" i="10"/>
  <c r="BE10" i="10" s="1"/>
  <c r="AG2" i="10"/>
  <c r="AG3" i="10" s="1"/>
  <c r="V6" i="10"/>
  <c r="X6" i="10" s="1"/>
  <c r="AG6" i="10"/>
  <c r="AU4" i="10"/>
  <c r="AU40" i="10" s="1"/>
  <c r="AV4" i="10"/>
  <c r="AV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AE23" i="10"/>
  <c r="BF24" i="10"/>
  <c r="BG21" i="10"/>
  <c r="BE8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S6" i="10"/>
  <c r="Q12" i="10" s="1"/>
  <c r="AA6" i="10"/>
  <c r="S12" i="10" s="1"/>
  <c r="S13" i="10" s="1"/>
  <c r="S14" i="10" s="1"/>
  <c r="S16" i="10" s="1"/>
  <c r="S17" i="10" s="1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AI58" i="10" l="1"/>
  <c r="Q13" i="10"/>
  <c r="Q14" i="10" s="1"/>
  <c r="Q16" i="10" s="1"/>
  <c r="Q17" i="10" s="1"/>
  <c r="AH58" i="10"/>
  <c r="AJ58" i="10"/>
  <c r="W6" i="10"/>
  <c r="R12" i="10" s="1"/>
  <c r="R13" i="10" s="1"/>
  <c r="R14" i="10" s="1"/>
  <c r="R16" i="10" s="1"/>
  <c r="R17" i="10" s="1"/>
  <c r="AU17" i="10"/>
  <c r="BC17" i="10" s="1"/>
  <c r="AU51" i="10"/>
  <c r="AU45" i="10"/>
  <c r="AU30" i="10"/>
  <c r="AU13" i="10"/>
  <c r="BC13" i="10" s="1"/>
  <c r="AU21" i="10"/>
  <c r="AU19" i="10"/>
  <c r="BC19" i="10" s="1"/>
  <c r="AU38" i="10"/>
  <c r="AU55" i="10"/>
  <c r="AU37" i="10"/>
  <c r="AU31" i="10"/>
  <c r="AU10" i="10"/>
  <c r="BC10" i="10" s="1"/>
  <c r="AU29" i="10"/>
  <c r="AU49" i="10"/>
  <c r="AU42" i="10"/>
  <c r="AU39" i="10"/>
  <c r="AU9" i="10"/>
  <c r="BC9" i="10" s="1"/>
  <c r="AU43" i="10"/>
  <c r="AU54" i="10"/>
  <c r="AU15" i="10"/>
  <c r="BC15" i="10" s="1"/>
  <c r="AU14" i="10"/>
  <c r="BC14" i="10" s="1"/>
  <c r="AU33" i="10"/>
  <c r="AU53" i="10"/>
  <c r="AU22" i="10"/>
  <c r="BC22" i="10" s="1"/>
  <c r="AU8" i="10"/>
  <c r="BC8" i="10" s="1"/>
  <c r="AU7" i="10"/>
  <c r="BC7" i="10" s="1"/>
  <c r="AV47" i="10"/>
  <c r="AV32" i="10"/>
  <c r="AU16" i="10"/>
  <c r="BC16" i="10" s="1"/>
  <c r="AU28" i="10"/>
  <c r="BC28" i="10" s="1"/>
  <c r="AV54" i="10"/>
  <c r="AU26" i="10"/>
  <c r="AU46" i="10"/>
  <c r="AU35" i="10"/>
  <c r="AU32" i="10"/>
  <c r="AV9" i="10"/>
  <c r="BD9" i="10" s="1"/>
  <c r="AV10" i="10"/>
  <c r="BD10" i="10" s="1"/>
  <c r="AV26" i="10"/>
  <c r="AV27" i="10"/>
  <c r="BD27" i="10" s="1"/>
  <c r="AU48" i="10"/>
  <c r="AV53" i="10"/>
  <c r="AV30" i="10"/>
  <c r="BD30" i="10" s="1"/>
  <c r="AV44" i="10"/>
  <c r="AV13" i="10"/>
  <c r="BD13" i="10" s="1"/>
  <c r="AV24" i="10"/>
  <c r="BD24" i="10" s="1"/>
  <c r="AV49" i="10"/>
  <c r="AV46" i="10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AV7" i="10"/>
  <c r="BD7" i="10" s="1"/>
  <c r="AV11" i="10"/>
  <c r="BD11" i="10" s="1"/>
  <c r="AV31" i="10"/>
  <c r="AV8" i="10"/>
  <c r="BD8" i="10" s="1"/>
  <c r="AV48" i="10"/>
  <c r="AV45" i="10"/>
  <c r="AU23" i="10"/>
  <c r="BC23" i="10" s="1"/>
  <c r="AV29" i="10"/>
  <c r="AV22" i="10"/>
  <c r="BD22" i="10" s="1"/>
  <c r="AV42" i="10"/>
  <c r="AU12" i="10"/>
  <c r="BC12" i="10" s="1"/>
  <c r="AV15" i="10"/>
  <c r="BD15" i="10" s="1"/>
  <c r="AV43" i="10"/>
  <c r="AU25" i="10"/>
  <c r="BC25" i="10" s="1"/>
  <c r="AU41" i="10"/>
  <c r="AV28" i="10"/>
  <c r="AU18" i="10"/>
  <c r="AU34" i="10"/>
  <c r="AU50" i="10"/>
  <c r="AU27" i="10"/>
  <c r="AU47" i="10"/>
  <c r="AU44" i="10"/>
  <c r="AU24" i="10"/>
  <c r="AU36" i="10"/>
  <c r="AV17" i="10"/>
  <c r="BD17" i="10" s="1"/>
  <c r="AV20" i="10"/>
  <c r="BD20" i="10" s="1"/>
  <c r="AV41" i="10"/>
  <c r="AV18" i="10"/>
  <c r="BD18" i="10" s="1"/>
  <c r="AV34" i="10"/>
  <c r="AV50" i="10"/>
  <c r="AV19" i="10"/>
  <c r="BD19" i="10" s="1"/>
  <c r="AV35" i="10"/>
  <c r="AV51" i="10"/>
  <c r="AV12" i="10"/>
  <c r="BD12" i="10" s="1"/>
  <c r="AV36" i="10"/>
  <c r="BD36" i="10" s="1"/>
  <c r="AV52" i="10"/>
  <c r="AV33" i="10"/>
  <c r="BD33" i="10" s="1"/>
  <c r="AV39" i="10"/>
  <c r="AV55" i="10"/>
  <c r="AV16" i="10"/>
  <c r="BD16" i="10" s="1"/>
  <c r="AV40" i="10"/>
  <c r="AU52" i="10"/>
  <c r="AT11" i="10"/>
  <c r="BB11" i="10" s="1"/>
  <c r="AT34" i="10"/>
  <c r="BB34" i="10" s="1"/>
  <c r="AT25" i="10"/>
  <c r="BB25" i="10" s="1"/>
  <c r="AT41" i="10"/>
  <c r="AF58" i="10"/>
  <c r="AF60" i="10" s="1"/>
  <c r="AT47" i="10"/>
  <c r="AT36" i="10"/>
  <c r="AT50" i="10"/>
  <c r="AT15" i="10"/>
  <c r="BB15" i="10" s="1"/>
  <c r="AT9" i="10"/>
  <c r="BB9" i="10" s="1"/>
  <c r="AT18" i="10"/>
  <c r="BB18" i="10" s="1"/>
  <c r="AT55" i="10"/>
  <c r="AT32" i="10"/>
  <c r="AT13" i="10"/>
  <c r="BB13" i="10" s="1"/>
  <c r="AT27" i="10"/>
  <c r="AT51" i="10"/>
  <c r="AT8" i="10"/>
  <c r="BB8" i="10" s="1"/>
  <c r="AT22" i="10"/>
  <c r="BB22" i="10" s="1"/>
  <c r="AT54" i="10"/>
  <c r="AT17" i="10"/>
  <c r="BB17" i="10" s="1"/>
  <c r="AT33" i="10"/>
  <c r="AT49" i="10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AT7" i="10"/>
  <c r="BB7" i="10" s="1"/>
  <c r="AT12" i="10"/>
  <c r="BB12" i="10" s="1"/>
  <c r="AT52" i="10"/>
  <c r="AT29" i="10"/>
  <c r="BB29" i="10" s="1"/>
  <c r="AT45" i="10"/>
  <c r="AT23" i="10"/>
  <c r="BB23" i="10" s="1"/>
  <c r="AT48" i="10"/>
  <c r="AT38" i="10"/>
  <c r="AT40" i="10"/>
  <c r="AE58" i="10"/>
  <c r="AE59" i="10" s="1"/>
  <c r="AT21" i="10"/>
  <c r="BB21" i="10" s="1"/>
  <c r="AT37" i="10"/>
  <c r="BB37" i="10" s="1"/>
  <c r="AT53" i="10"/>
  <c r="AT39" i="10"/>
  <c r="AT24" i="10"/>
  <c r="AT14" i="10"/>
  <c r="BB14" i="10" s="1"/>
  <c r="AT30" i="10"/>
  <c r="AT46" i="10"/>
  <c r="AT35" i="10"/>
  <c r="AT28" i="10"/>
  <c r="BB28" i="10" s="1"/>
  <c r="AT43" i="10"/>
  <c r="AT20" i="10"/>
  <c r="BB20" i="10" s="1"/>
  <c r="AG58" i="10"/>
  <c r="AG60" i="10" s="1"/>
  <c r="BF27" i="10"/>
  <c r="BE23" i="10"/>
  <c r="BF25" i="10"/>
  <c r="BE27" i="10"/>
  <c r="BG23" i="10"/>
  <c r="BF23" i="10"/>
  <c r="BE28" i="10"/>
  <c r="BG24" i="10"/>
  <c r="BG28" i="10"/>
  <c r="AI60" i="10"/>
  <c r="AI59" i="10"/>
  <c r="AH59" i="10"/>
  <c r="AH60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AK59" i="10" l="1"/>
  <c r="AN59" i="10" s="1"/>
  <c r="AJ60" i="10"/>
  <c r="AJ59" i="10"/>
  <c r="AF59" i="10"/>
  <c r="AL59" i="10" s="1"/>
  <c r="AO59" i="10" s="1"/>
  <c r="AE60" i="10"/>
  <c r="AG59" i="10"/>
  <c r="AM59" i="10" s="1"/>
  <c r="AP59" i="10" s="1"/>
  <c r="BD28" i="10"/>
  <c r="BB32" i="10"/>
  <c r="BC18" i="10"/>
  <c r="BF26" i="10"/>
  <c r="BE30" i="10"/>
  <c r="BD39" i="10"/>
  <c r="BC31" i="10"/>
  <c r="BE26" i="10"/>
  <c r="BG27" i="10"/>
  <c r="BB24" i="10"/>
  <c r="BG31" i="10"/>
  <c r="BD26" i="10"/>
  <c r="BE31" i="10"/>
  <c r="BG26" i="10"/>
  <c r="BC26" i="10"/>
  <c r="BF28" i="10"/>
  <c r="BB40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BG29" i="10" l="1"/>
  <c r="BB27" i="10"/>
  <c r="BB35" i="10"/>
  <c r="BF33" i="10"/>
  <c r="BF31" i="10"/>
  <c r="BD29" i="10"/>
  <c r="BE29" i="10"/>
  <c r="BD42" i="10"/>
  <c r="BG34" i="10"/>
  <c r="BF29" i="10"/>
  <c r="BB43" i="10"/>
  <c r="BC29" i="10"/>
  <c r="BE34" i="10"/>
  <c r="BG30" i="10"/>
  <c r="BC34" i="10"/>
  <c r="BE33" i="10"/>
  <c r="BC21" i="10"/>
  <c r="BD31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BE36" i="10" l="1"/>
  <c r="BC32" i="10"/>
  <c r="BF32" i="10"/>
  <c r="BD32" i="10"/>
  <c r="BB30" i="10"/>
  <c r="BG37" i="10"/>
  <c r="BE32" i="10"/>
  <c r="BD34" i="10"/>
  <c r="BG33" i="10"/>
  <c r="BD45" i="10"/>
  <c r="BF36" i="10"/>
  <c r="BC24" i="10"/>
  <c r="BC37" i="10"/>
  <c r="BE37" i="10"/>
  <c r="BB46" i="10"/>
  <c r="BF34" i="10"/>
  <c r="BB38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C27" i="10"/>
  <c r="BE40" i="10"/>
  <c r="BG40" i="10"/>
  <c r="BC35" i="10"/>
  <c r="BG36" i="10"/>
  <c r="BF35" i="10"/>
  <c r="BE39" i="10"/>
  <c r="BG35" i="10"/>
  <c r="BD48" i="10"/>
  <c r="BD37" i="10"/>
  <c r="BD35" i="10"/>
  <c r="BB41" i="10"/>
  <c r="BB49" i="10"/>
  <c r="BC40" i="10"/>
  <c r="BF39" i="10"/>
  <c r="BE35" i="10"/>
  <c r="BB33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D38" i="10"/>
  <c r="BG43" i="10"/>
  <c r="BB36" i="10"/>
  <c r="BB55" i="10"/>
  <c r="BB52" i="10"/>
  <c r="BD54" i="10"/>
  <c r="BD51" i="10"/>
  <c r="BG39" i="10"/>
  <c r="BC30" i="10"/>
  <c r="BC43" i="10"/>
  <c r="BE38" i="10"/>
  <c r="BB44" i="10"/>
  <c r="BD40" i="10"/>
  <c r="BF38" i="10"/>
  <c r="BC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C41" i="10" l="1"/>
  <c r="BE41" i="10"/>
  <c r="BC33" i="10"/>
  <c r="BF43" i="10"/>
  <c r="BD43" i="10"/>
  <c r="BD41" i="10"/>
  <c r="BE46" i="10"/>
  <c r="BG46" i="10"/>
  <c r="BF45" i="10"/>
  <c r="BB39" i="10"/>
  <c r="BE45" i="10"/>
  <c r="BF41" i="10"/>
  <c r="BB47" i="10"/>
  <c r="BC46" i="10"/>
  <c r="BG42" i="10"/>
  <c r="BG41" i="10"/>
  <c r="BC49" i="10" l="1"/>
  <c r="BE44" i="10"/>
  <c r="BB42" i="10"/>
  <c r="BD44" i="10"/>
  <c r="BG45" i="10"/>
  <c r="BE48" i="10"/>
  <c r="BE49" i="10"/>
  <c r="BD46" i="10"/>
  <c r="BG44" i="10"/>
  <c r="BF44" i="10"/>
  <c r="BG49" i="10"/>
  <c r="BF46" i="10"/>
  <c r="BB53" i="10"/>
  <c r="BB50" i="10"/>
  <c r="BF48" i="10"/>
  <c r="BC36" i="10"/>
  <c r="BC44" i="10"/>
  <c r="BC47" i="10" l="1"/>
  <c r="BF49" i="10"/>
  <c r="BF54" i="10"/>
  <c r="BF51" i="10"/>
  <c r="BD47" i="10"/>
  <c r="BG47" i="10"/>
  <c r="BF47" i="10"/>
  <c r="BE51" i="10"/>
  <c r="BE54" i="10"/>
  <c r="BD49" i="10"/>
  <c r="BE47" i="10"/>
  <c r="BC39" i="10"/>
  <c r="BG52" i="10"/>
  <c r="BG55" i="10"/>
  <c r="BE52" i="10"/>
  <c r="BE55" i="10"/>
  <c r="BG48" i="10"/>
  <c r="BB45" i="10"/>
  <c r="BC52" i="10"/>
  <c r="BC55" i="10"/>
  <c r="BD55" i="10" l="1"/>
  <c r="BD52" i="10"/>
  <c r="BC53" i="10"/>
  <c r="BC50" i="10"/>
  <c r="BC42" i="10"/>
  <c r="BD53" i="10"/>
  <c r="BD50" i="10"/>
  <c r="BB48" i="10"/>
  <c r="BF50" i="10"/>
  <c r="BF53" i="10"/>
  <c r="BF52" i="10"/>
  <c r="BF55" i="10"/>
  <c r="BG54" i="10"/>
  <c r="BG51" i="10"/>
  <c r="BE50" i="10"/>
  <c r="BE53" i="10"/>
  <c r="BG50" i="10"/>
  <c r="BG53" i="10"/>
  <c r="BB54" i="10" l="1"/>
  <c r="BB51" i="10"/>
  <c r="BC45" i="10"/>
  <c r="BC48" i="10" l="1"/>
  <c r="BC54" i="10" l="1"/>
  <c r="BC51" i="10"/>
</calcChain>
</file>

<file path=xl/sharedStrings.xml><?xml version="1.0" encoding="utf-8"?>
<sst xmlns="http://schemas.openxmlformats.org/spreadsheetml/2006/main" count="386" uniqueCount="112">
  <si>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</si>
  <si>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</si>
  <si>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</si>
  <si>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</si>
  <si>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</si>
  <si>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</si>
  <si>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</si>
  <si>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</si>
  <si>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</si>
  <si>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</si>
  <si>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</si>
  <si>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</si>
  <si>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</si>
  <si>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</si>
  <si>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</si>
  <si>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</si>
  <si>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</si>
  <si>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</si>
  <si>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</si>
  <si>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</si>
  <si>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</si>
  <si>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</si>
  <si>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</si>
  <si>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</si>
  <si>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</si>
  <si>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</si>
  <si>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</si>
  <si>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</si>
  <si>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</si>
  <si>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</si>
  <si>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</si>
  <si>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</si>
  <si>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</si>
  <si>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</si>
  <si>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</si>
  <si>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</si>
  <si>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</si>
  <si>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</si>
  <si>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</si>
  <si>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</si>
  <si>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</si>
  <si>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</si>
  <si>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</si>
  <si>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</si>
  <si>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</si>
  <si>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</si>
  <si>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</si>
  <si>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</si>
  <si>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</si>
  <si>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</si>
  <si>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</si>
  <si>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</si>
  <si>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</si>
  <si>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</si>
  <si>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</si>
  <si>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</si>
  <si>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</si>
  <si>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</si>
  <si>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</si>
  <si>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</si>
  <si>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</si>
  <si>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</si>
  <si>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</si>
  <si>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</si>
  <si>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</si>
  <si>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</si>
  <si>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</si>
  <si>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</si>
  <si>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</si>
  <si>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</si>
  <si>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</si>
  <si>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</si>
  <si>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</si>
  <si>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</si>
  <si>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</si>
  <si>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</si>
  <si>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</si>
  <si>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</si>
  <si>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</si>
  <si>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</si>
  <si>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</si>
  <si>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</si>
  <si>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</si>
  <si>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</si>
  <si>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</si>
  <si>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</si>
  <si>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</si>
  <si>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</si>
  <si>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</si>
  <si>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</si>
  <si>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</si>
  <si>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</si>
  <si>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</si>
  <si>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</si>
  <si>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</si>
  <si>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</si>
  <si>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</si>
  <si>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</si>
  <si>
    <t>R Total</t>
  </si>
  <si>
    <r>
      <t>S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</si>
  <si>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</si>
  <si>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</si>
  <si>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</si>
  <si>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</si>
  <si>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</si>
  <si>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f desplazamiento</t>
  </si>
  <si>
    <t>S desplazamiento</t>
  </si>
  <si>
    <t>P desplazamiento</t>
  </si>
  <si>
    <t>Q desplazamiento</t>
  </si>
  <si>
    <t>C39</t>
  </si>
  <si>
    <t>Cnueva39</t>
  </si>
  <si>
    <t>Lnueva39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</si>
</sst>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0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0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170" fontId="0" fillId="0" borderId="0" xfId="0" applyNumberFormat="1"/>
    <xf numFmtId="0" fontId="6" fillId="2" borderId="0" xfId="6"/>
    <xf numFmtId="0" fontId="7" fillId="3" borderId="0" xfId="7"/>
    <xf numFmtId="1" fontId="7" fillId="3" borderId="0" xfId="7" applyNumberFormat="1"/>
    <xf numFmtId="170" fontId="7" fillId="3" borderId="0" xfId="7" applyNumberFormat="1"/>
    <xf numFmtId="168" fontId="0" fillId="0" borderId="0" xfId="0" applyNumberForma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164" fontId="6" fillId="2" borderId="0" xfId="6" applyNumberFormat="1"/>
    <xf numFmtId="0" fontId="9" fillId="5" borderId="4" xfId="9"/>
    <xf numFmtId="164" fontId="9" fillId="5" borderId="4" xfId="9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="" xmlns:a16="http://schemas.microsoft.com/office/drawing/2014/main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9"/>
  <sheetViews>
    <sheetView topLeftCell="N1" workbookViewId="0">
      <selection activeCell="P2" sqref="P2:AB53"/>
    </sheetView>
  </sheetViews>
  <sheetFormatPr baseColWidth="10" defaultRowHeight="15" x14ac:dyDescent="0.25"/>
  <cols>
    <col min="4" max="4" width="10.28515625" bestFit="1" customWidth="1"/>
    <col min="5" max="5" width="16.42578125" bestFit="1" customWidth="1"/>
    <col min="6" max="6" width="16.7109375" bestFit="1" customWidth="1"/>
    <col min="7" max="7" width="16.85546875" bestFit="1" customWidth="1"/>
    <col min="8" max="8" width="17.140625" bestFit="1" customWidth="1"/>
    <col min="9" max="9" width="16.42578125" bestFit="1" customWidth="1"/>
    <col min="10" max="10" width="16.7109375" bestFit="1" customWidth="1"/>
    <col min="11" max="11" width="16.85546875" bestFit="1" customWidth="1"/>
    <col min="12" max="12" width="17.140625" bestFit="1" customWidth="1"/>
    <col min="13" max="13" width="16.42578125" bestFit="1" customWidth="1"/>
    <col min="14" max="14" width="16.7109375" bestFit="1" customWidth="1"/>
    <col min="15" max="15" width="17" bestFit="1" customWidth="1"/>
    <col min="16" max="16" width="12.5703125" bestFit="1" customWidth="1"/>
    <col min="17" max="22" width="11.5703125" bestFit="1" customWidth="1"/>
    <col min="23" max="28" width="12.28515625" bestFit="1" customWidth="1"/>
  </cols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O2" s="77"/>
      <c r="P2" s="98" t="s">
        <v>14</v>
      </c>
      <c r="Q2" t="s">
        <v>80</v>
      </c>
      <c r="R2" t="s">
        <v>82</v>
      </c>
      <c r="S2" t="s">
        <v>81</v>
      </c>
      <c r="T2" t="s">
        <v>85</v>
      </c>
      <c r="U2" t="s">
        <v>86</v>
      </c>
      <c r="V2" s="53" t="s">
        <v>87</v>
      </c>
      <c r="W2" s="53" t="s">
        <v>91</v>
      </c>
      <c r="X2" s="53" t="s">
        <v>83</v>
      </c>
      <c r="Y2" t="s">
        <v>84</v>
      </c>
      <c r="Z2" t="s">
        <v>88</v>
      </c>
      <c r="AA2" t="s">
        <v>89</v>
      </c>
      <c r="AB2" t="s">
        <v>90</v>
      </c>
      <c r="AF2" s="53"/>
      <c r="AG2" s="53"/>
      <c r="AH2" s="53"/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97">
        <v>0</v>
      </c>
      <c r="P3" s="99">
        <v>0</v>
      </c>
      <c r="Q3" s="30">
        <v>7.2776464631378497E-3</v>
      </c>
      <c r="R3" s="30">
        <v>2.2285580561036002E-2</v>
      </c>
      <c r="S3" s="30">
        <v>6.1400494329029E-3</v>
      </c>
      <c r="T3" s="30">
        <v>9.1426821293342402E-4</v>
      </c>
      <c r="U3" s="30">
        <v>1.4668675912253501E-3</v>
      </c>
      <c r="V3" s="30">
        <v>6.0616655968422897E-4</v>
      </c>
      <c r="W3" s="57">
        <v>0</v>
      </c>
      <c r="X3" s="57">
        <v>0</v>
      </c>
      <c r="Y3" s="57">
        <v>0</v>
      </c>
      <c r="Z3" s="57">
        <v>0</v>
      </c>
      <c r="AA3" s="57">
        <v>0</v>
      </c>
      <c r="AB3" s="57">
        <v>0</v>
      </c>
      <c r="AC3" s="1"/>
      <c r="AF3" s="53"/>
      <c r="AG3" s="53"/>
      <c r="AH3" s="53"/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97">
        <v>1</v>
      </c>
      <c r="P4" s="99">
        <v>50.025012533918698</v>
      </c>
      <c r="Q4" s="30">
        <v>83.831226054955906</v>
      </c>
      <c r="R4" s="30">
        <v>283.26273267397403</v>
      </c>
      <c r="S4" s="30">
        <v>112.556150578724</v>
      </c>
      <c r="T4" s="30">
        <v>311.03101165265798</v>
      </c>
      <c r="U4" s="30">
        <v>310.50432864752798</v>
      </c>
      <c r="V4" s="30">
        <v>311.00144999182498</v>
      </c>
      <c r="W4" s="57">
        <v>-5.5858038007245403</v>
      </c>
      <c r="X4" s="57">
        <v>-139.077061801285</v>
      </c>
      <c r="Y4" s="57">
        <v>113.811884237689</v>
      </c>
      <c r="Z4" s="57">
        <v>8.37257410494293E-2</v>
      </c>
      <c r="AA4" s="57">
        <v>-120.12990663320601</v>
      </c>
      <c r="AB4" s="57">
        <v>120.049835991786</v>
      </c>
      <c r="AF4" s="53"/>
      <c r="AG4" s="53"/>
      <c r="AH4" s="53"/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97">
        <v>2</v>
      </c>
      <c r="P5" s="99">
        <v>100.050025067837</v>
      </c>
      <c r="Q5" s="30">
        <v>6.1608063252329003E-2</v>
      </c>
      <c r="R5" s="30">
        <v>0.106325807017668</v>
      </c>
      <c r="S5" s="30">
        <v>4.0636393374123302E-2</v>
      </c>
      <c r="T5" s="30">
        <v>2.61405719703288E-3</v>
      </c>
      <c r="U5" s="30">
        <v>4.33041672819228E-3</v>
      </c>
      <c r="V5" s="30">
        <v>1.8032590971512399E-3</v>
      </c>
      <c r="W5" s="57">
        <v>169.81957325397801</v>
      </c>
      <c r="X5" s="57">
        <v>-22.420856409705198</v>
      </c>
      <c r="Y5" s="57">
        <v>157.45907965994601</v>
      </c>
      <c r="Z5" s="57">
        <v>83.367181995405602</v>
      </c>
      <c r="AA5" s="57">
        <v>-97.763791775013203</v>
      </c>
      <c r="AB5" s="57">
        <v>86.758075771198705</v>
      </c>
      <c r="AF5" s="53"/>
      <c r="AG5" s="53"/>
      <c r="AH5" s="53"/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97">
        <v>3</v>
      </c>
      <c r="P6" s="99">
        <v>150.07503760175601</v>
      </c>
      <c r="Q6" s="30">
        <v>9.2545508436765207</v>
      </c>
      <c r="R6" s="30">
        <v>12.8786271587312</v>
      </c>
      <c r="S6" s="30">
        <v>8.4205023314699705</v>
      </c>
      <c r="T6" s="30">
        <v>0.17131342155333201</v>
      </c>
      <c r="U6" s="30">
        <v>0.240832869782653</v>
      </c>
      <c r="V6" s="30">
        <v>0.16079974505323799</v>
      </c>
      <c r="W6" s="57">
        <v>-33.9937550529826</v>
      </c>
      <c r="X6" s="57">
        <v>179.42627069974299</v>
      </c>
      <c r="Y6" s="57">
        <v>84.267743079441004</v>
      </c>
      <c r="Z6" s="57">
        <v>-124.19874561869899</v>
      </c>
      <c r="AA6" s="57">
        <v>89.512373683616701</v>
      </c>
      <c r="AB6" s="57">
        <v>-2.5996978320452202</v>
      </c>
      <c r="AF6" s="53"/>
      <c r="AG6" s="53"/>
      <c r="AH6" s="53"/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97">
        <v>4</v>
      </c>
      <c r="P7" s="99">
        <v>200.10005013567499</v>
      </c>
      <c r="Q7" s="30">
        <v>6.55783132809869E-2</v>
      </c>
      <c r="R7" s="30">
        <v>7.5290055167716696E-2</v>
      </c>
      <c r="S7" s="30">
        <v>3.8461214615602798E-2</v>
      </c>
      <c r="T7" s="30">
        <v>1.38096504008801E-3</v>
      </c>
      <c r="U7" s="30">
        <v>3.00976640901378E-3</v>
      </c>
      <c r="V7" s="30">
        <v>2.0013399171653302E-3</v>
      </c>
      <c r="W7" s="57">
        <v>45.170019634262701</v>
      </c>
      <c r="X7" s="57">
        <v>-106.985816048326</v>
      </c>
      <c r="Y7" s="57">
        <v>132.659872009727</v>
      </c>
      <c r="Z7" s="57">
        <v>29.051846173129899</v>
      </c>
      <c r="AA7" s="57">
        <v>-127.039630187772</v>
      </c>
      <c r="AB7" s="57">
        <v>70.126211507211707</v>
      </c>
      <c r="AF7" s="53"/>
      <c r="AG7" s="53"/>
      <c r="AH7" s="53"/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97">
        <v>5</v>
      </c>
      <c r="P8" s="99">
        <v>250.125062669594</v>
      </c>
      <c r="Q8" s="30">
        <v>9.7063689985106496</v>
      </c>
      <c r="R8" s="30">
        <v>19.539814723740701</v>
      </c>
      <c r="S8" s="30">
        <v>11.836308549558799</v>
      </c>
      <c r="T8" s="30">
        <v>0.30512619080073999</v>
      </c>
      <c r="U8" s="30">
        <v>0.61408315770503497</v>
      </c>
      <c r="V8" s="30">
        <v>0.37790330677016198</v>
      </c>
      <c r="W8" s="57">
        <v>-72.916151377575702</v>
      </c>
      <c r="X8" s="57">
        <v>73.627190432343795</v>
      </c>
      <c r="Y8" s="57">
        <v>-140.60226574885201</v>
      </c>
      <c r="Z8" s="57">
        <v>-162.92625507939499</v>
      </c>
      <c r="AA8" s="57">
        <v>-16.543845661027401</v>
      </c>
      <c r="AB8" s="57">
        <v>130.097807627305</v>
      </c>
      <c r="AF8" s="53"/>
      <c r="AG8" s="53"/>
      <c r="AH8" s="53"/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97">
        <v>6</v>
      </c>
      <c r="P9" s="99">
        <v>300.15007520351202</v>
      </c>
      <c r="Q9" s="30">
        <v>7.0485389987513206E-2</v>
      </c>
      <c r="R9" s="30">
        <v>7.5605565072290395E-2</v>
      </c>
      <c r="S9" s="30">
        <v>8.8663030933657502E-2</v>
      </c>
      <c r="T9" s="30">
        <v>3.70794801004687E-3</v>
      </c>
      <c r="U9" s="30">
        <v>1.7210595912296499E-3</v>
      </c>
      <c r="V9" s="30">
        <v>2.1671363900284402E-3</v>
      </c>
      <c r="W9" s="57">
        <v>109.74704467647901</v>
      </c>
      <c r="X9" s="57">
        <v>-145.198447596183</v>
      </c>
      <c r="Y9" s="57">
        <v>-11.2405291149986</v>
      </c>
      <c r="Z9" s="57">
        <v>47.381998044653699</v>
      </c>
      <c r="AA9" s="57">
        <v>-159.441595475338</v>
      </c>
      <c r="AB9" s="57">
        <v>-108.17427807191</v>
      </c>
      <c r="AF9" s="53"/>
      <c r="AG9" s="53"/>
      <c r="AH9" s="53"/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97">
        <v>7</v>
      </c>
      <c r="P10" s="99">
        <v>350.175087737431</v>
      </c>
      <c r="Q10" s="30">
        <v>9.4788532263746106</v>
      </c>
      <c r="R10" s="30">
        <v>19.333864634694201</v>
      </c>
      <c r="S10" s="30">
        <v>11.1108690481097</v>
      </c>
      <c r="T10" s="30">
        <v>0.42098677632019499</v>
      </c>
      <c r="U10" s="30">
        <v>0.85065179136231295</v>
      </c>
      <c r="V10" s="30">
        <v>0.48741986178257501</v>
      </c>
      <c r="W10" s="57">
        <v>-170.89759551878001</v>
      </c>
      <c r="X10" s="57">
        <v>60.1052338018523</v>
      </c>
      <c r="Y10" s="57">
        <v>-88.675142567990804</v>
      </c>
      <c r="Z10" s="57">
        <v>99.141541539017993</v>
      </c>
      <c r="AA10" s="57">
        <v>-29.9810797061089</v>
      </c>
      <c r="AB10" s="57">
        <v>-177.938689593471</v>
      </c>
      <c r="AF10" s="53"/>
      <c r="AG10" s="53"/>
      <c r="AH10" s="53"/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97">
        <v>8</v>
      </c>
      <c r="P11" s="99">
        <v>400.20010027134998</v>
      </c>
      <c r="Q11" s="30">
        <v>0.110371914084469</v>
      </c>
      <c r="R11" s="30">
        <v>0.14201993933450599</v>
      </c>
      <c r="S11" s="30">
        <v>3.5144069060081197E-2</v>
      </c>
      <c r="T11" s="30">
        <v>4.0889470820998901E-3</v>
      </c>
      <c r="U11" s="30">
        <v>4.8460772721730799E-3</v>
      </c>
      <c r="V11" s="30">
        <v>7.0687350622199998E-4</v>
      </c>
      <c r="W11" s="57">
        <v>-31.064405289898499</v>
      </c>
      <c r="X11" s="57">
        <v>149.848037172201</v>
      </c>
      <c r="Y11" s="57">
        <v>-16.184640184919399</v>
      </c>
      <c r="Z11" s="57">
        <v>-134.49014617187299</v>
      </c>
      <c r="AA11" s="57">
        <v>41.797863337130003</v>
      </c>
      <c r="AB11" s="57">
        <v>-137.194394938785</v>
      </c>
      <c r="AF11" s="53"/>
      <c r="AG11" s="53"/>
      <c r="AH11" s="53"/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97">
        <v>9</v>
      </c>
      <c r="P12" s="99">
        <v>450.22511280526902</v>
      </c>
      <c r="Q12" s="30">
        <v>9.6493666698326308</v>
      </c>
      <c r="R12" s="30">
        <v>23.815963353806101</v>
      </c>
      <c r="S12" s="30">
        <v>11.439897375407799</v>
      </c>
      <c r="T12" s="30">
        <v>0.54726153606691996</v>
      </c>
      <c r="U12" s="30">
        <v>1.3474710316756999</v>
      </c>
      <c r="V12" s="30">
        <v>0.65407142501163595</v>
      </c>
      <c r="W12" s="57">
        <v>162.881126564894</v>
      </c>
      <c r="X12" s="57">
        <v>9.3969636549069104</v>
      </c>
      <c r="Y12" s="57">
        <v>158.34590903846399</v>
      </c>
      <c r="Z12" s="57">
        <v>72.645779787730106</v>
      </c>
      <c r="AA12" s="57">
        <v>-80.603612991429301</v>
      </c>
      <c r="AB12" s="57">
        <v>67.946961005719302</v>
      </c>
      <c r="AF12" s="53"/>
      <c r="AG12" s="53"/>
      <c r="AH12" s="53"/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97">
        <v>10</v>
      </c>
      <c r="P13" s="99">
        <v>500.250125339188</v>
      </c>
      <c r="Q13" s="30">
        <v>4.7081353971858302E-2</v>
      </c>
      <c r="R13" s="30">
        <v>6.9108164982581696E-2</v>
      </c>
      <c r="S13" s="30">
        <v>2.4156774352093999E-2</v>
      </c>
      <c r="T13" s="30">
        <v>1.4144106037073899E-3</v>
      </c>
      <c r="U13" s="30">
        <v>1.8681892768808101E-3</v>
      </c>
      <c r="V13" s="30">
        <v>3.8325597143764098E-4</v>
      </c>
      <c r="W13" s="57">
        <v>-20.782024219610499</v>
      </c>
      <c r="X13" s="57">
        <v>160.87221147065</v>
      </c>
      <c r="Y13" s="57">
        <v>-8.3536332029709808</v>
      </c>
      <c r="Z13" s="57">
        <v>-138.540170491346</v>
      </c>
      <c r="AA13" s="57">
        <v>38.591684359154598</v>
      </c>
      <c r="AB13" s="57">
        <v>-130.21000868835799</v>
      </c>
      <c r="AF13" s="53"/>
      <c r="AG13" s="53"/>
      <c r="AH13" s="53"/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97">
        <v>11</v>
      </c>
      <c r="P14" s="99">
        <v>550.27513787310602</v>
      </c>
      <c r="Q14" s="30">
        <v>3.5979936824204</v>
      </c>
      <c r="R14" s="30">
        <v>10.855974440345801</v>
      </c>
      <c r="S14" s="30">
        <v>6.1292842387587196</v>
      </c>
      <c r="T14" s="30">
        <v>0.24975503633985699</v>
      </c>
      <c r="U14" s="30">
        <v>0.75108257768998399</v>
      </c>
      <c r="V14" s="30">
        <v>0.42492763475131301</v>
      </c>
      <c r="W14" s="57">
        <v>-165.15367380991901</v>
      </c>
      <c r="X14" s="57">
        <v>-2.6654980662975301</v>
      </c>
      <c r="Y14" s="57">
        <v>137.37455532774601</v>
      </c>
      <c r="Z14" s="57">
        <v>105.45862854603401</v>
      </c>
      <c r="AA14" s="57">
        <v>-92.6059924827386</v>
      </c>
      <c r="AB14" s="57">
        <v>48.481582172133997</v>
      </c>
      <c r="AF14" s="53"/>
      <c r="AG14" s="53"/>
      <c r="AH14" s="53"/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97">
        <v>12</v>
      </c>
      <c r="P15" s="99">
        <v>600.30015040702494</v>
      </c>
      <c r="Q15" s="30">
        <v>3.2258498202263002E-2</v>
      </c>
      <c r="R15" s="30">
        <v>4.9231260067967998E-2</v>
      </c>
      <c r="S15" s="30">
        <v>1.8643714576026399E-2</v>
      </c>
      <c r="T15" s="30">
        <v>8.4596182751947601E-4</v>
      </c>
      <c r="U15" s="30">
        <v>1.17570451247998E-3</v>
      </c>
      <c r="V15" s="30">
        <v>2.7284847512922997E-4</v>
      </c>
      <c r="W15" s="57">
        <v>-15.4766925360739</v>
      </c>
      <c r="X15" s="57">
        <v>165.55903715444001</v>
      </c>
      <c r="Y15" s="57">
        <v>-7.0503993662294402</v>
      </c>
      <c r="Z15" s="57">
        <v>-142.58512396760301</v>
      </c>
      <c r="AA15" s="57">
        <v>34.083073792409799</v>
      </c>
      <c r="AB15" s="57">
        <v>-137.39067525096399</v>
      </c>
      <c r="AF15" s="53"/>
      <c r="AG15" s="53"/>
      <c r="AH15" s="53"/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97">
        <v>13</v>
      </c>
      <c r="P16" s="99">
        <v>650.32516294094398</v>
      </c>
      <c r="Q16" s="30">
        <v>4.40166710362044</v>
      </c>
      <c r="R16" s="30">
        <v>6.4457380738955701</v>
      </c>
      <c r="S16" s="30">
        <v>2.65470620381942</v>
      </c>
      <c r="T16" s="30">
        <v>0.36353285879241898</v>
      </c>
      <c r="U16" s="30">
        <v>0.52670354826792098</v>
      </c>
      <c r="V16" s="30">
        <v>0.216589986287474</v>
      </c>
      <c r="W16" s="57">
        <v>121.509971991459</v>
      </c>
      <c r="X16" s="57">
        <v>-13.8025954415642</v>
      </c>
      <c r="Y16" s="57">
        <v>-128.61668396760399</v>
      </c>
      <c r="Z16" s="57">
        <v>32.099618047994902</v>
      </c>
      <c r="AA16" s="57">
        <v>-103.64779832631901</v>
      </c>
      <c r="AB16" s="57">
        <v>143.17330250282899</v>
      </c>
      <c r="AF16" s="53"/>
      <c r="AG16" s="53"/>
      <c r="AH16" s="53"/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97">
        <v>14</v>
      </c>
      <c r="P17" s="99">
        <v>700.35017547486302</v>
      </c>
      <c r="Q17" s="30">
        <v>2.5347140641503799E-2</v>
      </c>
      <c r="R17" s="30">
        <v>3.9283825652798199E-2</v>
      </c>
      <c r="S17" s="30">
        <v>1.5464858140525501E-2</v>
      </c>
      <c r="T17" s="30">
        <v>5.9854497291294704E-4</v>
      </c>
      <c r="U17" s="30">
        <v>8.6292012833223697E-4</v>
      </c>
      <c r="V17" s="30">
        <v>2.1588918030933599E-4</v>
      </c>
      <c r="W17" s="57">
        <v>-11.860613805456101</v>
      </c>
      <c r="X17" s="57">
        <v>168.71843848215099</v>
      </c>
      <c r="Y17" s="57">
        <v>-5.4564149775488602</v>
      </c>
      <c r="Z17" s="57">
        <v>-144.261883118562</v>
      </c>
      <c r="AA17" s="57">
        <v>31.789294856001</v>
      </c>
      <c r="AB17" s="57">
        <v>-138.37310577619999</v>
      </c>
      <c r="AC17" s="1"/>
      <c r="AF17" s="53"/>
      <c r="AG17" s="53"/>
      <c r="AH17" s="53"/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97">
        <v>15</v>
      </c>
      <c r="P18" s="99">
        <v>750.37518800878104</v>
      </c>
      <c r="Q18" s="30">
        <v>3.37781527549155</v>
      </c>
      <c r="R18" s="30">
        <v>3.8431744396846801</v>
      </c>
      <c r="S18" s="30">
        <v>3.5227545327516898</v>
      </c>
      <c r="T18" s="30">
        <v>0.32075051163963297</v>
      </c>
      <c r="U18" s="30">
        <v>0.35992492564385797</v>
      </c>
      <c r="V18" s="30">
        <v>0.33798902492055199</v>
      </c>
      <c r="W18" s="57">
        <v>68.082012702000796</v>
      </c>
      <c r="X18" s="57">
        <v>-89.807855137156594</v>
      </c>
      <c r="Y18" s="57">
        <v>46.822386072862997</v>
      </c>
      <c r="Z18" s="57">
        <v>-22.134343013389898</v>
      </c>
      <c r="AA18" s="57">
        <v>-179.733947581248</v>
      </c>
      <c r="AB18" s="57">
        <v>-42.355802111055603</v>
      </c>
      <c r="AF18" s="53"/>
      <c r="AG18" s="53"/>
      <c r="AH18" s="53"/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97">
        <v>16</v>
      </c>
      <c r="P19" s="99">
        <v>800.40020054269996</v>
      </c>
      <c r="Q19" s="30">
        <v>2.1157430404761798E-2</v>
      </c>
      <c r="R19" s="30">
        <v>3.2974121926712903E-2</v>
      </c>
      <c r="S19" s="30">
        <v>1.32395048435243E-2</v>
      </c>
      <c r="T19" s="30">
        <v>4.7916779623000301E-4</v>
      </c>
      <c r="U19" s="30">
        <v>6.6720815492520903E-4</v>
      </c>
      <c r="V19" s="30">
        <v>1.6210207938135201E-4</v>
      </c>
      <c r="W19" s="57">
        <v>-9.7559564024540997</v>
      </c>
      <c r="X19" s="57">
        <v>171.23368814462501</v>
      </c>
      <c r="Y19" s="57">
        <v>-3.1054154201564002</v>
      </c>
      <c r="Z19" s="57">
        <v>-145.95290557951901</v>
      </c>
      <c r="AA19" s="57">
        <v>30.778049434556099</v>
      </c>
      <c r="AB19" s="57">
        <v>-132.27117265013101</v>
      </c>
      <c r="AF19" s="53"/>
      <c r="AG19" s="53"/>
      <c r="AH19" s="53"/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97">
        <v>17</v>
      </c>
      <c r="P20" s="99">
        <v>850.425213076619</v>
      </c>
      <c r="Q20" s="30">
        <v>0.35076355079534399</v>
      </c>
      <c r="R20" s="30">
        <v>4.1875855562442501</v>
      </c>
      <c r="S20" s="30">
        <v>2.7639221998654802</v>
      </c>
      <c r="T20" s="30">
        <v>3.19556354098358E-2</v>
      </c>
      <c r="U20" s="30">
        <v>0.44485497180424499</v>
      </c>
      <c r="V20" s="30">
        <v>0.29415907141384201</v>
      </c>
      <c r="W20" s="57">
        <v>62.4599429571985</v>
      </c>
      <c r="X20" s="57">
        <v>-78.493139180870202</v>
      </c>
      <c r="Y20" s="57">
        <v>85.232266145157794</v>
      </c>
      <c r="Z20" s="57">
        <v>-26.632283148091201</v>
      </c>
      <c r="AA20" s="57">
        <v>-168.23250152456899</v>
      </c>
      <c r="AB20" s="57">
        <v>-3.0981229889864998</v>
      </c>
      <c r="AF20" s="53"/>
      <c r="AG20" s="53"/>
      <c r="AH20" s="53"/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97">
        <v>18</v>
      </c>
      <c r="P21" s="99">
        <v>900.45022561053804</v>
      </c>
      <c r="Q21" s="30">
        <v>1.8256130927919601E-2</v>
      </c>
      <c r="R21" s="30">
        <v>2.8398465636599601E-2</v>
      </c>
      <c r="S21" s="30">
        <v>1.1284112716905E-2</v>
      </c>
      <c r="T21" s="30">
        <v>3.99172457621459E-4</v>
      </c>
      <c r="U21" s="30">
        <v>5.2992943266123502E-4</v>
      </c>
      <c r="V21" s="30">
        <v>1.2038961527329699E-4</v>
      </c>
      <c r="W21" s="57">
        <v>-8.1314757208505402</v>
      </c>
      <c r="X21" s="57">
        <v>173.10015182790801</v>
      </c>
      <c r="Y21" s="57">
        <v>-2.79447851118766</v>
      </c>
      <c r="Z21" s="57">
        <v>-147.833565525513</v>
      </c>
      <c r="AA21" s="57">
        <v>28.6566550062164</v>
      </c>
      <c r="AB21" s="57">
        <v>-147.371666834217</v>
      </c>
      <c r="AC21" s="1"/>
      <c r="AF21" s="53"/>
      <c r="AG21" s="53"/>
      <c r="AH21" s="53"/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97">
        <v>19</v>
      </c>
      <c r="P22" s="99">
        <v>950.47523814445697</v>
      </c>
      <c r="Q22" s="30">
        <v>2.00541383584111</v>
      </c>
      <c r="R22" s="30">
        <v>3.3423435697591799</v>
      </c>
      <c r="S22" s="30">
        <v>2.51143891315433</v>
      </c>
      <c r="T22" s="30">
        <v>0.24045465042865799</v>
      </c>
      <c r="U22" s="30">
        <v>0.39681474767970898</v>
      </c>
      <c r="V22" s="30">
        <v>0.30033186522654498</v>
      </c>
      <c r="W22" s="57">
        <v>52.313695584456603</v>
      </c>
      <c r="X22" s="57">
        <v>-66.582359828186895</v>
      </c>
      <c r="Y22" s="57">
        <v>-167.415965504545</v>
      </c>
      <c r="Z22" s="57">
        <v>-36.218068122044798</v>
      </c>
      <c r="AA22" s="57">
        <v>-156.12200891747401</v>
      </c>
      <c r="AB22" s="57">
        <v>104.055821498196</v>
      </c>
      <c r="AF22" s="53"/>
      <c r="AG22" s="53"/>
      <c r="AH22" s="53"/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97">
        <v>20</v>
      </c>
      <c r="P23" s="99">
        <v>1000.50025067837</v>
      </c>
      <c r="Q23" s="30">
        <v>1.62977869210396E-2</v>
      </c>
      <c r="R23" s="30">
        <v>2.5358495433779001E-2</v>
      </c>
      <c r="S23" s="30">
        <v>1.01051982607522E-2</v>
      </c>
      <c r="T23" s="30">
        <v>3.4509560426841901E-4</v>
      </c>
      <c r="U23" s="30">
        <v>4.7413354526050998E-4</v>
      </c>
      <c r="V23" s="30">
        <v>1.37442536402522E-4</v>
      </c>
      <c r="W23" s="57">
        <v>-6.4616158199978999</v>
      </c>
      <c r="X23" s="57">
        <v>174.24402444470601</v>
      </c>
      <c r="Y23" s="57">
        <v>-3.6836875270993099</v>
      </c>
      <c r="Z23" s="57">
        <v>-143.84157920492899</v>
      </c>
      <c r="AA23" s="57">
        <v>30.261185270440301</v>
      </c>
      <c r="AB23" s="57">
        <v>-154.77095493885</v>
      </c>
      <c r="AC23" s="1"/>
      <c r="AF23" s="53"/>
      <c r="AG23" s="53"/>
      <c r="AH23" s="53"/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97">
        <v>21</v>
      </c>
      <c r="P24" s="99">
        <v>1050.5252632122899</v>
      </c>
      <c r="Q24" s="30">
        <v>2.61351236919438</v>
      </c>
      <c r="R24" s="30">
        <v>2.85738479660129</v>
      </c>
      <c r="S24" s="30">
        <v>1.68411341002933</v>
      </c>
      <c r="T24" s="30">
        <v>0.34803544441321999</v>
      </c>
      <c r="U24" s="30">
        <v>0.373028682018476</v>
      </c>
      <c r="V24" s="30">
        <v>0.22400857509243499</v>
      </c>
      <c r="W24" s="57">
        <v>17.3216849625611</v>
      </c>
      <c r="X24" s="57">
        <v>-156.18563598912201</v>
      </c>
      <c r="Y24" s="57">
        <v>-33.788850721091997</v>
      </c>
      <c r="Z24" s="57">
        <v>-73.076710908914094</v>
      </c>
      <c r="AA24" s="57">
        <v>113.41593308395601</v>
      </c>
      <c r="AB24" s="57">
        <v>-122.072543487792</v>
      </c>
      <c r="AF24" s="53"/>
      <c r="AG24" s="53"/>
      <c r="AH24" s="53"/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97">
        <v>22</v>
      </c>
      <c r="P25" s="99">
        <v>1100.55027574621</v>
      </c>
      <c r="Q25" s="30">
        <v>1.4507958676839801E-2</v>
      </c>
      <c r="R25" s="30">
        <v>2.3079187094133501E-2</v>
      </c>
      <c r="S25" s="30">
        <v>9.4718844544965201E-3</v>
      </c>
      <c r="T25" s="30">
        <v>3.2498387432463601E-4</v>
      </c>
      <c r="U25" s="30">
        <v>4.5208174354504098E-4</v>
      </c>
      <c r="V25" s="30">
        <v>1.5177937517175E-4</v>
      </c>
      <c r="W25" s="57">
        <v>-6.3379371573109102</v>
      </c>
      <c r="X25" s="57">
        <v>174.94812947401201</v>
      </c>
      <c r="Y25" s="57">
        <v>-2.9740621565499801</v>
      </c>
      <c r="Z25" s="57">
        <v>-149.952231136329</v>
      </c>
      <c r="AA25" s="57">
        <v>32.649038016604003</v>
      </c>
      <c r="AB25" s="57">
        <v>-139.25830311917699</v>
      </c>
      <c r="AC25" s="1"/>
      <c r="AF25" s="53"/>
      <c r="AG25" s="53"/>
      <c r="AH25" s="53"/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97">
        <v>23</v>
      </c>
      <c r="P26" s="99">
        <v>1150.5752882801301</v>
      </c>
      <c r="Q26" s="30">
        <v>1.27701612522893</v>
      </c>
      <c r="R26" s="30">
        <v>1.52334899385941</v>
      </c>
      <c r="S26" s="30">
        <v>1.3617433880096499</v>
      </c>
      <c r="T26" s="30">
        <v>0.19143587914305699</v>
      </c>
      <c r="U26" s="30">
        <v>0.214834930946108</v>
      </c>
      <c r="V26" s="30">
        <v>0.19020671998107899</v>
      </c>
      <c r="W26" s="57">
        <v>-118.80923821930899</v>
      </c>
      <c r="X26" s="57">
        <v>-146.46346276475799</v>
      </c>
      <c r="Y26" s="57">
        <v>6.1549110927908997</v>
      </c>
      <c r="Z26" s="57">
        <v>149.95416805944899</v>
      </c>
      <c r="AA26" s="57">
        <v>123.373475740909</v>
      </c>
      <c r="AB26" s="57">
        <v>-82.250079101351602</v>
      </c>
      <c r="AF26" s="53"/>
      <c r="AG26" s="53"/>
      <c r="AH26" s="53"/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97">
        <v>24</v>
      </c>
      <c r="P27" s="99">
        <v>1200.6003008140499</v>
      </c>
      <c r="Q27" s="30">
        <v>1.2945660320290601E-2</v>
      </c>
      <c r="R27" s="30">
        <v>2.0878408855063299E-2</v>
      </c>
      <c r="S27" s="30">
        <v>8.5404230821750707E-3</v>
      </c>
      <c r="T27" s="30">
        <v>2.8607256833963898E-4</v>
      </c>
      <c r="U27" s="30">
        <v>4.2224637897696302E-4</v>
      </c>
      <c r="V27" s="30">
        <v>1.48241659930792E-4</v>
      </c>
      <c r="W27" s="57">
        <v>-5.9152670532095799</v>
      </c>
      <c r="X27" s="57">
        <v>175.26735689971801</v>
      </c>
      <c r="Y27" s="57">
        <v>-3.4135449638856801</v>
      </c>
      <c r="Z27" s="57">
        <v>-157.78618654785899</v>
      </c>
      <c r="AA27" s="57">
        <v>28.800487462855401</v>
      </c>
      <c r="AB27" s="57">
        <v>-148.815959103159</v>
      </c>
      <c r="AF27" s="53"/>
      <c r="AG27" s="53"/>
      <c r="AH27" s="53"/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97">
        <v>25</v>
      </c>
      <c r="P28" s="99">
        <v>1250.6253133479599</v>
      </c>
      <c r="Q28" s="30">
        <v>0.62576073610912697</v>
      </c>
      <c r="R28" s="30">
        <v>0.99971893771577802</v>
      </c>
      <c r="S28" s="30">
        <v>1.77784437369892</v>
      </c>
      <c r="T28" s="30">
        <v>0.102162390107829</v>
      </c>
      <c r="U28" s="30">
        <v>0.15430812020315601</v>
      </c>
      <c r="V28" s="30">
        <v>0.28736118374191599</v>
      </c>
      <c r="W28" s="57">
        <v>42.098794271674798</v>
      </c>
      <c r="X28" s="57">
        <v>152.99488926753801</v>
      </c>
      <c r="Y28" s="57">
        <v>-94.194511202175207</v>
      </c>
      <c r="Z28" s="57">
        <v>-44.787098209210797</v>
      </c>
      <c r="AA28" s="57">
        <v>61.1220780889834</v>
      </c>
      <c r="AB28" s="57">
        <v>175.06155993692701</v>
      </c>
      <c r="AF28" s="53"/>
      <c r="AG28" s="53"/>
      <c r="AH28" s="53"/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97">
        <v>26</v>
      </c>
      <c r="P29" s="99">
        <v>1300.65032588188</v>
      </c>
      <c r="Q29" s="30">
        <v>1.1911664907531301E-2</v>
      </c>
      <c r="R29" s="30">
        <v>1.9061730505731001E-2</v>
      </c>
      <c r="S29" s="30">
        <v>7.8538908331072608E-3</v>
      </c>
      <c r="T29" s="30">
        <v>2.7528042086078099E-4</v>
      </c>
      <c r="U29" s="30">
        <v>4.2362803402993599E-4</v>
      </c>
      <c r="V29" s="30">
        <v>1.52036028815691E-4</v>
      </c>
      <c r="W29" s="57">
        <v>-5.4769717626235197</v>
      </c>
      <c r="X29" s="57">
        <v>175.02430214917899</v>
      </c>
      <c r="Y29" s="57">
        <v>-3.7736701099322301</v>
      </c>
      <c r="Z29" s="57">
        <v>-157.16291242740499</v>
      </c>
      <c r="AA29" s="57">
        <v>23.325436211266801</v>
      </c>
      <c r="AB29" s="57">
        <v>-152.04987698857801</v>
      </c>
      <c r="AF29" s="53"/>
      <c r="AG29" s="53"/>
      <c r="AH29" s="53"/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97">
        <v>27</v>
      </c>
      <c r="P30" s="99">
        <v>1350.6753384158001</v>
      </c>
      <c r="Q30" s="30">
        <v>1.32687689703107</v>
      </c>
      <c r="R30" s="30">
        <v>1.2422204755577699</v>
      </c>
      <c r="S30" s="30">
        <v>1.1681926714034701</v>
      </c>
      <c r="T30" s="30">
        <v>0.23082150677440499</v>
      </c>
      <c r="U30" s="30">
        <v>0.21231545186484899</v>
      </c>
      <c r="V30" s="30">
        <v>0.204903032070405</v>
      </c>
      <c r="W30" s="57">
        <v>-86.882196837659293</v>
      </c>
      <c r="X30" s="57">
        <v>106.445990995358</v>
      </c>
      <c r="Y30" s="57">
        <v>-15.076317460899</v>
      </c>
      <c r="Z30" s="57">
        <v>-176.28018300826901</v>
      </c>
      <c r="AA30" s="57">
        <v>14.7646651504077</v>
      </c>
      <c r="AB30" s="57">
        <v>-104.723674346119</v>
      </c>
      <c r="AF30" s="53"/>
      <c r="AG30" s="53"/>
      <c r="AH30" s="53"/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97">
        <v>28</v>
      </c>
      <c r="P31" s="99">
        <v>1400.7003509497199</v>
      </c>
      <c r="Q31" s="30">
        <v>1.08803920636032E-2</v>
      </c>
      <c r="R31" s="30">
        <v>1.75116010360051E-2</v>
      </c>
      <c r="S31" s="30">
        <v>7.3094029104415004E-3</v>
      </c>
      <c r="T31" s="30">
        <v>2.7523367263843199E-4</v>
      </c>
      <c r="U31" s="30">
        <v>3.8837871737341099E-4</v>
      </c>
      <c r="V31" s="30">
        <v>1.1015789644693101E-4</v>
      </c>
      <c r="W31" s="57">
        <v>-5.6107108175037803</v>
      </c>
      <c r="X31" s="57">
        <v>175.599941113049</v>
      </c>
      <c r="Y31" s="57">
        <v>-1.1274079857475601</v>
      </c>
      <c r="Z31" s="57">
        <v>-164.18887872159399</v>
      </c>
      <c r="AA31" s="57">
        <v>20.795695281759599</v>
      </c>
      <c r="AB31" s="57">
        <v>-137.20785228061999</v>
      </c>
      <c r="AF31" s="53"/>
      <c r="AG31" s="53"/>
      <c r="AH31" s="53"/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97">
        <v>29</v>
      </c>
      <c r="P32" s="99">
        <v>1450.72536348364</v>
      </c>
      <c r="Q32" s="30">
        <v>0.39629044412048597</v>
      </c>
      <c r="R32" s="30">
        <v>0.29437025902833802</v>
      </c>
      <c r="S32" s="30">
        <v>0.201895674015756</v>
      </c>
      <c r="T32" s="30">
        <v>8.0166685439376398E-2</v>
      </c>
      <c r="U32" s="30">
        <v>4.9090496761316001E-2</v>
      </c>
      <c r="V32" s="30">
        <v>4.2753280404558003E-2</v>
      </c>
      <c r="W32" s="57">
        <v>-140.62523009380001</v>
      </c>
      <c r="X32" s="57">
        <v>151.712005096892</v>
      </c>
      <c r="Y32" s="57">
        <v>63.498387814304998</v>
      </c>
      <c r="Z32" s="57">
        <v>125.071379387025</v>
      </c>
      <c r="AA32" s="57">
        <v>56.7743398061777</v>
      </c>
      <c r="AB32" s="57">
        <v>-18.560972454398701</v>
      </c>
      <c r="AF32" s="53"/>
      <c r="AG32" s="53"/>
      <c r="AH32" s="53"/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97">
        <v>30</v>
      </c>
      <c r="P33" s="99">
        <v>1500.75037601756</v>
      </c>
      <c r="Q33" s="30">
        <v>1.0093801950607601E-2</v>
      </c>
      <c r="R33" s="30">
        <v>1.6254463102949101E-2</v>
      </c>
      <c r="S33" s="30">
        <v>6.6221130430397799E-3</v>
      </c>
      <c r="T33" s="30">
        <v>2.3640360394614599E-4</v>
      </c>
      <c r="U33" s="30">
        <v>3.3405407772703002E-4</v>
      </c>
      <c r="V33" s="30">
        <v>4.6839046357722297E-5</v>
      </c>
      <c r="W33" s="57">
        <v>-4.4531606057135598</v>
      </c>
      <c r="X33" s="57">
        <v>176.75979354814001</v>
      </c>
      <c r="Y33" s="57">
        <v>1.49280436783111</v>
      </c>
      <c r="Z33" s="57">
        <v>-164.395076634426</v>
      </c>
      <c r="AA33" s="57">
        <v>21.995445615956498</v>
      </c>
      <c r="AB33" s="57">
        <v>-123.600591916361</v>
      </c>
      <c r="AF33" s="53"/>
      <c r="AG33" s="53"/>
      <c r="AH33" s="53"/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97">
        <v>31</v>
      </c>
      <c r="P34" s="99">
        <v>1550.7753885514801</v>
      </c>
      <c r="Q34" s="30">
        <v>0.55619088047624998</v>
      </c>
      <c r="R34" s="30">
        <v>0.34968917484885098</v>
      </c>
      <c r="S34" s="30">
        <v>0.92173948490115698</v>
      </c>
      <c r="T34" s="30">
        <v>0.104255390277808</v>
      </c>
      <c r="U34" s="30">
        <v>6.2717089686378305E-2</v>
      </c>
      <c r="V34" s="30">
        <v>0.17585040551627401</v>
      </c>
      <c r="W34" s="57">
        <v>-69.230377510154</v>
      </c>
      <c r="X34" s="57">
        <v>158.99592661480301</v>
      </c>
      <c r="Y34" s="57">
        <v>89.110074855991996</v>
      </c>
      <c r="Z34" s="57">
        <v>-156.14523614795399</v>
      </c>
      <c r="AA34" s="57">
        <v>66.376685984746899</v>
      </c>
      <c r="AB34" s="57">
        <v>1.9158684612454899</v>
      </c>
      <c r="AF34" s="53"/>
      <c r="AG34" s="53"/>
      <c r="AH34" s="53"/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97">
        <v>32</v>
      </c>
      <c r="P35" s="99">
        <v>1600.8004010853999</v>
      </c>
      <c r="Q35" s="30">
        <v>9.4884324803260894E-3</v>
      </c>
      <c r="R35" s="30">
        <v>1.5135468976313101E-2</v>
      </c>
      <c r="S35" s="30">
        <v>6.1604970829600902E-3</v>
      </c>
      <c r="T35" s="30">
        <v>2.20346591564376E-4</v>
      </c>
      <c r="U35" s="30">
        <v>3.0249585113187902E-4</v>
      </c>
      <c r="V35" s="30">
        <v>3.5892685104946903E-5</v>
      </c>
      <c r="W35" s="57">
        <v>-3.66351030055205</v>
      </c>
      <c r="X35" s="57">
        <v>177.40418996799201</v>
      </c>
      <c r="Y35" s="57">
        <v>1.9557257962686101</v>
      </c>
      <c r="Z35" s="57">
        <v>-159.58601410829201</v>
      </c>
      <c r="AA35" s="57">
        <v>20.4485566090685</v>
      </c>
      <c r="AB35" s="57">
        <v>-127.577612857186</v>
      </c>
      <c r="AC35" s="1"/>
      <c r="AF35" s="53"/>
      <c r="AG35" s="53"/>
      <c r="AH35" s="53"/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97">
        <v>33</v>
      </c>
      <c r="P36" s="99">
        <v>1650.82541361932</v>
      </c>
      <c r="Q36" s="30">
        <v>5.9323574344647599E-2</v>
      </c>
      <c r="R36" s="30">
        <v>3.6750594162601999E-2</v>
      </c>
      <c r="S36" s="30">
        <v>6.5724053644671002E-2</v>
      </c>
      <c r="T36" s="30">
        <v>1.8417304688400499E-2</v>
      </c>
      <c r="U36" s="30">
        <v>9.4370610598500208E-3</v>
      </c>
      <c r="V36" s="30">
        <v>2.0804168222610098E-2</v>
      </c>
      <c r="W36" s="57">
        <v>-39.667719253690898</v>
      </c>
      <c r="X36" s="57">
        <v>99.520538973582006</v>
      </c>
      <c r="Y36" s="57">
        <v>-60.687149398198301</v>
      </c>
      <c r="Z36" s="57">
        <v>-152.50297601158599</v>
      </c>
      <c r="AA36" s="57">
        <v>-32.517762019868499</v>
      </c>
      <c r="AB36" s="57">
        <v>-146.99487871711599</v>
      </c>
      <c r="AF36" s="53"/>
      <c r="AG36" s="53"/>
      <c r="AH36" s="53"/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97">
        <v>34</v>
      </c>
      <c r="P37" s="99">
        <v>1700.85042615323</v>
      </c>
      <c r="Q37" s="30">
        <v>8.8442369919844808E-3</v>
      </c>
      <c r="R37" s="30">
        <v>1.41360700047701E-2</v>
      </c>
      <c r="S37" s="30">
        <v>5.7744702831842298E-3</v>
      </c>
      <c r="T37" s="30">
        <v>1.8093607579301599E-4</v>
      </c>
      <c r="U37" s="30">
        <v>2.7044185002579499E-4</v>
      </c>
      <c r="V37" s="30">
        <v>6.5812275925592405E-5</v>
      </c>
      <c r="W37" s="57">
        <v>-2.2951169136920599</v>
      </c>
      <c r="X37" s="57">
        <v>178.071527807259</v>
      </c>
      <c r="Y37" s="57">
        <v>0.30562535146145398</v>
      </c>
      <c r="Z37" s="57">
        <v>-161.99967853221199</v>
      </c>
      <c r="AA37" s="57">
        <v>18.115230888863799</v>
      </c>
      <c r="AB37" s="57">
        <v>-158.42159965004299</v>
      </c>
      <c r="AF37" s="53"/>
      <c r="AG37" s="53"/>
      <c r="AH37" s="53"/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97">
        <v>35</v>
      </c>
      <c r="P38" s="99">
        <v>1750.8754386871501</v>
      </c>
      <c r="Q38" s="30">
        <v>5.9476069371802401E-2</v>
      </c>
      <c r="R38" s="30">
        <v>4.6392832966841602E-2</v>
      </c>
      <c r="S38" s="30">
        <v>6.9761543451938496E-2</v>
      </c>
      <c r="T38" s="30">
        <v>2.36655625949466E-2</v>
      </c>
      <c r="U38" s="30">
        <v>5.4447315482548803E-3</v>
      </c>
      <c r="V38" s="30">
        <v>2.0809116262497301E-2</v>
      </c>
      <c r="W38" s="57">
        <v>171.264206707211</v>
      </c>
      <c r="X38" s="57">
        <v>-167.96483744081601</v>
      </c>
      <c r="Y38" s="57">
        <v>16.896822785023002</v>
      </c>
      <c r="Z38" s="57">
        <v>72.265080464860304</v>
      </c>
      <c r="AA38" s="57">
        <v>126.314688928462</v>
      </c>
      <c r="AB38" s="57">
        <v>-56.684650642349801</v>
      </c>
      <c r="AF38" s="53"/>
      <c r="AG38" s="53"/>
      <c r="AH38" s="53"/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97">
        <v>36</v>
      </c>
      <c r="P39" s="99">
        <v>1800.9004512210699</v>
      </c>
      <c r="Q39" s="30">
        <v>8.3890355104219508E-3</v>
      </c>
      <c r="R39" s="30">
        <v>1.3350873814267901E-2</v>
      </c>
      <c r="S39" s="30">
        <v>5.2049414039205804E-3</v>
      </c>
      <c r="T39" s="30">
        <v>1.2721654459700899E-4</v>
      </c>
      <c r="U39" s="30">
        <v>2.29236519685934E-4</v>
      </c>
      <c r="V39" s="30">
        <v>8.9869554018951595E-5</v>
      </c>
      <c r="W39" s="57">
        <v>-0.43973416552442302</v>
      </c>
      <c r="X39" s="57">
        <v>179.06986338129801</v>
      </c>
      <c r="Y39" s="57">
        <v>-0.58854026048197206</v>
      </c>
      <c r="Z39" s="57">
        <v>-148.59433018079801</v>
      </c>
      <c r="AA39" s="57">
        <v>21.952875845996701</v>
      </c>
      <c r="AB39" s="57">
        <v>158.47167129467601</v>
      </c>
      <c r="AC39" s="1"/>
      <c r="AF39" s="53"/>
      <c r="AG39" s="53"/>
      <c r="AH39" s="53"/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97">
        <v>37</v>
      </c>
      <c r="P40" s="99">
        <v>1850.92546375499</v>
      </c>
      <c r="Q40" s="30">
        <v>0.69515160864284298</v>
      </c>
      <c r="R40" s="30">
        <v>0.41303779331533302</v>
      </c>
      <c r="S40" s="30">
        <v>0.908182935934985</v>
      </c>
      <c r="T40" s="30">
        <v>0.16709921323792001</v>
      </c>
      <c r="U40" s="30">
        <v>9.5597888474443796E-2</v>
      </c>
      <c r="V40" s="30">
        <v>0.219190762288969</v>
      </c>
      <c r="W40" s="57">
        <v>64.698220695454197</v>
      </c>
      <c r="X40" s="57">
        <v>-112.830182833828</v>
      </c>
      <c r="Y40" s="57">
        <v>-153.39746490189199</v>
      </c>
      <c r="Z40" s="57">
        <v>-27.388071418832201</v>
      </c>
      <c r="AA40" s="57">
        <v>160.20159590741699</v>
      </c>
      <c r="AB40" s="57">
        <v>115.052599124803</v>
      </c>
      <c r="AF40" s="53"/>
      <c r="AG40" s="53"/>
      <c r="AH40" s="53"/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97">
        <v>38</v>
      </c>
      <c r="P41" s="99">
        <v>1900.9504762889101</v>
      </c>
      <c r="Q41" s="30">
        <v>7.9590861253746106E-3</v>
      </c>
      <c r="R41" s="30">
        <v>1.2613520796218001E-2</v>
      </c>
      <c r="S41" s="30">
        <v>4.8490721577470501E-3</v>
      </c>
      <c r="T41" s="30">
        <v>1.2516043986315599E-4</v>
      </c>
      <c r="U41" s="30">
        <v>2.1129325363629999E-4</v>
      </c>
      <c r="V41" s="30">
        <v>1.0323632601042499E-4</v>
      </c>
      <c r="W41" s="57">
        <v>0.22611532727726599</v>
      </c>
      <c r="X41" s="57">
        <v>179.57329058337001</v>
      </c>
      <c r="Y41" s="57">
        <v>-0.84855387150971995</v>
      </c>
      <c r="Z41" s="57">
        <v>-143.63501096029401</v>
      </c>
      <c r="AA41" s="57">
        <v>21.528617978423501</v>
      </c>
      <c r="AB41" s="57">
        <v>151.34924363636</v>
      </c>
      <c r="AC41" s="1"/>
      <c r="AF41" s="53"/>
      <c r="AG41" s="53"/>
      <c r="AH41" s="53"/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97">
        <v>39</v>
      </c>
      <c r="P42" s="99">
        <v>1950.9754888228299</v>
      </c>
      <c r="Q42" s="30">
        <v>4.2771847113929E-2</v>
      </c>
      <c r="R42" s="30">
        <v>2.0575760500532898E-2</v>
      </c>
      <c r="S42" s="30">
        <v>4.5702701704144297E-2</v>
      </c>
      <c r="T42" s="30">
        <v>1.8049244630867101E-2</v>
      </c>
      <c r="U42" s="30">
        <v>6.9593276155455299E-3</v>
      </c>
      <c r="V42" s="30">
        <v>1.9362511608643801E-2</v>
      </c>
      <c r="W42" s="57">
        <v>-61.264150440070999</v>
      </c>
      <c r="X42" s="57">
        <v>80.744618025104401</v>
      </c>
      <c r="Y42" s="57">
        <v>-83.363652289859004</v>
      </c>
      <c r="Z42" s="57">
        <v>175.51124235195201</v>
      </c>
      <c r="AA42" s="57">
        <v>-56.322098069956297</v>
      </c>
      <c r="AB42" s="57">
        <v>-176.696353576044</v>
      </c>
      <c r="AF42" s="53"/>
      <c r="AG42" s="53"/>
      <c r="AH42" s="53"/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97">
        <v>40</v>
      </c>
      <c r="P43" s="99">
        <v>2001.00050135675</v>
      </c>
      <c r="Q43" s="30">
        <v>7.3906085405641897E-3</v>
      </c>
      <c r="R43" s="30">
        <v>1.19354512537789E-2</v>
      </c>
      <c r="S43" s="30">
        <v>4.8821426733211201E-3</v>
      </c>
      <c r="T43" s="30">
        <v>1.50384528364111E-4</v>
      </c>
      <c r="U43" s="30">
        <v>2.1672959279214299E-4</v>
      </c>
      <c r="V43" s="30">
        <v>4.7034462929651498E-5</v>
      </c>
      <c r="W43" s="57">
        <v>-1.0744448075255899</v>
      </c>
      <c r="X43" s="57">
        <v>179.54376227262699</v>
      </c>
      <c r="Y43" s="57">
        <v>1.6469520826483499</v>
      </c>
      <c r="Z43" s="57">
        <v>-171.53374364674701</v>
      </c>
      <c r="AA43" s="57">
        <v>17.690923195119598</v>
      </c>
      <c r="AB43" s="57">
        <v>-155.425662186436</v>
      </c>
      <c r="AF43" s="53"/>
      <c r="AG43" s="53"/>
      <c r="AH43" s="53"/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97">
        <v>41</v>
      </c>
      <c r="P44" s="99">
        <v>2051.02551389067</v>
      </c>
      <c r="Q44" s="30">
        <v>0.23183720328665999</v>
      </c>
      <c r="R44" s="30">
        <v>9.0683307482982201E-2</v>
      </c>
      <c r="S44" s="30">
        <v>0.22243979417812501</v>
      </c>
      <c r="T44" s="30">
        <v>6.1847123451453601E-2</v>
      </c>
      <c r="U44" s="30">
        <v>2.22143454974679E-2</v>
      </c>
      <c r="V44" s="30">
        <v>6.34680940071434E-2</v>
      </c>
      <c r="W44" s="57">
        <v>-155.118796677494</v>
      </c>
      <c r="X44" s="57">
        <v>-136.693677732297</v>
      </c>
      <c r="Y44" s="57">
        <v>56.293428742298097</v>
      </c>
      <c r="Z44" s="57">
        <v>104.19536688332001</v>
      </c>
      <c r="AA44" s="57">
        <v>142.84200888887699</v>
      </c>
      <c r="AB44" s="57">
        <v>-37.252052986650298</v>
      </c>
      <c r="AF44" s="53"/>
      <c r="AG44" s="53"/>
      <c r="AH44" s="53"/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97">
        <v>42</v>
      </c>
      <c r="P45" s="99">
        <v>2101.0505264245799</v>
      </c>
      <c r="Q45" s="30">
        <v>7.0463374957306603E-3</v>
      </c>
      <c r="R45" s="30">
        <v>1.1373569868352499E-2</v>
      </c>
      <c r="S45" s="30">
        <v>4.5351768827144503E-3</v>
      </c>
      <c r="T45" s="30">
        <v>1.24502482510573E-4</v>
      </c>
      <c r="U45" s="30">
        <v>1.9742517738952599E-4</v>
      </c>
      <c r="V45" s="30">
        <v>3.7840282529059098E-5</v>
      </c>
      <c r="W45" s="57">
        <v>-0.26242429381550703</v>
      </c>
      <c r="X45" s="57">
        <v>-179.88651844826899</v>
      </c>
      <c r="Y45" s="57">
        <v>2.1783597233366701</v>
      </c>
      <c r="Z45" s="57">
        <v>-164.864707317019</v>
      </c>
      <c r="AA45" s="57">
        <v>20.260730790019299</v>
      </c>
      <c r="AB45" s="57">
        <v>161.028161442694</v>
      </c>
      <c r="AC45" s="1"/>
      <c r="AF45" s="53"/>
      <c r="AG45" s="53"/>
      <c r="AH45" s="53"/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97">
        <v>43</v>
      </c>
      <c r="P46" s="99">
        <v>2151.0755389585001</v>
      </c>
      <c r="Q46" s="30">
        <v>0.217835010466189</v>
      </c>
      <c r="R46" s="30">
        <v>0.118145420300121</v>
      </c>
      <c r="S46" s="30">
        <v>0.370486043895564</v>
      </c>
      <c r="T46" s="30">
        <v>6.17599904863727E-2</v>
      </c>
      <c r="U46" s="30">
        <v>3.1406249490822699E-2</v>
      </c>
      <c r="V46" s="30">
        <v>0.106044626024334</v>
      </c>
      <c r="W46" s="57">
        <v>51.269196931604299</v>
      </c>
      <c r="X46" s="57">
        <v>-122.754103815878</v>
      </c>
      <c r="Y46" s="57">
        <v>-171.84333106365801</v>
      </c>
      <c r="Z46" s="57">
        <v>-47.532268496212701</v>
      </c>
      <c r="AA46" s="57">
        <v>153.27375676477399</v>
      </c>
      <c r="AB46" s="57">
        <v>93.979378557734094</v>
      </c>
      <c r="AF46" s="53"/>
      <c r="AG46" s="53"/>
      <c r="AH46" s="53"/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97">
        <v>44</v>
      </c>
      <c r="P47" s="99">
        <v>2201.10055149242</v>
      </c>
      <c r="Q47" s="30">
        <v>6.8492401938497196E-3</v>
      </c>
      <c r="R47" s="30">
        <v>1.08042067454445E-2</v>
      </c>
      <c r="S47" s="30">
        <v>4.2912411841024003E-3</v>
      </c>
      <c r="T47" s="30">
        <v>1.45118242154558E-4</v>
      </c>
      <c r="U47" s="30">
        <v>2.0025220008140901E-4</v>
      </c>
      <c r="V47" s="30">
        <v>7.8869196317911397E-5</v>
      </c>
      <c r="W47" s="57">
        <v>2.2721487909212201E-2</v>
      </c>
      <c r="X47" s="57">
        <v>-179.84521415214601</v>
      </c>
      <c r="Y47" s="57">
        <v>0.44963518368825101</v>
      </c>
      <c r="Z47" s="57">
        <v>-152.37457342571901</v>
      </c>
      <c r="AA47" s="57">
        <v>15.731293753271199</v>
      </c>
      <c r="AB47" s="57">
        <v>164.41190857035801</v>
      </c>
      <c r="AC47" s="1"/>
      <c r="AF47" s="53"/>
      <c r="AG47" s="53"/>
      <c r="AH47" s="53"/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97">
        <v>45</v>
      </c>
      <c r="P48" s="99">
        <v>2251.1255640263398</v>
      </c>
      <c r="Q48" s="30">
        <v>0.204846809577163</v>
      </c>
      <c r="R48" s="30">
        <v>0.115737050576237</v>
      </c>
      <c r="S48" s="30">
        <v>0.22800727999614701</v>
      </c>
      <c r="T48" s="30">
        <v>5.5479898202946097E-2</v>
      </c>
      <c r="U48" s="30">
        <v>3.35724289970048E-2</v>
      </c>
      <c r="V48" s="30">
        <v>6.9321647619516799E-2</v>
      </c>
      <c r="W48" s="57">
        <v>-47.412752871977503</v>
      </c>
      <c r="X48" s="57">
        <v>69.918203740620797</v>
      </c>
      <c r="Y48" s="57">
        <v>-66.398978113818501</v>
      </c>
      <c r="Z48" s="57">
        <v>-150.273214876624</v>
      </c>
      <c r="AA48" s="57">
        <v>-26.837971708764101</v>
      </c>
      <c r="AB48" s="57">
        <v>-163.08816612761399</v>
      </c>
      <c r="AF48" s="53"/>
      <c r="AG48" s="53"/>
      <c r="AH48" s="53"/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97">
        <v>46</v>
      </c>
      <c r="P49" s="99">
        <v>2301.1505765602601</v>
      </c>
      <c r="Q49" s="30">
        <v>6.3340497946570299E-3</v>
      </c>
      <c r="R49" s="30">
        <v>1.0331134833561E-2</v>
      </c>
      <c r="S49" s="30">
        <v>4.3937690594330796E-3</v>
      </c>
      <c r="T49" s="30">
        <v>1.2976637576664999E-4</v>
      </c>
      <c r="U49" s="30">
        <v>1.99911759120964E-4</v>
      </c>
      <c r="V49" s="30">
        <v>8.0971803348871103E-5</v>
      </c>
      <c r="W49" s="57">
        <v>-8.8726130854455396E-2</v>
      </c>
      <c r="X49" s="57">
        <v>-179.68740573797601</v>
      </c>
      <c r="Y49" s="57">
        <v>1.76230555892535</v>
      </c>
      <c r="Z49" s="57">
        <v>177.36311705971499</v>
      </c>
      <c r="AA49" s="57">
        <v>15.6707936119157</v>
      </c>
      <c r="AB49" s="57">
        <v>-128.894701323433</v>
      </c>
      <c r="AF49" s="53"/>
      <c r="AG49" s="53"/>
      <c r="AH49" s="53"/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97">
        <v>47</v>
      </c>
      <c r="P50" s="99">
        <v>2351.1755890941799</v>
      </c>
      <c r="Q50" s="30">
        <v>0.39845656661169898</v>
      </c>
      <c r="R50" s="30">
        <v>9.6131806430100206E-2</v>
      </c>
      <c r="S50" s="30">
        <v>0.363438259954661</v>
      </c>
      <c r="T50" s="30">
        <v>0.119332784830201</v>
      </c>
      <c r="U50" s="30">
        <v>2.6160033592317802E-2</v>
      </c>
      <c r="V50" s="30">
        <v>0.112154970286439</v>
      </c>
      <c r="W50" s="57">
        <v>171.20213439648899</v>
      </c>
      <c r="X50" s="57">
        <v>-155.51159363991499</v>
      </c>
      <c r="Y50" s="57">
        <v>28.862555535508601</v>
      </c>
      <c r="Z50" s="57">
        <v>75.558541696975496</v>
      </c>
      <c r="AA50" s="57">
        <v>118.171344592019</v>
      </c>
      <c r="AB50" s="57">
        <v>-64.1789578813502</v>
      </c>
      <c r="AF50" s="53"/>
      <c r="AG50" s="53"/>
      <c r="AH50" s="53"/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97">
        <v>48</v>
      </c>
      <c r="P51" s="99">
        <v>2401.2006016280998</v>
      </c>
      <c r="Q51" s="30">
        <v>6.0828777884063198E-3</v>
      </c>
      <c r="R51" s="30">
        <v>9.9537561097522691E-3</v>
      </c>
      <c r="S51" s="30">
        <v>4.0205616260571902E-3</v>
      </c>
      <c r="T51" s="30">
        <v>8.6291210047401799E-5</v>
      </c>
      <c r="U51" s="30">
        <v>1.7296381350021399E-4</v>
      </c>
      <c r="V51" s="30">
        <v>1.6951044564192601E-5</v>
      </c>
      <c r="W51" s="57">
        <v>1.43402302445616</v>
      </c>
      <c r="X51" s="57">
        <v>-178.85531120227799</v>
      </c>
      <c r="Y51" s="57">
        <v>5.1404062993991602</v>
      </c>
      <c r="Z51" s="57">
        <v>-171.08050960144499</v>
      </c>
      <c r="AA51" s="57">
        <v>23.999940677417399</v>
      </c>
      <c r="AB51" s="57">
        <v>-0.89222150486360297</v>
      </c>
      <c r="AC51" s="1"/>
      <c r="AF51" s="53"/>
      <c r="AG51" s="53"/>
      <c r="AH51" s="53"/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97">
        <v>49</v>
      </c>
      <c r="P52" s="99">
        <v>2451.2256141620201</v>
      </c>
      <c r="Q52" s="30">
        <v>0.28790176383614002</v>
      </c>
      <c r="R52" s="30">
        <v>0.123067068074633</v>
      </c>
      <c r="S52" s="30">
        <v>0.47106838240047</v>
      </c>
      <c r="T52" s="30">
        <v>8.9403283848817794E-2</v>
      </c>
      <c r="U52" s="30">
        <v>3.5717150963517401E-2</v>
      </c>
      <c r="V52" s="30">
        <v>0.15050196950928399</v>
      </c>
      <c r="W52" s="57">
        <v>27.301536250591099</v>
      </c>
      <c r="X52" s="57">
        <v>-139.39323788268899</v>
      </c>
      <c r="Y52" s="57">
        <v>152.07207901849901</v>
      </c>
      <c r="Z52" s="57">
        <v>-70.356506079930895</v>
      </c>
      <c r="AA52" s="57">
        <v>133.961969408653</v>
      </c>
      <c r="AB52" s="57">
        <v>59.264095441018902</v>
      </c>
      <c r="AF52" s="53"/>
      <c r="AG52" s="53"/>
      <c r="AH52" s="53"/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97">
        <v>50</v>
      </c>
      <c r="P53" s="99">
        <v>2501.2506266959299</v>
      </c>
      <c r="Q53" s="30">
        <v>6.0953298038802202E-3</v>
      </c>
      <c r="R53" s="30">
        <v>9.4198778165555906E-3</v>
      </c>
      <c r="S53" s="30">
        <v>3.6450336515831201E-3</v>
      </c>
      <c r="T53" s="30">
        <v>1.6893061758268101E-4</v>
      </c>
      <c r="U53" s="30">
        <v>1.65440055659847E-4</v>
      </c>
      <c r="V53" s="30">
        <v>8.6159115308786404E-5</v>
      </c>
      <c r="W53" s="57">
        <v>0.122826209865822</v>
      </c>
      <c r="X53" s="57">
        <v>-178.74853887280599</v>
      </c>
      <c r="Y53" s="57">
        <v>1.87118694308959</v>
      </c>
      <c r="Z53" s="57">
        <v>-149.774142052234</v>
      </c>
      <c r="AA53" s="57">
        <v>9.4460872491233303</v>
      </c>
      <c r="AB53" s="57">
        <v>133.38397717771801</v>
      </c>
      <c r="AF53" s="53"/>
      <c r="AG53" s="53"/>
      <c r="AH53" s="53"/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0.33186886261879101</v>
      </c>
      <c r="R54">
        <v>0.18798144471094899</v>
      </c>
      <c r="S54">
        <v>0.35590635772422302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5.5753905428604601E-3</v>
      </c>
      <c r="R55">
        <v>9.0245650828276892E-3</v>
      </c>
      <c r="S55">
        <v>3.9402757274340497E-3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H56" s="78" t="s">
        <v>96</v>
      </c>
      <c r="I56" s="78">
        <v>0.98</v>
      </c>
      <c r="J56" s="78"/>
      <c r="K56" s="78"/>
      <c r="P56">
        <v>2651.3256642976899</v>
      </c>
      <c r="Q56">
        <v>0.43813228402661403</v>
      </c>
      <c r="R56">
        <v>8.8436915213970096E-2</v>
      </c>
      <c r="S56">
        <v>0.40624807160347898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H57" s="78" t="s">
        <v>92</v>
      </c>
      <c r="I57" s="78">
        <v>4.9246852947701338</v>
      </c>
      <c r="J57" s="78"/>
      <c r="K57" s="78"/>
      <c r="P57">
        <v>2701.3506768316101</v>
      </c>
      <c r="Q57">
        <v>5.4544691297886702E-3</v>
      </c>
      <c r="R57">
        <v>8.8716708983918001E-3</v>
      </c>
      <c r="S57">
        <v>3.7533363775230401E-3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H58" s="78" t="s">
        <v>95</v>
      </c>
      <c r="I58" s="78">
        <v>3266.9147354755246</v>
      </c>
      <c r="J58" s="78">
        <v>7108.4012706316407</v>
      </c>
      <c r="K58" s="78">
        <v>3405.4062585045949</v>
      </c>
      <c r="P58">
        <v>2751.37568936553</v>
      </c>
      <c r="Q58">
        <v>0.31974224596255701</v>
      </c>
      <c r="R58">
        <v>0.14243764608010401</v>
      </c>
      <c r="S58">
        <v>0.486957523028412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H59" s="78" t="s">
        <v>94</v>
      </c>
      <c r="I59" s="79">
        <v>11779.217524227093</v>
      </c>
      <c r="J59" s="79">
        <v>59107.393229591267</v>
      </c>
      <c r="K59" s="79">
        <v>10841.856669165285</v>
      </c>
      <c r="P59">
        <v>2801.4007018994498</v>
      </c>
      <c r="Q59">
        <v>5.42324988123231E-3</v>
      </c>
      <c r="R59">
        <v>8.4398854512052601E-3</v>
      </c>
      <c r="S59">
        <v>3.19785322226787E-3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H60" s="78" t="s">
        <v>93</v>
      </c>
      <c r="I60" s="78">
        <v>7.7777019315231218E-4</v>
      </c>
      <c r="J60" s="78">
        <v>3.9568306026822138E-3</v>
      </c>
      <c r="K60" s="78">
        <v>7.1586819083327923E-4</v>
      </c>
      <c r="P60">
        <v>2851.4257144333701</v>
      </c>
      <c r="Q60">
        <v>0.34728165706369402</v>
      </c>
      <c r="R60">
        <v>0.17438386027913499</v>
      </c>
      <c r="S60">
        <v>0.35962793998848203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H61" s="78" t="s">
        <v>23</v>
      </c>
      <c r="I61" s="78">
        <v>31415.926535897932</v>
      </c>
      <c r="J61" s="78">
        <v>31415.926535897932</v>
      </c>
      <c r="K61" s="78">
        <v>31415.926535897932</v>
      </c>
      <c r="P61">
        <v>2901.4507269672899</v>
      </c>
      <c r="Q61">
        <v>4.9666359862040096E-3</v>
      </c>
      <c r="R61">
        <v>8.1254844721546995E-3</v>
      </c>
      <c r="S61">
        <v>3.40784097761256E-3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H62" s="78" t="s">
        <v>97</v>
      </c>
      <c r="I62" s="80">
        <v>1.3027136361665105E-6</v>
      </c>
      <c r="J62" s="80">
        <v>2.5606651842425414E-7</v>
      </c>
      <c r="K62" s="80">
        <v>1.4153608854221988E-6</v>
      </c>
      <c r="P62">
        <v>2951.4757395012002</v>
      </c>
      <c r="Q62">
        <v>0.42852864358244802</v>
      </c>
      <c r="R62">
        <v>0.11902104589769801</v>
      </c>
      <c r="S62">
        <v>0.41023688438585099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H63" s="78" t="s">
        <v>98</v>
      </c>
      <c r="I63" s="80">
        <v>4.0925955891119561E-6</v>
      </c>
      <c r="J63" s="80">
        <v>8.0445669311195225E-7</v>
      </c>
      <c r="K63" s="80">
        <v>4.4464873598207251E-6</v>
      </c>
      <c r="P63">
        <v>3001.5007520351201</v>
      </c>
      <c r="Q63">
        <v>5.0450381639359099E-3</v>
      </c>
      <c r="R63">
        <v>8.1007592421411794E-3</v>
      </c>
      <c r="S63">
        <v>3.5664417075194502E-3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0.32612366147239802</v>
      </c>
      <c r="R64">
        <v>0.17244969446259101</v>
      </c>
      <c r="S64">
        <v>0.46511571898601001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4.7773834146170599E-3</v>
      </c>
      <c r="R65">
        <v>7.7940494781829801E-3</v>
      </c>
      <c r="S65">
        <v>2.9814977400131099E-3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0.34951494920105802</v>
      </c>
      <c r="R66">
        <v>0.146976153429803</v>
      </c>
      <c r="S66">
        <v>0.351843306935679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4.4851313010599901E-3</v>
      </c>
      <c r="R67">
        <v>7.5156295118725298E-3</v>
      </c>
      <c r="S67">
        <v>2.82720929232719E-3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0.40357399240606301</v>
      </c>
      <c r="R68">
        <v>0.144155051343649</v>
      </c>
      <c r="S68">
        <v>0.39435089241319299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4.71054819348001E-3</v>
      </c>
      <c r="R69">
        <v>7.4273141939924497E-3</v>
      </c>
      <c r="S69">
        <v>3.3104146149323201E-3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0.31578019015322401</v>
      </c>
      <c r="R70">
        <v>0.186923292340509</v>
      </c>
      <c r="S70">
        <v>0.43104339908359701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4.1416344741956697E-3</v>
      </c>
      <c r="R71">
        <v>7.1912506758208998E-3</v>
      </c>
      <c r="S71">
        <v>2.9159378448339402E-3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0.344579565430506</v>
      </c>
      <c r="R72">
        <v>0.11057854165643601</v>
      </c>
      <c r="S72">
        <v>0.33927256702541603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4.1157518187726304E-3</v>
      </c>
      <c r="R73">
        <v>6.9021368098253696E-3</v>
      </c>
      <c r="S73">
        <v>2.2888841654196998E-3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0.37645804113390202</v>
      </c>
      <c r="R74">
        <v>0.14649599916742301</v>
      </c>
      <c r="S74">
        <v>0.36688756771104702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4.3707177804300501E-3</v>
      </c>
      <c r="R75">
        <v>6.6299232881602502E-3</v>
      </c>
      <c r="S75">
        <v>2.9390122612037201E-3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0.29615120828993602</v>
      </c>
      <c r="R76">
        <v>0.17916136717994999</v>
      </c>
      <c r="S76">
        <v>0.39571515745642699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3.5967165231586599E-3</v>
      </c>
      <c r="R77">
        <v>6.4460025063868302E-3</v>
      </c>
      <c r="S77">
        <v>2.9157536546260501E-3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0.33377337041275701</v>
      </c>
      <c r="R78">
        <v>7.0627702931709294E-2</v>
      </c>
      <c r="S78">
        <v>0.32253594785179102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3.8802610890478098E-3</v>
      </c>
      <c r="R79">
        <v>6.1925958843940497E-3</v>
      </c>
      <c r="S79">
        <v>1.9901882228403598E-3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0.35163612824881402</v>
      </c>
      <c r="R80">
        <v>0.12876560278108301</v>
      </c>
      <c r="S80">
        <v>0.33439600608810299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4.0069281630249901E-3</v>
      </c>
      <c r="R81">
        <v>5.78379647488884E-3</v>
      </c>
      <c r="S81">
        <v>2.4931205187036002E-3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0.27393875825574898</v>
      </c>
      <c r="R82">
        <v>0.15409859053922301</v>
      </c>
      <c r="S82">
        <v>0.36300040726233201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3.2503132176744999E-3</v>
      </c>
      <c r="R83">
        <v>5.7073068800507498E-3</v>
      </c>
      <c r="S83">
        <v>2.8930463041573302E-3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0.31801513192815101</v>
      </c>
      <c r="R84">
        <v>4.0970983183655399E-2</v>
      </c>
      <c r="S84">
        <v>0.30159803113836198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3.7531882490211901E-3</v>
      </c>
      <c r="R85">
        <v>5.5931999564139898E-3</v>
      </c>
      <c r="S85">
        <v>2.0398015287839601E-3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0.32902122436174103</v>
      </c>
      <c r="R86">
        <v>9.9380477392652003E-2</v>
      </c>
      <c r="S86">
        <v>0.30194397249548799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3.6081749808003398E-3</v>
      </c>
      <c r="R87">
        <v>5.2002311108537798E-3</v>
      </c>
      <c r="S87">
        <v>2.0443009583529198E-3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0.25386086028201998</v>
      </c>
      <c r="R88">
        <v>0.1199647505751</v>
      </c>
      <c r="S88">
        <v>0.33304628468165398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3.1202804641191299E-3</v>
      </c>
      <c r="R89">
        <v>5.2442632405091498E-3</v>
      </c>
      <c r="S89">
        <v>2.7583964474050902E-3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0.298733067305057</v>
      </c>
      <c r="R90">
        <v>4.4078543773513702E-2</v>
      </c>
      <c r="S90">
        <v>0.27717846672398799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3.6409127235200798E-3</v>
      </c>
      <c r="R91">
        <v>5.2712818957500697E-3</v>
      </c>
      <c r="S91">
        <v>2.2717115493234999E-3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0.30706361334200799</v>
      </c>
      <c r="R92">
        <v>6.6257226354083099E-2</v>
      </c>
      <c r="S92">
        <v>0.27265866539587502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3.1656778188789299E-3</v>
      </c>
      <c r="R93">
        <v>4.98472773177586E-3</v>
      </c>
      <c r="S93">
        <v>1.67826138957318E-3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0.23798570953268</v>
      </c>
      <c r="R94">
        <v>8.3859685557690397E-2</v>
      </c>
      <c r="S94">
        <v>0.30470848217078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3.1220471551607299E-3</v>
      </c>
      <c r="R95">
        <v>5.0262573980378198E-3</v>
      </c>
      <c r="S95">
        <v>2.4587558579250799E-3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0.27776491361590999</v>
      </c>
      <c r="R96">
        <v>6.1225442273146399E-2</v>
      </c>
      <c r="S96">
        <v>0.25078788483289399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3.4570092778766302E-3</v>
      </c>
      <c r="R97">
        <v>5.0528690060923798E-3</v>
      </c>
      <c r="S97">
        <v>2.4703481800421498E-3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0.284715390359498</v>
      </c>
      <c r="R98">
        <v>3.4448423526609602E-2</v>
      </c>
      <c r="S98">
        <v>0.24760819638408499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2.7203210722328399E-3</v>
      </c>
      <c r="R99">
        <v>4.8516294330821098E-3</v>
      </c>
      <c r="S99">
        <v>1.51313361296202E-3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0.22597645471099101</v>
      </c>
      <c r="R100">
        <v>5.1260540024308097E-2</v>
      </c>
      <c r="S100">
        <v>0.27706318975340799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3.1655724953931802E-3</v>
      </c>
      <c r="R101">
        <v>4.7652388279231604E-3</v>
      </c>
      <c r="S101">
        <v>2.01328689516682E-3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0.25692514397320898</v>
      </c>
      <c r="R102">
        <v>7.1876194227605897E-2</v>
      </c>
      <c r="S102">
        <v>0.224296077695326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3.1812237684667099E-3</v>
      </c>
      <c r="R103">
        <v>4.6800286431610497E-3</v>
      </c>
      <c r="S103">
        <v>2.53633609887052E-3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0.26205830122151802</v>
      </c>
      <c r="R104">
        <v>1.12804797185915E-2</v>
      </c>
      <c r="S104">
        <v>0.22618812889997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2.3903231934666899E-3</v>
      </c>
      <c r="R105">
        <v>4.56563138313738E-3</v>
      </c>
      <c r="S105">
        <v>1.6171484760456099E-3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0.216073927379974</v>
      </c>
      <c r="R106">
        <v>3.1591232519507899E-2</v>
      </c>
      <c r="S106">
        <v>0.24992729278571399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3.1973450388842E-3</v>
      </c>
      <c r="R107">
        <v>4.36593436024662E-3</v>
      </c>
      <c r="S107">
        <v>1.52487999042134E-3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0.23750576983166799</v>
      </c>
      <c r="R108">
        <v>7.4173179595173902E-2</v>
      </c>
      <c r="S108">
        <v>0.19937407170287899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2.84725495542892E-3</v>
      </c>
      <c r="R109">
        <v>4.1991029314745101E-3</v>
      </c>
      <c r="S109">
        <v>2.4482948505462699E-3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0.240000878512934</v>
      </c>
      <c r="R110">
        <v>2.5538395154273599E-2</v>
      </c>
      <c r="S110">
        <v>0.206906669625567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2.29570564823544E-3</v>
      </c>
      <c r="R111">
        <v>4.2482023905739798E-3</v>
      </c>
      <c r="S111">
        <v>1.8743091804423601E-3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0.20628517334596999</v>
      </c>
      <c r="R112">
        <v>3.7461287973176501E-2</v>
      </c>
      <c r="S112">
        <v>0.223710864762452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3.17089152721168E-3</v>
      </c>
      <c r="R113">
        <v>4.0654137247527096E-3</v>
      </c>
      <c r="S113">
        <v>1.17936325579452E-3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0.21999756025109499</v>
      </c>
      <c r="R114">
        <v>7.0680973140343994E-2</v>
      </c>
      <c r="S114">
        <v>0.17704399204385601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2.4991289909411102E-3</v>
      </c>
      <c r="R115">
        <v>3.9303985601229696E-3</v>
      </c>
      <c r="S115">
        <v>2.2096537080539E-3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0.219652777144376</v>
      </c>
      <c r="R116">
        <v>4.3704214546321299E-2</v>
      </c>
      <c r="S116">
        <v>0.18826115457060699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2.41155171754826E-3</v>
      </c>
      <c r="R117">
        <v>4.1550588321527197E-3</v>
      </c>
      <c r="S117">
        <v>2.1007193636630398E-3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0.19525584603107199</v>
      </c>
      <c r="R118">
        <v>5.1618744159580197E-2</v>
      </c>
      <c r="S118">
        <v>0.19904144839545801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3.03485757706695E-3</v>
      </c>
      <c r="R119">
        <v>4.0682211006561201E-3</v>
      </c>
      <c r="S119">
        <v>1.15665515677306E-3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0.20421169495035699</v>
      </c>
      <c r="R120">
        <v>6.3282717483968395E-2</v>
      </c>
      <c r="S120">
        <v>0.15752686308872799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2.17476892085498E-3</v>
      </c>
      <c r="R121">
        <v>3.9936016003785397E-3</v>
      </c>
      <c r="S121">
        <v>1.83545807908179E-3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0.201786016656781</v>
      </c>
      <c r="R122">
        <v>5.36006663644958E-2</v>
      </c>
      <c r="S122">
        <v>0.169361741155482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2.59277326481184E-3</v>
      </c>
      <c r="R123">
        <v>4.2298224535065997E-3</v>
      </c>
      <c r="S123">
        <v>2.1807691750680299E-3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0.18262324749114101</v>
      </c>
      <c r="R124">
        <v>5.9351583397857101E-2</v>
      </c>
      <c r="S124">
        <v>0.17643557226751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2.7612627369492299E-3</v>
      </c>
      <c r="R125">
        <v>4.1706052094901899E-3</v>
      </c>
      <c r="S125">
        <v>1.3798135510557799E-3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0.189677909689454</v>
      </c>
      <c r="R126">
        <v>5.2139878384307899E-2</v>
      </c>
      <c r="S126">
        <v>0.140421722298816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1.9331726159062799E-3</v>
      </c>
      <c r="R127">
        <v>4.0813244470645198E-3</v>
      </c>
      <c r="S127">
        <v>1.37416173716899E-3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0.18654423359682301</v>
      </c>
      <c r="R128">
        <v>5.3401434124194097E-2</v>
      </c>
      <c r="S128">
        <v>0.15013483735518901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2.7234984416899498E-3</v>
      </c>
      <c r="R129">
        <v>4.1575044756717904E-3</v>
      </c>
      <c r="S129">
        <v>2.0820996875533901E-3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0.16891035913737301</v>
      </c>
      <c r="R130">
        <v>5.7470309193463E-2</v>
      </c>
      <c r="S130">
        <v>0.156101661933647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2.3752317960644199E-3</v>
      </c>
      <c r="R131">
        <v>4.0486473314561696E-3</v>
      </c>
      <c r="S131">
        <v>1.64699849639029E-3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0.17600546313246601</v>
      </c>
      <c r="R132">
        <v>3.7450576967496201E-2</v>
      </c>
      <c r="S132">
        <v>0.12505120326272301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1.8605397004728399E-3</v>
      </c>
      <c r="R133">
        <v>3.9169372848129099E-3</v>
      </c>
      <c r="S133">
        <v>9.57336172723009E-4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0.173429176834836</v>
      </c>
      <c r="R134">
        <v>4.4048120666224898E-2</v>
      </c>
      <c r="S134">
        <v>0.13115575129259599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2.7557999302107602E-3</v>
      </c>
      <c r="R135">
        <v>3.7988698419817802E-3</v>
      </c>
      <c r="S135">
        <v>1.8337258717140701E-3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0.15512862521721599</v>
      </c>
      <c r="R136">
        <v>4.7257294097048499E-2</v>
      </c>
      <c r="S136">
        <v>0.137879608604527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1.9579366636813598E-3</v>
      </c>
      <c r="R137">
        <v>3.6682248726941798E-3</v>
      </c>
      <c r="S137">
        <v>1.84549327679132E-3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0.16301586751580799</v>
      </c>
      <c r="R138">
        <v>2.2069738671248298E-2</v>
      </c>
      <c r="S138">
        <v>0.110761244332568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1.9790953000500102E-3</v>
      </c>
      <c r="R139">
        <v>3.57171828530393E-3</v>
      </c>
      <c r="S139">
        <v>8.4456205229371697E-4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0.161539924097093</v>
      </c>
      <c r="R140">
        <v>2.8766427612585702E-2</v>
      </c>
      <c r="S140">
        <v>0.113277011710105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2.6727057615223301E-3</v>
      </c>
      <c r="R141">
        <v>3.3547431620593901E-3</v>
      </c>
      <c r="S141">
        <v>1.4976530255224399E-3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0.142292919923862</v>
      </c>
      <c r="R142">
        <v>3.2348555932181201E-2</v>
      </c>
      <c r="S142">
        <v>0.12132380397430199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1.6237248718662201E-3</v>
      </c>
      <c r="R143">
        <v>3.3054285735134199E-3</v>
      </c>
      <c r="S143">
        <v>1.9192674560688499E-3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0.15069320657974999</v>
      </c>
      <c r="R144">
        <v>1.6068385883970498E-2</v>
      </c>
      <c r="S144">
        <v>9.7088349318515801E-2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2.1870375115611998E-3</v>
      </c>
      <c r="R145">
        <v>3.33708335626137E-3</v>
      </c>
      <c r="S145">
        <v>1.0759846038274901E-3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0.14996446239335601</v>
      </c>
      <c r="R146">
        <v>1.2024120325525E-2</v>
      </c>
      <c r="S146">
        <v>9.7234536850719894E-2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2.4628003926589299E-3</v>
      </c>
      <c r="R147">
        <v>3.14297345620014E-3</v>
      </c>
      <c r="S147">
        <v>1.1496160039962001E-3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0.13104498330428199</v>
      </c>
      <c r="R148">
        <v>1.7067712349459301E-2</v>
      </c>
      <c r="S148">
        <v>0.105910546652913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1.4746885729480499E-3</v>
      </c>
      <c r="R149">
        <v>3.1981004667812601E-3</v>
      </c>
      <c r="S149">
        <v>1.83977308427896E-3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0.13908705885533201</v>
      </c>
      <c r="R150">
        <v>2.3825689336724999E-2</v>
      </c>
      <c r="S150">
        <v>8.3824392980742596E-2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2.3546048147326001E-3</v>
      </c>
      <c r="R151">
        <v>3.30440952801489E-3</v>
      </c>
      <c r="S151">
        <v>1.3607989018431499E-3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0.13814336648002401</v>
      </c>
      <c r="R152">
        <v>4.7145080710765501E-3</v>
      </c>
      <c r="S152">
        <v>8.3372207699992498E-2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2.12966821822382E-3</v>
      </c>
      <c r="R153">
        <v>3.1424966537001299E-3</v>
      </c>
      <c r="S153">
        <v>8.8907221410036198E-4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0.121507281666277</v>
      </c>
      <c r="R154">
        <v>5.0670878143929503E-3</v>
      </c>
      <c r="S154">
        <v>9.1273159899631501E-2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1.53450844104706E-3</v>
      </c>
      <c r="R155">
        <v>3.1860485367011799E-3</v>
      </c>
      <c r="S155">
        <v>1.6122254661047001E-3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0.128236042602311</v>
      </c>
      <c r="R156">
        <v>3.1096580507148301E-2</v>
      </c>
      <c r="S156">
        <v>7.1012989509948707E-2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2.4086038599982298E-3</v>
      </c>
      <c r="R157">
        <v>3.2203301131170699E-3</v>
      </c>
      <c r="S157">
        <v>1.5474781596070499E-3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0.12604108953360099</v>
      </c>
      <c r="R158">
        <v>1.4282490229347E-2</v>
      </c>
      <c r="S158">
        <v>7.1557282736164601E-2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1.7195550953947999E-3</v>
      </c>
      <c r="R159">
        <v>3.0391801038101001E-3</v>
      </c>
      <c r="S159">
        <v>8.4000435391695303E-4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0.113361798777959</v>
      </c>
      <c r="R160">
        <v>5.3694516601489198E-3</v>
      </c>
      <c r="S160">
        <v>7.7333586842267293E-2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1.7336979073715999E-3</v>
      </c>
      <c r="R161">
        <v>2.9870843566713202E-3</v>
      </c>
      <c r="S161">
        <v>1.2874910968438799E-3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0.11810905425014299</v>
      </c>
      <c r="R162">
        <v>3.3323638811544799E-2</v>
      </c>
      <c r="S162">
        <v>5.88755415604999E-2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2.33535863032351E-3</v>
      </c>
      <c r="R163">
        <v>2.8905290345166402E-3</v>
      </c>
      <c r="S163">
        <v>1.6063192539601801E-3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0.11407410719379101</v>
      </c>
      <c r="R164">
        <v>2.0493675701857401E-2</v>
      </c>
      <c r="S164">
        <v>6.1284164691820298E-2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1.34655873157631E-3</v>
      </c>
      <c r="R165">
        <v>2.7207719917970601E-3</v>
      </c>
      <c r="S165">
        <v>9.9548546334403908E-4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0.106053029940749</v>
      </c>
      <c r="R166">
        <v>1.1125661049509E-2</v>
      </c>
      <c r="S166">
        <v>6.42670761109745E-2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1.9715850870196702E-3</v>
      </c>
      <c r="R167">
        <v>2.6197945773953398E-3</v>
      </c>
      <c r="S167" s="1">
        <v>9.6843211993280997E-4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0.108571952509967</v>
      </c>
      <c r="R168">
        <v>3.1190776773266999E-2</v>
      </c>
      <c r="S168">
        <v>4.7676503758707897E-2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2.1512964485518198E-3</v>
      </c>
      <c r="R169">
        <v>2.4722733168262099E-3</v>
      </c>
      <c r="S169">
        <v>1.5501244760620799E-3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0.10286447366347599</v>
      </c>
      <c r="R170">
        <v>2.3838061247021501E-2</v>
      </c>
      <c r="S170">
        <v>5.1900327170102303E-2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1.181126728905E-3</v>
      </c>
      <c r="R171">
        <v>2.4455038531732299E-3</v>
      </c>
      <c r="S171">
        <v>1.19639795567052E-3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9.9011218101239098E-2</v>
      </c>
      <c r="R172">
        <v>1.5791302562488899E-2</v>
      </c>
      <c r="S172">
        <v>5.2345269074009999E-2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2.1574299875546901E-3</v>
      </c>
      <c r="R173">
        <v>2.42045330378419E-3</v>
      </c>
      <c r="S173">
        <v>7.9828863151040199E-4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9.9420098887781999E-2</v>
      </c>
      <c r="R174">
        <v>2.6778290905680301E-2</v>
      </c>
      <c r="S174">
        <v>3.7586365101340599E-2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1.8785344712392801E-3</v>
      </c>
      <c r="R175">
        <v>2.3564460943830299E-3</v>
      </c>
      <c r="S175">
        <v>1.4031589315798799E-3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9.2946468313347602E-2</v>
      </c>
      <c r="R176">
        <v>2.5073680294480899E-2</v>
      </c>
      <c r="S176">
        <v>4.2853858639303397E-2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1.2879492040041101E-3</v>
      </c>
      <c r="R177">
        <v>2.5138755541676701E-3</v>
      </c>
      <c r="S177">
        <v>1.3225582808284401E-3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9.1833032258727201E-2</v>
      </c>
      <c r="R178">
        <v>1.8692142655308299E-2</v>
      </c>
      <c r="S178">
        <v>4.17633146355324E-2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2.2260822044804702E-3</v>
      </c>
      <c r="R179">
        <v>2.5693182618054299E-3</v>
      </c>
      <c r="S179">
        <v>8.3798552429980298E-4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9.04845425848569E-2</v>
      </c>
      <c r="R180">
        <v>2.15418753623196E-2</v>
      </c>
      <c r="S180">
        <v>2.86210807570976E-2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1.54671500300426E-3</v>
      </c>
      <c r="R181">
        <v>2.5743169057867001E-3</v>
      </c>
      <c r="S181">
        <v>1.1990555580317899E-3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8.4547528223025095E-2</v>
      </c>
      <c r="R182">
        <v>2.3752627569099301E-2</v>
      </c>
      <c r="S182">
        <v>3.38695506884873E-2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1.5262130288195199E-3</v>
      </c>
      <c r="R183">
        <v>2.74712886664906E-3</v>
      </c>
      <c r="S183">
        <v>1.3289174695251199E-3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8.4378479880923299E-2</v>
      </c>
      <c r="R184">
        <v>1.8418120946409801E-2</v>
      </c>
      <c r="S184">
        <v>3.2540348255427197E-2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2.1512189912599299E-3</v>
      </c>
      <c r="R185">
        <v>2.7585965932473899E-3</v>
      </c>
      <c r="S185">
        <v>9.6867983579731001E-4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8.1744346027096598E-2</v>
      </c>
      <c r="R186">
        <v>1.54902745677867E-2</v>
      </c>
      <c r="S186">
        <v>2.0685356937980699E-2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1.2238046111534601E-3</v>
      </c>
      <c r="R187">
        <v>2.73227602098407E-3</v>
      </c>
      <c r="S187">
        <v>9.9628484155655605E-4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7.7515731341438299E-2</v>
      </c>
      <c r="R188">
        <v>1.9181617037114299E-2</v>
      </c>
      <c r="S188">
        <v>2.50020092747163E-2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1.75905163706959E-3</v>
      </c>
      <c r="R189">
        <v>2.7916393184257101E-3</v>
      </c>
      <c r="S189" s="1">
        <v>1.2300398062573901E-3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7.6758202171409301E-2</v>
      </c>
      <c r="R190">
        <v>1.4270626348102399E-2</v>
      </c>
      <c r="S190">
        <v>2.4517690096398401E-2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1.9486054449347301E-3</v>
      </c>
      <c r="R191">
        <v>2.7033277065936002E-3</v>
      </c>
      <c r="S191">
        <v>1.0762271254697901E-3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7.3355604283364101E-2</v>
      </c>
      <c r="R192">
        <v>8.4532318217493806E-3</v>
      </c>
      <c r="S192">
        <v>1.36610910047397E-2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1.0475656990588101E-3</v>
      </c>
      <c r="R193">
        <v>2.6353668613262101E-3</v>
      </c>
      <c r="S193">
        <v>8.7891927804712702E-4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7.1401232692194297E-2</v>
      </c>
      <c r="R194">
        <v>1.1797947677191801E-2</v>
      </c>
      <c r="S194">
        <v>1.6571762905371198E-2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1.92368660860283E-3</v>
      </c>
      <c r="R195">
        <v>2.5941732876982502E-3</v>
      </c>
      <c r="S195">
        <v>1.0854659289462199E-3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6.9226796511332497E-2</v>
      </c>
      <c r="R196">
        <v>7.0565045345927502E-3</v>
      </c>
      <c r="S196">
        <v>1.7422567271635901E-2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1.6639507449455299E-3</v>
      </c>
      <c r="R197">
        <v>2.4718150899338898E-3</v>
      </c>
      <c r="S197">
        <v>1.11739535445511E-3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6.5569840220250003E-2</v>
      </c>
      <c r="R198">
        <v>4.8870182971057999E-3</v>
      </c>
      <c r="S198">
        <v>7.4588185320367401E-3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1.1248639545171899E-3</v>
      </c>
      <c r="R199">
        <v>2.4511870437650398E-3</v>
      </c>
      <c r="S199">
        <v>8.8518695894513699E-4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6.5642052469923801E-2</v>
      </c>
      <c r="R200">
        <v>5.0855444727299498E-3</v>
      </c>
      <c r="S200">
        <v>9.0652972320320394E-3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1.9878207286690101E-3</v>
      </c>
      <c r="R201">
        <v>2.4118010887807899E-3</v>
      </c>
      <c r="S201">
        <v>9.7289657005633298E-4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6.2047416476539101E-2</v>
      </c>
      <c r="R202">
        <v>2.47217992416579E-3</v>
      </c>
      <c r="S202">
        <v>1.09590213338699E-2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1.3548764830343201E-3</v>
      </c>
      <c r="R203">
        <v>2.3707424511711702E-3</v>
      </c>
      <c r="S203">
        <v>1.08224848258089E-3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5.85965766113824E-2</v>
      </c>
      <c r="R204">
        <v>1.0875945604287699E-2</v>
      </c>
      <c r="S204">
        <v>2.10282252541721E-3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1.35109919998912E-3</v>
      </c>
      <c r="R205">
        <v>2.4547841860924E-3</v>
      </c>
      <c r="S205">
        <v>9.4208769508870999E-4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5.9772345264927702E-2</v>
      </c>
      <c r="R206">
        <v>8.9619551599617701E-3</v>
      </c>
      <c r="S206">
        <v>3.5464000283852502E-3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1.93102103724452E-3</v>
      </c>
      <c r="R207">
        <v>2.4639653795809E-3</v>
      </c>
      <c r="S207">
        <v>9.3985858834924195E-4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5.5403224804663601E-2</v>
      </c>
      <c r="R208">
        <v>9.2377770104463894E-3</v>
      </c>
      <c r="S208">
        <v>4.9311537066501297E-3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1.08696661777249E-3</v>
      </c>
      <c r="R209">
        <v>2.4989230428573502E-3</v>
      </c>
      <c r="S209">
        <v>9.8334795804578103E-4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5.2496238723892703E-2</v>
      </c>
      <c r="R210">
        <v>1.63153505723731E-2</v>
      </c>
      <c r="S210">
        <v>3.21771585756562E-3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1.56859495770883E-3</v>
      </c>
      <c r="R211">
        <v>2.5912739661468199E-3</v>
      </c>
      <c r="S211">
        <v>9.5447494286446497E-4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5.3572435779662801E-2</v>
      </c>
      <c r="R212">
        <v>1.4473306548065199E-2</v>
      </c>
      <c r="S212">
        <v>4.5993625214564597E-3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1.7534196324026699E-3</v>
      </c>
      <c r="R213">
        <v>2.5723129106080302E-3</v>
      </c>
      <c r="S213">
        <v>9.6945222583187196E-4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4.9381912353471002E-2</v>
      </c>
      <c r="R214">
        <v>1.34910097903542E-2</v>
      </c>
      <c r="S214">
        <v>1.56945381731685E-3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9.4818015766690901E-4</v>
      </c>
      <c r="R215">
        <v>2.5761265387933998E-3</v>
      </c>
      <c r="S215">
        <v>8.6992832902693304E-4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4.7153135056346301E-2</v>
      </c>
      <c r="R216">
        <v>1.8328957324187298E-2</v>
      </c>
      <c r="S216">
        <v>7.6249319944920102E-3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1.70329353469069E-3</v>
      </c>
      <c r="R217">
        <v>2.56261163424555E-3</v>
      </c>
      <c r="S217">
        <v>8.8515320200625305E-4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4.7111073979065797E-2</v>
      </c>
      <c r="R218">
        <v>1.67323206553762E-2</v>
      </c>
      <c r="S218">
        <v>8.3433138073031408E-3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1.4888107901422499E-3</v>
      </c>
      <c r="R219">
        <v>2.4511006778065699E-3</v>
      </c>
      <c r="S219">
        <v>1.01069974495189E-3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4.39953408501461E-2</v>
      </c>
      <c r="R220">
        <v>1.4057622310421699E-2</v>
      </c>
      <c r="S220">
        <v>6.6084920407972697E-3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1.0049388187680899E-3</v>
      </c>
      <c r="R221">
        <v>2.3792038379752399E-3</v>
      </c>
      <c r="S221">
        <v>8.2881779492420397E-4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4.2319106504249498E-2</v>
      </c>
      <c r="R222">
        <v>1.6652571888137398E-2</v>
      </c>
      <c r="S222">
        <v>1.1719154257931399E-2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1.7395916227234401E-3</v>
      </c>
      <c r="R223">
        <v>2.2498682053909802E-3</v>
      </c>
      <c r="S223">
        <v>7.6001191966755402E-4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4.0677161171146399E-2</v>
      </c>
      <c r="R224">
        <v>1.56961840017729E-2</v>
      </c>
      <c r="S224">
        <v>1.1610494089594E-2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1.2073170953972401E-3</v>
      </c>
      <c r="R225">
        <v>2.08062921296804E-3</v>
      </c>
      <c r="S225">
        <v>1.0181604301869799E-3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3.9187154201557897E-2</v>
      </c>
      <c r="R226">
        <v>1.1580909203265899E-2</v>
      </c>
      <c r="S226">
        <v>1.14708829807664E-2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1.1947112316886999E-3</v>
      </c>
      <c r="R227">
        <v>1.9998664927571999E-3</v>
      </c>
      <c r="S227">
        <v>9.0638713184371003E-4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3.7694097381021301E-2</v>
      </c>
      <c r="R228">
        <v>1.2390005509117501E-2</v>
      </c>
      <c r="S228">
        <v>1.5440084371065E-2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1.6830640221406499E-3</v>
      </c>
      <c r="R229">
        <v>1.8588676203981701E-3</v>
      </c>
      <c r="S229">
        <v>6.5747148963213201E-4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3.4641452771133598E-2</v>
      </c>
      <c r="R230">
        <v>1.2704938176110901E-2</v>
      </c>
      <c r="S230">
        <v>1.4433498658613099E-2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1.0014168799856501E-3</v>
      </c>
      <c r="R231">
        <v>1.7591428497532001E-3</v>
      </c>
      <c r="S231">
        <v>9.5836084054852304E-4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3.4832173593624602E-2</v>
      </c>
      <c r="R232">
        <v>7.7352954431468401E-3</v>
      </c>
      <c r="S232">
        <v>1.55802727084126E-2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1.3933504756135501E-3</v>
      </c>
      <c r="R233">
        <v>1.7839285374993501E-3</v>
      </c>
      <c r="S233">
        <v>1.03738981729713E-3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3.3021305101125699E-2</v>
      </c>
      <c r="R234">
        <v>7.4393881175634502E-3</v>
      </c>
      <c r="S234">
        <v>1.8719653010053499E-2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1.54345446267843E-3</v>
      </c>
      <c r="R235">
        <v>1.7569627960481401E-3</v>
      </c>
      <c r="S235">
        <v>6.71028505245169E-4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2.9311043611153401E-2</v>
      </c>
      <c r="R236">
        <v>9.4064024766622404E-3</v>
      </c>
      <c r="S236">
        <v>1.7053286649717201E-2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9.3908290046387896E-4</v>
      </c>
      <c r="R237">
        <v>1.78512256274766E-3</v>
      </c>
      <c r="S237">
        <v>8.1228463936858697E-4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3.0764727439654201E-2</v>
      </c>
      <c r="R238">
        <v>4.4002235196258701E-3</v>
      </c>
      <c r="S238">
        <v>1.8782144324977299E-2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1.5191149166839701E-3</v>
      </c>
      <c r="R239">
        <v>1.8760693112988499E-3</v>
      </c>
      <c r="S239">
        <v>1.1264550666914199E-3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2.8176887506208899E-2</v>
      </c>
      <c r="R240">
        <v>3.68696828756523E-3</v>
      </c>
      <c r="S240">
        <v>2.1496893635161898E-2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1.34034713566416E-3</v>
      </c>
      <c r="R241">
        <v>1.91192353003803E-3</v>
      </c>
      <c r="S241">
        <v>8.0842343226574897E-4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2.48304535218812E-2</v>
      </c>
      <c r="R242">
        <v>6.4587465546917799E-3</v>
      </c>
      <c r="S242">
        <v>1.9625185144234902E-2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1.0028927647838799E-3</v>
      </c>
      <c r="R243">
        <v>1.94518638262546E-3</v>
      </c>
      <c r="S243">
        <v>5.9282632651722403E-4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2.6838313298178901E-2</v>
      </c>
      <c r="R244">
        <v>2.36619704259877E-3</v>
      </c>
      <c r="S244">
        <v>2.1096618664378401E-2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1.5447992927087901E-3</v>
      </c>
      <c r="R245">
        <v>1.9641328696287401E-3</v>
      </c>
      <c r="S245">
        <v>1.1176795303918499E-3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2.3220783713507699E-2</v>
      </c>
      <c r="R246">
        <v>2.00742780725697E-3</v>
      </c>
      <c r="S246">
        <v>2.3744850183129902E-2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1.12131963920675E-3</v>
      </c>
      <c r="R247">
        <v>1.9581928931870799E-3</v>
      </c>
      <c r="S247">
        <v>9.9489731395154706E-4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2.1150002353280399E-2</v>
      </c>
      <c r="R248">
        <v>3.1855259889895099E-3</v>
      </c>
      <c r="S248">
        <v>2.2149996074471899E-2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1.1218154607745901E-3</v>
      </c>
      <c r="R249">
        <v>1.9205566761606901E-3</v>
      </c>
      <c r="S249">
        <v>4.0264097317661401E-4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2.2970500152808299E-2</v>
      </c>
      <c r="R250">
        <v>1.99790525140415E-3</v>
      </c>
      <c r="S250">
        <v>2.27037103284249E-2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1.4835460390978899E-3</v>
      </c>
      <c r="R251">
        <v>1.83511455243072E-3</v>
      </c>
      <c r="S251">
        <v>9.9653628589374001E-4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1.8378994871750601E-2</v>
      </c>
      <c r="R252">
        <v>2.7083824896426E-3</v>
      </c>
      <c r="S252">
        <v>2.5464701131501601E-2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9.68138418976468E-4</v>
      </c>
      <c r="R253">
        <v>1.7940145002231199E-3</v>
      </c>
      <c r="S253">
        <v>1.16041080525673E-3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1.8054243612687398E-2</v>
      </c>
      <c r="R254">
        <v>1.1108498222435299E-3</v>
      </c>
      <c r="S254">
        <v>2.4487094199033499E-2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1.2363108373386199E-3</v>
      </c>
      <c r="R255">
        <v>1.7444835094366699E-3</v>
      </c>
      <c r="S255">
        <v>4.8875314890350896E-4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1.9139281162727201E-2</v>
      </c>
      <c r="R256">
        <v>4.96508985081596E-3</v>
      </c>
      <c r="S256">
        <v>2.3872876165915699E-2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1.36818460141482E-3</v>
      </c>
      <c r="R257">
        <v>1.6502584248992199E-3</v>
      </c>
      <c r="S257">
        <v>7.7527424611241501E-4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1.39576615094798E-2</v>
      </c>
      <c r="R258">
        <v>5.5528037473382297E-3</v>
      </c>
      <c r="S258">
        <v>2.6671101161453201E-2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9.4525481730395604E-4</v>
      </c>
      <c r="R259">
        <v>1.6736812173444901E-3</v>
      </c>
      <c r="S259">
        <v>1.2532027850825501E-3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1.52400859371338E-2</v>
      </c>
      <c r="R260">
        <v>5.6574641683528699E-3</v>
      </c>
      <c r="S260">
        <v>2.64278871165043E-2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1.30532825998972E-3</v>
      </c>
      <c r="R261">
        <v>1.7317500205138499E-3</v>
      </c>
      <c r="S261">
        <v>7.7370206040070703E-4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1.5352330787699601E-2</v>
      </c>
      <c r="R262">
        <v>8.7501768801331904E-3</v>
      </c>
      <c r="S262">
        <v>2.4860996227765698E-2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1.2316025288099E-3</v>
      </c>
      <c r="R263">
        <v>1.7416483472491001E-3</v>
      </c>
      <c r="S263">
        <v>4.8369796323238302E-4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1.0221205661375601E-2</v>
      </c>
      <c r="R264">
        <v>8.6450194094034993E-3</v>
      </c>
      <c r="S264">
        <v>2.7396059147159198E-2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1.0171770267311899E-3</v>
      </c>
      <c r="R265">
        <v>1.8449444813083201E-3</v>
      </c>
      <c r="S265">
        <v>1.23544878627578E-3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1.24291533072463E-2</v>
      </c>
      <c r="R266">
        <v>9.4191129819662898E-3</v>
      </c>
      <c r="S266">
        <v>2.7791497535600299E-2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1.3049403127269601E-3</v>
      </c>
      <c r="R267">
        <v>1.9792156334372201E-3</v>
      </c>
      <c r="S267">
        <v>1.0515017928646401E-3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1.16362525965223E-2</v>
      </c>
      <c r="R268">
        <v>1.15261654474596E-2</v>
      </c>
      <c r="S268">
        <v>2.5823522715657701E-2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1.1012570049675301E-3</v>
      </c>
      <c r="R269">
        <v>2.0343770660824099E-3</v>
      </c>
      <c r="S269" s="1">
        <v>2.2209409674280199E-4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7.2802060862894201E-3</v>
      </c>
      <c r="R270">
        <v>1.0409469951933901E-2</v>
      </c>
      <c r="S270">
        <v>2.7707939655471601E-2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1.0966543854809799E-3</v>
      </c>
      <c r="R271">
        <v>2.0948356973340301E-3</v>
      </c>
      <c r="S271">
        <v>1.08855033901794E-3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9.4724755241805195E-3</v>
      </c>
      <c r="R272">
        <v>1.1161547085569899E-2</v>
      </c>
      <c r="S272">
        <v>2.84979207180645E-2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1.238835165058E-3</v>
      </c>
      <c r="R273">
        <v>2.17625039233627E-3</v>
      </c>
      <c r="S273">
        <v>1.24515912968061E-3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8.0611404015292609E-3</v>
      </c>
      <c r="R274">
        <v>1.21481807585164E-2</v>
      </c>
      <c r="S274">
        <v>2.6773964405169499E-2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1.00694725138776E-3</v>
      </c>
      <c r="R275">
        <v>2.1756314595047601E-3</v>
      </c>
      <c r="S275">
        <v>3.9172004053254701E-4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5.03571030150718E-3</v>
      </c>
      <c r="R276">
        <v>9.9366457938633908E-3</v>
      </c>
      <c r="S276">
        <v>2.77170387346183E-2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1.13395688029888E-3</v>
      </c>
      <c r="R277">
        <v>2.1192631813701898E-3</v>
      </c>
      <c r="S277">
        <v>8.1884199230493999E-4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6.4023071131731196E-3</v>
      </c>
      <c r="R278">
        <v>1.03491245874339E-2</v>
      </c>
      <c r="S278">
        <v>2.8591772780851999E-2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1.1441931421279901E-3</v>
      </c>
      <c r="R279">
        <v>2.0948097146796202E-3</v>
      </c>
      <c r="S279">
        <v>1.3254822458606901E-3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4.7744557843550396E-3</v>
      </c>
      <c r="R280">
        <v>1.03239038174875E-2</v>
      </c>
      <c r="S280">
        <v>2.76007028921035E-2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9.7481624671827297E-4</v>
      </c>
      <c r="R281">
        <v>2.0265019831230101E-3</v>
      </c>
      <c r="S281">
        <v>7.4396541453065803E-4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3.2281328191911202E-3</v>
      </c>
      <c r="R282">
        <v>7.2293388048670602E-3</v>
      </c>
      <c r="S282">
        <v>2.7548047863737601E-2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1.12260937741533E-3</v>
      </c>
      <c r="R283">
        <v>1.8834937545897301E-3</v>
      </c>
      <c r="S283">
        <v>4.56194831066677E-4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3.4551744545426202E-3</v>
      </c>
      <c r="R284">
        <v>7.3367609807751099E-3</v>
      </c>
      <c r="S284">
        <v>2.8217143887156799E-2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1.0753334445665801E-3</v>
      </c>
      <c r="R285">
        <v>1.79810388805341E-3</v>
      </c>
      <c r="S285">
        <v>1.28341012548319E-3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2.0823625868055299E-3</v>
      </c>
      <c r="R286">
        <v>6.69180976004328E-3</v>
      </c>
      <c r="S286">
        <v>2.8126821597504501E-2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9.9586947634599599E-4</v>
      </c>
      <c r="R287">
        <v>1.7424439749190901E-3</v>
      </c>
      <c r="S287">
        <v>1.06050576402334E-3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1.65766538990835E-3</v>
      </c>
      <c r="R288">
        <v>3.1608877708602899E-3</v>
      </c>
      <c r="S288">
        <v>2.72924438411676E-2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1.07475599838594E-3</v>
      </c>
      <c r="R289">
        <v>1.6315710204712201E-3</v>
      </c>
      <c r="S289" s="1">
        <v>5.0954052450174602E-5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1.6385613871600601E-3</v>
      </c>
      <c r="R290">
        <v>3.2090828354338799E-3</v>
      </c>
      <c r="S290">
        <v>2.7564329673198499E-2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1.0622405749336E-3</v>
      </c>
      <c r="R291">
        <v>1.5836586732583099E-3</v>
      </c>
      <c r="S291">
        <v>1.12027007245205E-3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1.46491844148595E-3</v>
      </c>
      <c r="R292">
        <v>2.7646722841839998E-3</v>
      </c>
      <c r="S292">
        <v>2.8188045798447602E-2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1.0213540320023601E-3</v>
      </c>
      <c r="R293">
        <v>1.62378603140853E-3</v>
      </c>
      <c r="S293">
        <v>1.28088734392101E-3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1.3665492528577301E-3</v>
      </c>
      <c r="R294">
        <v>1.3329432241351001E-3</v>
      </c>
      <c r="S294">
        <v>2.69756068175586E-2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1.0086506315402999E-3</v>
      </c>
      <c r="R295">
        <v>1.6278508843483501E-3</v>
      </c>
      <c r="S295">
        <v>3.7212819326519801E-4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3.0180664961383902E-3</v>
      </c>
      <c r="R296">
        <v>7.11954138592334E-4</v>
      </c>
      <c r="S296">
        <v>2.68130448401773E-2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1.08565903390028E-3</v>
      </c>
      <c r="R297">
        <v>1.62537125238143E-3</v>
      </c>
      <c r="S297">
        <v>8.4605492220929705E-4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2.8804675164470599E-3</v>
      </c>
      <c r="R298">
        <v>2.6034861139233199E-3</v>
      </c>
      <c r="S298">
        <v>2.7701751294639199E-2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1.00466843812451E-3</v>
      </c>
      <c r="R299">
        <v>1.69236595993428E-3</v>
      </c>
      <c r="S299">
        <v>1.37089717402181E-3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3.2114196571217599E-3</v>
      </c>
      <c r="R300">
        <v>4.2604086738806998E-3</v>
      </c>
      <c r="S300">
        <v>2.6560145980227001E-2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9.5476514296579296E-4</v>
      </c>
      <c r="R301">
        <v>1.72860473652156E-3</v>
      </c>
      <c r="S301">
        <v>7.4761368538190601E-4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5.01442438588281E-3</v>
      </c>
      <c r="R302">
        <v>3.2822559207006498E-3</v>
      </c>
      <c r="S302">
        <v>2.6086723370197198E-2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1.10569664710799E-3</v>
      </c>
      <c r="R303">
        <v>1.67748731405252E-3</v>
      </c>
      <c r="S303">
        <v>4.83508276927759E-4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4.1982375480436899E-3</v>
      </c>
      <c r="R304">
        <v>4.57440366640245E-3</v>
      </c>
      <c r="S304">
        <v>2.67037385665355E-2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9.3635726344065099E-4</v>
      </c>
      <c r="R305" s="1">
        <v>1.6601992360373401E-3</v>
      </c>
      <c r="S305">
        <v>1.3194698573662999E-3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5.5464876543791699E-3</v>
      </c>
      <c r="R306">
        <v>5.5625003382254699E-3</v>
      </c>
      <c r="S306">
        <v>2.5975102059739501E-2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9.5575357481725905E-4</v>
      </c>
      <c r="R307">
        <v>1.64317691904583E-3</v>
      </c>
      <c r="S307">
        <v>1.0519978302281699E-3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6.7343628482929904E-3</v>
      </c>
      <c r="R308">
        <v>4.2752239391383104E-3</v>
      </c>
      <c r="S308">
        <v>2.5423649821717801E-2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1.0953032233418001E-3</v>
      </c>
      <c r="R309">
        <v>1.5101442818818199E-3</v>
      </c>
      <c r="S309" s="1">
        <v>9.4219929968164407E-5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5.3933983825723598E-3</v>
      </c>
      <c r="R310">
        <v>5.5360239894971398E-3</v>
      </c>
      <c r="S310">
        <v>2.5340449688508598E-2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8.5093553595525298E-4</v>
      </c>
      <c r="R311">
        <v>1.39899775103523E-3</v>
      </c>
      <c r="S311">
        <v>1.1375394338388901E-3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7.9358920911643104E-3</v>
      </c>
      <c r="R312">
        <v>5.4025149927498899E-3</v>
      </c>
      <c r="S312">
        <v>2.5147961751962999E-2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1.0293080011366501E-3</v>
      </c>
      <c r="R313">
        <v>1.3508425315077999E-3</v>
      </c>
      <c r="S313">
        <v>1.2580469658652199E-3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8.1259623411063398E-3</v>
      </c>
      <c r="R314">
        <v>4.4082492193347599E-3</v>
      </c>
      <c r="S314">
        <v>2.4772821682561501E-2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1.0415925080061699E-3</v>
      </c>
      <c r="R315">
        <v>1.2237146651452699E-3</v>
      </c>
      <c r="S315">
        <v>3.7239904903504901E-4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6.6765622093028897E-3</v>
      </c>
      <c r="R316">
        <v>6.0830459783988598E-3</v>
      </c>
      <c r="S316">
        <v>2.3820376628935401E-2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8.0857815274254898E-4</v>
      </c>
      <c r="R317">
        <v>1.13512272310449E-3</v>
      </c>
      <c r="S317">
        <v>8.5158645697458305E-4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1.0114416229266799E-2</v>
      </c>
      <c r="R318">
        <v>4.90895881579804E-3</v>
      </c>
      <c r="S318">
        <v>2.4029825746528701E-2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1.1365847221794E-3</v>
      </c>
      <c r="R319">
        <v>1.1687842661341099E-3</v>
      </c>
      <c r="S319">
        <v>1.34405949609023E-3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9.2360057341133901E-3</v>
      </c>
      <c r="R320">
        <v>4.8694292410476096E-3</v>
      </c>
      <c r="S320">
        <v>2.4022856295754201E-2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9.36543809132957E-4</v>
      </c>
      <c r="R321">
        <v>1.2056702024577099E-3</v>
      </c>
      <c r="S321">
        <v>7.4798105264764405E-4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8.1617633664162591E-3</v>
      </c>
      <c r="R322">
        <v>6.80928673120966E-3</v>
      </c>
      <c r="S322">
        <v>2.2343057138739301E-2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8.4873849906320301E-4</v>
      </c>
      <c r="R323">
        <v>1.25730444842849E-3</v>
      </c>
      <c r="S323">
        <v>4.9607322334666503E-4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1.18789079631706E-2</v>
      </c>
      <c r="R324">
        <v>4.9961214815215302E-3</v>
      </c>
      <c r="S324">
        <v>2.2616480886553301E-2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1.21348017421702E-3</v>
      </c>
      <c r="R325">
        <v>1.36097774394286E-3</v>
      </c>
      <c r="S325">
        <v>1.2975016189591001E-3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1.0156625727166101E-2</v>
      </c>
      <c r="R326">
        <v>5.5744887344993102E-3</v>
      </c>
      <c r="S326">
        <v>2.30562640726691E-2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7.8257356702462599E-4</v>
      </c>
      <c r="R327">
        <v>1.49335472024357E-3</v>
      </c>
      <c r="S327">
        <v>1.03846130522265E-3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9.8245417099287399E-3</v>
      </c>
      <c r="R328">
        <v>7.2244625199684998E-3</v>
      </c>
      <c r="S328">
        <v>2.10321961999911E-2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9.5707328802565998E-4</v>
      </c>
      <c r="R329">
        <v>1.57419287349823E-3</v>
      </c>
      <c r="S329">
        <v>1.2445851739249599E-4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1.31299223917129E-2</v>
      </c>
      <c r="R330">
        <v>5.0084675634983703E-3</v>
      </c>
      <c r="S330">
        <v>2.0963541105507098E-2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1.2131922638589799E-3</v>
      </c>
      <c r="R331">
        <v>1.6107957985469199E-3</v>
      </c>
      <c r="S331">
        <v>1.121289631993E-3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1.10171900715926E-2</v>
      </c>
      <c r="R332">
        <v>5.4490229367822798E-3</v>
      </c>
      <c r="S332">
        <v>2.18022248367656E-2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6.2121412787359196E-4</v>
      </c>
      <c r="R333">
        <v>1.692100923341E-3</v>
      </c>
      <c r="S333">
        <v>1.2150165603302199E-3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1.15476626843344E-2</v>
      </c>
      <c r="R334">
        <v>6.5324533127556501E-3</v>
      </c>
      <c r="S334">
        <v>1.98990112670164E-2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1.09264480695922E-3</v>
      </c>
      <c r="R335">
        <v>1.70742729881967E-3</v>
      </c>
      <c r="S335">
        <v>3.0964426001601201E-4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1.38906127532844E-2</v>
      </c>
      <c r="R336">
        <v>3.9607986723482203E-3</v>
      </c>
      <c r="S336">
        <v>1.9183947180843101E-2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1.11936714082463E-3</v>
      </c>
      <c r="R337">
        <v>1.63377963289808E-3</v>
      </c>
      <c r="S337">
        <v>8.3738942699376404E-4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1.1941662371374799E-2</v>
      </c>
      <c r="R338">
        <v>3.9420952032366398E-3</v>
      </c>
      <c r="S338">
        <v>2.0262522805989999E-2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5.7052670205983596E-4</v>
      </c>
      <c r="R339">
        <v>1.63545039973706E-3</v>
      </c>
      <c r="S339">
        <v>1.26765293954411E-3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1.3168603328978099E-2</v>
      </c>
      <c r="R340">
        <v>4.5787715816647898E-3</v>
      </c>
      <c r="S340">
        <v>1.88508787282444E-2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1.2157050705175301E-3</v>
      </c>
      <c r="R341">
        <v>1.59884980812302E-3</v>
      </c>
      <c r="S341">
        <v>6.5892810988363998E-4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1.42880375433683E-2</v>
      </c>
      <c r="R342">
        <v>1.79881939439495E-3</v>
      </c>
      <c r="S342">
        <v>1.7417755428981399E-2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9.4018131945632002E-4</v>
      </c>
      <c r="R343">
        <v>1.4762292171626699E-3</v>
      </c>
      <c r="S343">
        <v>4.8419398781765098E-4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1.2982785445406901E-2</v>
      </c>
      <c r="R344">
        <v>1.55099527682469E-3</v>
      </c>
      <c r="S344">
        <v>1.8504956175781399E-2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7.1542637452560196E-4</v>
      </c>
      <c r="R345">
        <v>1.46759033821365E-3</v>
      </c>
      <c r="S345">
        <v>1.19985050540206E-3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1.45183818996595E-2</v>
      </c>
      <c r="R346">
        <v>2.4388314799737602E-3</v>
      </c>
      <c r="S346">
        <v>1.7740141812624999E-2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1.28825354522678E-3</v>
      </c>
      <c r="R347">
        <v>1.46712318228521E-3</v>
      </c>
      <c r="S347">
        <v>9.3468618576858801E-4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1.4508812693985801E-2</v>
      </c>
      <c r="R348">
        <v>1.72213324063888E-3</v>
      </c>
      <c r="S348">
        <v>1.5780686464157999E-2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6.9964780025769504E-4</v>
      </c>
      <c r="R349">
        <v>1.4189334652215801E-3</v>
      </c>
      <c r="S349" s="1">
        <v>1.08679488991609E-4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1.4094898290820401E-2</v>
      </c>
      <c r="R350">
        <v>2.4299277962056801E-3</v>
      </c>
      <c r="S350">
        <v>1.6637474280243699E-2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9.5497202925447602E-4</v>
      </c>
      <c r="R351">
        <v>1.47335326083528E-3</v>
      </c>
      <c r="S351">
        <v>1.0237370808092101E-3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1.54666698568144E-2</v>
      </c>
      <c r="R352">
        <v>3.22061182447191E-3</v>
      </c>
      <c r="S352">
        <v>1.6429733241641101E-2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1.2753746987651301E-3</v>
      </c>
      <c r="R353">
        <v>1.5405831247572799E-3</v>
      </c>
      <c r="S353">
        <v>1.1020995232121601E-3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1.4744954699785E-2</v>
      </c>
      <c r="R354">
        <v>4.2126591760592103E-3</v>
      </c>
      <c r="S354">
        <v>1.43177230699384E-2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4.5133301666659697E-4</v>
      </c>
      <c r="R355">
        <v>1.5817593565754201E-3</v>
      </c>
      <c r="S355">
        <v>2.4878391460637E-4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1.5169794155871E-2</v>
      </c>
      <c r="R356">
        <v>4.8117113938441099E-3</v>
      </c>
      <c r="S356">
        <v>1.4779710927031901E-2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1.17921833656053E-3</v>
      </c>
      <c r="R357">
        <v>1.64119733928393E-3</v>
      </c>
      <c r="S357">
        <v>7.58755227672865E-4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1.5967057685172401E-2</v>
      </c>
      <c r="R358">
        <v>5.0685876792616298E-3</v>
      </c>
      <c r="S358">
        <v>1.48482384193942E-2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1.1550045331910801E-3</v>
      </c>
      <c r="R359">
        <v>1.6808345122601E-3</v>
      </c>
      <c r="S359">
        <v>1.1445054948803701E-3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1.5137790860012299E-2</v>
      </c>
      <c r="R360">
        <v>5.7024341865026997E-3</v>
      </c>
      <c r="S360">
        <v>1.29913901275154E-2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3.8003724521587197E-4</v>
      </c>
      <c r="R361">
        <v>1.70810967481083E-3</v>
      </c>
      <c r="S361">
        <v>5.4903862137249205E-4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1.6092659967422901E-2</v>
      </c>
      <c r="R362">
        <v>5.9806158159707397E-3</v>
      </c>
      <c r="S362">
        <v>1.30378535795926E-2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1.3351780622718201E-3</v>
      </c>
      <c r="R363">
        <v>1.6849931594729E-3</v>
      </c>
      <c r="S363" s="1">
        <v>4.3384646131488098E-4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1.60812720412555E-2</v>
      </c>
      <c r="R364">
        <v>5.7712872355745702E-3</v>
      </c>
      <c r="S364">
        <v>1.3015717797742601E-2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9.2691006168450503E-4</v>
      </c>
      <c r="R365">
        <v>1.6246172296667501E-3</v>
      </c>
      <c r="S365" s="1">
        <v>1.0659562508525101E-3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1.5729513835799298E-2</v>
      </c>
      <c r="R366">
        <v>5.66900511740217E-3</v>
      </c>
      <c r="S366">
        <v>1.17101430953579E-2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6.1782632484876196E-4</v>
      </c>
      <c r="R367">
        <v>1.5842900546452E-3</v>
      </c>
      <c r="S367" s="1">
        <v>7.7061994399778202E-4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1.67745592056937E-2</v>
      </c>
      <c r="R368">
        <v>5.6280206493327404E-3</v>
      </c>
      <c r="S368">
        <v>1.14784326854043E-2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1.4001868345337701E-3</v>
      </c>
      <c r="R369">
        <v>1.46561962476891E-3</v>
      </c>
      <c r="S369" s="1">
        <v>9.8338572286254606E-5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1.59664939131553E-2</v>
      </c>
      <c r="R370">
        <v>5.1330934667824504E-3</v>
      </c>
      <c r="S370">
        <v>1.10354617099478E-2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6.1506912020733095E-4</v>
      </c>
      <c r="R371">
        <v>1.32214252889704E-3</v>
      </c>
      <c r="S371" s="1">
        <v>8.8964431263101199E-4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1.6447895950623698E-2</v>
      </c>
      <c r="R372">
        <v>4.3040190899860196E-3</v>
      </c>
      <c r="S372">
        <v>1.03733245069375E-2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9.4201939896471499E-4</v>
      </c>
      <c r="R373">
        <v>1.2550744425060499E-3</v>
      </c>
      <c r="S373" s="1">
        <v>8.9813502074869496E-4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1.7160922223863E-2</v>
      </c>
      <c r="R374">
        <v>4.1348640949136701E-3</v>
      </c>
      <c r="S374">
        <v>1.01027246443479E-2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1.3633586719183099E-3</v>
      </c>
      <c r="R375">
        <v>1.1174566693273099E-3</v>
      </c>
      <c r="S375">
        <v>2.5354390450238798E-4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1.5824987593363499E-2</v>
      </c>
      <c r="R376">
        <v>3.7662093964271701E-3</v>
      </c>
      <c r="S376">
        <v>9.0589543513221495E-3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2.8211580534426598E-4</v>
      </c>
      <c r="R377">
        <v>1.00875583383645E-3</v>
      </c>
      <c r="S377">
        <v>6.5197658276217702E-4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1.71428511850194E-2</v>
      </c>
      <c r="R378">
        <v>2.3782373639142599E-3</v>
      </c>
      <c r="S378">
        <v>8.9081266816246497E-3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1.2290280210356999E-3</v>
      </c>
      <c r="R379">
        <v>1.02738088300444E-3</v>
      </c>
      <c r="S379">
        <v>9.2373597242683802E-4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1.7237333478529598E-2</v>
      </c>
      <c r="R380">
        <v>2.3747699420262102E-3</v>
      </c>
      <c r="S380">
        <v>8.8419163538250509E-3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1.21804151946556E-3</v>
      </c>
      <c r="R381">
        <v>9.997041073572801E-4</v>
      </c>
      <c r="S381">
        <v>5.1560655442147503E-4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1.5831123406810001E-2</v>
      </c>
      <c r="R382">
        <v>2.71051934858758E-3</v>
      </c>
      <c r="S382">
        <v>7.2386662015474796E-3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2.8592374923505003E-4</v>
      </c>
      <c r="R383">
        <v>1.0387167814364399E-3</v>
      </c>
      <c r="S383">
        <v>4.0061215946079202E-4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1.76551026515443E-2</v>
      </c>
      <c r="R384">
        <v>1.28382615415656E-3</v>
      </c>
      <c r="S384">
        <v>7.2926553975163804E-3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1.4237064050456401E-3</v>
      </c>
      <c r="R385">
        <v>1.12870317049872E-3</v>
      </c>
      <c r="S385">
        <v>8.5032907541562604E-4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1.7042142587790601E-2</v>
      </c>
      <c r="R386">
        <v>1.3876739727173399E-3</v>
      </c>
      <c r="S386">
        <v>7.5906599435185398E-3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9.6408402010099697E-4</v>
      </c>
      <c r="R387">
        <v>1.16558377031593E-3</v>
      </c>
      <c r="S387">
        <v>6.87861858509466E-4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1.6064822900592399E-2</v>
      </c>
      <c r="R388">
        <v>2.3446811242163702E-3</v>
      </c>
      <c r="S388">
        <v>5.6826527770888298E-3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6.3651002749389102E-4</v>
      </c>
      <c r="R389">
        <v>1.23694146812758E-3</v>
      </c>
      <c r="S389" s="1">
        <v>2.32715305957927E-4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1.7875925106594599E-2</v>
      </c>
      <c r="R390">
        <v>1.49368042545537E-3</v>
      </c>
      <c r="S390">
        <v>5.5685212625311096E-3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1.49837248733032E-3</v>
      </c>
      <c r="R391">
        <v>1.26317736949568E-3</v>
      </c>
      <c r="S391">
        <v>6.9877847132987297E-4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1.6673798009367101E-2</v>
      </c>
      <c r="R392">
        <v>9.886548271659289E-4</v>
      </c>
      <c r="S392">
        <v>6.2618882022349399E-3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6.1459761189615195E-4</v>
      </c>
      <c r="R393">
        <v>1.2507420962262401E-3</v>
      </c>
      <c r="S393">
        <v>7.5780459263384504E-4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1.64842856428195E-2</v>
      </c>
      <c r="R394">
        <v>1.71476700877386E-3</v>
      </c>
      <c r="S394">
        <v>4.4192731441735902E-3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9.8886107426214695E-4</v>
      </c>
      <c r="R395">
        <v>1.26469286161775E-3</v>
      </c>
      <c r="S395">
        <v>3.0517805643465602E-4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1.7773082828232901E-2</v>
      </c>
      <c r="R396">
        <v>1.1353829010024501E-3</v>
      </c>
      <c r="S396">
        <v>3.84499195954625E-3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1.4463062490500699E-3</v>
      </c>
      <c r="R397">
        <v>1.1957785910823499E-3</v>
      </c>
      <c r="S397">
        <v>5.1865603558997296E-4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1.6273176112205499E-2</v>
      </c>
      <c r="R398">
        <v>2.2476276875064399E-4</v>
      </c>
      <c r="S398">
        <v>4.8243946099502397E-3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2.0042215831491501E-4</v>
      </c>
      <c r="R399">
        <v>1.1376832160365101E-3</v>
      </c>
      <c r="S399">
        <v>7.3402573225407001E-4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1.6951430358542598E-2</v>
      </c>
      <c r="R400">
        <v>3.74839897475033E-4</v>
      </c>
      <c r="S400">
        <v>3.3822897349741398E-3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1.2830545735753201E-3</v>
      </c>
      <c r="R401">
        <v>1.12478259635872E-3</v>
      </c>
      <c r="S401">
        <v>4.5925382305252302E-4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1.73850817169715E-2</v>
      </c>
      <c r="R402">
        <v>8.6836918225730204E-4</v>
      </c>
      <c r="S402">
        <v>2.3096206867492899E-3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1.2751713105916399E-3</v>
      </c>
      <c r="R403">
        <v>1.04257489360475E-3</v>
      </c>
      <c r="S403" s="1">
        <v>4.0338817021678199E-4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1.5975548258154199E-2</v>
      </c>
      <c r="R404">
        <v>1.86878941550988E-3</v>
      </c>
      <c r="S404">
        <v>3.3051063958037898E-3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2.4639582661295799E-4</v>
      </c>
      <c r="R405">
        <v>1.0534710205080101E-3</v>
      </c>
      <c r="S405">
        <v>6.4159260466140804E-4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1.7292141609309301E-2</v>
      </c>
      <c r="R406">
        <v>1.8058549521222701E-3</v>
      </c>
      <c r="S406">
        <v>2.4370695110568501E-3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1.4830141091345601E-3</v>
      </c>
      <c r="R407">
        <v>1.10657003451974E-3</v>
      </c>
      <c r="S407">
        <v>5.6194076143056804E-4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1.6800509753226799E-2</v>
      </c>
      <c r="R408">
        <v>2.4445487319092701E-3</v>
      </c>
      <c r="S408">
        <v>1.34406325230942E-3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9.9976104675106705E-4</v>
      </c>
      <c r="R409">
        <v>1.1280797129175899E-3</v>
      </c>
      <c r="S409">
        <v>4.3220525310325403E-4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1.5853899981924501E-2</v>
      </c>
      <c r="R410">
        <v>3.7614823705176899E-3</v>
      </c>
      <c r="S410">
        <v>1.77074838380239E-3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6.6713353458685697E-4</v>
      </c>
      <c r="R411">
        <v>1.2541594069158601E-3</v>
      </c>
      <c r="S411">
        <v>5.2165208715993796E-4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1.7360772079993099E-2</v>
      </c>
      <c r="R412">
        <v>3.6440352590306302E-3</v>
      </c>
      <c r="S412">
        <v>1.4551516836007799E-3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1.5605509239306099E-3</v>
      </c>
      <c r="R413">
        <v>1.3434182759183501E-3</v>
      </c>
      <c r="S413">
        <v>5.7918615011515997E-4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1.6136412561403801E-2</v>
      </c>
      <c r="R414">
        <v>3.8947358165921401E-3</v>
      </c>
      <c r="S414">
        <v>1.45786519025199E-3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6.3917484361914801E-4</v>
      </c>
      <c r="R415">
        <v>1.41101627840463E-3</v>
      </c>
      <c r="S415">
        <v>5.2727050521721597E-4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1.5889945540835799E-2</v>
      </c>
      <c r="R416">
        <v>5.0520591240421501E-3</v>
      </c>
      <c r="S416">
        <v>3.9554906427466602E-4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1.0329622964706301E-3</v>
      </c>
      <c r="R417">
        <v>1.5309066405326699E-3</v>
      </c>
      <c r="S417">
        <v>4.4035526376305498E-4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1.7086367177224199E-2</v>
      </c>
      <c r="R418">
        <v>4.6623005727453601E-3</v>
      </c>
      <c r="S418">
        <v>5.1459183347649096E-4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1.50180626760828E-3</v>
      </c>
      <c r="R419">
        <v>1.55329585370209E-3</v>
      </c>
      <c r="S419">
        <v>5.1184435472783696E-4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1.5515589470188201E-2</v>
      </c>
      <c r="R420">
        <v>4.4180790339813604E-3</v>
      </c>
      <c r="S420">
        <v>2.0299765204922298E-3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2.2352585091017199E-4</v>
      </c>
      <c r="R421">
        <v>1.56710854922503E-3</v>
      </c>
      <c r="S421">
        <v>5.8765295789223095E-4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1.5989397066875501E-2</v>
      </c>
      <c r="R422">
        <v>5.2399650725476902E-3</v>
      </c>
      <c r="S422">
        <v>1.1756206063403001E-3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1.3157593399631001E-3</v>
      </c>
      <c r="R423">
        <v>1.6030220147929899E-3</v>
      </c>
      <c r="S423">
        <v>4.6613237612321798E-4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1.6490378274946999E-2</v>
      </c>
      <c r="R424">
        <v>4.4883081637313296E-3</v>
      </c>
      <c r="S424">
        <v>1.1406843380988799E-3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1.31182691338069E-3</v>
      </c>
      <c r="R425">
        <v>1.5221064650438E-3</v>
      </c>
      <c r="S425">
        <v>4.0052855073058802E-4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1.5034393566932E-2</v>
      </c>
      <c r="R426">
        <v>3.7710608575470201E-3</v>
      </c>
      <c r="S426">
        <v>2.5546945163910199E-3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2.4908067101046902E-4</v>
      </c>
      <c r="R427">
        <v>1.4626876737869499E-3</v>
      </c>
      <c r="S427">
        <v>5.7404358093520998E-4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1.6023385936114E-2</v>
      </c>
      <c r="R428">
        <v>4.2654916207403998E-3</v>
      </c>
      <c r="S428">
        <v>2.3520644581990001E-3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1.49620445696296E-3</v>
      </c>
      <c r="R429">
        <v>1.42054030453593E-3</v>
      </c>
      <c r="S429">
        <v>5.7409758910469198E-4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1.5675406815131399E-2</v>
      </c>
      <c r="R430">
        <v>3.2142552462545099E-3</v>
      </c>
      <c r="S430">
        <v>2.4160181760144498E-3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1.0126346636837901E-3</v>
      </c>
      <c r="R431">
        <v>1.28106974253096E-3</v>
      </c>
      <c r="S431">
        <v>3.5320254455762197E-4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1.47255193303599E-2</v>
      </c>
      <c r="R432">
        <v>2.2083470542593798E-3</v>
      </c>
      <c r="S432">
        <v>3.0462253322196802E-3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6.76923510382088E-4</v>
      </c>
      <c r="R433">
        <v>1.21215581129229E-3</v>
      </c>
      <c r="S433">
        <v>4.7988399744804702E-4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1.5870799343084298E-2</v>
      </c>
      <c r="R434">
        <v>2.5485805543201999E-3</v>
      </c>
      <c r="S434">
        <v>3.31699484628318E-3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1.5594602121466899E-3</v>
      </c>
      <c r="R435">
        <v>1.1641264955359501E-3</v>
      </c>
      <c r="S435">
        <v>6.8005708027760203E-4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1.47922064432856E-2</v>
      </c>
      <c r="R436">
        <v>1.3624146978998999E-3</v>
      </c>
      <c r="S436">
        <v>3.6655809443317E-3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6.37260598386255E-4</v>
      </c>
      <c r="R437">
        <v>1.0820162683655701E-3</v>
      </c>
      <c r="S437">
        <v>4.5955355464229398E-4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1.4541857581863099E-2</v>
      </c>
      <c r="R438">
        <v>6.9433498768330798E-4</v>
      </c>
      <c r="S438">
        <v>3.6251105665662999E-3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1.05004633414204E-3</v>
      </c>
      <c r="R439">
        <v>1.0986971742436499E-3</v>
      </c>
      <c r="S439">
        <v>3.1542676447782501E-4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1.54521383822599E-2</v>
      </c>
      <c r="R440">
        <v>1.1083825875524999E-3</v>
      </c>
      <c r="S440">
        <v>4.0477677046739701E-3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1.49567211645002E-3</v>
      </c>
      <c r="R441">
        <v>1.10192246918503E-3</v>
      </c>
      <c r="S441">
        <v>7.2322211890779304E-4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1.39948551434035E-2</v>
      </c>
      <c r="R442" s="1">
        <v>6.8827434584480299E-4</v>
      </c>
      <c r="S442">
        <v>4.7525710007409096E-3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2.3816108195534401E-4</v>
      </c>
      <c r="R443">
        <v>1.1282593940959199E-3</v>
      </c>
      <c r="S443">
        <v>6.3312394909698501E-4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1.4380641858824501E-2</v>
      </c>
      <c r="R444">
        <v>1.6641683612267401E-3</v>
      </c>
      <c r="S444">
        <v>4.3608923203153601E-3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1.3278355082799701E-3</v>
      </c>
      <c r="R445">
        <v>1.19096059982313E-3</v>
      </c>
      <c r="S445" s="1">
        <v>1.3587574980107801E-4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1.47537721460932E-2</v>
      </c>
      <c r="R446">
        <v>1.53934083227285E-3</v>
      </c>
      <c r="S446">
        <v>4.5832825297858698E-3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1.3051991187731499E-3</v>
      </c>
      <c r="R447">
        <v>1.17789596977504E-3</v>
      </c>
      <c r="S447">
        <v>6.72975007629846E-4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1.3392759252257001E-2</v>
      </c>
      <c r="R448">
        <v>1.72199888257337E-3</v>
      </c>
      <c r="S448">
        <v>5.6007880899144897E-3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2.8273811189439402E-4</v>
      </c>
      <c r="R449">
        <v>1.2108984245518201E-3</v>
      </c>
      <c r="S449">
        <v>7.8387313758826601E-4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1.41309206176451E-2</v>
      </c>
      <c r="R450">
        <v>2.4125790614626199E-3</v>
      </c>
      <c r="S450">
        <v>5.2253039609706196E-3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1.4881248884143501E-3</v>
      </c>
      <c r="R451">
        <v>1.2159040956691799E-3</v>
      </c>
      <c r="S451">
        <v>2.5772029854755898E-4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1.38376570146771E-2</v>
      </c>
      <c r="R452">
        <v>2.02408116536277E-3</v>
      </c>
      <c r="S452">
        <v>5.0150496562689504E-3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1.0040202849872901E-3</v>
      </c>
      <c r="R453">
        <v>1.1189379026205E-3</v>
      </c>
      <c r="S453">
        <v>5.2391516349230402E-4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1.3011394773069399E-2</v>
      </c>
      <c r="R454">
        <v>1.9260971754307E-3</v>
      </c>
      <c r="S454">
        <v>6.1897141602424302E-3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6.8322555954941102E-4</v>
      </c>
      <c r="R455">
        <v>1.09597535917593E-3</v>
      </c>
      <c r="S455">
        <v>8.7046404164642605E-4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1.37111233235972E-2</v>
      </c>
      <c r="R456">
        <v>2.2484072314164598E-3</v>
      </c>
      <c r="S456">
        <v>6.1199591703948002E-3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1.5238059551555801E-3</v>
      </c>
      <c r="R457">
        <v>1.0239460256898599E-3</v>
      </c>
      <c r="S457">
        <v>5.28460061955267E-4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1.28293310714744E-2</v>
      </c>
      <c r="R458">
        <v>1.9525226048530101E-3</v>
      </c>
      <c r="S458">
        <v>5.4514863508386101E-3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6.2523363594126199E-4</v>
      </c>
      <c r="R459">
        <v>8.6763893946579997E-4</v>
      </c>
      <c r="S459">
        <v>2.9207443779585401E-4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1.2782072907256E-2</v>
      </c>
      <c r="R460">
        <v>1.57897966309372E-3</v>
      </c>
      <c r="S460">
        <v>6.5509528945417199E-3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1.0442915204768601E-3</v>
      </c>
      <c r="R461">
        <v>8.3112284675744205E-4</v>
      </c>
      <c r="S461">
        <v>8.7377957299450599E-4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1.3083491578937E-2</v>
      </c>
      <c r="R462">
        <v>1.6172114192432999E-3</v>
      </c>
      <c r="S462">
        <v>6.9233771755301699E-3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1.43799990812399E-3</v>
      </c>
      <c r="R463">
        <v>7.6952920993407601E-4</v>
      </c>
      <c r="S463">
        <v>7.8373552895930499E-4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1.1881696494096801E-2</v>
      </c>
      <c r="R464">
        <v>2.0744296219103501E-3</v>
      </c>
      <c r="S464">
        <v>5.9606969836475997E-3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2.28847761570919E-4</v>
      </c>
      <c r="R465">
        <v>7.1406177313829903E-4</v>
      </c>
      <c r="S465" s="1">
        <v>5.0370266951306601E-5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1.25737869197608E-2</v>
      </c>
      <c r="R466">
        <v>1.7590606523972801E-3</v>
      </c>
      <c r="S466">
        <v>6.7565438169245803E-3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1.31630073808279E-3</v>
      </c>
      <c r="R467">
        <v>7.7794239647465096E-4</v>
      </c>
      <c r="S467">
        <v>7.8632283928102196E-4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1.22551423475085E-2</v>
      </c>
      <c r="R468">
        <v>1.65031721365254E-3</v>
      </c>
      <c r="S468">
        <v>7.5297351287616499E-3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1.2397968480773399E-3</v>
      </c>
      <c r="R469">
        <v>8.4198097956760703E-4</v>
      </c>
      <c r="S469">
        <v>9.7597810118587995E-4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1.11215632065494E-2</v>
      </c>
      <c r="R470">
        <v>2.74842936272875E-3</v>
      </c>
      <c r="S470">
        <v>6.5362635560144502E-3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2.7429432643192702E-4</v>
      </c>
      <c r="R471">
        <v>9.5794152023245197E-4</v>
      </c>
      <c r="S471">
        <v>3.1636955464407198E-4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1.22508227947676E-2</v>
      </c>
      <c r="R472">
        <v>2.5023140992942602E-3</v>
      </c>
      <c r="S472">
        <v>6.9013281262168798E-3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1.4695744286743501E-3</v>
      </c>
      <c r="R473">
        <v>1.0483659919719899E-3</v>
      </c>
      <c r="S473">
        <v>6.1212007007526402E-4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1.1277621283776899E-2</v>
      </c>
      <c r="R474">
        <v>2.23100963461508E-3</v>
      </c>
      <c r="S474">
        <v>7.8776249226516805E-3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9.4433230074075401E-4</v>
      </c>
      <c r="R475">
        <v>1.1260745581262901E-3</v>
      </c>
      <c r="S475">
        <v>1.07402274307748E-3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1.05986155098667E-2</v>
      </c>
      <c r="R476">
        <v>3.24175422187401E-3</v>
      </c>
      <c r="S476">
        <v>7.11304890716197E-3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6.4366839151153198E-4</v>
      </c>
      <c r="R477">
        <v>1.24511552585658E-3</v>
      </c>
      <c r="S477">
        <v>6.1309436318200401E-4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1.17228295461468E-2</v>
      </c>
      <c r="R478">
        <v>2.8368205803796899E-3</v>
      </c>
      <c r="S478">
        <v>7.0761363327953497E-3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1.49107871438252E-3</v>
      </c>
      <c r="R479">
        <v>1.2567257288986599E-3</v>
      </c>
      <c r="S479">
        <v>3.7883397127364698E-4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1.0244372271981101E-2</v>
      </c>
      <c r="R480">
        <v>2.3104254697180601E-3</v>
      </c>
      <c r="S480">
        <v>7.9668803716585208E-3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5.7667062177494397E-4</v>
      </c>
      <c r="R481">
        <v>1.2596769048820299E-3</v>
      </c>
      <c r="S481">
        <v>1.06330620402849E-3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1.02651381886352E-2</v>
      </c>
      <c r="R482">
        <v>3.0239675094063299E-3</v>
      </c>
      <c r="S482">
        <v>7.6069916029338101E-3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9.6638586636369102E-4</v>
      </c>
      <c r="R483">
        <v>1.3139962114770999E-3</v>
      </c>
      <c r="S483">
        <v>8.68755727006932E-4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1.0966786642020899E-2</v>
      </c>
      <c r="R484">
        <v>2.38422239186371E-3</v>
      </c>
      <c r="S484">
        <v>7.3319810068414298E-3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1.3856793686938299E-3</v>
      </c>
      <c r="R485">
        <v>1.23755093499161E-3</v>
      </c>
      <c r="S485">
        <v>2.3035675803751899E-4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9.2746416783664395E-3</v>
      </c>
      <c r="R486">
        <v>1.6286093228114701E-3</v>
      </c>
      <c r="S486">
        <v>7.8590463850574492E-3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1.82449859022764E-4</v>
      </c>
      <c r="R487">
        <v>1.1744414703359601E-3</v>
      </c>
      <c r="S487">
        <v>9.4726805757579301E-4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1.0001092636014799E-2</v>
      </c>
      <c r="R488">
        <v>2.1359747985128501E-3</v>
      </c>
      <c r="S488">
        <v>7.94542511636874E-3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1.20599497729759E-3</v>
      </c>
      <c r="R489">
        <v>1.19141559566916E-3</v>
      </c>
      <c r="S489">
        <v>1.05509421654345E-3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1.0021972123026201E-2</v>
      </c>
      <c r="R490">
        <v>1.4234015358155401E-3</v>
      </c>
      <c r="S490">
        <v>7.6539969476115896E-3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1.17207775439976E-3</v>
      </c>
      <c r="R491">
        <v>1.0995822929887201E-3</v>
      </c>
      <c r="S491">
        <v>4.2840651150453203E-4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8.4747511034730192E-3</v>
      </c>
      <c r="R492">
        <v>8.6648694250837904E-4</v>
      </c>
      <c r="S492">
        <v>7.65931170706384E-3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2.5846689857530097E-4</v>
      </c>
      <c r="R493">
        <v>1.0555975430467299E-3</v>
      </c>
      <c r="S493">
        <v>7.46611940653866E-4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9.6668664694149302E-3</v>
      </c>
      <c r="R494" s="1">
        <v>1.4193248625887899E-3</v>
      </c>
      <c r="S494">
        <v>8.0828947426930097E-3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1.34068347026713E-3</v>
      </c>
      <c r="R495">
        <v>1.10674627460653E-3</v>
      </c>
      <c r="S495">
        <v>1.1488281314581299E-3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8.9710933925902792E-3</v>
      </c>
      <c r="R496">
        <v>1.39439201798136E-3</v>
      </c>
      <c r="S496">
        <v>7.9694982590563408E-3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8.7577517826833496E-4</v>
      </c>
      <c r="R497">
        <v>1.1021263574552799E-3</v>
      </c>
      <c r="S497">
        <v>7.1843569162726903E-4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7.8883587724773302E-3</v>
      </c>
      <c r="R498">
        <v>1.7508399386145001E-3</v>
      </c>
      <c r="S498">
        <v>7.4817788394300503E-3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6.1057333924055795E-4</v>
      </c>
      <c r="R499">
        <v>1.1366915525273199E-3</v>
      </c>
      <c r="S499">
        <v>5.0582224969756401E-4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9.1534207070895404E-3</v>
      </c>
      <c r="R500">
        <v>2.0220992292702801E-3</v>
      </c>
      <c r="S500">
        <v>8.0110723488598396E-3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1.3565644722326399E-3</v>
      </c>
      <c r="R501">
        <v>1.21071200764952E-3</v>
      </c>
      <c r="S501">
        <v>1.1349763621691499E-3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7.9203893030230406E-3</v>
      </c>
      <c r="R502">
        <v>2.3979347187404001E-3</v>
      </c>
      <c r="S502">
        <v>8.18618799426735E-3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5.2408607895633398E-4</v>
      </c>
      <c r="R503">
        <v>1.26462511182917E-3</v>
      </c>
      <c r="S503" s="1">
        <v>9.67366079880925E-4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7.4724487455828598E-3</v>
      </c>
      <c r="R504">
        <v>2.75132021979712E-3</v>
      </c>
      <c r="S504">
        <v>7.4060202654219901E-3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8.9236269904058297E-4</v>
      </c>
      <c r="R505">
        <v>1.30340190815569E-3</v>
      </c>
      <c r="S505">
        <v>3.4935168154630401E-4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8.41316816794444E-3</v>
      </c>
      <c r="R506">
        <v>2.7374748785566499E-3</v>
      </c>
      <c r="S506">
        <v>7.7654387714645098E-3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1.25276066674056E-3</v>
      </c>
      <c r="R507">
        <v>1.3144264099494399E-3</v>
      </c>
      <c r="S507">
        <v>1.0126994931409601E-3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6.9805266183389104E-3</v>
      </c>
      <c r="R508">
        <v>2.96087973340961E-3</v>
      </c>
      <c r="S508">
        <v>8.2323055218931507E-3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1.4638062791598E-4</v>
      </c>
      <c r="R509">
        <v>1.33253041541822E-3</v>
      </c>
      <c r="S509">
        <v>1.13428772406932E-3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7.1237275550263901E-3</v>
      </c>
      <c r="R510">
        <v>3.0295583375330999E-3</v>
      </c>
      <c r="S510">
        <v>7.4434151131535899E-3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1.0802544572221301E-3</v>
      </c>
      <c r="R511">
        <v>1.30502803944771E-3</v>
      </c>
      <c r="S511">
        <v>4.7344568794969099E-4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7.4687539425090498E-3</v>
      </c>
      <c r="R512">
        <v>2.7570020821823201E-3</v>
      </c>
      <c r="S512">
        <v>7.4224591389774304E-3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1.04515181407275E-3</v>
      </c>
      <c r="R513">
        <v>1.2136532246351699E-3</v>
      </c>
      <c r="S513">
        <v>8.0108121176254601E-4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6.2376409418964298E-3</v>
      </c>
      <c r="R514">
        <v>2.72178874158676E-3</v>
      </c>
      <c r="S514">
        <v>8.0785061559156893E-3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2.2825978740789301E-4</v>
      </c>
      <c r="R515">
        <v>1.1648870811552801E-3</v>
      </c>
      <c r="S515">
        <v>1.20088434203213E-3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6.7299071089342204E-3</v>
      </c>
      <c r="R516">
        <v>2.4829674745569701E-3</v>
      </c>
      <c r="S516">
        <v>7.5349879487332898E-3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1.1672632880156599E-3</v>
      </c>
      <c r="R517">
        <v>1.07517575176931E-3</v>
      </c>
      <c r="S517">
        <v>7.3445454463265901E-4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6.4025597739765204E-3</v>
      </c>
      <c r="R518">
        <v>2.0621826663252598E-3</v>
      </c>
      <c r="S518">
        <v>7.07890903494363E-3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7.6472240736203897E-4</v>
      </c>
      <c r="R519">
        <v>9.1338414424358902E-4</v>
      </c>
      <c r="S519">
        <v>5.4889865424711495E-4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5.7112987628459497E-3</v>
      </c>
      <c r="R520">
        <v>1.8337072268005E-3</v>
      </c>
      <c r="S520">
        <v>7.7404593318442698E-3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5.5891675515132798E-4</v>
      </c>
      <c r="R521">
        <v>8.4637238064941495E-4</v>
      </c>
      <c r="S521">
        <v>1.16257471393032E-3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6.2061033585345503E-3</v>
      </c>
      <c r="R522">
        <v>1.37891774003165E-3</v>
      </c>
      <c r="S522">
        <v>7.5826762024121296E-3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1.1542037901467401E-3</v>
      </c>
      <c r="R523">
        <v>7.8192338651132003E-4</v>
      </c>
      <c r="S523">
        <v>9.7602410408988605E-4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5.3335735538030298E-3</v>
      </c>
      <c r="R524">
        <v>1.0982775797483001E-3</v>
      </c>
      <c r="S524">
        <v>6.81376268868422E-3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4.5262407133055599E-4</v>
      </c>
      <c r="R525">
        <v>6.7466850925273895E-4</v>
      </c>
      <c r="S525">
        <v>3.7980873936334798E-4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5.33222614611965E-3</v>
      </c>
      <c r="R526">
        <v>8.4098288843671395E-4</v>
      </c>
      <c r="S526">
        <v>7.27061452041502E-3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8.1419823222829901E-4</v>
      </c>
      <c r="R527">
        <v>6.9615070865061105E-4</v>
      </c>
      <c r="S527">
        <v>1.0256543454647E-3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5.5093359496897502E-3</v>
      </c>
      <c r="R528">
        <v>3.3031407997106499E-4</v>
      </c>
      <c r="S528">
        <v>7.4924724116558804E-3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1.0471671454163E-3</v>
      </c>
      <c r="R529">
        <v>7.5643273092527497E-4</v>
      </c>
      <c r="S529">
        <v>1.138839617132E-3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4.3891561559172999E-3</v>
      </c>
      <c r="R530">
        <v>8.8534295336887897E-4</v>
      </c>
      <c r="S530">
        <v>6.6510631754674102E-3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1.81460586822059E-4</v>
      </c>
      <c r="R531">
        <v>7.8902445210909402E-4</v>
      </c>
      <c r="S531">
        <v>4.7359016621414799E-4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4.9780147050985301E-3</v>
      </c>
      <c r="R532">
        <v>7.9119469440039705E-4</v>
      </c>
      <c r="S532">
        <v>6.7461099475784499E-3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9.7012078041099395E-4</v>
      </c>
      <c r="R533">
        <v>8.4806327454033895E-4</v>
      </c>
      <c r="S533">
        <v>8.0858480232989902E-4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4.64366006155577E-3</v>
      </c>
      <c r="R534">
        <v>7.48711242514532E-4</v>
      </c>
      <c r="S534">
        <v>7.2081935487916197E-3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8.6090968303243799E-4</v>
      </c>
      <c r="R535">
        <v>9.2058840481964305E-4</v>
      </c>
      <c r="S535">
        <v>1.1954909962052401E-3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3.6713208783075999E-3</v>
      </c>
      <c r="R536">
        <v>1.1960074077534599E-3</v>
      </c>
      <c r="S536">
        <v>6.5515744120010098E-3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2.54306378275849E-4</v>
      </c>
      <c r="R537">
        <v>9.6318043238391004E-4</v>
      </c>
      <c r="S537">
        <v>7.0387269829468003E-4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4.5398767103044697E-3</v>
      </c>
      <c r="R538">
        <v>9.7950496653833891E-4</v>
      </c>
      <c r="S538">
        <v>6.2519805170556499E-3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1.01987138382889E-3</v>
      </c>
      <c r="R539">
        <v>9.5484576317222795E-4</v>
      </c>
      <c r="S539" s="1">
        <v>5.5204134872428E-4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3.6615657610577701E-3</v>
      </c>
      <c r="R540">
        <v>8.4213326057818805E-4</v>
      </c>
      <c r="S540">
        <v>6.7277162297039103E-3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6.27113143652381E-4</v>
      </c>
      <c r="R541">
        <v>9.53142172340481E-4</v>
      </c>
      <c r="S541" s="1">
        <v>1.1394200915985501E-3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3.2095003645221899E-3</v>
      </c>
      <c r="R542">
        <v>9.838495255554019E-4</v>
      </c>
      <c r="S542">
        <v>6.4387661108152097E-3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4.8568646243407301E-4</v>
      </c>
      <c r="R543">
        <v>9.5146102249489496E-4</v>
      </c>
      <c r="S543">
        <v>9.1697195508364101E-4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3.9625822510309903E-3</v>
      </c>
      <c r="R544" s="1">
        <v>5.8388729468945399E-4</v>
      </c>
      <c r="S544">
        <v>5.8542494821051099E-3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9.7455758433410695E-4</v>
      </c>
      <c r="R545">
        <v>8.8043988026288201E-4</v>
      </c>
      <c r="S545" s="1">
        <v>3.6423397250986099E-4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2.6591001917247799E-3</v>
      </c>
      <c r="R546">
        <v>2.3350537467544099E-4</v>
      </c>
      <c r="S546">
        <v>6.1020734478891003E-3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4.1156711410454802E-4</v>
      </c>
      <c r="R547">
        <v>8.28904768496569E-4</v>
      </c>
      <c r="S547" s="1">
        <v>9.8194286075633901E-4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2.9246948909801701E-3</v>
      </c>
      <c r="R548">
        <v>3.99483535832926E-4</v>
      </c>
      <c r="S548">
        <v>6.2350329598247298E-3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6.70515000655794E-4</v>
      </c>
      <c r="R549">
        <v>8.3767310912264998E-4</v>
      </c>
      <c r="S549" s="1">
        <v>1.05806722859762E-3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3.2438605269486001E-3</v>
      </c>
      <c r="R550">
        <v>6.2009847129952905E-4</v>
      </c>
      <c r="S550">
        <v>5.5682153896855196E-3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8.5871694627943701E-4</v>
      </c>
      <c r="R551">
        <v>8.0690577864031597E-4</v>
      </c>
      <c r="S551" s="1">
        <v>4.3253702355694902E-4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1.76561834237009E-3</v>
      </c>
      <c r="R552">
        <v>8.3396547022302403E-4</v>
      </c>
      <c r="S552">
        <v>5.4209435553622303E-3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 s="1">
        <v>3.4141941648118101E-4</v>
      </c>
      <c r="R553">
        <v>8.0916327865287498E-4</v>
      </c>
      <c r="S553">
        <v>7.4828700298970195E-4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2.6673644280109498E-3</v>
      </c>
      <c r="R554">
        <v>1.16474277137261E-3</v>
      </c>
      <c r="S554">
        <v>5.88711708795033E-3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7.7716972250435102E-4</v>
      </c>
      <c r="R555">
        <v>9.03995509830172E-4</v>
      </c>
      <c r="S555" s="1">
        <v>1.1027820067399401E-3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2.4151297855593001E-3</v>
      </c>
      <c r="R556">
        <v>1.6938434801419999E-3</v>
      </c>
      <c r="S556">
        <v>5.3472213720474502E-3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7.0568100661252096E-4</v>
      </c>
      <c r="R557">
        <v>9.8097037480781506E-4</v>
      </c>
      <c r="S557">
        <v>6.4359000762093197E-4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1.1357032164055201E-3</v>
      </c>
      <c r="R558">
        <v>1.90333657834985E-3</v>
      </c>
      <c r="S558">
        <v>4.7880955164046404E-3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4.3966951130321798E-4</v>
      </c>
      <c r="R559">
        <v>1.04264331583323E-3</v>
      </c>
      <c r="S559">
        <v>4.7670409812035401E-4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2.3052089915219999E-3</v>
      </c>
      <c r="R560">
        <v>2.1251008186596201E-3</v>
      </c>
      <c r="S560">
        <v>5.3792260694405401E-3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7.9509148922082904E-4</v>
      </c>
      <c r="R561">
        <v>1.1488493277604199E-3</v>
      </c>
      <c r="S561">
        <v>1.0420475110556899E-3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1.52509196301241E-3</v>
      </c>
      <c r="R562">
        <v>2.52617138423993E-3</v>
      </c>
      <c r="S562">
        <v>5.1091974816654404E-3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5.6082222664543505E-4</v>
      </c>
      <c r="R563">
        <v>1.23553197311363E-3</v>
      </c>
      <c r="S563">
        <v>8.2887566439191103E-4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8.83690949038327E-4</v>
      </c>
      <c r="R564">
        <v>2.55352914096526E-3</v>
      </c>
      <c r="S564">
        <v>4.2879518428290703E-3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5.5435975755306296E-4</v>
      </c>
      <c r="R565">
        <v>1.2635825629252399E-3</v>
      </c>
      <c r="S565">
        <v>2.5184054697852403E-4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1.77627847406926E-3</v>
      </c>
      <c r="R566">
        <v>2.57204022288695E-3</v>
      </c>
      <c r="S566">
        <v>4.7387273541023497E-3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7.3421318534649602E-4</v>
      </c>
      <c r="R567">
        <v>1.29708436121788E-3</v>
      </c>
      <c r="S567">
        <v>8.8172298830340595E-4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6.33651298547546E-4</v>
      </c>
      <c r="R568">
        <v>2.7461785969893301E-3</v>
      </c>
      <c r="S568">
        <v>4.78011940054453E-3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4.8806844739772399E-4</v>
      </c>
      <c r="R569">
        <v>1.31859566310646E-3</v>
      </c>
      <c r="S569">
        <v>9.34107686780629E-4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8.5400361110802897E-4</v>
      </c>
      <c r="R570">
        <v>2.5370217524204501E-3</v>
      </c>
      <c r="S570">
        <v>3.9477317619625004E-3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6.1353724500816105E-4</v>
      </c>
      <c r="R571">
        <v>1.27234462390981E-3</v>
      </c>
      <c r="S571">
        <v>3.0507208151609399E-4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1.0970702177193401E-3</v>
      </c>
      <c r="R572">
        <v>2.3284760068117199E-3</v>
      </c>
      <c r="S572">
        <v>4.03480896698938E-3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6.3309036864421801E-4</v>
      </c>
      <c r="R573">
        <v>1.2181778768821799E-3</v>
      </c>
      <c r="S573" s="1">
        <v>6.4322796116865304E-4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1.8964536186630599E-4</v>
      </c>
      <c r="R574">
        <v>2.28343848126027E-3</v>
      </c>
      <c r="S574">
        <v>4.3221087780293196E-3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5.2332483765782703E-4</v>
      </c>
      <c r="R575">
        <v>1.1718639619200701E-3</v>
      </c>
      <c r="S575">
        <v>9.4447784252234496E-4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7.7738724580886701E-4</v>
      </c>
      <c r="R576">
        <v>1.8919930429176399E-3</v>
      </c>
      <c r="S576">
        <v>3.71879549451489E-3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6.0494769150059896E-4</v>
      </c>
      <c r="R577">
        <v>1.07958691376231E-3</v>
      </c>
      <c r="S577">
        <v>5.13855671118253E-4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4.0694617866442098E-4</v>
      </c>
      <c r="R578">
        <v>1.5309123111159201E-3</v>
      </c>
      <c r="S578">
        <v>3.3658797384331302E-3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5.61034513962568E-4</v>
      </c>
      <c r="R579">
        <v>9.8868944687362193E-4</v>
      </c>
      <c r="S579">
        <v>3.6192937562621599E-4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8.7281717153083296E-4</v>
      </c>
      <c r="R580">
        <v>1.3746243708547901E-3</v>
      </c>
      <c r="S580">
        <v>3.7381545619808599E-3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6.08917421773078E-4</v>
      </c>
      <c r="R581">
        <v>9.3494924312364201E-4</v>
      </c>
      <c r="S581">
        <v>8.6243079439927495E-4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5.7645921545506598E-4</v>
      </c>
      <c r="R582">
        <v>9.9118438319577696E-4</v>
      </c>
      <c r="S582">
        <v>3.5027480086803802E-3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5.3873135356870998E-4</v>
      </c>
      <c r="R583">
        <v>8.8588258352133103E-4</v>
      </c>
      <c r="S583">
        <v>6.8458180817034995E-4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6.5764351598695603E-4</v>
      </c>
      <c r="R584">
        <v>7.1169354797812198E-4</v>
      </c>
      <c r="S584">
        <v>2.8289650365163599E-3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5.8007863959553098E-4</v>
      </c>
      <c r="R585">
        <v>8.531465671606E-4</v>
      </c>
      <c r="S585" s="1">
        <v>1.0641887224465E-4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1.3590006825797501E-3</v>
      </c>
      <c r="R586">
        <v>6.83752673760317E-4</v>
      </c>
      <c r="S586">
        <v>3.06476726463314E-3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6.6405940309696905E-4</v>
      </c>
      <c r="R587">
        <v>8.5869420670626995E-4</v>
      </c>
      <c r="S587">
        <v>7.0032065336642698E-4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4.7596345016010801E-4</v>
      </c>
      <c r="R588">
        <v>7.9879622761988101E-4</v>
      </c>
      <c r="S588">
        <v>3.2040038305414498E-3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4.4636483910958302E-4</v>
      </c>
      <c r="R589">
        <v>8.9716892475933904E-4</v>
      </c>
      <c r="S589">
        <v>7.6911587283481399E-4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1.37187229061415E-3</v>
      </c>
      <c r="R590">
        <v>9.3215754852611903E-4</v>
      </c>
      <c r="S590">
        <v>2.4689322824444902E-3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6.7236157628942797E-4</v>
      </c>
      <c r="R591">
        <v>9.2165426164858696E-4</v>
      </c>
      <c r="S591">
        <v>2.27036551514101E-4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1.6309616045083199E-3</v>
      </c>
      <c r="R592">
        <v>9.74591856174286E-4</v>
      </c>
      <c r="S592">
        <v>2.3660298963686299E-3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6.4164549035658101E-4</v>
      </c>
      <c r="R593">
        <v>9.3420426636002605E-4</v>
      </c>
      <c r="S593">
        <v>4.7807312498132198E-4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8.9747811104170605E-4</v>
      </c>
      <c r="R594">
        <v>1.19746647244746E-3</v>
      </c>
      <c r="S594">
        <v>2.7686070391868501E-3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4.0531931807964499E-4</v>
      </c>
      <c r="R595">
        <v>9.6860633103412698E-4</v>
      </c>
      <c r="S595">
        <v>7.5344396209949503E-4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1.9996174172855199E-3</v>
      </c>
      <c r="R596">
        <v>1.26786863074387E-3</v>
      </c>
      <c r="S596">
        <v>2.24090896640777E-3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7.7295009834999504E-4</v>
      </c>
      <c r="R597">
        <v>9.5875395660558404E-4</v>
      </c>
      <c r="S597">
        <v>4.25828465759815E-4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1.7359068790607499E-3</v>
      </c>
      <c r="R598">
        <v>1.1310653078748999E-3</v>
      </c>
      <c r="S598">
        <v>1.73647309626266E-3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5.2792835494218403E-4</v>
      </c>
      <c r="R599">
        <v>9.08907278508251E-4</v>
      </c>
      <c r="S599">
        <v>2.26232645597987E-4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1.58745152667797E-3</v>
      </c>
      <c r="R600">
        <v>1.15947580320569E-3</v>
      </c>
      <c r="S600">
        <v>2.1970483004087301E-3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5.0236281300632298E-4</v>
      </c>
      <c r="R601">
        <v>8.8050528242386301E-4</v>
      </c>
      <c r="S601">
        <v>6.4435766058137196E-4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2.4781670565055701E-3</v>
      </c>
      <c r="R602">
        <v>1.07008318728419E-3</v>
      </c>
      <c r="S602">
        <v>2.0413358252537699E-3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8.3424266309923601E-4</v>
      </c>
      <c r="R603">
        <v>8.0631126663693105E-4</v>
      </c>
      <c r="S603">
        <v>5.5535746678091798E-4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1.79933701396226E-3</v>
      </c>
      <c r="R604">
        <v>7.8220375420623E-4</v>
      </c>
      <c r="S604">
        <v>1.30388923790452E-3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3.39417769906088E-4</v>
      </c>
      <c r="R605">
        <v>7.0566649472005396E-4</v>
      </c>
      <c r="S605" s="1">
        <v>9.4117959176052895E-5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2.3343366899956901E-3</v>
      </c>
      <c r="R606">
        <v>6.3154883896895898E-4</v>
      </c>
      <c r="S606">
        <v>1.5419814621328899E-3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6.9580926391269197E-4</v>
      </c>
      <c r="R607">
        <v>6.4941312156729795E-4</v>
      </c>
      <c r="S607">
        <v>4.6751077832505699E-4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2.7905953547660502E-3</v>
      </c>
      <c r="R608">
        <v>5.3308127277902802E-4</v>
      </c>
      <c r="S608">
        <v>1.77734549475484E-3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8.2887702636726297E-4</v>
      </c>
      <c r="R609">
        <v>5.7697402286113698E-4</v>
      </c>
      <c r="S609">
        <v>6.0060099702691E-4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1.9878147251403298E-3</v>
      </c>
      <c r="R610">
        <v>5.1726018676969505E-4</v>
      </c>
      <c r="S610">
        <v>1.15513985614724E-3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1.7136977246566299E-4</v>
      </c>
      <c r="R611">
        <v>5.5363659822964403E-4</v>
      </c>
      <c r="S611">
        <v>2.8952899393027499E-4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3.0227494603573199E-3</v>
      </c>
      <c r="R612">
        <v>5.4139223073665301E-4</v>
      </c>
      <c r="S612">
        <v>9.1814565224155903E-4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8.9542617375542905E-4</v>
      </c>
      <c r="R613">
        <v>5.9585319992296103E-4</v>
      </c>
      <c r="S613">
        <v>2.7328163760199703E-4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2.9500833762066102E-3</v>
      </c>
      <c r="R614">
        <v>8.0808575312900203E-4</v>
      </c>
      <c r="S614">
        <v>1.40283974284483E-3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7.39940727191221E-4</v>
      </c>
      <c r="R615">
        <v>6.4615952554172797E-4</v>
      </c>
      <c r="S615">
        <v>5.5873950336628197E-4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2.3893904807973602E-3</v>
      </c>
      <c r="R616">
        <v>1.16779017508947E-3</v>
      </c>
      <c r="S616">
        <v>1.1777346813750401E-3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3.2653491957452201E-4</v>
      </c>
      <c r="R617">
        <v>7.5775641810285599E-4</v>
      </c>
      <c r="S617">
        <v>4.4632499159216299E-4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3.5682584320762098E-3</v>
      </c>
      <c r="R618">
        <v>1.2616408212886201E-3</v>
      </c>
      <c r="S618">
        <v>6.2215202784933802E-4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1.04088132939927E-3</v>
      </c>
      <c r="R619">
        <v>8.5138609400538603E-4</v>
      </c>
      <c r="S619" s="1">
        <v>2.02223617511052E-4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3.0088339218744E-3</v>
      </c>
      <c r="R620">
        <v>1.4437423838095499E-3</v>
      </c>
      <c r="S620">
        <v>9.2688541282526303E-4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5.6001926267072396E-4</v>
      </c>
      <c r="R621">
        <v>9.2506980786092197E-4</v>
      </c>
      <c r="S621">
        <v>4.3838629739282399E-4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2.9552957054791999E-3</v>
      </c>
      <c r="R622">
        <v>1.7011866369334399E-3</v>
      </c>
      <c r="S622">
        <v>1.1791898360168399E-3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6.1182518794621803E-4</v>
      </c>
      <c r="R623">
        <v>1.0195738653713299E-3</v>
      </c>
      <c r="S623">
        <v>5.1558230076611199E-4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3.9223250257343304E-3</v>
      </c>
      <c r="R624">
        <v>1.6626416689177401E-3</v>
      </c>
      <c r="S624">
        <v>8.8732326958414003E-4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1.0978704374809301E-3</v>
      </c>
      <c r="R625">
        <v>1.05649822723638E-3</v>
      </c>
      <c r="S625">
        <v>3.3832525095699802E-4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3.0639161557221399E-3</v>
      </c>
      <c r="R626">
        <v>1.6768976421267399E-3</v>
      </c>
      <c r="S626">
        <v>4.8033017112033899E-4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2.9812651516795301E-4</v>
      </c>
      <c r="R627">
        <v>1.0747533776308299E-3</v>
      </c>
      <c r="S627">
        <v>2.72281080374659E-4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3.5780408716870899E-3</v>
      </c>
      <c r="R628">
        <v>1.7534314852427099E-3</v>
      </c>
      <c r="S628">
        <v>1.08433561881807E-3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8.9058586106162505E-4</v>
      </c>
      <c r="R629">
        <v>1.0960600835710199E-3</v>
      </c>
      <c r="S629">
        <v>4.8741433095741998E-4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4.0798995355102998E-3</v>
      </c>
      <c r="R630">
        <v>1.5388409555738001E-3</v>
      </c>
      <c r="S630">
        <v>1.26375834509865E-3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1.0528492616660699E-3</v>
      </c>
      <c r="R631">
        <v>1.0559581517316399E-3</v>
      </c>
      <c r="S631">
        <v>4.9333914032602996E-4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3.22897048017065E-3</v>
      </c>
      <c r="R632">
        <v>1.4342502351897301E-3</v>
      </c>
      <c r="S632">
        <v>6.2115167509067099E-4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 s="1">
        <v>1.08226419275613E-4</v>
      </c>
      <c r="R633">
        <v>1.0287951479889101E-3</v>
      </c>
      <c r="S633" s="1">
        <v>1.96899594622048E-4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4.1551280957696701E-3</v>
      </c>
      <c r="R634">
        <v>1.3761783731906601E-3</v>
      </c>
      <c r="S634">
        <v>9.5757282598721901E-4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1.1231584365760201E-3</v>
      </c>
      <c r="R635">
        <v>9.9887371625662709E-4</v>
      </c>
      <c r="S635">
        <v>3.6933108509472503E-4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4.07973622106848E-3</v>
      </c>
      <c r="R636">
        <v>1.05064423014515E-3</v>
      </c>
      <c r="S636">
        <v>1.5375501024839E-3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9.09045343056935E-4</v>
      </c>
      <c r="R637">
        <v>9.2866270591922099E-4</v>
      </c>
      <c r="S637">
        <v>5.9407381670483904E-4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3.5635158834643201E-3</v>
      </c>
      <c r="R638">
        <v>1.07662769653652E-3</v>
      </c>
      <c r="S638">
        <v>1.1537441838607801E-3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4.31786050475885E-4</v>
      </c>
      <c r="R639">
        <v>9.3294646536840596E-4</v>
      </c>
      <c r="S639">
        <v>3.5326469603352801E-4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4.60459104150766E-3</v>
      </c>
      <c r="R640">
        <v>1.06795181583985E-3</v>
      </c>
      <c r="S640">
        <v>9.8471137019360893E-4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1.2784851228454901E-3</v>
      </c>
      <c r="R641">
        <v>9.2242175613479105E-4</v>
      </c>
      <c r="S641">
        <v>1.8344880056877599E-4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3.9990598923871096E-3</v>
      </c>
      <c r="R642">
        <v>8.93753085294873E-4</v>
      </c>
      <c r="S642">
        <v>1.6761336310133601E-3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6.8433163790614505E-4</v>
      </c>
      <c r="R643">
        <v>9.0156633970619202E-4</v>
      </c>
      <c r="S643">
        <v>6.1491284694997295E-4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4.0306574055333196E-3</v>
      </c>
      <c r="R644">
        <v>1.28196449626194E-3</v>
      </c>
      <c r="S644">
        <v>1.6524163093821201E-3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7.8820124241602495E-4</v>
      </c>
      <c r="R645">
        <v>9.8782055325533102E-4</v>
      </c>
      <c r="S645">
        <v>5.4763147861441495E-4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4.87232878943518E-3</v>
      </c>
      <c r="R646">
        <v>1.37795981449563E-3</v>
      </c>
      <c r="S646">
        <v>1.2780510213140201E-3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1.3312403876464499E-3</v>
      </c>
      <c r="R647">
        <v>1.0146783612872E-3</v>
      </c>
      <c r="S647" s="1">
        <v>8.7275481384974506E-5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3.9417930204065496E-3</v>
      </c>
      <c r="R648">
        <v>1.35675900359202E-3</v>
      </c>
      <c r="S648">
        <v>1.7113244340134701E-3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4.28014348801614E-4</v>
      </c>
      <c r="R649">
        <v>1.0302887147508901E-3</v>
      </c>
      <c r="S649">
        <v>5.4536517304499404E-4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4.5354119884616099E-3</v>
      </c>
      <c r="R650">
        <v>1.74221110334591E-3</v>
      </c>
      <c r="S650">
        <v>2.0167170638085699E-3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1.10319908098951E-3</v>
      </c>
      <c r="R651">
        <v>1.12172172730273E-3</v>
      </c>
      <c r="S651">
        <v>6.9058173314457002E-4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4.9428552507302997E-3</v>
      </c>
      <c r="R652">
        <v>1.7544131938837101E-3</v>
      </c>
      <c r="S652">
        <v>1.7267223642225E-3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1.2683960549814499E-3</v>
      </c>
      <c r="R653">
        <v>1.12001926361735E-3</v>
      </c>
      <c r="S653">
        <v>3.2488270468230602E-4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4.0089155043709001E-3</v>
      </c>
      <c r="R654">
        <v>1.6436139691745899E-3</v>
      </c>
      <c r="S654">
        <v>1.72728636734562E-3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3.4328476315424001E-4</v>
      </c>
      <c r="R655">
        <v>1.09964732313941E-3</v>
      </c>
      <c r="S655">
        <v>3.9186079478116699E-4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4.9824452848927798E-3</v>
      </c>
      <c r="R656">
        <v>1.86830059068881E-3</v>
      </c>
      <c r="S656">
        <v>2.21795018531434E-3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1.3447885185787201E-3</v>
      </c>
      <c r="R657">
        <v>1.12122431678005E-3</v>
      </c>
      <c r="S657">
        <v>7.5202350283573203E-4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4.8480706572690199E-3</v>
      </c>
      <c r="R658">
        <v>1.7200761032908499E-3</v>
      </c>
      <c r="S658">
        <v>2.1945349112720701E-3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1.0963741081593901E-3</v>
      </c>
      <c r="R659">
        <v>1.05100535851845E-3</v>
      </c>
      <c r="S659">
        <v>5.6791943313600998E-4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4.2475809731661804E-3</v>
      </c>
      <c r="R660">
        <v>1.4489240406240101E-3</v>
      </c>
      <c r="S660">
        <v>1.8334664850563401E-3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6.0582349633670103E-4</v>
      </c>
      <c r="R661">
        <v>9.7270294445265301E-4</v>
      </c>
      <c r="S661">
        <v>2.0188897720704201E-4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5.3025245977968696E-3</v>
      </c>
      <c r="R662">
        <v>1.5072351613769699E-3</v>
      </c>
      <c r="S662">
        <v>2.2736178139284402E-3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1.4912856842392999E-3</v>
      </c>
      <c r="R663">
        <v>9.11620701262349E-4</v>
      </c>
      <c r="S663">
        <v>7.2323149122551997E-4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4.6668139964255902E-3</v>
      </c>
      <c r="R664">
        <v>1.22094532321588E-3</v>
      </c>
      <c r="S664">
        <v>2.5938566894513401E-3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8.4876405313859303E-4</v>
      </c>
      <c r="R665">
        <v>7.9533848190309797E-4</v>
      </c>
      <c r="S665">
        <v>7.7303013839817201E-4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4.61944094670613E-3</v>
      </c>
      <c r="R666">
        <v>8.2902055580625202E-4</v>
      </c>
      <c r="S666">
        <v>2.0846529211359802E-3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9.6002938067170699E-4</v>
      </c>
      <c r="R667">
        <v>7.1215577156910897E-4</v>
      </c>
      <c r="S667">
        <v>2.35623110871016E-4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5.4568477887578003E-3</v>
      </c>
      <c r="R668">
        <v>7.89271634757592E-4</v>
      </c>
      <c r="S668">
        <v>2.2428193330558599E-3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1.52889080631387E-3</v>
      </c>
      <c r="R669">
        <v>6.1436357515217105E-4</v>
      </c>
      <c r="S669">
        <v>6.1156753000717599E-4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4.5087702425078502E-3</v>
      </c>
      <c r="R670">
        <v>4.5599169059124802E-4</v>
      </c>
      <c r="S670">
        <v>2.8703937937493199E-3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6.1130082103231999E-4</v>
      </c>
      <c r="R671">
        <v>5.5582220337639199E-4</v>
      </c>
      <c r="S671">
        <v>9.1123067172249096E-4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5.0270558647238601E-3</v>
      </c>
      <c r="R672">
        <v>1.2676489176123901E-4</v>
      </c>
      <c r="S672">
        <v>2.4339089442006398E-3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1.2837102768594E-3</v>
      </c>
      <c r="R673">
        <v>5.9398809550808998E-4</v>
      </c>
      <c r="S673">
        <v>4.8879521566689503E-4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5.4379711790479499E-3</v>
      </c>
      <c r="R674">
        <v>1.0702877165656299E-4</v>
      </c>
      <c r="S674">
        <v>2.2156836114528801E-3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1.4525107513484799E-3</v>
      </c>
      <c r="R675">
        <v>5.5217510635335301E-4</v>
      </c>
      <c r="S675">
        <v>4.4383533413519299E-4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4.4770610017505997E-3</v>
      </c>
      <c r="R676">
        <v>3.2590801851936499E-4</v>
      </c>
      <c r="S676">
        <v>2.9987032348062501E-3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5.7442751215819104E-4</v>
      </c>
      <c r="R677">
        <v>6.2429051253363402E-4</v>
      </c>
      <c r="S677">
        <v>9.6064081702664699E-4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5.36701169467034E-3</v>
      </c>
      <c r="R678">
        <v>6.5308945041813002E-4</v>
      </c>
      <c r="S678">
        <v>2.7865459613018399E-3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1.52555732363917E-3</v>
      </c>
      <c r="R679">
        <v>7.3837761600279198E-4</v>
      </c>
      <c r="S679">
        <v>7.4160368248499904E-4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5.2740239901363601E-3</v>
      </c>
      <c r="R680">
        <v>5.8796711037043903E-4</v>
      </c>
      <c r="S680">
        <v>2.28201100130773E-3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1.2715277995708899E-3</v>
      </c>
      <c r="R681">
        <v>7.1882430328866996E-4</v>
      </c>
      <c r="S681">
        <v>3.0485855212571199E-4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4.6178385902573404E-3</v>
      </c>
      <c r="R682">
        <v>7.4229473770873297E-4</v>
      </c>
      <c r="S682">
        <v>2.9876335206920502E-3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8.1191649152508299E-4</v>
      </c>
      <c r="R683">
        <v>7.8204175699260101E-4</v>
      </c>
      <c r="S683">
        <v>9.1260165678618205E-4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5.56558032596614E-3</v>
      </c>
      <c r="R684">
        <v>9.1574008561138805E-4</v>
      </c>
      <c r="S684">
        <v>3.0616293281089898E-3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1.65701215552015E-3</v>
      </c>
      <c r="R685">
        <v>8.41148062972502E-4</v>
      </c>
      <c r="S685">
        <v>9.4091634018363102E-4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5.0320146534100002E-3</v>
      </c>
      <c r="R686">
        <v>7.3452134582574599E-4</v>
      </c>
      <c r="S686">
        <v>2.47803590031347E-3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1.02240375114047E-3</v>
      </c>
      <c r="R687">
        <v>7.8837203871882499E-4</v>
      </c>
      <c r="S687">
        <v>3.8163000647268002E-4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4.8948592466893396E-3</v>
      </c>
      <c r="R688">
        <v>7.4318501121819699E-4</v>
      </c>
      <c r="S688">
        <v>2.8851066445536801E-3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1.1450821178539601E-3</v>
      </c>
      <c r="R689">
        <v>7.9041190555859597E-4</v>
      </c>
      <c r="S689">
        <v>7.7847252969739098E-4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5.5904311913656897E-3</v>
      </c>
      <c r="R690">
        <v>7.2002342329354895E-4</v>
      </c>
      <c r="S690">
        <v>3.2121228715447799E-3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1.6671476105536299E-3</v>
      </c>
      <c r="R691">
        <v>7.7423089819404203E-4</v>
      </c>
      <c r="S691">
        <v>1.06169205900561E-3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4.8089932729043303E-3</v>
      </c>
      <c r="R692">
        <v>5.6737094160167303E-4</v>
      </c>
      <c r="S692">
        <v>2.7617192758519898E-3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7.9609728539678797E-4</v>
      </c>
      <c r="R693">
        <v>7.2826169452780702E-4</v>
      </c>
      <c r="S693">
        <v>6.1753290528366103E-4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5.2145961757297304E-3</v>
      </c>
      <c r="R694">
        <v>5.7198537368690998E-4</v>
      </c>
      <c r="S694">
        <v>2.7717310290576599E-3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1.4564680794685E-3</v>
      </c>
      <c r="R695">
        <v>7.1425076155961803E-4</v>
      </c>
      <c r="S695">
        <v>5.9960606906632604E-4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5.4488752034030502E-3</v>
      </c>
      <c r="R696" s="1">
        <v>3.7624348033969999E-4</v>
      </c>
      <c r="S696">
        <v>3.2245916500253801E-3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1.56056421800408E-3</v>
      </c>
      <c r="R697">
        <v>6.7918711030872303E-4</v>
      </c>
      <c r="S697">
        <v>1.09132067850579E-3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4.6998610764252902E-3</v>
      </c>
      <c r="R698">
        <v>7.5397308034147003E-4</v>
      </c>
      <c r="S698">
        <v>3.0475362637496502E-3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7.5808219435186499E-4</v>
      </c>
      <c r="R699">
        <v>7.5036923947388297E-4</v>
      </c>
      <c r="S699">
        <v>8.6242448792598703E-4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5.4730031721428899E-3</v>
      </c>
      <c r="R700">
        <v>9.2689285232776903E-4</v>
      </c>
      <c r="S700">
        <v>2.7320355598702099E-3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1.6879013691187899E-3</v>
      </c>
      <c r="R701">
        <v>7.9341463532816995E-4</v>
      </c>
      <c r="S701">
        <v>4.7380679608174399E-4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5.1822644179736798E-3</v>
      </c>
      <c r="R702">
        <v>8.2497016690783397E-4</v>
      </c>
      <c r="S702">
        <v>3.11555491979145E-3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1.3568392440508499E-3</v>
      </c>
      <c r="R703">
        <v>7.9799656402931905E-4</v>
      </c>
      <c r="S703">
        <v>1.0280317848046399E-3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4.7488880465379598E-3</v>
      </c>
      <c r="R704">
        <v>1.3337261316154899E-3</v>
      </c>
      <c r="S704">
        <v>3.25314235260997E-3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9.6538917183422598E-4</v>
      </c>
      <c r="R705">
        <v>9.6119826735891996E-4</v>
      </c>
      <c r="S705">
        <v>1.05214345440829E-3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5.58974950709274E-3</v>
      </c>
      <c r="R706">
        <v>1.4891221080623001E-3</v>
      </c>
      <c r="S706">
        <v>2.8069197549799802E-3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1.80475374568987E-3</v>
      </c>
      <c r="R707">
        <v>1.02071972042914E-3</v>
      </c>
      <c r="S707">
        <v>5.3263769445305396E-4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4.8609533142608703E-3</v>
      </c>
      <c r="R708">
        <v>1.36002786422462E-3</v>
      </c>
      <c r="S708">
        <v>2.9298559990881502E-3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1.0975290463892499E-3</v>
      </c>
      <c r="R709">
        <v>1.0173463308720699E-3</v>
      </c>
      <c r="S709">
        <v>8.84039677610282E-4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4.9240328991998197E-3</v>
      </c>
      <c r="R710">
        <v>1.7459166542363499E-3</v>
      </c>
      <c r="S710">
        <v>3.3248755540676699E-3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1.2721169786532301E-3</v>
      </c>
      <c r="R711">
        <v>1.15260827874072E-3</v>
      </c>
      <c r="S711">
        <v>1.15357440301094E-3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5.5251790840152096E-3</v>
      </c>
      <c r="R712">
        <v>1.7826109296895599E-3</v>
      </c>
      <c r="S712">
        <v>2.9680661410392099E-3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1.7913497916009801E-3</v>
      </c>
      <c r="R713">
        <v>1.16163895101451E-3</v>
      </c>
      <c r="S713">
        <v>7.33295934491148E-4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4.5753124915285199E-3</v>
      </c>
      <c r="R714">
        <v>1.5458040012407E-3</v>
      </c>
      <c r="S714">
        <v>2.73753318020231E-3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8.7028449109832198E-4</v>
      </c>
      <c r="R715">
        <v>1.1038999885227599E-3</v>
      </c>
      <c r="S715">
        <v>6.9589822177282496E-4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5.14081968101502E-3</v>
      </c>
      <c r="R716">
        <v>1.7590739037865099E-3</v>
      </c>
      <c r="S716">
        <v>3.2470861701149999E-3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1.5598004454741E-3</v>
      </c>
      <c r="R717">
        <v>1.1582498699147399E-3</v>
      </c>
      <c r="S717">
        <v>1.15298715948436E-3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5.2855024901939602E-3</v>
      </c>
      <c r="R718">
        <v>1.6548093472233199E-3</v>
      </c>
      <c r="S718">
        <v>3.14368447731119E-3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1.6526867606942201E-3</v>
      </c>
      <c r="R719">
        <v>1.10016270538499E-3</v>
      </c>
      <c r="S719">
        <v>9.5247182899429496E-4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4.4102636128873001E-3</v>
      </c>
      <c r="R720">
        <v>1.3252252690485499E-3</v>
      </c>
      <c r="S720">
        <v>2.6160125947573801E-3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8.2412187809893496E-4</v>
      </c>
      <c r="R721">
        <v>9.9768802629055398E-4</v>
      </c>
      <c r="S721" s="1">
        <v>5.4901019248236604E-4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5.3063043682028497E-3</v>
      </c>
      <c r="R722">
        <v>1.3800076445150799E-3</v>
      </c>
      <c r="S722">
        <v>3.0427369823294698E-3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1.7691150771427799E-3</v>
      </c>
      <c r="R723">
        <v>9.7742203246301311E-4</v>
      </c>
      <c r="S723" s="1">
        <v>1.0547601126801301E-3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4.9196236946390396E-3</v>
      </c>
      <c r="R724">
        <v>1.1846490015120499E-3</v>
      </c>
      <c r="S724" s="1">
        <v>3.2600927830058199E-3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1.41564221705038E-3</v>
      </c>
      <c r="R725">
        <v>8.9140840566308299E-4</v>
      </c>
      <c r="S725" s="1">
        <v>1.12320909218845E-3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4.40209989740471E-3</v>
      </c>
      <c r="R726">
        <v>8.9754841708506795E-4</v>
      </c>
      <c r="S726" s="1">
        <v>2.6085680646086898E-3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1.01167727923954E-3</v>
      </c>
      <c r="R727">
        <v>8.1776276555650402E-4</v>
      </c>
      <c r="S727" s="1">
        <v>5.6774204915523597E-4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5.3478425990863901E-3</v>
      </c>
      <c r="R728">
        <v>8.44581061458264E-4</v>
      </c>
      <c r="S728">
        <v>2.76832050146571E-3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1.86793689492583E-3</v>
      </c>
      <c r="R729">
        <v>7.6966947885280697E-4</v>
      </c>
      <c r="S729" s="1">
        <v>8.80750200628529E-4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4.5096330945439498E-3</v>
      </c>
      <c r="R730">
        <v>6.9233749318646596E-4</v>
      </c>
      <c r="S730">
        <v>3.2648569386334102E-3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1.1329277085636699E-3</v>
      </c>
      <c r="R731">
        <v>7.3634958162862002E-4</v>
      </c>
      <c r="S731" s="1">
        <v>1.2104952375276801E-3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4.5125285026770597E-3</v>
      </c>
      <c r="R732">
        <v>7.5766368714186305E-4</v>
      </c>
      <c r="S732">
        <v>2.6900404077820502E-3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1.29797656604831E-3</v>
      </c>
      <c r="R733">
        <v>7.7523120005613803E-4</v>
      </c>
      <c r="S733" s="1">
        <v>7.36467198963628E-4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5.2252693709205099E-3</v>
      </c>
      <c r="R734">
        <v>6.4088873158414097E-4</v>
      </c>
      <c r="S734">
        <v>2.5034852130783902E-3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1.8406835247608299E-3</v>
      </c>
      <c r="R735">
        <v>7.3358869929780605E-4</v>
      </c>
      <c r="S735">
        <v>6.74650619440506E-4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4.1543332969804503E-3</v>
      </c>
      <c r="R736">
        <v>6.6339937043208405E-4</v>
      </c>
      <c r="S736">
        <v>3.1352579254438299E-3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8.9976677212101901E-4</v>
      </c>
      <c r="R737">
        <v>7.6134911008947197E-4</v>
      </c>
      <c r="S737">
        <v>1.19689884425182E-3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4.6533095916319904E-3</v>
      </c>
      <c r="R738">
        <v>9.7013277518211095E-4</v>
      </c>
      <c r="S738">
        <v>2.7860840662421601E-3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1.5608237417830599E-3</v>
      </c>
      <c r="R739">
        <v>8.5139356119063496E-4</v>
      </c>
      <c r="S739">
        <v>9.2980015949195301E-4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4.9366458663915903E-3</v>
      </c>
      <c r="R740">
        <v>7.7608856001509905E-4</v>
      </c>
      <c r="S740">
        <v>2.3290967193715798E-3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1.68892488778762E-3</v>
      </c>
      <c r="R741">
        <v>7.8085684753159798E-4</v>
      </c>
      <c r="S741">
        <v>5.2307642641982299E-4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3.9394532972097896E-3</v>
      </c>
      <c r="R742">
        <v>7.71279294113405E-4</v>
      </c>
      <c r="S742">
        <v>2.8824479034211901E-3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8.5559339967718E-4</v>
      </c>
      <c r="R743">
        <v>7.8552533874135097E-4</v>
      </c>
      <c r="S743">
        <v>1.0821899829763101E-3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4.7346467537486602E-3</v>
      </c>
      <c r="R744">
        <v>9.9865503645497704E-4</v>
      </c>
      <c r="S744">
        <v>2.8220649712967501E-3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1.73838935558935E-3</v>
      </c>
      <c r="R745">
        <v>8.3218223996116899E-4</v>
      </c>
      <c r="S745">
        <v>1.0717104227701199E-3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4.5208750320999396E-3</v>
      </c>
      <c r="R746">
        <v>6.9148709566819804E-4</v>
      </c>
      <c r="S746">
        <v>2.2862414484708699E-3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1.4359517125349601E-3</v>
      </c>
      <c r="R747">
        <v>7.08705829983626E-4</v>
      </c>
      <c r="S747">
        <v>5.4423658560389201E-4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3.8950736738758698E-3</v>
      </c>
      <c r="R748">
        <v>5.7330963832032101E-4</v>
      </c>
      <c r="S748">
        <v>2.55316489415713E-3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1.0337530587754299E-3</v>
      </c>
      <c r="R749">
        <v>6.6148588507405502E-4</v>
      </c>
      <c r="S749">
        <v>8.8635410056305301E-4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4.69503976339422E-3</v>
      </c>
      <c r="R750">
        <v>6.7001999393296295E-4</v>
      </c>
      <c r="S750">
        <v>2.7520898923244202E-3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1.8032129184206E-3</v>
      </c>
      <c r="R751">
        <v>6.4908024454408302E-4</v>
      </c>
      <c r="S751">
        <v>1.12929966728743E-3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4.0546503216522698E-3</v>
      </c>
      <c r="R752">
        <v>2.7599463499069902E-4</v>
      </c>
      <c r="S752">
        <v>2.3433838142922002E-3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1.1341336290968699E-3</v>
      </c>
      <c r="R753">
        <v>5.2702760959115295E-4</v>
      </c>
      <c r="S753">
        <v>7.0994735673477003E-4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3.9730348032574999E-3</v>
      </c>
      <c r="R754" s="1">
        <v>1.15896819068727E-4</v>
      </c>
      <c r="S754">
        <v>2.2251998958386001E-3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1.3019252949866499E-3</v>
      </c>
      <c r="R755">
        <v>4.9419215199551704E-4</v>
      </c>
      <c r="S755">
        <v>6.5573366099463005E-4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4.5075896538623404E-3</v>
      </c>
      <c r="R756" s="1">
        <v>1.07427267348846E-4</v>
      </c>
      <c r="S756">
        <v>2.5634278781109E-3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1.74764524307189E-3</v>
      </c>
      <c r="R757">
        <v>4.84844485367406E-4</v>
      </c>
      <c r="S757">
        <v>1.0917602849185399E-3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3.6385236207657399E-3</v>
      </c>
      <c r="R758">
        <v>3.6398371103452701E-4</v>
      </c>
      <c r="S758">
        <v>2.4178843059596698E-3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8.8101462310278698E-4</v>
      </c>
      <c r="R759">
        <v>5.2939985283622195E-4</v>
      </c>
      <c r="S759">
        <v>8.9245767140684596E-4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4.07564203503689E-3</v>
      </c>
      <c r="R760">
        <v>5.8397703087237698E-4</v>
      </c>
      <c r="S760">
        <v>1.9869058614410901E-3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1.54213063108494E-3</v>
      </c>
      <c r="R761">
        <v>6.0137003586635399E-4</v>
      </c>
      <c r="S761">
        <v>4.8326987792492198E-4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4.1770702570919499E-3</v>
      </c>
      <c r="R762">
        <v>5.6557502860032503E-4</v>
      </c>
      <c r="S762">
        <v>2.2723507845126998E-3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1.57810678454648E-3</v>
      </c>
      <c r="R763">
        <v>6.3408367633949496E-4</v>
      </c>
      <c r="S763">
        <v>9.62417544700339E-4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3.3644267528261198E-3</v>
      </c>
      <c r="R764">
        <v>9.3259311540220202E-4</v>
      </c>
      <c r="S764">
        <v>2.4274233493407102E-3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8.1751536434349298E-4</v>
      </c>
      <c r="R765">
        <v>7.8345745875694995E-4</v>
      </c>
      <c r="S765">
        <v>1.0155500036455099E-3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4.1071228318355297E-3</v>
      </c>
      <c r="R766">
        <v>1.08575339005462E-3</v>
      </c>
      <c r="S766">
        <v>1.8893593197118099E-3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1.6909662641880401E-3</v>
      </c>
      <c r="R767">
        <v>8.6008666505238798E-4</v>
      </c>
      <c r="S767">
        <v>4.9478323066832303E-4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3.7381091912020701E-3</v>
      </c>
      <c r="R768">
        <v>1.0037306002782199E-3</v>
      </c>
      <c r="S768">
        <v>1.92214302890199E-3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1.3156252366231E-3</v>
      </c>
      <c r="R769">
        <v>8.6353817115325895E-4</v>
      </c>
      <c r="S769">
        <v>7.57798358911132E-4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3.26707525479421E-3</v>
      </c>
      <c r="R770">
        <v>1.25259739255408E-3</v>
      </c>
      <c r="S770">
        <v>2.3213840507273599E-3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9.7376238288488697E-4</v>
      </c>
      <c r="R771">
        <v>9.7743965609559005E-4</v>
      </c>
      <c r="S771">
        <v>1.0449270070342E-3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4.0060204606412603E-3</v>
      </c>
      <c r="R772">
        <v>1.2899700426865399E-3</v>
      </c>
      <c r="S772">
        <v>1.9026837799995999E-3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1.7197853266406201E-3</v>
      </c>
      <c r="R773">
        <v>9.9525336252165807E-4</v>
      </c>
      <c r="S773">
        <v>6.4847326853047498E-4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3.25575627859048E-3</v>
      </c>
      <c r="R774">
        <v>1.1216185220968701E-3</v>
      </c>
      <c r="S774">
        <v>1.58542316865518E-3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1.0037950319744899E-3</v>
      </c>
      <c r="R775">
        <v>9.4296058516383098E-4</v>
      </c>
      <c r="S775">
        <v>5.1469289221836199E-4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3.2985603488064601E-3</v>
      </c>
      <c r="R776">
        <v>1.2401003773207201E-3</v>
      </c>
      <c r="S776">
        <v>2.0886556393674002E-3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1.2135846464324601E-3</v>
      </c>
      <c r="R777">
        <v>9.9066651926610306E-4</v>
      </c>
      <c r="S777">
        <v>9.71901030863879E-4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3.7530527122509299E-3</v>
      </c>
      <c r="R778">
        <v>1.1740874292420201E-3</v>
      </c>
      <c r="S778">
        <v>1.94167495754685E-3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1.6245747765015501E-3</v>
      </c>
      <c r="R779">
        <v>9.53697532898117E-4</v>
      </c>
      <c r="S779">
        <v>8.0910392189447995E-4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2.8213726032199201E-3</v>
      </c>
      <c r="R780">
        <v>9.8034305625396595E-4</v>
      </c>
      <c r="S780">
        <v>1.35728002068515E-3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7.3155770631004504E-4</v>
      </c>
      <c r="R781">
        <v>8.7945400736894801E-4</v>
      </c>
      <c r="S781">
        <v>3.2681086432405701E-4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3.3610818660035299E-3</v>
      </c>
      <c r="R782">
        <v>1.02192062295132E-3</v>
      </c>
      <c r="S782">
        <v>1.75492824106013E-3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1.42328438097796E-3</v>
      </c>
      <c r="R783">
        <v>8.9146991173607801E-4</v>
      </c>
      <c r="S783">
        <v>8.0711547210768602E-4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3.3655916809913399E-3</v>
      </c>
      <c r="R784">
        <v>9.4440539925700804E-4</v>
      </c>
      <c r="S784">
        <v>1.9262794668422499E-3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1.4197789947108901E-3</v>
      </c>
      <c r="R785">
        <v>8.5619348858415999E-4</v>
      </c>
      <c r="S785">
        <v>9.0840927263350203E-4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2.52763290843845E-3</v>
      </c>
      <c r="R786">
        <v>8.9134893259601097E-4</v>
      </c>
      <c r="S786">
        <v>1.2979893470993901E-3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6.5290616663834697E-4</v>
      </c>
      <c r="R787">
        <v>8.3811787383524601E-4</v>
      </c>
      <c r="S787">
        <v>3.6932568990505398E-4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3.3598849364367702E-3</v>
      </c>
      <c r="R788">
        <v>9.4071780156205305E-4</v>
      </c>
      <c r="S788">
        <v>1.3784240152115699E-3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1.5447473753411099E-3</v>
      </c>
      <c r="R789">
        <v>8.6211113238648701E-4</v>
      </c>
      <c r="S789">
        <v>5.7605293238079298E-4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2.8886096199414102E-3</v>
      </c>
      <c r="R790">
        <v>9.5870732456932502E-4</v>
      </c>
      <c r="S790">
        <v>1.8090966729876301E-3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1.1332661436891001E-3</v>
      </c>
      <c r="R791">
        <v>8.7731840185768502E-4</v>
      </c>
      <c r="S791">
        <v>9.1760661306047105E-4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2.4124013707453101E-3</v>
      </c>
      <c r="R792">
        <v>1.0828818070261199E-3</v>
      </c>
      <c r="S792">
        <v>1.3547326570932099E-3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8.0469066620154201E-4</v>
      </c>
      <c r="R793">
        <v>9.2999735471184801E-4</v>
      </c>
      <c r="S793">
        <v>5.4702638914098402E-4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3.2322175009186502E-3</v>
      </c>
      <c r="R794">
        <v>1.1159847326372E-3</v>
      </c>
      <c r="S794">
        <v>1.05198344044832E-3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1.5501362632067001E-3</v>
      </c>
      <c r="R795">
        <v>9.5012670058135598E-4</v>
      </c>
      <c r="S795">
        <v>3.2147630956232598E-4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2.3889923182045299E-3</v>
      </c>
      <c r="R796">
        <v>1.1522658116746699E-3</v>
      </c>
      <c r="S796">
        <v>1.5773689763846101E-3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8.0694379724248597E-4</v>
      </c>
      <c r="R797">
        <v>9.7320313986968404E-4</v>
      </c>
      <c r="S797">
        <v>8.2755511236646596E-4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2.4212204273971099E-3</v>
      </c>
      <c r="R798">
        <v>1.2715512834513101E-3</v>
      </c>
      <c r="S798">
        <v>1.4118428131406E-3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1.02219490517492E-3</v>
      </c>
      <c r="R799">
        <v>1.01879534506091E-3</v>
      </c>
      <c r="S799">
        <v>6.9389470424997704E-4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2.95464459335084E-3</v>
      </c>
      <c r="R800">
        <v>1.2169450577227E-3</v>
      </c>
      <c r="S800">
        <v>8.9668328328695803E-4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1.4329736004128301E-3</v>
      </c>
      <c r="R801">
        <v>9.86143186771005E-4</v>
      </c>
      <c r="S801">
        <v>1.85484238007841E-4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1.9542319633243199E-3</v>
      </c>
      <c r="R802">
        <v>1.17642516929378E-3</v>
      </c>
      <c r="S802">
        <v>1.2527995469556301E-3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5.1985236419240801E-4</v>
      </c>
      <c r="R803">
        <v>9.6239121049896E-4</v>
      </c>
      <c r="S803">
        <v>6.4563701863733203E-4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2.45099088193721E-3</v>
      </c>
      <c r="R804">
        <v>1.1974020607731599E-3</v>
      </c>
      <c r="S804">
        <v>1.38704268881245E-3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1.1919242587675001E-3</v>
      </c>
      <c r="R805">
        <v>9.5087142412311895E-4</v>
      </c>
      <c r="S805">
        <v>7.5730672501226801E-4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2.5412962988244098E-3</v>
      </c>
      <c r="R806">
        <v>1.03568372962059E-3</v>
      </c>
      <c r="S806">
        <v>9.5209309157547799E-4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1.2062767651649701E-3</v>
      </c>
      <c r="R807">
        <v>8.5183967182912701E-4</v>
      </c>
      <c r="S807">
        <v>3.5117415215865899E-4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1.6780870605549499E-3</v>
      </c>
      <c r="R808">
        <v>9.0627125802480698E-4</v>
      </c>
      <c r="S808">
        <v>9.0029447158015497E-4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4.4834610509942701E-4</v>
      </c>
      <c r="R809">
        <v>7.7881365524798602E-4</v>
      </c>
      <c r="S809">
        <v>3.9669986567828598E-4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2.41543064625949E-3</v>
      </c>
      <c r="R810">
        <v>8.33427533073094E-4</v>
      </c>
      <c r="S810">
        <v>1.25118665508088E-3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1.27011136803679E-3</v>
      </c>
      <c r="R811">
        <v>7.2125061390962398E-4</v>
      </c>
      <c r="S811">
        <v>7.2422347706092198E-4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2.03758639462753E-3</v>
      </c>
      <c r="R812">
        <v>5.9995396350679298E-4</v>
      </c>
      <c r="S812">
        <v>1.0934660990108401E-3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8.99595654738046E-4</v>
      </c>
      <c r="R813">
        <v>5.9690650252390695E-4</v>
      </c>
      <c r="S813">
        <v>5.4987189817345299E-4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1.59680799141124E-3</v>
      </c>
      <c r="R814">
        <v>4.4365530948035399E-4</v>
      </c>
      <c r="S814">
        <v>6.6042223928371798E-4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6.2426734209711698E-4</v>
      </c>
      <c r="R815">
        <v>5.3786547491602198E-4</v>
      </c>
      <c r="S815">
        <v>1.43508763663948E-4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2.26656525402097E-3</v>
      </c>
      <c r="R816">
        <v>3.6467210784347202E-4</v>
      </c>
      <c r="S816">
        <v>1.01622457906935E-3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1.2426504129073499E-3</v>
      </c>
      <c r="R817">
        <v>5.1027274669496105E-4</v>
      </c>
      <c r="S817">
        <v>5.9948393485938797E-4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1.5127339599372001E-3</v>
      </c>
      <c r="R818" s="1">
        <v>2.2251890774582401E-4</v>
      </c>
      <c r="S818">
        <v>1.19073934788243E-3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5.5402155605133901E-4</v>
      </c>
      <c r="R819">
        <v>4.7467622142373503E-4</v>
      </c>
      <c r="S819">
        <v>6.8227095875748704E-4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1.6314836592820599E-3</v>
      </c>
      <c r="R820" s="1">
        <v>3.0959612933392501E-4</v>
      </c>
      <c r="S820">
        <v>6.9924283556203003E-4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8.3032611368133002E-4</v>
      </c>
      <c r="R821">
        <v>5.1846853173713795E-4</v>
      </c>
      <c r="S821">
        <v>2.33213291423674E-4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1.9893986829264301E-3</v>
      </c>
      <c r="R822">
        <v>4.05716788910782E-4</v>
      </c>
      <c r="S822">
        <v>7.3286453745087499E-4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1.1104043998091599E-3</v>
      </c>
      <c r="R823">
        <v>5.6575466395865999E-4</v>
      </c>
      <c r="S823">
        <v>3.9930395444083197E-4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1.0592193137028401E-3</v>
      </c>
      <c r="R824">
        <v>5.2030942417021398E-4</v>
      </c>
      <c r="S824">
        <v>1.1812627928798501E-3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2.29728137724875E-4</v>
      </c>
      <c r="R825">
        <v>6.1563720791900801E-4</v>
      </c>
      <c r="S825">
        <v>7.1930743894811904E-4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1.6570214097439799E-3</v>
      </c>
      <c r="R826">
        <v>6.1541486992544396E-4</v>
      </c>
      <c r="S826">
        <v>9.0581344228633396E-4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9.6214683668246397E-4</v>
      </c>
      <c r="R827">
        <v>6.7002823446175798E-4</v>
      </c>
      <c r="S827">
        <v>4.6804821319527398E-4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1.59490865483265E-3</v>
      </c>
      <c r="R828">
        <v>6.5986466739550401E-4</v>
      </c>
      <c r="S828">
        <v>5.3170206328074696E-4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8.8636903668783704E-4</v>
      </c>
      <c r="R829">
        <v>7.0011159295566504E-4</v>
      </c>
      <c r="S829">
        <v>1.5720424591294499E-4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7.9844199841117003E-4</v>
      </c>
      <c r="R830">
        <v>7.2005415260799897E-4</v>
      </c>
      <c r="S830">
        <v>1.0541724043288099E-3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2.0804676088601601E-4</v>
      </c>
      <c r="R831">
        <v>7.2777849841495904E-4</v>
      </c>
      <c r="S831">
        <v>6.52256640737692E-4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1.5903895312278499E-3</v>
      </c>
      <c r="R832">
        <v>7.1285721611597202E-4</v>
      </c>
      <c r="S832">
        <v>1.0895871621566999E-3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9.8954326460541295E-4</v>
      </c>
      <c r="R833">
        <v>7.2598447089144004E-4</v>
      </c>
      <c r="S833">
        <v>6.4511007916624903E-4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1.11641174948772E-3</v>
      </c>
      <c r="R834">
        <v>6.79370962632794E-4</v>
      </c>
      <c r="S834">
        <v>6.1578733843446504E-4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5.9763429666263705E-4</v>
      </c>
      <c r="R835">
        <v>7.1092518338620699E-4</v>
      </c>
      <c r="S835">
        <v>1.7850445553245099E-4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7.8791283096456505E-4</v>
      </c>
      <c r="R836">
        <v>6.8759941848020101E-4</v>
      </c>
      <c r="S836">
        <v>8.46138946786002E-4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4.3798477037313598E-4</v>
      </c>
      <c r="R837">
        <v>7.0927055182390603E-4</v>
      </c>
      <c r="S837">
        <v>4.9199227886980498E-4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1.40418545883884E-3</v>
      </c>
      <c r="R838">
        <v>6.2487626069185104E-4</v>
      </c>
      <c r="S838">
        <v>1.1748560285985399E-3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9.13859271813479E-4</v>
      </c>
      <c r="R839">
        <v>6.7500268628450705E-4</v>
      </c>
      <c r="S839">
        <v>7.3671511473852704E-4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6.06032506907114E-4</v>
      </c>
      <c r="R840">
        <v>5.9284913133492297E-4</v>
      </c>
      <c r="S840">
        <v>8.8955658085753102E-4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2.9386096823554101E-4</v>
      </c>
      <c r="R841">
        <v>6.6184358156218801E-4</v>
      </c>
      <c r="S841">
        <v>4.43644187695541E-4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8.8022316959474305E-4</v>
      </c>
      <c r="R842">
        <v>6.6815780986944002E-4</v>
      </c>
      <c r="S842">
        <v>6.6312421183128696E-4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6.1070637889390196E-4</v>
      </c>
      <c r="R843">
        <v>6.9615269275875098E-4</v>
      </c>
      <c r="S843" s="1">
        <v>2.7819634401118703E-4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1.1099113776481401E-3</v>
      </c>
      <c r="R844">
        <v>6.8915139951412896E-4</v>
      </c>
      <c r="S844">
        <v>1.14699991350443E-3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7.5655849626496603E-4</v>
      </c>
      <c r="R845">
        <v>7.0513073469031303E-4</v>
      </c>
      <c r="S845">
        <v>7.3390247025090802E-4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1.44120465650085E-4</v>
      </c>
      <c r="R846">
        <v>7.5346879459522098E-4</v>
      </c>
      <c r="S846">
        <v>1.1591142761488899E-3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 s="1">
        <v>1.6992661580280999E-4</v>
      </c>
      <c r="R847">
        <v>7.4844096643984499E-4</v>
      </c>
      <c r="S847">
        <v>6.7674392868897299E-4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9.1500091052708799E-4</v>
      </c>
      <c r="R848">
        <v>9.1370289286364301E-4</v>
      </c>
      <c r="S848">
        <v>6.7887128737414298E-4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6.8612499626972696E-4</v>
      </c>
      <c r="R849">
        <v>8.4081312504995405E-4</v>
      </c>
      <c r="S849">
        <v>1.93272558590019E-4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7.4338032224889399E-4</v>
      </c>
      <c r="R850">
        <v>1.0025881010843E-3</v>
      </c>
      <c r="S850">
        <v>1.02679337866722E-3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5.5694336591615996E-4</v>
      </c>
      <c r="R851">
        <v>8.9311015648495902E-4</v>
      </c>
      <c r="S851">
        <v>6.4049248295030203E-4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 s="1">
        <v>3.0604454203690299E-4</v>
      </c>
      <c r="R852">
        <v>1.0675097292412699E-3</v>
      </c>
      <c r="S852">
        <v>1.3392543232103201E-3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3.64344978397691E-4</v>
      </c>
      <c r="R853">
        <v>9.4389612045780904E-4</v>
      </c>
      <c r="S853">
        <v>8.3581919531543702E-4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8.2452305470319897E-4</v>
      </c>
      <c r="R854">
        <v>1.1946787816572301E-3</v>
      </c>
      <c r="S854">
        <v>9.0094140627886997E-4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6.5365398261659098E-4</v>
      </c>
      <c r="R855">
        <v>1.02449667748138E-3</v>
      </c>
      <c r="S855">
        <v>4.09522066637421E-4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3.7704171938550201E-4</v>
      </c>
      <c r="R856">
        <v>1.24874960817121E-3</v>
      </c>
      <c r="S856">
        <v>8.7507844860094898E-4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3.9108170496937302E-4</v>
      </c>
      <c r="R857">
        <v>1.0555519272875699E-3</v>
      </c>
      <c r="S857">
        <v>4.7956073856732299E-4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5.7598790488587795E-4</v>
      </c>
      <c r="R858">
        <v>1.23274981771942E-3</v>
      </c>
      <c r="S858">
        <v>1.3972596697033001E-3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5.2637873648724205E-4</v>
      </c>
      <c r="R859">
        <v>1.05279288198787E-3</v>
      </c>
      <c r="S859">
        <v>8.9789953428583602E-4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5.9901772532320696E-4</v>
      </c>
      <c r="R860">
        <v>1.26974317501833E-3</v>
      </c>
      <c r="S860">
        <v>1.17134862257939E-3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5.2421759475348301E-4</v>
      </c>
      <c r="R861">
        <v>1.0736876267228601E-3</v>
      </c>
      <c r="S861">
        <v>6.5950481098261504E-4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3.1542690594734898E-4</v>
      </c>
      <c r="R862">
        <v>1.25077060817659E-3</v>
      </c>
      <c r="S862" s="1">
        <v>8.0705439259954801E-4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3.9270541851597099E-4</v>
      </c>
      <c r="R863">
        <v>1.0539163986853801E-3</v>
      </c>
      <c r="S863">
        <v>3.3123376571104899E-4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7.0120417737150505E-4</v>
      </c>
      <c r="R864">
        <v>1.1405298205470599E-3</v>
      </c>
      <c r="S864">
        <v>1.33560983400072E-3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5.8883634656587498E-4</v>
      </c>
      <c r="R865">
        <v>9.85344288497122E-4</v>
      </c>
      <c r="S865">
        <v>8.5799694947713903E-4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 s="1">
        <v>2.77796905591284E-4</v>
      </c>
      <c r="R866">
        <v>1.0892602928124101E-3</v>
      </c>
      <c r="S866">
        <v>1.3910394973823601E-3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3.5321006480282301E-4</v>
      </c>
      <c r="R867">
        <v>9.4686647082651404E-4</v>
      </c>
      <c r="S867">
        <v>8.6299252920733001E-4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6.1897662857121703E-4</v>
      </c>
      <c r="R868">
        <v>1.0233022472987999E-3</v>
      </c>
      <c r="S868">
        <v>9.2076709886773297E-4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5.4636823169107603E-4</v>
      </c>
      <c r="R869">
        <v>8.9758050863447095E-4</v>
      </c>
      <c r="S869">
        <v>3.8696346441779598E-4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6.7795638677697596E-4</v>
      </c>
      <c r="R870">
        <v>8.7061760373886399E-4</v>
      </c>
      <c r="S870">
        <v>1.1919683498820301E-3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5.4098718662400199E-4</v>
      </c>
      <c r="R871">
        <v>8.03978153004201E-4</v>
      </c>
      <c r="S871">
        <v>7.3284684210283895E-4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2.4747975022703598E-4</v>
      </c>
      <c r="R872">
        <v>7.8338720413797397E-4</v>
      </c>
      <c r="S872">
        <v>1.51564816195998E-3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3.2457995959087201E-4</v>
      </c>
      <c r="R873">
        <v>7.4903958830246898E-4</v>
      </c>
      <c r="S873">
        <v>9.905077089403119E-4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9.0692619611304601E-4</v>
      </c>
      <c r="R874">
        <v>7.5269620838653304E-4</v>
      </c>
      <c r="S874">
        <v>1.1609364837344199E-3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7.0823281112082897E-4</v>
      </c>
      <c r="R875">
        <v>7.3127156872434304E-4</v>
      </c>
      <c r="S875">
        <v>6.1781726739043596E-4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5.3330515105848297E-4</v>
      </c>
      <c r="R876">
        <v>6.7609088892327295E-4</v>
      </c>
      <c r="S876">
        <v>1.0428153963743299E-3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3.87152007771659E-4</v>
      </c>
      <c r="R877">
        <v>6.9079148401171402E-4</v>
      </c>
      <c r="S877">
        <v>5.6961596327215495E-4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6.4984356080812096E-4</v>
      </c>
      <c r="R878">
        <v>6.2769877067166396E-4</v>
      </c>
      <c r="S878">
        <v>1.5291061310253201E-3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5.3300453255566201E-4</v>
      </c>
      <c r="R879">
        <v>6.6636903749079605E-4</v>
      </c>
      <c r="S879">
        <v>1.02570953836799E-3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1.08902133326977E-3</v>
      </c>
      <c r="R880">
        <v>6.8045561578173501E-4</v>
      </c>
      <c r="S880">
        <v>1.4095393446256299E-3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8.0150707971489898E-4</v>
      </c>
      <c r="R881">
        <v>7.0160775335488404E-4</v>
      </c>
      <c r="S881">
        <v>8.6072828110875005E-4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3.7193150272883798E-4</v>
      </c>
      <c r="R882">
        <v>7.1841717320961999E-4</v>
      </c>
      <c r="S882">
        <v>9.9250847748792595E-4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 s="1">
        <v>1.4081232206618701E-4</v>
      </c>
      <c r="R883">
        <v>7.2334915101700302E-4</v>
      </c>
      <c r="S883">
        <v>4.7286610646285802E-4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1.04500602639608E-3</v>
      </c>
      <c r="R884">
        <v>6.7851904256986098E-4</v>
      </c>
      <c r="S884">
        <v>1.4388712769579899E-3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7.9203021172862204E-4</v>
      </c>
      <c r="R885">
        <v>6.9830414129036901E-4</v>
      </c>
      <c r="S885">
        <v>9.6570712156614799E-4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1.1390096206470601E-3</v>
      </c>
      <c r="R886">
        <v>7.0666028363770297E-4</v>
      </c>
      <c r="S886">
        <v>1.58700856795254E-3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7.9253893630449798E-4</v>
      </c>
      <c r="R887">
        <v>7.1504676614401997E-4</v>
      </c>
      <c r="S887">
        <v>1.0451663151912799E-3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4.8939799507134697E-4</v>
      </c>
      <c r="R888">
        <v>7.4514694890939802E-4</v>
      </c>
      <c r="S888">
        <v>1.0970246585026999E-3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1.8167483042812199E-4</v>
      </c>
      <c r="R889">
        <v>7.3092413467492202E-4</v>
      </c>
      <c r="S889">
        <v>5.6098463083072397E-4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1.3649369163059001E-3</v>
      </c>
      <c r="R890">
        <v>6.4612732754470905E-4</v>
      </c>
      <c r="S890">
        <v>1.2814387306457401E-3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1.00959748309599E-3</v>
      </c>
      <c r="R891">
        <v>6.6054178836005102E-4</v>
      </c>
      <c r="S891">
        <v>8.2852099711572702E-4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1.06859337082513E-3</v>
      </c>
      <c r="R892">
        <v>5.8439670819288199E-4</v>
      </c>
      <c r="S892">
        <v>1.65485457842835E-3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6.7732798625107801E-4</v>
      </c>
      <c r="R893">
        <v>6.1617554932036302E-4</v>
      </c>
      <c r="S893">
        <v>1.1396475160538901E-3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8.6869731193582904E-4</v>
      </c>
      <c r="R894">
        <v>5.8131609128357598E-4</v>
      </c>
      <c r="S894">
        <v>1.2997737005533E-3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5.4432169737323095E-4</v>
      </c>
      <c r="R895">
        <v>6.06340011569954E-4</v>
      </c>
      <c r="S895">
        <v>7.7434892747243599E-4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1.5780628709586399E-3</v>
      </c>
      <c r="R896">
        <v>4.4499466298962499E-4</v>
      </c>
      <c r="S896">
        <v>1.1302942444558601E-3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1.14844280190133E-3</v>
      </c>
      <c r="R897">
        <v>5.1551522021221004E-4</v>
      </c>
      <c r="S897" s="1">
        <v>6.6812990123831797E-4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9.4191388917858401E-4</v>
      </c>
      <c r="R898" s="1">
        <v>3.32936606988967E-4</v>
      </c>
      <c r="S898" s="1">
        <v>1.60638374581506E-3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4.9420575925858098E-4</v>
      </c>
      <c r="R899">
        <v>4.4881759655738602E-4</v>
      </c>
      <c r="S899" s="1">
        <v>1.1342604354728999E-3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1.30481349182838E-3</v>
      </c>
      <c r="R900" s="1">
        <v>3.6361419987744902E-4</v>
      </c>
      <c r="S900">
        <v>1.5061603659898299E-3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9.1221327564960995E-4</v>
      </c>
      <c r="R901">
        <v>4.7235609734301798E-4</v>
      </c>
      <c r="S901">
        <v>9.9757145292931108E-4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1.6705562670645401E-3</v>
      </c>
      <c r="R902">
        <v>3.9645240107919502E-4</v>
      </c>
      <c r="S902" s="1">
        <v>1.08118687161757E-3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1.1910197273601101E-3</v>
      </c>
      <c r="R903">
        <v>4.8690527026834198E-4</v>
      </c>
      <c r="S903" s="1">
        <v>5.92675052870735E-4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8.9449229677018795E-4</v>
      </c>
      <c r="R904">
        <v>4.4439902197896498E-4</v>
      </c>
      <c r="S904" s="1">
        <v>1.4615027735523599E-3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3.9562973899781199E-4</v>
      </c>
      <c r="R905">
        <v>5.1078352011805497E-4</v>
      </c>
      <c r="S905" s="1">
        <v>1.0371740517671601E-3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1.70477809757672E-3</v>
      </c>
      <c r="R906">
        <v>5.3871029052965402E-4</v>
      </c>
      <c r="S906">
        <v>1.6463939257130599E-3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1.2410378298079901E-3</v>
      </c>
      <c r="R907">
        <v>5.9063405303359004E-4</v>
      </c>
      <c r="S907">
        <v>1.16522458330633E-3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1.6467149624241799E-3</v>
      </c>
      <c r="R908">
        <v>7.0982136301411304E-4</v>
      </c>
      <c r="S908" s="1">
        <v>1.1738123584883701E-3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1.1349674445940499E-3</v>
      </c>
      <c r="R909">
        <v>7.0575778200134302E-4</v>
      </c>
      <c r="S909" s="1">
        <v>6.8792072514790501E-4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1.0557445762595899E-3</v>
      </c>
      <c r="R910">
        <v>8.0396431006393601E-4</v>
      </c>
      <c r="S910" s="1">
        <v>1.2657467025521999E-3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5.9046603511448E-4</v>
      </c>
      <c r="R911">
        <v>7.6825873488682605E-4</v>
      </c>
      <c r="S911" s="1">
        <v>8.7601202408573505E-4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2.0105678512817101E-3</v>
      </c>
      <c r="R912">
        <v>8.3813360863624602E-4</v>
      </c>
      <c r="S912">
        <v>1.6808426958919199E-3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1.4896738722008E-3</v>
      </c>
      <c r="R913">
        <v>8.1177156147993999E-4</v>
      </c>
      <c r="S913" s="1">
        <v>1.24136943158137E-3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1.53691994884167E-3</v>
      </c>
      <c r="R914">
        <v>9.7016873325427196E-4</v>
      </c>
      <c r="S914" s="1">
        <v>1.34419987340761E-3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1.00109856749379E-3</v>
      </c>
      <c r="R915">
        <v>9.1028648367773302E-4</v>
      </c>
      <c r="S915" s="1">
        <v>8.8347842048437197E-4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1.3878057927866499E-3</v>
      </c>
      <c r="R916">
        <v>1.0203118873141201E-3</v>
      </c>
      <c r="S916" s="1">
        <v>1.0937194132172501E-3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9.4171835874090799E-4</v>
      </c>
      <c r="R917">
        <v>9.4078085082079099E-4</v>
      </c>
      <c r="S917" s="1">
        <v>7.09096403563925E-4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2.1864069851244899E-3</v>
      </c>
      <c r="R918">
        <v>9.6697382020450998E-4</v>
      </c>
      <c r="S918">
        <v>1.5977458034105E-3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1.62878027435883E-3</v>
      </c>
      <c r="R919">
        <v>9.1275666810710298E-4</v>
      </c>
      <c r="S919" s="1">
        <v>1.21117874073373E-3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1.41242477507461E-3</v>
      </c>
      <c r="R920">
        <v>1.02506400331645E-3</v>
      </c>
      <c r="S920">
        <v>1.5019388972070499E-3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8.5758570687161095E-4</v>
      </c>
      <c r="R921">
        <v>9.5815289473045095E-4</v>
      </c>
      <c r="S921">
        <v>1.07491337941564E-3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1.77430442380937E-3</v>
      </c>
      <c r="R922">
        <v>1.02704993138291E-3</v>
      </c>
      <c r="S922" s="1">
        <v>1.0355778898203901E-3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1.31119988805127E-3</v>
      </c>
      <c r="R923">
        <v>9.50824651685702E-4</v>
      </c>
      <c r="S923" s="1">
        <v>6.3966936243643497E-4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2.2217121283732801E-3</v>
      </c>
      <c r="R924">
        <v>9.12239038621196E-4</v>
      </c>
      <c r="S924">
        <v>1.41408778850769E-3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1.64773031433231E-3</v>
      </c>
      <c r="R925">
        <v>8.7043523092734704E-4</v>
      </c>
      <c r="S925">
        <v>1.0820747601433501E-3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1.3856671127406501E-3</v>
      </c>
      <c r="R926">
        <v>9.2294983177824302E-4</v>
      </c>
      <c r="S926">
        <v>1.5873402246905999E-3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8.4210128114198203E-4</v>
      </c>
      <c r="R927">
        <v>8.8281859010036999E-4</v>
      </c>
      <c r="S927">
        <v>1.20408703055386E-3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2.1282387512511999E-3</v>
      </c>
      <c r="R928">
        <v>9.2916923925979403E-4</v>
      </c>
      <c r="S928" s="1">
        <v>1.12247404274211E-3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1.63704203636807E-3</v>
      </c>
      <c r="R929">
        <v>8.8130359820154001E-4</v>
      </c>
      <c r="S929" s="1">
        <v>7.3757536787541597E-4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2.13351804268075E-3</v>
      </c>
      <c r="R930">
        <v>8.3595379551165304E-4</v>
      </c>
      <c r="S930">
        <v>1.1779261768152299E-3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1.55910605618065E-3</v>
      </c>
      <c r="R931">
        <v>8.1463958901867198E-4</v>
      </c>
      <c r="S931">
        <v>8.8714218726503502E-4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1.53876105060903E-3</v>
      </c>
      <c r="R932">
        <v>8.5375764971004696E-4</v>
      </c>
      <c r="S932">
        <v>1.5727328526745001E-3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1.04605181236834E-3</v>
      </c>
      <c r="R933">
        <v>8.3623695626678101E-4</v>
      </c>
      <c r="S933">
        <v>1.24333628713804E-3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2.3916882843145002E-3</v>
      </c>
      <c r="R934">
        <v>9.1488758131351401E-4</v>
      </c>
      <c r="S934">
        <v>1.28273932128865E-3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1.87802480475264E-3</v>
      </c>
      <c r="R935">
        <v>8.8136584907911003E-4</v>
      </c>
      <c r="S935" s="1">
        <v>9.2745468098005802E-4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1.9685445335765801E-3</v>
      </c>
      <c r="R936">
        <v>9.0327033067633296E-4</v>
      </c>
      <c r="S936">
        <v>9.7144123620994795E-4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1.4043544375356E-3</v>
      </c>
      <c r="R937">
        <v>8.7271380245816199E-4</v>
      </c>
      <c r="S937">
        <v>6.9416269503727102E-4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1.8359292481330001E-3</v>
      </c>
      <c r="R938">
        <v>9.2419872410573196E-4</v>
      </c>
      <c r="S938">
        <v>1.4543607967628801E-3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1.3857818821903299E-3</v>
      </c>
      <c r="R939">
        <v>8.9542419333094904E-4</v>
      </c>
      <c r="S939">
        <v>1.1835940958128399E-3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2.5277684817673501E-3</v>
      </c>
      <c r="R940">
        <v>9.9337623358116702E-4</v>
      </c>
      <c r="S940">
        <v>1.4208897555042E-3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2.0052149311639302E-3</v>
      </c>
      <c r="R941">
        <v>9.49265083988061E-4</v>
      </c>
      <c r="S941">
        <v>1.1036535735855801E-3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1.8062756730875501E-3</v>
      </c>
      <c r="R942">
        <v>1.00767625551391E-3</v>
      </c>
      <c r="S942">
        <v>8.9351105051764697E-4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1.26472407741886E-3</v>
      </c>
      <c r="R943">
        <v>9.5584839317427702E-4</v>
      </c>
      <c r="S943">
        <v>6.1371561117867703E-4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2.1760297626408102E-3</v>
      </c>
      <c r="R944">
        <v>9.7648562224769296E-4</v>
      </c>
      <c r="S944">
        <v>1.25019716482073E-3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1.74543085228765E-3</v>
      </c>
      <c r="R945">
        <v>9.3098896209379395E-4</v>
      </c>
      <c r="S945">
        <v>1.0331433657010799E-3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2.5226543525513501E-3</v>
      </c>
      <c r="R946">
        <v>9.8506732052132395E-4</v>
      </c>
      <c r="S946">
        <v>1.47446528293432E-3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2.0069665467571602E-3</v>
      </c>
      <c r="R947">
        <v>9.3538704644639098E-4</v>
      </c>
      <c r="S947">
        <v>1.20431035574087E-3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1.74899993007322E-3</v>
      </c>
      <c r="R948">
        <v>9.6476283604036799E-4</v>
      </c>
      <c r="S948">
        <v>9.7019552526563196E-4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1.2558555819679399E-3</v>
      </c>
      <c r="R949">
        <v>9.1052134803913003E-4</v>
      </c>
      <c r="S949">
        <v>7.0687690611335497E-4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2.47299480128817E-3</v>
      </c>
      <c r="R950">
        <v>8.5820590068348397E-4</v>
      </c>
      <c r="S950">
        <v>1.00581204659629E-3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2.0515560606815201E-3</v>
      </c>
      <c r="R951">
        <v>8.1770515875737395E-4</v>
      </c>
      <c r="S951">
        <v>8.2432384278942296E-4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2.3914167161175602E-3</v>
      </c>
      <c r="R952">
        <v>7.9052580923191697E-4</v>
      </c>
      <c r="S952">
        <v>1.4177876343034999E-3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1.8972558503290301E-3</v>
      </c>
      <c r="R953">
        <v>7.5898369095685799E-4</v>
      </c>
      <c r="S953">
        <v>1.2025543248909199E-3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1.8645495630396801E-3</v>
      </c>
      <c r="R954">
        <v>7.35836003834178E-4</v>
      </c>
      <c r="S954">
        <v>1.11544237417753E-3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1.4420618565379E-3</v>
      </c>
      <c r="R955">
        <v>7.0740776274777603E-4</v>
      </c>
      <c r="S955">
        <v>8.8412298962410596E-4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2.6725493927160699E-3</v>
      </c>
      <c r="R956">
        <v>5.8516152350243601E-4</v>
      </c>
      <c r="S956">
        <v>8.0766103233094499E-4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2.2615694541062901E-3</v>
      </c>
      <c r="R957">
        <v>5.7817187632047998E-4</v>
      </c>
      <c r="S957">
        <v>6.3185491112415697E-4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2.18318449289221E-3</v>
      </c>
      <c r="R958">
        <v>4.8404509516665099E-4</v>
      </c>
      <c r="S958">
        <v>1.25539153132932E-3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1.7243350200489499E-3</v>
      </c>
      <c r="R959">
        <v>4.9913514196982603E-4</v>
      </c>
      <c r="S959">
        <v>1.0970441401980001E-3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2.1221505932194399E-3</v>
      </c>
      <c r="R960">
        <v>4.6767260242506299E-4</v>
      </c>
      <c r="S960">
        <v>1.2340697462863699E-3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1.7629734625155501E-3</v>
      </c>
      <c r="R961">
        <v>4.8999167788228303E-4</v>
      </c>
      <c r="S961">
        <v>1.04203204264988E-3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2.7464354453959E-3</v>
      </c>
      <c r="R962" s="1">
        <v>3.9763653758143102E-4</v>
      </c>
      <c r="S962">
        <v>7.6445846150922903E-4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2.3533753131810501E-3</v>
      </c>
      <c r="R963" s="1">
        <v>4.3602238866602102E-4</v>
      </c>
      <c r="S963">
        <v>5.8206059709959798E-4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1.98209425972448E-3</v>
      </c>
      <c r="R964" s="1">
        <v>3.8791120017124802E-4</v>
      </c>
      <c r="S964">
        <v>1.0172194282801301E-3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1.57632049548526E-3</v>
      </c>
      <c r="R965">
        <v>4.3578005615064802E-4</v>
      </c>
      <c r="S965">
        <v>9.0782638809845803E-4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2.4256590199131598E-3</v>
      </c>
      <c r="R966">
        <v>4.7270359936489402E-4</v>
      </c>
      <c r="S966">
        <v>1.26995834775746E-3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2.1117162377185601E-3</v>
      </c>
      <c r="R967">
        <v>5.1118780279538699E-4</v>
      </c>
      <c r="S967">
        <v>1.12332743965697E-3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2.6884165485100398E-3</v>
      </c>
      <c r="R968">
        <v>5.40819369884853E-4</v>
      </c>
      <c r="S968">
        <v>8.7613473265899899E-4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2.3231464074909502E-3</v>
      </c>
      <c r="R969">
        <v>5.6595547382326495E-4</v>
      </c>
      <c r="S969">
        <v>7.08608194798179E-4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1.8903998058588699E-3</v>
      </c>
      <c r="R970">
        <v>5.7815642607408804E-4</v>
      </c>
      <c r="S970">
        <v>7.6187422594239202E-4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1.56117695889977E-3</v>
      </c>
      <c r="R971">
        <v>5.97152591369953E-4</v>
      </c>
      <c r="S971">
        <v>6.7985263292586601E-4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2.68320702461349E-3</v>
      </c>
      <c r="R972">
        <v>6.2641590694755196E-4</v>
      </c>
      <c r="S972" s="1">
        <v>1.19925690293402E-3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2.4042249869979698E-3</v>
      </c>
      <c r="R973">
        <v>6.4317491994619696E-4</v>
      </c>
      <c r="S973" s="1">
        <v>1.10102317537846E-3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2.5159336747378998E-3</v>
      </c>
      <c r="R974">
        <v>6.8742272350126295E-4</v>
      </c>
      <c r="S974">
        <v>1.02383076288176E-3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2.1894425354192599E-3</v>
      </c>
      <c r="R975">
        <v>6.9327610255023604E-4</v>
      </c>
      <c r="S975">
        <v>8.8577637452539703E-4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1.97058289803717E-3</v>
      </c>
      <c r="R976">
        <v>6.8587022046908395E-4</v>
      </c>
      <c r="S976">
        <v>5.9749322377741396E-4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1.7291564029740501E-3</v>
      </c>
      <c r="R977">
        <v>6.8700915858603301E-4</v>
      </c>
      <c r="S977">
        <v>5.0947148152006097E-4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2.83426224774757E-3</v>
      </c>
      <c r="R978">
        <v>6.6420242103759403E-4</v>
      </c>
      <c r="S978">
        <v>1.0250020836626501E-3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2.5885087283971601E-3</v>
      </c>
      <c r="R979">
        <v>6.7043054573052096E-4</v>
      </c>
      <c r="S979">
        <v>9.7207734793683701E-4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2.2759045085316101E-3</v>
      </c>
      <c r="R980">
        <v>6.9423478601143504E-4</v>
      </c>
      <c r="S980">
        <v>1.11561677526441E-3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2.00174551790235E-3</v>
      </c>
      <c r="R981">
        <v>6.9652941776066405E-4</v>
      </c>
      <c r="S981">
        <v>1.0154755112892499E-3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2.1905637837443099E-3</v>
      </c>
      <c r="R982">
        <v>6.7377174865623595E-4</v>
      </c>
      <c r="S982">
        <v>6.3836507213209002E-4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2.0245521139729199E-3</v>
      </c>
      <c r="R983">
        <v>6.7319549234628703E-4</v>
      </c>
      <c r="S983">
        <v>5.3942217919487401E-4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2.8510036033223898E-3</v>
      </c>
      <c r="R984">
        <v>6.3359962396677201E-4</v>
      </c>
      <c r="S984">
        <v>7.7964663648998295E-4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2.6413792162557998E-3</v>
      </c>
      <c r="R985">
        <v>6.4106851309321501E-4</v>
      </c>
      <c r="S985">
        <v>7.6020857208245504E-4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2.04873837113034E-3</v>
      </c>
      <c r="R986">
        <v>6.8616791068921805E-4</v>
      </c>
      <c r="S986">
        <v>1.1123491502543299E-3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1.8458035218296999E-3</v>
      </c>
      <c r="R987">
        <v>6.9402507882296597E-4</v>
      </c>
      <c r="S987">
        <v>1.0556735097264501E-3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2.4574015638864602E-3</v>
      </c>
      <c r="R988">
        <v>7.1867987458547496E-4</v>
      </c>
      <c r="S988">
        <v>8.1376634911572597E-4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2.3487854706469198E-3</v>
      </c>
      <c r="R989">
        <v>7.2253503871446496E-4</v>
      </c>
      <c r="S989">
        <v>7.2895250866277905E-4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2.7341523916418302E-3</v>
      </c>
      <c r="R990">
        <v>7.3476448308385704E-4</v>
      </c>
      <c r="S990">
        <v>5.4303595363269905E-4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2.5656944500554299E-3</v>
      </c>
      <c r="R991">
        <v>7.4260338262774003E-4</v>
      </c>
      <c r="S991">
        <v>5.3143522093127905E-4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1.93254146379889E-3</v>
      </c>
      <c r="R992">
        <v>8.2702511983245798E-4</v>
      </c>
      <c r="S992">
        <v>1.00783455243707E-3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3:42" x14ac:dyDescent="0.25">
      <c r="P993">
        <v>49524.762408579598</v>
      </c>
      <c r="Q993">
        <v>1.8204831207631899E-3</v>
      </c>
      <c r="R993">
        <v>8.3592129249703505E-4</v>
      </c>
      <c r="S993" s="1">
        <v>9.9479542748358903E-4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3:42" x14ac:dyDescent="0.25">
      <c r="P994">
        <v>49574.787421113499</v>
      </c>
      <c r="Q994">
        <v>2.6808066242705098E-3</v>
      </c>
      <c r="R994">
        <v>9.0584322459171299E-4</v>
      </c>
      <c r="S994">
        <v>9.8326445304785007E-4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3:42" x14ac:dyDescent="0.25">
      <c r="P995">
        <v>49624.812433647399</v>
      </c>
      <c r="Q995">
        <v>2.61854767121925E-3</v>
      </c>
      <c r="R995">
        <v>9.0960907167132298E-4</v>
      </c>
      <c r="S995">
        <v>9.2703297428769495E-4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3:42" x14ac:dyDescent="0.25">
      <c r="P996">
        <v>49674.8374461813</v>
      </c>
      <c r="Q996">
        <v>2.5094025414655699E-3</v>
      </c>
      <c r="R996">
        <v>9.4741696994012699E-4</v>
      </c>
      <c r="S996">
        <v>4.7811862144040698E-4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3:42" x14ac:dyDescent="0.25">
      <c r="P997">
        <v>49724.862458715201</v>
      </c>
      <c r="Q997">
        <v>2.38933226281719E-3</v>
      </c>
      <c r="R997">
        <v>9.5079103697927E-4</v>
      </c>
      <c r="S997">
        <v>4.40982830642722E-4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3:42" x14ac:dyDescent="0.25">
      <c r="P998">
        <v>49774.887471249203</v>
      </c>
      <c r="Q998">
        <v>1.9843507703677702E-3</v>
      </c>
      <c r="R998">
        <v>1.0153147571821399E-3</v>
      </c>
      <c r="S998">
        <v>8.1875475760319902E-4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3:42" x14ac:dyDescent="0.25">
      <c r="P999">
        <v>49824.912483783097</v>
      </c>
      <c r="Q999">
        <v>1.96628512652312E-3</v>
      </c>
      <c r="R999">
        <v>1.02045886328031E-3</v>
      </c>
      <c r="S999">
        <v>8.4241140353806597E-4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3:42" x14ac:dyDescent="0.25">
      <c r="P1000">
        <v>49874.937496316998</v>
      </c>
      <c r="Q1000">
        <v>2.7981423808284001E-3</v>
      </c>
      <c r="R1000">
        <v>1.07032898362021E-3</v>
      </c>
      <c r="S1000">
        <v>1.0724424949497199E-3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3:42" x14ac:dyDescent="0.25">
      <c r="P1001">
        <v>49924.962508850898</v>
      </c>
      <c r="Q1001">
        <v>2.77774463331012E-3</v>
      </c>
      <c r="R1001">
        <v>1.07158537320322E-3</v>
      </c>
      <c r="S1001">
        <v>1.05276713546145E-3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3:42" x14ac:dyDescent="0.25">
      <c r="P1002">
        <v>49974.987521384799</v>
      </c>
      <c r="Q1002">
        <v>2.2274079055015499E-3</v>
      </c>
      <c r="R1002" s="1">
        <v>1.0747919480964599E-3</v>
      </c>
      <c r="S1002">
        <v>6.3567784863972703E-4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3:42" x14ac:dyDescent="0.25">
      <c r="P1003">
        <v>50025.0125339187</v>
      </c>
      <c r="Q1003">
        <v>2.16746196144391E-3</v>
      </c>
      <c r="R1003" s="1">
        <v>1.07370642612581E-3</v>
      </c>
      <c r="S1003">
        <v>5.9063460535918296E-4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  <row r="1007" spans="3:42" x14ac:dyDescent="0.25">
      <c r="C1007" s="77"/>
      <c r="D1007" s="77" t="s">
        <v>23</v>
      </c>
      <c r="E1007" s="77" t="s">
        <v>24</v>
      </c>
      <c r="F1007" s="77"/>
      <c r="G1007" s="77"/>
      <c r="H1007" s="77"/>
      <c r="I1007" s="77" t="s">
        <v>25</v>
      </c>
      <c r="J1007" s="77"/>
      <c r="K1007" s="77"/>
      <c r="L1007" s="77"/>
      <c r="M1007" s="77" t="s">
        <v>26</v>
      </c>
      <c r="N1007" s="77"/>
      <c r="O1007" s="77"/>
      <c r="P1007" s="77"/>
    </row>
    <row r="1008" spans="3:42" x14ac:dyDescent="0.25">
      <c r="C1008" s="77"/>
      <c r="D1008" s="77"/>
      <c r="E1008" s="77" t="s">
        <v>105</v>
      </c>
      <c r="F1008" s="77" t="s">
        <v>106</v>
      </c>
      <c r="G1008" s="77" t="s">
        <v>107</v>
      </c>
      <c r="H1008" s="77" t="s">
        <v>108</v>
      </c>
      <c r="I1008" s="77" t="s">
        <v>105</v>
      </c>
      <c r="J1008" s="77" t="s">
        <v>106</v>
      </c>
      <c r="K1008" s="77" t="s">
        <v>107</v>
      </c>
      <c r="L1008" s="77" t="s">
        <v>108</v>
      </c>
      <c r="M1008" s="77" t="s">
        <v>105</v>
      </c>
      <c r="N1008" s="77" t="s">
        <v>106</v>
      </c>
      <c r="O1008" s="77" t="s">
        <v>107</v>
      </c>
      <c r="P1008" s="77" t="s">
        <v>108</v>
      </c>
    </row>
    <row r="1009" spans="3:16" x14ac:dyDescent="0.25">
      <c r="C1009" s="77"/>
      <c r="D1009" s="77">
        <v>50</v>
      </c>
      <c r="E1009" s="77">
        <v>0.73037162857216875</v>
      </c>
      <c r="F1009" s="77">
        <v>22027.864073138015</v>
      </c>
      <c r="G1009" s="77">
        <v>16088.526957064178</v>
      </c>
      <c r="H1009" s="77">
        <v>15046.132259702617</v>
      </c>
      <c r="I1009" s="77">
        <v>0.46737893417844351</v>
      </c>
      <c r="J1009" s="77">
        <v>74899.908076386622</v>
      </c>
      <c r="K1009" s="77">
        <v>35006.639206804975</v>
      </c>
      <c r="L1009" s="77">
        <v>66215.79450022291</v>
      </c>
      <c r="M1009" s="77">
        <v>0.7621121437524675</v>
      </c>
      <c r="N1009" s="77">
        <v>22005.362677205681</v>
      </c>
      <c r="O1009" s="77">
        <v>16770.554123975759</v>
      </c>
      <c r="P1009" s="77">
        <v>14247.262927669879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82" t="s">
        <v>54</v>
      </c>
      <c r="AO2" s="82"/>
    </row>
    <row r="3" spans="1:59" x14ac:dyDescent="0.25">
      <c r="A3" s="83" t="s">
        <v>14</v>
      </c>
      <c r="B3" s="83" t="s">
        <v>13</v>
      </c>
      <c r="C3" s="90" t="s">
        <v>15</v>
      </c>
      <c r="D3" s="91"/>
      <c r="E3" s="92" t="s">
        <v>16</v>
      </c>
      <c r="F3" s="92"/>
      <c r="G3" s="90" t="s">
        <v>17</v>
      </c>
      <c r="H3" s="91"/>
      <c r="I3" s="92" t="s">
        <v>18</v>
      </c>
      <c r="J3" s="92"/>
      <c r="K3" s="90" t="s">
        <v>19</v>
      </c>
      <c r="L3" s="91"/>
      <c r="M3" s="92" t="s">
        <v>20</v>
      </c>
      <c r="N3" s="91"/>
      <c r="AE3" s="45" t="s">
        <v>57</v>
      </c>
      <c r="AF3" s="46">
        <f>AF1/AF2</f>
        <v>127.9413985051802</v>
      </c>
      <c r="AG3" s="46">
        <f>AG1/AG2</f>
        <v>51.654115896186461</v>
      </c>
      <c r="AH3" s="46">
        <f>AH1/AH2</f>
        <v>135.55878515218998</v>
      </c>
      <c r="AN3" s="44" t="s">
        <v>55</v>
      </c>
      <c r="AO3" s="44" t="s">
        <v>56</v>
      </c>
    </row>
    <row r="4" spans="1:59" ht="18.75" x14ac:dyDescent="0.35">
      <c r="A4" s="84"/>
      <c r="B4" s="84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5" t="s">
        <v>23</v>
      </c>
      <c r="Q4" s="87" t="s">
        <v>24</v>
      </c>
      <c r="R4" s="88"/>
      <c r="S4" s="88"/>
      <c r="T4" s="89"/>
      <c r="U4" s="88" t="s">
        <v>25</v>
      </c>
      <c r="V4" s="88"/>
      <c r="W4" s="88"/>
      <c r="X4" s="88"/>
      <c r="Y4" s="87" t="s">
        <v>26</v>
      </c>
      <c r="Z4" s="88"/>
      <c r="AA4" s="88"/>
      <c r="AB4" s="89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86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459120.01237512828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3.2034941423481371E-11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41524.899072268454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7">C8/386.876142213298</f>
        <v>0.25711601827619979</v>
      </c>
      <c r="AU8" s="58">
        <f t="shared" ref="AU8:AU55" si="8">E8/958.248414947949</f>
        <v>0.30073999007390356</v>
      </c>
      <c r="AV8" s="58">
        <f t="shared" ref="AV8:AV55" si="9">G8/365.136605698319</f>
        <v>0.2786887200779346</v>
      </c>
      <c r="AW8" s="58">
        <f t="shared" ref="AW8:AW55" si="10">I8/309.283832874311</f>
        <v>6.0827588743428635E-3</v>
      </c>
      <c r="AX8" s="58">
        <f t="shared" ref="AX8:AX55" si="11">K8/306.413106572481</f>
        <v>1.7730311302969537E-2</v>
      </c>
      <c r="AY8" s="58">
        <f t="shared" ref="AY8:AY55" si="12">M8/309.364402767528</f>
        <v>6.1933036521175308E-3</v>
      </c>
      <c r="BA8" s="52">
        <v>3</v>
      </c>
      <c r="BB8" s="51" t="str">
        <f t="shared" ref="BB8:BB55" si="13">IF(AT8&lt;AN8,"Cumple","No cumple")</f>
        <v>No cumple</v>
      </c>
      <c r="BC8" s="51" t="str">
        <f t="shared" ref="BC8:BC55" si="14">IF(AU8&lt;AO8,"Cumple","No cumple")</f>
        <v>No cumple</v>
      </c>
      <c r="BD8" s="51" t="str">
        <f t="shared" ref="BD8:BD55" si="15">IF(AV8&lt;AN8,"Cumple","No cumple")</f>
        <v>No cumple</v>
      </c>
      <c r="BE8" s="51" t="str">
        <f t="shared" ref="BE8:BE55" si="16">IF(AW8&lt;AP8,"Cumple","No cumple")</f>
        <v>Cumple</v>
      </c>
      <c r="BF8" s="51" t="str">
        <f t="shared" ref="BF8:BF55" si="17">IF(AX8&lt;AP8,"Cumple","No cumple")</f>
        <v>Cumple</v>
      </c>
      <c r="BG8" s="51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3.6239969586686351E-11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7"/>
        <v>6.7550806177869573E-9</v>
      </c>
      <c r="AU9" s="58">
        <f t="shared" si="8"/>
        <v>8.8844551750429814E-9</v>
      </c>
      <c r="AV9" s="58">
        <f t="shared" si="9"/>
        <v>6.3624828776078678E-9</v>
      </c>
      <c r="AW9" s="58">
        <f t="shared" si="10"/>
        <v>2.9519907399552237E-9</v>
      </c>
      <c r="AX9" s="58">
        <f t="shared" si="11"/>
        <v>1.4020627578722749E-9</v>
      </c>
      <c r="AY9" s="58">
        <f t="shared" si="12"/>
        <v>1.8925716106104971E-9</v>
      </c>
      <c r="BA9" s="52">
        <v>4</v>
      </c>
      <c r="BB9" s="51" t="str">
        <f t="shared" si="13"/>
        <v>Cumple</v>
      </c>
      <c r="BC9" s="51" t="str">
        <f t="shared" si="14"/>
        <v>Cumple</v>
      </c>
      <c r="BD9" s="51" t="str">
        <f t="shared" si="15"/>
        <v>Cumple</v>
      </c>
      <c r="BE9" s="51" t="str">
        <f t="shared" si="16"/>
        <v>Cumple</v>
      </c>
      <c r="BF9" s="51" t="str">
        <f t="shared" si="17"/>
        <v>Cumple</v>
      </c>
      <c r="BG9" s="51" t="str">
        <f t="shared" si="18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14031.386516720626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7"/>
        <v>0.15122697948122446</v>
      </c>
      <c r="AU10" s="58">
        <f t="shared" si="8"/>
        <v>0.17481841659926928</v>
      </c>
      <c r="AV10" s="58">
        <f t="shared" si="9"/>
        <v>0.16695941169809411</v>
      </c>
      <c r="AW10" s="58">
        <f t="shared" si="10"/>
        <v>5.9630701290416064E-3</v>
      </c>
      <c r="AX10" s="58">
        <f t="shared" si="11"/>
        <v>1.7177475906447165E-2</v>
      </c>
      <c r="AY10" s="58">
        <f t="shared" si="12"/>
        <v>6.1839932810436021E-3</v>
      </c>
      <c r="BA10" s="52">
        <v>5</v>
      </c>
      <c r="BB10" s="51" t="str">
        <f t="shared" si="13"/>
        <v>No cumple</v>
      </c>
      <c r="BC10" s="51" t="str">
        <f t="shared" si="14"/>
        <v>No cumple</v>
      </c>
      <c r="BD10" s="51" t="str">
        <f t="shared" si="15"/>
        <v>No cumple</v>
      </c>
      <c r="BE10" s="51" t="str">
        <f t="shared" si="16"/>
        <v>Cumple</v>
      </c>
      <c r="BF10" s="51" t="str">
        <f t="shared" si="17"/>
        <v>Cumple</v>
      </c>
      <c r="BG10" s="51" t="str">
        <f t="shared" si="18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4.6621274901967797E-11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7"/>
        <v>6.6071939957464965E-9</v>
      </c>
      <c r="AU11" s="58">
        <f t="shared" si="8"/>
        <v>1.007694669049197E-8</v>
      </c>
      <c r="AV11" s="58">
        <f t="shared" si="9"/>
        <v>7.198363522627281E-9</v>
      </c>
      <c r="AW11" s="58">
        <f t="shared" si="10"/>
        <v>2.2040631442798162E-9</v>
      </c>
      <c r="AX11" s="58">
        <f t="shared" si="11"/>
        <v>1.4653664072351447E-9</v>
      </c>
      <c r="AY11" s="58">
        <f t="shared" si="12"/>
        <v>1.009947553289182E-9</v>
      </c>
      <c r="BA11" s="52">
        <v>6</v>
      </c>
      <c r="BB11" s="51" t="str">
        <f t="shared" si="13"/>
        <v>Cumple</v>
      </c>
      <c r="BC11" s="51" t="str">
        <f t="shared" si="14"/>
        <v>Cumple</v>
      </c>
      <c r="BD11" s="51" t="str">
        <f t="shared" si="15"/>
        <v>Cumple</v>
      </c>
      <c r="BE11" s="51" t="str">
        <f t="shared" si="16"/>
        <v>Cumple</v>
      </c>
      <c r="BF11" s="51" t="str">
        <f t="shared" si="17"/>
        <v>Cumple</v>
      </c>
      <c r="BG11" s="51" t="str">
        <f t="shared" si="18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6445.142155047577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7"/>
        <v>0.10914521159206333</v>
      </c>
      <c r="AU12" s="58">
        <f t="shared" si="8"/>
        <v>0.11848220790007581</v>
      </c>
      <c r="AV12" s="58">
        <f t="shared" si="9"/>
        <v>0.1163157511228232</v>
      </c>
      <c r="AW12" s="58">
        <f t="shared" si="10"/>
        <v>6.0247429401517547E-3</v>
      </c>
      <c r="AX12" s="58">
        <f t="shared" si="11"/>
        <v>1.6298655601142072E-2</v>
      </c>
      <c r="AY12" s="58">
        <f t="shared" si="12"/>
        <v>6.0315353131949476E-3</v>
      </c>
      <c r="BA12" s="52">
        <v>7</v>
      </c>
      <c r="BB12" s="51" t="str">
        <f t="shared" si="13"/>
        <v>Cumple</v>
      </c>
      <c r="BC12" s="51" t="str">
        <f t="shared" si="14"/>
        <v>No cumple</v>
      </c>
      <c r="BD12" s="51" t="str">
        <f t="shared" si="15"/>
        <v>Cumple</v>
      </c>
      <c r="BE12" s="51" t="str">
        <f t="shared" si="16"/>
        <v>Cumple</v>
      </c>
      <c r="BF12" s="51" t="str">
        <f t="shared" si="17"/>
        <v>Cumple</v>
      </c>
      <c r="BG12" s="51" t="str">
        <f t="shared" si="18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0"/>
        <v>400</v>
      </c>
      <c r="AE13" s="27">
        <f t="shared" si="1"/>
        <v>4.4903889302542395E-12</v>
      </c>
      <c r="AF13" s="27">
        <f t="shared" si="2"/>
        <v>5.7577435697081486E-11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7"/>
        <v>7.746134410114323E-9</v>
      </c>
      <c r="AU13" s="58">
        <f t="shared" si="8"/>
        <v>1.1198582344487361E-8</v>
      </c>
      <c r="AV13" s="58">
        <f t="shared" si="9"/>
        <v>6.6485815485211329E-9</v>
      </c>
      <c r="AW13" s="58">
        <f t="shared" si="10"/>
        <v>1.7787692711308766E-9</v>
      </c>
      <c r="AX13" s="58">
        <f t="shared" si="11"/>
        <v>2.1231342866831552E-9</v>
      </c>
      <c r="AY13" s="58">
        <f t="shared" si="12"/>
        <v>7.2592335810854378E-10</v>
      </c>
      <c r="BA13" s="52">
        <v>8</v>
      </c>
      <c r="BB13" s="51" t="str">
        <f t="shared" si="13"/>
        <v>Cumple</v>
      </c>
      <c r="BC13" s="51" t="str">
        <f t="shared" si="14"/>
        <v>Cumple</v>
      </c>
      <c r="BD13" s="51" t="str">
        <f t="shared" si="15"/>
        <v>Cumple</v>
      </c>
      <c r="BE13" s="51" t="str">
        <f t="shared" si="16"/>
        <v>Cumple</v>
      </c>
      <c r="BF13" s="51" t="str">
        <f t="shared" si="17"/>
        <v>Cumple</v>
      </c>
      <c r="BG13" s="51" t="str">
        <f t="shared" si="18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3358.6323551392015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7"/>
        <v>8.4708567373611085E-2</v>
      </c>
      <c r="AU14" s="58">
        <f t="shared" si="8"/>
        <v>8.5529931061856468E-2</v>
      </c>
      <c r="AV14" s="58">
        <f t="shared" si="9"/>
        <v>9.0268973694307267E-2</v>
      </c>
      <c r="AW14" s="58">
        <f t="shared" si="10"/>
        <v>6.0115570297729938E-3</v>
      </c>
      <c r="AX14" s="58">
        <f t="shared" si="11"/>
        <v>1.5127247319161305E-2</v>
      </c>
      <c r="AY14" s="58">
        <f t="shared" si="12"/>
        <v>6.0185463183946974E-3</v>
      </c>
      <c r="BA14" s="52">
        <v>9</v>
      </c>
      <c r="BB14" s="51" t="str">
        <f t="shared" si="13"/>
        <v>Cumple</v>
      </c>
      <c r="BC14" s="51" t="str">
        <f t="shared" si="14"/>
        <v>Cumple</v>
      </c>
      <c r="BD14" s="51" t="str">
        <f t="shared" si="15"/>
        <v>Cumple</v>
      </c>
      <c r="BE14" s="51" t="str">
        <f t="shared" si="16"/>
        <v>Cumple</v>
      </c>
      <c r="BF14" s="51" t="str">
        <f t="shared" si="17"/>
        <v>No cumple</v>
      </c>
      <c r="BG14" s="51" t="str">
        <f t="shared" si="18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6.6392293970885901E-11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7"/>
        <v>8.4954930188373007E-9</v>
      </c>
      <c r="AU15" s="58">
        <f t="shared" si="8"/>
        <v>1.2025294624145274E-8</v>
      </c>
      <c r="AV15" s="58">
        <f t="shared" si="9"/>
        <v>7.1412797934251457E-9</v>
      </c>
      <c r="AW15" s="58">
        <f t="shared" si="10"/>
        <v>6.8180359395535635E-10</v>
      </c>
      <c r="AX15" s="58">
        <f t="shared" si="11"/>
        <v>2.7868724559283649E-9</v>
      </c>
      <c r="AY15" s="58">
        <f t="shared" si="12"/>
        <v>1.0217737194400636E-9</v>
      </c>
      <c r="BA15" s="52">
        <v>10</v>
      </c>
      <c r="BB15" s="51" t="str">
        <f t="shared" si="13"/>
        <v>Cumple</v>
      </c>
      <c r="BC15" s="51" t="str">
        <f t="shared" si="14"/>
        <v>Cumple</v>
      </c>
      <c r="BD15" s="51" t="str">
        <f t="shared" si="15"/>
        <v>Cumple</v>
      </c>
      <c r="BE15" s="51" t="str">
        <f t="shared" si="16"/>
        <v>Cumple</v>
      </c>
      <c r="BF15" s="51" t="str">
        <f t="shared" si="17"/>
        <v>Cumple</v>
      </c>
      <c r="BG15" s="51" t="str">
        <f t="shared" si="18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1873.9971437825043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7"/>
        <v>6.8124649301724446E-2</v>
      </c>
      <c r="AU16" s="58">
        <f t="shared" si="8"/>
        <v>6.3888302710194786E-2</v>
      </c>
      <c r="AV16" s="58">
        <f t="shared" si="9"/>
        <v>7.2396840996159534E-2</v>
      </c>
      <c r="AW16" s="58">
        <f t="shared" si="10"/>
        <v>5.9088821145796572E-3</v>
      </c>
      <c r="AX16" s="58">
        <f t="shared" si="11"/>
        <v>1.3810509383217101E-2</v>
      </c>
      <c r="AY16" s="58">
        <f t="shared" si="12"/>
        <v>5.8998153128052089E-3</v>
      </c>
      <c r="BA16" s="52">
        <v>11</v>
      </c>
      <c r="BB16" s="51" t="str">
        <f t="shared" si="13"/>
        <v>No cumple</v>
      </c>
      <c r="BC16" s="51" t="str">
        <f t="shared" si="14"/>
        <v>No cumple</v>
      </c>
      <c r="BD16" s="51" t="str">
        <f t="shared" si="15"/>
        <v>No cumple</v>
      </c>
      <c r="BE16" s="51" t="str">
        <f t="shared" si="16"/>
        <v>Cumple</v>
      </c>
      <c r="BF16" s="51" t="str">
        <f t="shared" si="17"/>
        <v>Cumple</v>
      </c>
      <c r="BG16" s="51" t="str">
        <f t="shared" si="18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7.1823504594356564E-11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7"/>
        <v>8.7786477034634571E-9</v>
      </c>
      <c r="AU17" s="58">
        <f t="shared" si="8"/>
        <v>1.2507490581786485E-8</v>
      </c>
      <c r="AV17" s="58">
        <f t="shared" si="9"/>
        <v>7.0965621764235493E-9</v>
      </c>
      <c r="AW17" s="58">
        <f t="shared" si="10"/>
        <v>1.0491612805184649E-9</v>
      </c>
      <c r="AX17" s="58">
        <f t="shared" si="11"/>
        <v>3.3693166130152091E-9</v>
      </c>
      <c r="AY17" s="58">
        <f t="shared" si="12"/>
        <v>8.7733399745167381E-11</v>
      </c>
      <c r="BA17" s="52">
        <v>12</v>
      </c>
      <c r="BB17" s="51" t="str">
        <f t="shared" si="13"/>
        <v>Cumple</v>
      </c>
      <c r="BC17" s="51" t="str">
        <f t="shared" si="14"/>
        <v>Cumple</v>
      </c>
      <c r="BD17" s="51" t="str">
        <f t="shared" si="15"/>
        <v>Cumple</v>
      </c>
      <c r="BE17" s="51" t="str">
        <f t="shared" si="16"/>
        <v>Cumple</v>
      </c>
      <c r="BF17" s="51" t="str">
        <f t="shared" si="17"/>
        <v>Cumple</v>
      </c>
      <c r="BG17" s="51" t="str">
        <f t="shared" si="18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1062.1743532749852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7"/>
        <v>5.7284271591957148E-2</v>
      </c>
      <c r="AU18" s="58">
        <f t="shared" si="8"/>
        <v>4.8098861168778241E-2</v>
      </c>
      <c r="AV18" s="58">
        <f t="shared" si="9"/>
        <v>5.9801018696079275E-2</v>
      </c>
      <c r="AW18" s="58">
        <f t="shared" si="10"/>
        <v>5.8716000801679663E-3</v>
      </c>
      <c r="AX18" s="58">
        <f t="shared" si="11"/>
        <v>1.2287681202587124E-2</v>
      </c>
      <c r="AY18" s="58">
        <f t="shared" si="12"/>
        <v>5.7596735526142051E-3</v>
      </c>
      <c r="BA18" s="52">
        <v>13</v>
      </c>
      <c r="BB18" s="51" t="str">
        <f t="shared" si="13"/>
        <v>No cumple</v>
      </c>
      <c r="BC18" s="51" t="str">
        <f t="shared" si="14"/>
        <v>No cumple</v>
      </c>
      <c r="BD18" s="51" t="str">
        <f t="shared" si="15"/>
        <v>No cumple</v>
      </c>
      <c r="BE18" s="51" t="str">
        <f t="shared" si="16"/>
        <v>Cumple</v>
      </c>
      <c r="BF18" s="51" t="str">
        <f t="shared" si="17"/>
        <v>Cumple</v>
      </c>
      <c r="BG18" s="51" t="str">
        <f t="shared" si="18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7.1492853654689055E-11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7"/>
        <v>9.6928089632232305E-9</v>
      </c>
      <c r="AU19" s="58">
        <f t="shared" si="8"/>
        <v>1.2478667258114827E-8</v>
      </c>
      <c r="AV19" s="58">
        <f t="shared" si="9"/>
        <v>7.020174239876605E-9</v>
      </c>
      <c r="AW19" s="58">
        <f t="shared" si="10"/>
        <v>1.8646004739899509E-9</v>
      </c>
      <c r="AX19" s="58">
        <f t="shared" si="11"/>
        <v>3.8019406434293024E-9</v>
      </c>
      <c r="AY19" s="58">
        <f t="shared" si="12"/>
        <v>1.0660133519993096E-9</v>
      </c>
      <c r="BA19" s="52">
        <v>14</v>
      </c>
      <c r="BB19" s="51" t="str">
        <f t="shared" si="13"/>
        <v>Cumple</v>
      </c>
      <c r="BC19" s="51" t="str">
        <f t="shared" si="14"/>
        <v>Cumple</v>
      </c>
      <c r="BD19" s="51" t="str">
        <f t="shared" si="15"/>
        <v>Cumple</v>
      </c>
      <c r="BE19" s="51" t="str">
        <f t="shared" si="16"/>
        <v>Cumple</v>
      </c>
      <c r="BF19" s="51" t="str">
        <f t="shared" si="17"/>
        <v>Cumple</v>
      </c>
      <c r="BG19" s="51" t="str">
        <f t="shared" si="18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593.7317926781069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7"/>
        <v>4.9407234308988059E-2</v>
      </c>
      <c r="AU20" s="58">
        <f t="shared" si="8"/>
        <v>3.5961023237238862E-2</v>
      </c>
      <c r="AV20" s="58">
        <f t="shared" si="9"/>
        <v>5.0827718763015943E-2</v>
      </c>
      <c r="AW20" s="58">
        <f t="shared" si="10"/>
        <v>5.8428512592750117E-3</v>
      </c>
      <c r="AX20" s="58">
        <f t="shared" si="11"/>
        <v>1.0600121975519974E-2</v>
      </c>
      <c r="AY20" s="58">
        <f t="shared" si="12"/>
        <v>5.6489133298820229E-3</v>
      </c>
      <c r="BA20" s="52">
        <v>15</v>
      </c>
      <c r="BB20" s="51" t="str">
        <f t="shared" si="13"/>
        <v>Cumple</v>
      </c>
      <c r="BC20" s="51" t="str">
        <f t="shared" si="14"/>
        <v>Cumple</v>
      </c>
      <c r="BD20" s="51" t="str">
        <f t="shared" si="15"/>
        <v>Cumple</v>
      </c>
      <c r="BE20" s="51" t="str">
        <f t="shared" si="16"/>
        <v>No cumple</v>
      </c>
      <c r="BF20" s="51" t="str">
        <f t="shared" si="17"/>
        <v>No cumple</v>
      </c>
      <c r="BG20" s="51" t="str">
        <f t="shared" si="18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6.5142252765738983E-11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7"/>
        <v>1.0719207460722778E-8</v>
      </c>
      <c r="AU21" s="58">
        <f t="shared" si="8"/>
        <v>1.1911549914546436E-8</v>
      </c>
      <c r="AV21" s="58">
        <f t="shared" si="9"/>
        <v>7.4201173642154593E-9</v>
      </c>
      <c r="AW21" s="58">
        <f t="shared" si="10"/>
        <v>1.5247849488300437E-9</v>
      </c>
      <c r="AX21" s="58">
        <f t="shared" si="11"/>
        <v>4.0339567083565493E-9</v>
      </c>
      <c r="AY21" s="58">
        <f t="shared" si="12"/>
        <v>7.2586751847502586E-10</v>
      </c>
      <c r="BA21" s="52">
        <v>16</v>
      </c>
      <c r="BB21" s="51" t="str">
        <f t="shared" si="13"/>
        <v>Cumple</v>
      </c>
      <c r="BC21" s="51" t="str">
        <f t="shared" si="14"/>
        <v>Cumple</v>
      </c>
      <c r="BD21" s="51" t="str">
        <f t="shared" si="15"/>
        <v>Cumple</v>
      </c>
      <c r="BE21" s="51" t="str">
        <f t="shared" si="16"/>
        <v>Cumple</v>
      </c>
      <c r="BF21" s="51" t="str">
        <f t="shared" si="17"/>
        <v>Cumple</v>
      </c>
      <c r="BG21" s="51" t="str">
        <f t="shared" si="18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325.27376003813964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7"/>
        <v>4.2875647653711893E-2</v>
      </c>
      <c r="AU22" s="58">
        <f t="shared" si="8"/>
        <v>2.6617140881180119E-2</v>
      </c>
      <c r="AV22" s="58">
        <f t="shared" si="9"/>
        <v>4.3460939279116102E-2</v>
      </c>
      <c r="AW22" s="58">
        <f t="shared" si="10"/>
        <v>5.7461017546284153E-3</v>
      </c>
      <c r="AX22" s="58">
        <f t="shared" si="11"/>
        <v>8.8918167462869024E-3</v>
      </c>
      <c r="AY22" s="58">
        <f t="shared" si="12"/>
        <v>5.4745558889226532E-3</v>
      </c>
      <c r="BA22" s="52">
        <v>17</v>
      </c>
      <c r="BB22" s="51" t="str">
        <f t="shared" si="13"/>
        <v>Cumple</v>
      </c>
      <c r="BC22" s="51" t="str">
        <f t="shared" si="14"/>
        <v>Cumple</v>
      </c>
      <c r="BD22" s="51" t="str">
        <f t="shared" si="15"/>
        <v>Cumple</v>
      </c>
      <c r="BE22" s="51" t="str">
        <f t="shared" si="16"/>
        <v>Cumple</v>
      </c>
      <c r="BF22" s="51" t="str">
        <f t="shared" si="17"/>
        <v>Cumple</v>
      </c>
      <c r="BG22" s="51" t="str">
        <f t="shared" si="18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5.424398536432788E-11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7"/>
        <v>1.1291643229808198E-8</v>
      </c>
      <c r="AU23" s="58">
        <f t="shared" si="8"/>
        <v>1.0869577998788313E-8</v>
      </c>
      <c r="AV23" s="58">
        <f t="shared" si="9"/>
        <v>7.1527752174919334E-9</v>
      </c>
      <c r="AW23" s="58">
        <f t="shared" si="10"/>
        <v>9.2083313270975797E-10</v>
      </c>
      <c r="AX23" s="58">
        <f t="shared" si="11"/>
        <v>4.0353321774782991E-9</v>
      </c>
      <c r="AY23" s="58">
        <f t="shared" si="12"/>
        <v>9.168983577902406E-10</v>
      </c>
      <c r="BA23" s="52">
        <v>18</v>
      </c>
      <c r="BB23" s="51" t="str">
        <f t="shared" si="13"/>
        <v>Cumple</v>
      </c>
      <c r="BC23" s="51" t="str">
        <f t="shared" si="14"/>
        <v>Cumple</v>
      </c>
      <c r="BD23" s="51" t="str">
        <f t="shared" si="15"/>
        <v>Cumple</v>
      </c>
      <c r="BE23" s="51" t="str">
        <f t="shared" si="16"/>
        <v>Cumple</v>
      </c>
      <c r="BF23" s="51" t="str">
        <f t="shared" si="17"/>
        <v>Cumple</v>
      </c>
      <c r="BG23" s="51" t="str">
        <f t="shared" si="18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167.57345991814216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7"/>
        <v>3.7811212891656794E-2</v>
      </c>
      <c r="AU24" s="58">
        <f t="shared" si="8"/>
        <v>1.9104668514204764E-2</v>
      </c>
      <c r="AV24" s="58">
        <f t="shared" si="9"/>
        <v>3.768084315495334E-2</v>
      </c>
      <c r="AW24" s="58">
        <f t="shared" si="10"/>
        <v>5.6630284507384211E-3</v>
      </c>
      <c r="AX24" s="58">
        <f t="shared" si="11"/>
        <v>7.1328621211404122E-3</v>
      </c>
      <c r="AY24" s="58">
        <f t="shared" si="12"/>
        <v>5.3052906159764329E-3</v>
      </c>
      <c r="BA24" s="52">
        <v>19</v>
      </c>
      <c r="BB24" s="51" t="str">
        <f t="shared" si="13"/>
        <v>Cumple</v>
      </c>
      <c r="BC24" s="51" t="str">
        <f t="shared" si="14"/>
        <v>Cumple</v>
      </c>
      <c r="BD24" s="51" t="str">
        <f t="shared" si="15"/>
        <v>Cumple</v>
      </c>
      <c r="BE24" s="51" t="str">
        <f t="shared" si="16"/>
        <v>Cumple</v>
      </c>
      <c r="BF24" s="51" t="str">
        <f t="shared" si="17"/>
        <v>Cumple</v>
      </c>
      <c r="BG24" s="51" t="str">
        <f t="shared" si="18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3.9911965409152752E-11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7"/>
        <v>1.1949985839113521E-8</v>
      </c>
      <c r="AU25" s="58">
        <f t="shared" si="8"/>
        <v>9.3237033139283378E-9</v>
      </c>
      <c r="AV25" s="58">
        <f t="shared" si="9"/>
        <v>7.3960559978153756E-9</v>
      </c>
      <c r="AW25" s="58">
        <f t="shared" si="10"/>
        <v>2.0437049359652669E-9</v>
      </c>
      <c r="AX25" s="58">
        <f t="shared" si="11"/>
        <v>3.7510824425928001E-9</v>
      </c>
      <c r="AY25" s="58">
        <f t="shared" si="12"/>
        <v>1.2341804057543633E-9</v>
      </c>
      <c r="BA25" s="52">
        <v>20</v>
      </c>
      <c r="BB25" s="51" t="str">
        <f t="shared" si="13"/>
        <v>Cumple</v>
      </c>
      <c r="BC25" s="51" t="str">
        <f t="shared" si="14"/>
        <v>Cumple</v>
      </c>
      <c r="BD25" s="51" t="str">
        <f t="shared" si="15"/>
        <v>Cumple</v>
      </c>
      <c r="BE25" s="51" t="str">
        <f t="shared" si="16"/>
        <v>Cumple</v>
      </c>
      <c r="BF25" s="51" t="str">
        <f t="shared" si="17"/>
        <v>Cumple</v>
      </c>
      <c r="BG25" s="51" t="str">
        <f t="shared" si="18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77.827185879579133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7"/>
        <v>3.3834498177884718E-2</v>
      </c>
      <c r="AU26" s="58">
        <f t="shared" si="8"/>
        <v>1.3019747204269251E-2</v>
      </c>
      <c r="AV26" s="58">
        <f t="shared" si="9"/>
        <v>3.2911511758892446E-2</v>
      </c>
      <c r="AW26" s="58">
        <f t="shared" si="10"/>
        <v>5.6002329042253171E-3</v>
      </c>
      <c r="AX26" s="58">
        <f t="shared" si="11"/>
        <v>5.3725411537170094E-3</v>
      </c>
      <c r="AY26" s="58">
        <f t="shared" si="12"/>
        <v>5.1220168127010567E-3</v>
      </c>
      <c r="BA26" s="52">
        <v>21</v>
      </c>
      <c r="BB26" s="51" t="str">
        <f t="shared" si="13"/>
        <v>Cumple</v>
      </c>
      <c r="BC26" s="51" t="str">
        <f t="shared" si="14"/>
        <v>Cumple</v>
      </c>
      <c r="BD26" s="51" t="str">
        <f t="shared" si="15"/>
        <v>Cumple</v>
      </c>
      <c r="BE26" s="51" t="str">
        <f t="shared" si="16"/>
        <v>No cumple</v>
      </c>
      <c r="BF26" s="51" t="str">
        <f t="shared" si="17"/>
        <v>No cumple</v>
      </c>
      <c r="BG26" s="51" t="str">
        <f t="shared" si="18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2.4871045870656627E-11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7"/>
        <v>1.2853915125344033E-8</v>
      </c>
      <c r="AU27" s="58">
        <f t="shared" si="8"/>
        <v>7.3601033468354139E-9</v>
      </c>
      <c r="AV27" s="58">
        <f t="shared" si="9"/>
        <v>7.38899860143253E-9</v>
      </c>
      <c r="AW27" s="58">
        <f t="shared" si="10"/>
        <v>2.6992685583201642E-9</v>
      </c>
      <c r="AX27" s="58">
        <f t="shared" si="11"/>
        <v>3.1686601390824167E-9</v>
      </c>
      <c r="AY27" s="58">
        <f t="shared" si="12"/>
        <v>8.871698880521529E-10</v>
      </c>
      <c r="BA27" s="52">
        <v>22</v>
      </c>
      <c r="BB27" s="51" t="str">
        <f t="shared" si="13"/>
        <v>Cumple</v>
      </c>
      <c r="BC27" s="51" t="str">
        <f t="shared" si="14"/>
        <v>Cumple</v>
      </c>
      <c r="BD27" s="51" t="str">
        <f t="shared" si="15"/>
        <v>Cumple</v>
      </c>
      <c r="BE27" s="51" t="str">
        <f t="shared" si="16"/>
        <v>Cumple</v>
      </c>
      <c r="BF27" s="51" t="str">
        <f t="shared" si="17"/>
        <v>Cumple</v>
      </c>
      <c r="BG27" s="51" t="str">
        <f t="shared" si="18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31.556989437697116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7"/>
        <v>3.0333924627314018E-2</v>
      </c>
      <c r="AU28" s="58">
        <f t="shared" si="8"/>
        <v>8.2905753445269032E-3</v>
      </c>
      <c r="AV28" s="58">
        <f t="shared" si="9"/>
        <v>2.8805352771446937E-2</v>
      </c>
      <c r="AW28" s="58">
        <f t="shared" si="10"/>
        <v>5.4983870547271598E-3</v>
      </c>
      <c r="AX28" s="58">
        <f t="shared" si="11"/>
        <v>3.746699510301872E-3</v>
      </c>
      <c r="AY28" s="58">
        <f t="shared" si="12"/>
        <v>4.9104161789589092E-3</v>
      </c>
      <c r="BA28" s="52">
        <v>23</v>
      </c>
      <c r="BB28" s="51" t="str">
        <f t="shared" si="13"/>
        <v>No cumple</v>
      </c>
      <c r="BC28" s="51" t="str">
        <f t="shared" si="14"/>
        <v>Cumple</v>
      </c>
      <c r="BD28" s="51" t="str">
        <f t="shared" si="15"/>
        <v>No cumple</v>
      </c>
      <c r="BE28" s="51" t="str">
        <f t="shared" si="16"/>
        <v>Cumple</v>
      </c>
      <c r="BF28" s="51" t="str">
        <f t="shared" si="17"/>
        <v>Cumple</v>
      </c>
      <c r="BG28" s="51" t="str">
        <f t="shared" si="18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1.2105952834824723E-11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7"/>
        <v>1.3608281017368553E-8</v>
      </c>
      <c r="AU29" s="58">
        <f t="shared" si="8"/>
        <v>5.1349518670782146E-9</v>
      </c>
      <c r="AV29" s="58">
        <f t="shared" si="9"/>
        <v>7.2831458152481886E-9</v>
      </c>
      <c r="AW29" s="58">
        <f t="shared" si="10"/>
        <v>2.3911401295585246E-9</v>
      </c>
      <c r="AX29" s="58">
        <f t="shared" si="11"/>
        <v>2.3146668844410202E-9</v>
      </c>
      <c r="AY29" s="58">
        <f t="shared" si="12"/>
        <v>1.4663980805949238E-9</v>
      </c>
      <c r="BA29" s="52">
        <v>24</v>
      </c>
      <c r="BB29" s="51" t="str">
        <f t="shared" si="13"/>
        <v>Cumple</v>
      </c>
      <c r="BC29" s="51" t="str">
        <f t="shared" si="14"/>
        <v>Cumple</v>
      </c>
      <c r="BD29" s="51" t="str">
        <f t="shared" si="15"/>
        <v>Cumple</v>
      </c>
      <c r="BE29" s="51" t="str">
        <f t="shared" si="16"/>
        <v>Cumple</v>
      </c>
      <c r="BF29" s="51" t="str">
        <f t="shared" si="17"/>
        <v>Cumple</v>
      </c>
      <c r="BG29" s="51" t="str">
        <f t="shared" si="18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9.9229141328498933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7"/>
        <v>2.7362421940326963E-2</v>
      </c>
      <c r="AU30" s="58">
        <f t="shared" si="8"/>
        <v>4.6489674440038323E-3</v>
      </c>
      <c r="AV30" s="58">
        <f t="shared" si="9"/>
        <v>2.5380003381698202E-2</v>
      </c>
      <c r="AW30" s="58">
        <f t="shared" si="10"/>
        <v>5.3903902976160187E-3</v>
      </c>
      <c r="AX30" s="58">
        <f t="shared" si="11"/>
        <v>2.2834985639789617E-3</v>
      </c>
      <c r="AY30" s="58">
        <f t="shared" si="12"/>
        <v>4.7032615839089171E-3</v>
      </c>
      <c r="BA30" s="52">
        <v>25</v>
      </c>
      <c r="BB30" s="51" t="str">
        <f t="shared" si="13"/>
        <v>No cumple</v>
      </c>
      <c r="BC30" s="51" t="str">
        <f t="shared" si="14"/>
        <v>Cumple</v>
      </c>
      <c r="BD30" s="51" t="str">
        <f t="shared" si="15"/>
        <v>No cumple</v>
      </c>
      <c r="BE30" s="51" t="str">
        <f t="shared" si="16"/>
        <v>Cumple</v>
      </c>
      <c r="BF30" s="51" t="str">
        <f t="shared" si="17"/>
        <v>Cumple</v>
      </c>
      <c r="BG30" s="51" t="str">
        <f t="shared" si="18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3.5877756230852277E-12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7"/>
        <v>1.4158860751918694E-8</v>
      </c>
      <c r="AU31" s="58">
        <f t="shared" si="8"/>
        <v>2.7954358190311908E-9</v>
      </c>
      <c r="AV31" s="58">
        <f t="shared" si="9"/>
        <v>7.388964552580468E-9</v>
      </c>
      <c r="AW31" s="58">
        <f t="shared" si="10"/>
        <v>2.4764299665317686E-9</v>
      </c>
      <c r="AX31" s="58">
        <f t="shared" si="11"/>
        <v>1.2288899453846987E-9</v>
      </c>
      <c r="AY31" s="58">
        <f t="shared" si="12"/>
        <v>1.2234547691190087E-9</v>
      </c>
      <c r="BA31" s="52">
        <v>26</v>
      </c>
      <c r="BB31" s="51" t="str">
        <f t="shared" si="13"/>
        <v>Cumple</v>
      </c>
      <c r="BC31" s="51" t="str">
        <f t="shared" si="14"/>
        <v>Cumple</v>
      </c>
      <c r="BD31" s="51" t="str">
        <f t="shared" si="15"/>
        <v>Cumple</v>
      </c>
      <c r="BE31" s="51" t="str">
        <f t="shared" si="16"/>
        <v>Cumple</v>
      </c>
      <c r="BF31" s="51" t="str">
        <f t="shared" si="17"/>
        <v>Cumple</v>
      </c>
      <c r="BG31" s="51" t="str">
        <f t="shared" si="18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2.5315049896338491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7"/>
        <v>2.4883849649728916E-2</v>
      </c>
      <c r="AU32" s="58">
        <f t="shared" si="8"/>
        <v>2.3481524109741771E-3</v>
      </c>
      <c r="AV32" s="58">
        <f t="shared" si="9"/>
        <v>2.2327093950353202E-2</v>
      </c>
      <c r="AW32" s="58">
        <f t="shared" si="10"/>
        <v>5.2935346886103457E-3</v>
      </c>
      <c r="AX32" s="58">
        <f t="shared" si="11"/>
        <v>1.2457512188167926E-3</v>
      </c>
      <c r="AY32" s="58">
        <f t="shared" si="12"/>
        <v>4.4690941193387375E-3</v>
      </c>
      <c r="BA32" s="52">
        <v>27</v>
      </c>
      <c r="BB32" s="51" t="str">
        <f t="shared" si="13"/>
        <v>No cumple</v>
      </c>
      <c r="BC32" s="51" t="str">
        <f t="shared" si="14"/>
        <v>Cumple</v>
      </c>
      <c r="BD32" s="51" t="str">
        <f t="shared" si="15"/>
        <v>No cumple</v>
      </c>
      <c r="BE32" s="51" t="str">
        <f t="shared" si="16"/>
        <v>No cumple</v>
      </c>
      <c r="BF32" s="51" t="str">
        <f t="shared" si="17"/>
        <v>Cumple</v>
      </c>
      <c r="BG32" s="51" t="str">
        <f t="shared" si="18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9.6362946434740258E-13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7"/>
        <v>1.4749128093349732E-8</v>
      </c>
      <c r="AU33" s="58">
        <f t="shared" si="8"/>
        <v>1.4487449116649244E-9</v>
      </c>
      <c r="AV33" s="58">
        <f t="shared" si="9"/>
        <v>7.1771076871291209E-9</v>
      </c>
      <c r="AW33" s="58">
        <f t="shared" si="10"/>
        <v>3.461540775901848E-9</v>
      </c>
      <c r="AX33" s="58">
        <f t="shared" si="11"/>
        <v>6.892734764439907E-10</v>
      </c>
      <c r="AY33" s="58">
        <f t="shared" si="12"/>
        <v>1.4627679342501197E-9</v>
      </c>
      <c r="BA33" s="52">
        <v>28</v>
      </c>
      <c r="BB33" s="51" t="str">
        <f t="shared" si="13"/>
        <v>Cumple</v>
      </c>
      <c r="BC33" s="51" t="str">
        <f t="shared" si="14"/>
        <v>Cumple</v>
      </c>
      <c r="BD33" s="51" t="str">
        <f t="shared" si="15"/>
        <v>Cumple</v>
      </c>
      <c r="BE33" s="51" t="str">
        <f t="shared" si="16"/>
        <v>Cumple</v>
      </c>
      <c r="BF33" s="51" t="str">
        <f t="shared" si="17"/>
        <v>Cumple</v>
      </c>
      <c r="BG33" s="51" t="str">
        <f t="shared" si="18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2.628924903477488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7"/>
        <v>2.2662802699968117E-2</v>
      </c>
      <c r="AU34" s="58">
        <f t="shared" si="8"/>
        <v>2.3929078725218383E-3</v>
      </c>
      <c r="AV34" s="58">
        <f t="shared" si="9"/>
        <v>1.967778527996367E-2</v>
      </c>
      <c r="AW34" s="58">
        <f t="shared" si="10"/>
        <v>5.1773715247697373E-3</v>
      </c>
      <c r="AX34" s="58">
        <f t="shared" si="11"/>
        <v>1.3640984341430995E-3</v>
      </c>
      <c r="AY34" s="58">
        <f t="shared" si="12"/>
        <v>4.231179243603507E-3</v>
      </c>
      <c r="BA34" s="52">
        <v>29</v>
      </c>
      <c r="BB34" s="51" t="str">
        <f t="shared" si="13"/>
        <v>No cumple</v>
      </c>
      <c r="BC34" s="51" t="str">
        <f t="shared" si="14"/>
        <v>Cumple</v>
      </c>
      <c r="BD34" s="51" t="str">
        <f t="shared" si="15"/>
        <v>Cumple</v>
      </c>
      <c r="BE34" s="51" t="str">
        <f t="shared" si="16"/>
        <v>Cumple</v>
      </c>
      <c r="BF34" s="51" t="str">
        <f t="shared" si="17"/>
        <v>Cumple</v>
      </c>
      <c r="BG34" s="51" t="str">
        <f t="shared" si="18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4.5936485142730328E-12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7"/>
        <v>1.5441153902785203E-8</v>
      </c>
      <c r="AU35" s="58">
        <f t="shared" si="8"/>
        <v>3.1631207358882234E-9</v>
      </c>
      <c r="AV35" s="58">
        <f t="shared" si="9"/>
        <v>7.1692496335176443E-9</v>
      </c>
      <c r="AW35" s="58">
        <f t="shared" si="10"/>
        <v>3.9215639759357149E-9</v>
      </c>
      <c r="AX35" s="58">
        <f t="shared" si="11"/>
        <v>1.9832027152028513E-9</v>
      </c>
      <c r="AY35" s="58">
        <f t="shared" si="12"/>
        <v>1.6280558523635939E-9</v>
      </c>
      <c r="BA35" s="52">
        <v>30</v>
      </c>
      <c r="BB35" s="51" t="str">
        <f t="shared" si="13"/>
        <v>Cumple</v>
      </c>
      <c r="BC35" s="51" t="str">
        <f t="shared" si="14"/>
        <v>Cumple</v>
      </c>
      <c r="BD35" s="51" t="str">
        <f t="shared" si="15"/>
        <v>Cumple</v>
      </c>
      <c r="BE35" s="51" t="str">
        <f t="shared" si="16"/>
        <v>Cumple</v>
      </c>
      <c r="BF35" s="51" t="str">
        <f t="shared" si="17"/>
        <v>Cumple</v>
      </c>
      <c r="BG35" s="51" t="str">
        <f t="shared" si="18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5.6635758088890151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7"/>
        <v>2.0697711113077062E-2</v>
      </c>
      <c r="AU36" s="58">
        <f t="shared" si="8"/>
        <v>3.5122243322497589E-3</v>
      </c>
      <c r="AV36" s="58">
        <f t="shared" si="9"/>
        <v>1.735404660235396E-2</v>
      </c>
      <c r="AW36" s="58">
        <f t="shared" si="10"/>
        <v>5.0537146965289855E-3</v>
      </c>
      <c r="AX36" s="58">
        <f t="shared" si="11"/>
        <v>2.1401380474432141E-3</v>
      </c>
      <c r="AY36" s="58">
        <f t="shared" si="12"/>
        <v>3.9895299512504477E-3</v>
      </c>
      <c r="BA36" s="52">
        <v>31</v>
      </c>
      <c r="BB36" s="51" t="str">
        <f t="shared" si="13"/>
        <v>No cumple</v>
      </c>
      <c r="BC36" s="51" t="str">
        <f t="shared" si="14"/>
        <v>Cumple</v>
      </c>
      <c r="BD36" s="51" t="str">
        <f t="shared" si="15"/>
        <v>Cumple</v>
      </c>
      <c r="BE36" s="51" t="str">
        <f t="shared" si="16"/>
        <v>Cumple</v>
      </c>
      <c r="BF36" s="51" t="str">
        <f t="shared" si="17"/>
        <v>Cumple</v>
      </c>
      <c r="BG36" s="51" t="str">
        <f t="shared" si="18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19">A37</f>
        <v>1600</v>
      </c>
      <c r="AE37" s="27">
        <f t="shared" si="1"/>
        <v>1.9116845183385559E-11</v>
      </c>
      <c r="AF37" s="27">
        <f t="shared" si="2"/>
        <v>1.3595026293760342E-11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7"/>
        <v>1.598273728322695E-8</v>
      </c>
      <c r="AU37" s="58">
        <f t="shared" si="8"/>
        <v>5.4416037542829653E-9</v>
      </c>
      <c r="AV37" s="58">
        <f t="shared" si="9"/>
        <v>6.9597049008831528E-9</v>
      </c>
      <c r="AW37" s="58">
        <f t="shared" si="10"/>
        <v>3.752334464654695E-9</v>
      </c>
      <c r="AX37" s="58">
        <f t="shared" si="11"/>
        <v>3.5851431327361488E-9</v>
      </c>
      <c r="AY37" s="58">
        <f t="shared" si="12"/>
        <v>1.4265736623934572E-9</v>
      </c>
      <c r="BA37" s="52">
        <v>32</v>
      </c>
      <c r="BB37" s="51" t="str">
        <f t="shared" si="13"/>
        <v>Cumple</v>
      </c>
      <c r="BC37" s="51" t="str">
        <f t="shared" si="14"/>
        <v>Cumple</v>
      </c>
      <c r="BD37" s="51" t="str">
        <f t="shared" si="15"/>
        <v>Cumple</v>
      </c>
      <c r="BE37" s="51" t="str">
        <f t="shared" si="16"/>
        <v>Cumple</v>
      </c>
      <c r="BF37" s="51" t="str">
        <f t="shared" si="17"/>
        <v>Cumple</v>
      </c>
      <c r="BG37" s="51" t="str">
        <f t="shared" si="18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19"/>
        <v>1650</v>
      </c>
      <c r="AE38" s="27">
        <f t="shared" si="1"/>
        <v>26.934284382576866</v>
      </c>
      <c r="AF38" s="27">
        <f t="shared" si="2"/>
        <v>9.1746195924899467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7"/>
        <v>1.8971242257098737E-2</v>
      </c>
      <c r="AU38" s="58">
        <f t="shared" si="8"/>
        <v>4.4702408338819222E-3</v>
      </c>
      <c r="AV38" s="58">
        <f t="shared" si="9"/>
        <v>1.5219671651585916E-2</v>
      </c>
      <c r="AW38" s="58">
        <f t="shared" si="10"/>
        <v>4.9301290700925942E-3</v>
      </c>
      <c r="AX38" s="58">
        <f t="shared" si="11"/>
        <v>2.8994337577734003E-3</v>
      </c>
      <c r="AY38" s="58">
        <f t="shared" si="12"/>
        <v>3.7252935536360864E-3</v>
      </c>
      <c r="BA38" s="52">
        <v>33</v>
      </c>
      <c r="BB38" s="51" t="str">
        <f t="shared" si="13"/>
        <v>Cumple</v>
      </c>
      <c r="BC38" s="51" t="str">
        <f t="shared" si="14"/>
        <v>Cumple</v>
      </c>
      <c r="BD38" s="51" t="str">
        <f t="shared" si="15"/>
        <v>Cumple</v>
      </c>
      <c r="BE38" s="51" t="str">
        <f t="shared" si="16"/>
        <v>No cumple</v>
      </c>
      <c r="BF38" s="51" t="str">
        <f t="shared" si="17"/>
        <v>No cumple</v>
      </c>
      <c r="BG38" s="51" t="str">
        <f t="shared" si="18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19"/>
        <v>1700</v>
      </c>
      <c r="AE39" s="27">
        <f t="shared" si="1"/>
        <v>1.9947445497928867E-11</v>
      </c>
      <c r="AF39" s="27">
        <f t="shared" si="2"/>
        <v>2.6175246627180172E-11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7"/>
        <v>1.6326259411583569E-8</v>
      </c>
      <c r="AU39" s="58">
        <f t="shared" si="8"/>
        <v>7.5506141822223389E-9</v>
      </c>
      <c r="AV39" s="58">
        <f t="shared" si="9"/>
        <v>6.7647156072579491E-9</v>
      </c>
      <c r="AW39" s="58">
        <f t="shared" si="10"/>
        <v>4.1115996143029343E-9</v>
      </c>
      <c r="AX39" s="58">
        <f t="shared" si="11"/>
        <v>5.2086834284297151E-9</v>
      </c>
      <c r="AY39" s="58">
        <f t="shared" si="12"/>
        <v>1.8164871748782371E-9</v>
      </c>
      <c r="BA39" s="52">
        <v>34</v>
      </c>
      <c r="BB39" s="51" t="str">
        <f t="shared" si="13"/>
        <v>Cumple</v>
      </c>
      <c r="BC39" s="51" t="str">
        <f t="shared" si="14"/>
        <v>Cumple</v>
      </c>
      <c r="BD39" s="51" t="str">
        <f t="shared" si="15"/>
        <v>Cumple</v>
      </c>
      <c r="BE39" s="51" t="str">
        <f t="shared" si="16"/>
        <v>Cumple</v>
      </c>
      <c r="BF39" s="51" t="str">
        <f t="shared" si="17"/>
        <v>Cumple</v>
      </c>
      <c r="BG39" s="51" t="str">
        <f t="shared" si="18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19"/>
        <v>1750</v>
      </c>
      <c r="AE40" s="27">
        <f t="shared" si="1"/>
        <v>22.661940001376248</v>
      </c>
      <c r="AF40" s="27">
        <f t="shared" si="2"/>
        <v>11.691815970710852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7"/>
        <v>1.7401696581032911E-2</v>
      </c>
      <c r="AU40" s="58">
        <f t="shared" si="8"/>
        <v>5.0463558694720809E-3</v>
      </c>
      <c r="AV40" s="58">
        <f t="shared" si="9"/>
        <v>1.336057310576385E-2</v>
      </c>
      <c r="AW40" s="58">
        <f t="shared" si="10"/>
        <v>4.795363355054141E-3</v>
      </c>
      <c r="AX40" s="58">
        <f t="shared" si="11"/>
        <v>3.4712829939279959E-3</v>
      </c>
      <c r="AY40" s="58">
        <f t="shared" si="12"/>
        <v>3.4691857449817148E-3</v>
      </c>
      <c r="BA40" s="52">
        <v>35</v>
      </c>
      <c r="BB40" s="51" t="str">
        <f t="shared" si="13"/>
        <v>No cumple</v>
      </c>
      <c r="BC40" s="51" t="str">
        <f t="shared" si="14"/>
        <v>Cumple</v>
      </c>
      <c r="BD40" s="51" t="str">
        <f t="shared" si="15"/>
        <v>No cumple</v>
      </c>
      <c r="BE40" s="51" t="str">
        <f t="shared" si="16"/>
        <v>Cumple</v>
      </c>
      <c r="BF40" s="51" t="str">
        <f t="shared" si="17"/>
        <v>Cumple</v>
      </c>
      <c r="BG40" s="51" t="str">
        <f t="shared" si="18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19"/>
        <v>1800</v>
      </c>
      <c r="AE41" s="27">
        <f t="shared" si="1"/>
        <v>2.0979775071138458E-11</v>
      </c>
      <c r="AF41" s="27">
        <f t="shared" si="2"/>
        <v>3.9586778456086229E-11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7"/>
        <v>1.6743392692331822E-8</v>
      </c>
      <c r="AU41" s="58">
        <f t="shared" si="8"/>
        <v>9.2856427009645586E-9</v>
      </c>
      <c r="AV41" s="58">
        <f t="shared" si="9"/>
        <v>6.5963776965789675E-9</v>
      </c>
      <c r="AW41" s="58">
        <f t="shared" si="10"/>
        <v>4.9701183855703162E-9</v>
      </c>
      <c r="AX41" s="58">
        <f t="shared" si="11"/>
        <v>6.7103735887929627E-9</v>
      </c>
      <c r="AY41" s="58">
        <f t="shared" si="12"/>
        <v>1.5820648505801805E-9</v>
      </c>
      <c r="BA41" s="52">
        <v>36</v>
      </c>
      <c r="BB41" s="51" t="str">
        <f t="shared" si="13"/>
        <v>Cumple</v>
      </c>
      <c r="BC41" s="51" t="str">
        <f t="shared" si="14"/>
        <v>Cumple</v>
      </c>
      <c r="BD41" s="51" t="str">
        <f t="shared" si="15"/>
        <v>Cumple</v>
      </c>
      <c r="BE41" s="51" t="str">
        <f t="shared" si="16"/>
        <v>Cumple</v>
      </c>
      <c r="BF41" s="51" t="str">
        <f t="shared" si="17"/>
        <v>Cumple</v>
      </c>
      <c r="BG41" s="51" t="str">
        <f t="shared" si="18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19"/>
        <v>1850</v>
      </c>
      <c r="AE42" s="27">
        <f t="shared" si="1"/>
        <v>19.143539634298826</v>
      </c>
      <c r="AF42" s="27">
        <f t="shared" si="2"/>
        <v>12.770046915065283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7"/>
        <v>1.5993892407248737E-2</v>
      </c>
      <c r="AU42" s="58">
        <f t="shared" si="8"/>
        <v>5.2739151057739683E-3</v>
      </c>
      <c r="AV42" s="58">
        <f t="shared" si="9"/>
        <v>1.1671417655470169E-2</v>
      </c>
      <c r="AW42" s="58">
        <f t="shared" si="10"/>
        <v>4.6582787065171773E-3</v>
      </c>
      <c r="AX42" s="58">
        <f t="shared" si="11"/>
        <v>3.8349686309904225E-3</v>
      </c>
      <c r="AY42" s="58">
        <f t="shared" si="12"/>
        <v>3.2045469145316062E-3</v>
      </c>
      <c r="BA42" s="52">
        <v>37</v>
      </c>
      <c r="BB42" s="51" t="str">
        <f t="shared" si="13"/>
        <v>No cumple</v>
      </c>
      <c r="BC42" s="51" t="str">
        <f t="shared" si="14"/>
        <v>Cumple</v>
      </c>
      <c r="BD42" s="51" t="str">
        <f t="shared" si="15"/>
        <v>No cumple</v>
      </c>
      <c r="BE42" s="51" t="str">
        <f t="shared" si="16"/>
        <v>Cumple</v>
      </c>
      <c r="BF42" s="51" t="str">
        <f t="shared" si="17"/>
        <v>Cumple</v>
      </c>
      <c r="BG42" s="51" t="str">
        <f t="shared" si="18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19"/>
        <v>1900</v>
      </c>
      <c r="AE43" s="27">
        <f t="shared" si="1"/>
        <v>2.2104297750733251E-11</v>
      </c>
      <c r="AF43" s="27">
        <f t="shared" si="2"/>
        <v>5.1187982354050173E-11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7"/>
        <v>1.7186261289603364E-8</v>
      </c>
      <c r="AU43" s="58">
        <f t="shared" si="8"/>
        <v>1.0558953907036732E-8</v>
      </c>
      <c r="AV43" s="58">
        <f t="shared" si="9"/>
        <v>6.2087418935581597E-9</v>
      </c>
      <c r="AW43" s="58">
        <f t="shared" si="10"/>
        <v>5.2768229078658595E-9</v>
      </c>
      <c r="AX43" s="58">
        <f t="shared" si="11"/>
        <v>7.9906254144002863E-9</v>
      </c>
      <c r="AY43" s="58">
        <f t="shared" si="12"/>
        <v>1.7387932537862887E-9</v>
      </c>
      <c r="BA43" s="52">
        <v>38</v>
      </c>
      <c r="BB43" s="51" t="str">
        <f t="shared" si="13"/>
        <v>Cumple</v>
      </c>
      <c r="BC43" s="51" t="str">
        <f t="shared" si="14"/>
        <v>Cumple</v>
      </c>
      <c r="BD43" s="51" t="str">
        <f t="shared" si="15"/>
        <v>Cumple</v>
      </c>
      <c r="BE43" s="51" t="str">
        <f t="shared" si="16"/>
        <v>Cumple</v>
      </c>
      <c r="BF43" s="51" t="str">
        <f t="shared" si="17"/>
        <v>Cumple</v>
      </c>
      <c r="BG43" s="51" t="str">
        <f t="shared" si="18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19"/>
        <v>1950</v>
      </c>
      <c r="AE44" s="27">
        <f t="shared" si="1"/>
        <v>16.202365369475991</v>
      </c>
      <c r="AF44" s="27">
        <f t="shared" si="2"/>
        <v>12.467417718632305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7"/>
        <v>1.4714051100766462E-2</v>
      </c>
      <c r="AU44" s="58">
        <f t="shared" si="8"/>
        <v>5.2110488406433841E-3</v>
      </c>
      <c r="AV44" s="58">
        <f t="shared" si="9"/>
        <v>1.0114736550362125E-2</v>
      </c>
      <c r="AW44" s="58">
        <f t="shared" si="10"/>
        <v>4.5161344928106488E-3</v>
      </c>
      <c r="AX44" s="58">
        <f t="shared" si="11"/>
        <v>3.9939640516885771E-3</v>
      </c>
      <c r="AY44" s="58">
        <f t="shared" si="12"/>
        <v>2.9280949251893991E-3</v>
      </c>
      <c r="BA44" s="52">
        <v>39</v>
      </c>
      <c r="BB44" s="51" t="str">
        <f t="shared" si="13"/>
        <v>No cumple</v>
      </c>
      <c r="BC44" s="51" t="str">
        <f t="shared" si="14"/>
        <v>Cumple</v>
      </c>
      <c r="BD44" s="51" t="str">
        <f t="shared" si="15"/>
        <v>No cumple</v>
      </c>
      <c r="BE44" s="51" t="str">
        <f t="shared" si="16"/>
        <v>No cumple</v>
      </c>
      <c r="BF44" s="51" t="str">
        <f t="shared" si="17"/>
        <v>No cumple</v>
      </c>
      <c r="BG44" s="51" t="str">
        <f t="shared" si="18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19"/>
        <v>2000</v>
      </c>
      <c r="AE45" s="27">
        <f t="shared" si="1"/>
        <v>2.2693323860130351E-11</v>
      </c>
      <c r="AF45" s="27">
        <f t="shared" si="2"/>
        <v>5.8743173932526676E-11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7"/>
        <v>1.7413741962797731E-8</v>
      </c>
      <c r="AU45" s="58">
        <f t="shared" si="8"/>
        <v>1.1311379993890383E-8</v>
      </c>
      <c r="AV45" s="58">
        <f t="shared" si="9"/>
        <v>6.0011516811913776E-9</v>
      </c>
      <c r="AW45" s="58">
        <f t="shared" si="10"/>
        <v>5.1927304409120196E-9</v>
      </c>
      <c r="AX45" s="58">
        <f t="shared" si="11"/>
        <v>8.9532224374818355E-9</v>
      </c>
      <c r="AY45" s="58">
        <f t="shared" si="12"/>
        <v>1.7824585911088311E-9</v>
      </c>
      <c r="BA45" s="52">
        <v>40</v>
      </c>
      <c r="BB45" s="51" t="str">
        <f t="shared" si="13"/>
        <v>Cumple</v>
      </c>
      <c r="BC45" s="51" t="str">
        <f t="shared" si="14"/>
        <v>Cumple</v>
      </c>
      <c r="BD45" s="51" t="str">
        <f t="shared" si="15"/>
        <v>Cumple</v>
      </c>
      <c r="BE45" s="51" t="str">
        <f t="shared" si="16"/>
        <v>Cumple</v>
      </c>
      <c r="BF45" s="51" t="str">
        <f t="shared" si="17"/>
        <v>Cumple</v>
      </c>
      <c r="BG45" s="51" t="str">
        <f t="shared" si="18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19"/>
        <v>2050</v>
      </c>
      <c r="AE46" s="27">
        <f t="shared" si="1"/>
        <v>13.697882848795675</v>
      </c>
      <c r="AF46" s="27">
        <f t="shared" si="2"/>
        <v>11.025181393558874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7"/>
        <v>1.3529126983128633E-2</v>
      </c>
      <c r="AU46" s="58">
        <f t="shared" si="8"/>
        <v>4.9003800149362521E-3</v>
      </c>
      <c r="AV46" s="58">
        <f t="shared" si="9"/>
        <v>8.74580917510967E-3</v>
      </c>
      <c r="AW46" s="58">
        <f t="shared" si="10"/>
        <v>4.3642864289883945E-3</v>
      </c>
      <c r="AX46" s="58">
        <f t="shared" si="11"/>
        <v>3.9483209758380934E-3</v>
      </c>
      <c r="AY46" s="58">
        <f t="shared" si="12"/>
        <v>2.662524829988043E-3</v>
      </c>
      <c r="BA46" s="52">
        <v>41</v>
      </c>
      <c r="BB46" s="51" t="str">
        <f t="shared" si="13"/>
        <v>No cumple</v>
      </c>
      <c r="BC46" s="51" t="str">
        <f t="shared" si="14"/>
        <v>Cumple</v>
      </c>
      <c r="BD46" s="51" t="str">
        <f t="shared" si="15"/>
        <v>Cumple</v>
      </c>
      <c r="BE46" s="51" t="str">
        <f t="shared" si="16"/>
        <v>Cumple</v>
      </c>
      <c r="BF46" s="51" t="str">
        <f t="shared" si="17"/>
        <v>Cumple</v>
      </c>
      <c r="BG46" s="51" t="str">
        <f t="shared" si="18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19"/>
        <v>2100</v>
      </c>
      <c r="AE47" s="27">
        <f t="shared" si="1"/>
        <v>2.3032776208673186E-11</v>
      </c>
      <c r="AF47" s="27">
        <f t="shared" si="2"/>
        <v>6.0560570751425488E-11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7"/>
        <v>1.7543498061604319E-8</v>
      </c>
      <c r="AU47" s="58">
        <f t="shared" si="8"/>
        <v>1.1485022967679219E-8</v>
      </c>
      <c r="AV47" s="58">
        <f t="shared" si="9"/>
        <v>5.5844593757360644E-9</v>
      </c>
      <c r="AW47" s="58">
        <f t="shared" si="10"/>
        <v>5.6550234529184537E-9</v>
      </c>
      <c r="AX47" s="58">
        <f t="shared" si="11"/>
        <v>9.4933741374783867E-9</v>
      </c>
      <c r="AY47" s="58">
        <f t="shared" si="12"/>
        <v>1.5771867653351887E-9</v>
      </c>
      <c r="BA47" s="52">
        <v>42</v>
      </c>
      <c r="BB47" s="51" t="str">
        <f t="shared" si="13"/>
        <v>Cumple</v>
      </c>
      <c r="BC47" s="51" t="str">
        <f t="shared" si="14"/>
        <v>Cumple</v>
      </c>
      <c r="BD47" s="51" t="str">
        <f t="shared" si="15"/>
        <v>Cumple</v>
      </c>
      <c r="BE47" s="51" t="str">
        <f t="shared" si="16"/>
        <v>Cumple</v>
      </c>
      <c r="BF47" s="51" t="str">
        <f t="shared" si="17"/>
        <v>Cumple</v>
      </c>
      <c r="BG47" s="51" t="str">
        <f t="shared" si="18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19"/>
        <v>2150</v>
      </c>
      <c r="AE48" s="27">
        <f t="shared" si="1"/>
        <v>11.615173092185815</v>
      </c>
      <c r="AF48" s="27">
        <f t="shared" si="2"/>
        <v>8.8965304715101059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7"/>
        <v>1.2458217031176213E-2</v>
      </c>
      <c r="AU48" s="58">
        <f t="shared" si="8"/>
        <v>4.4019714709296305E-3</v>
      </c>
      <c r="AV48" s="58">
        <f t="shared" si="9"/>
        <v>7.484401427761537E-3</v>
      </c>
      <c r="AW48" s="58">
        <f t="shared" si="10"/>
        <v>4.2137202730886635E-3</v>
      </c>
      <c r="AX48" s="58">
        <f t="shared" si="11"/>
        <v>3.7196219669138014E-3</v>
      </c>
      <c r="AY48" s="58">
        <f t="shared" si="12"/>
        <v>2.3905988546725275E-3</v>
      </c>
      <c r="BA48" s="52">
        <v>43</v>
      </c>
      <c r="BB48" s="51" t="str">
        <f t="shared" si="13"/>
        <v>No cumple</v>
      </c>
      <c r="BC48" s="51" t="str">
        <f t="shared" si="14"/>
        <v>Cumple</v>
      </c>
      <c r="BD48" s="51" t="str">
        <f t="shared" si="15"/>
        <v>Cumple</v>
      </c>
      <c r="BE48" s="51" t="str">
        <f t="shared" si="16"/>
        <v>Cumple</v>
      </c>
      <c r="BF48" s="51" t="str">
        <f t="shared" si="17"/>
        <v>Cumple</v>
      </c>
      <c r="BG48" s="51" t="str">
        <f t="shared" si="18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19"/>
        <v>2200</v>
      </c>
      <c r="AE49" s="27">
        <f t="shared" si="1"/>
        <v>2.3510214840090519E-11</v>
      </c>
      <c r="AF49" s="27">
        <f t="shared" si="2"/>
        <v>5.6305778653849293E-11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7"/>
        <v>1.772439206732958E-8</v>
      </c>
      <c r="AU49" s="58">
        <f t="shared" si="8"/>
        <v>1.1074225755165403E-8</v>
      </c>
      <c r="AV49" s="58">
        <f t="shared" si="9"/>
        <v>5.1834529030703633E-9</v>
      </c>
      <c r="AW49" s="58">
        <f t="shared" si="10"/>
        <v>6.3496966962384589E-9</v>
      </c>
      <c r="AX49" s="58">
        <f t="shared" si="11"/>
        <v>9.5434950231887946E-9</v>
      </c>
      <c r="AY49" s="58">
        <f t="shared" si="12"/>
        <v>1.7803784957452689E-9</v>
      </c>
      <c r="BA49" s="52">
        <v>44</v>
      </c>
      <c r="BB49" s="51" t="str">
        <f t="shared" si="13"/>
        <v>Cumple</v>
      </c>
      <c r="BC49" s="51" t="str">
        <f t="shared" si="14"/>
        <v>Cumple</v>
      </c>
      <c r="BD49" s="51" t="str">
        <f t="shared" si="15"/>
        <v>Cumple</v>
      </c>
      <c r="BE49" s="51" t="str">
        <f t="shared" si="16"/>
        <v>Cumple</v>
      </c>
      <c r="BF49" s="51" t="str">
        <f t="shared" si="17"/>
        <v>Cumple</v>
      </c>
      <c r="BG49" s="51" t="str">
        <f t="shared" si="18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19"/>
        <v>2250</v>
      </c>
      <c r="AE50" s="27">
        <f t="shared" si="1"/>
        <v>9.8446934631036491</v>
      </c>
      <c r="AF50" s="27">
        <f t="shared" si="2"/>
        <v>6.5470925532035364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7"/>
        <v>1.1469491086577912E-2</v>
      </c>
      <c r="AU50" s="58">
        <f t="shared" si="8"/>
        <v>3.776253392744029E-3</v>
      </c>
      <c r="AV50" s="58">
        <f t="shared" si="9"/>
        <v>6.3275807222921681E-3</v>
      </c>
      <c r="AW50" s="58">
        <f t="shared" si="10"/>
        <v>4.0585487278290587E-3</v>
      </c>
      <c r="AX50" s="58">
        <f t="shared" si="11"/>
        <v>3.3391903761699308E-3</v>
      </c>
      <c r="AY50" s="58">
        <f t="shared" si="12"/>
        <v>2.1161149218147162E-3</v>
      </c>
      <c r="BA50" s="52">
        <v>45</v>
      </c>
      <c r="BB50" s="51" t="str">
        <f t="shared" si="13"/>
        <v>No cumple</v>
      </c>
      <c r="BC50" s="51" t="str">
        <f t="shared" si="14"/>
        <v>Cumple</v>
      </c>
      <c r="BD50" s="51" t="str">
        <f t="shared" si="15"/>
        <v>Cumple</v>
      </c>
      <c r="BE50" s="51" t="str">
        <f t="shared" si="16"/>
        <v>No cumple</v>
      </c>
      <c r="BF50" s="51" t="str">
        <f t="shared" si="17"/>
        <v>No cumple</v>
      </c>
      <c r="BG50" s="51" t="str">
        <f t="shared" si="18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19"/>
        <v>2300</v>
      </c>
      <c r="AE51" s="27">
        <f t="shared" si="1"/>
        <v>2.3791665389163331E-11</v>
      </c>
      <c r="AF51" s="27">
        <f t="shared" si="2"/>
        <v>4.6988441577023614E-11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7"/>
        <v>1.7830169463360707E-8</v>
      </c>
      <c r="AU51" s="58">
        <f t="shared" si="8"/>
        <v>1.0116549456282624E-8</v>
      </c>
      <c r="AV51" s="58">
        <f t="shared" si="9"/>
        <v>4.8171754626189694E-9</v>
      </c>
      <c r="AW51" s="58">
        <f t="shared" si="10"/>
        <v>6.4878450184080949E-9</v>
      </c>
      <c r="AX51" s="58">
        <f t="shared" si="11"/>
        <v>9.0727641502696854E-9</v>
      </c>
      <c r="AY51" s="58">
        <f t="shared" si="12"/>
        <v>1.5001977440610739E-9</v>
      </c>
      <c r="BA51" s="52">
        <v>46</v>
      </c>
      <c r="BB51" s="51" t="str">
        <f t="shared" si="13"/>
        <v>Cumple</v>
      </c>
      <c r="BC51" s="51" t="str">
        <f t="shared" si="14"/>
        <v>Cumple</v>
      </c>
      <c r="BD51" s="51" t="str">
        <f t="shared" si="15"/>
        <v>Cumple</v>
      </c>
      <c r="BE51" s="51" t="str">
        <f t="shared" si="16"/>
        <v>Cumple</v>
      </c>
      <c r="BF51" s="51" t="str">
        <f t="shared" si="17"/>
        <v>Cumple</v>
      </c>
      <c r="BG51" s="51" t="str">
        <f t="shared" si="18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19"/>
        <v>2350</v>
      </c>
      <c r="AE52" s="27">
        <f t="shared" si="1"/>
        <v>8.3157568514426057</v>
      </c>
      <c r="AF52" s="27">
        <f t="shared" si="2"/>
        <v>4.3343070811615725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7"/>
        <v>1.0541294346860533E-2</v>
      </c>
      <c r="AU52" s="58">
        <f t="shared" si="8"/>
        <v>3.0725342092500917E-3</v>
      </c>
      <c r="AV52" s="58">
        <f t="shared" si="9"/>
        <v>5.299785596126357E-3</v>
      </c>
      <c r="AW52" s="58">
        <f t="shared" si="10"/>
        <v>3.8946226902662941E-3</v>
      </c>
      <c r="AX52" s="58">
        <f t="shared" si="11"/>
        <v>2.8375171536708069E-3</v>
      </c>
      <c r="AY52" s="58">
        <f t="shared" si="12"/>
        <v>1.8522415069075393E-3</v>
      </c>
      <c r="BA52" s="52">
        <v>47</v>
      </c>
      <c r="BB52" s="51" t="str">
        <f t="shared" si="13"/>
        <v>No cumple</v>
      </c>
      <c r="BC52" s="51" t="str">
        <f t="shared" si="14"/>
        <v>Cumple</v>
      </c>
      <c r="BD52" s="51" t="str">
        <f t="shared" si="15"/>
        <v>Cumple</v>
      </c>
      <c r="BE52" s="51" t="str">
        <f t="shared" si="16"/>
        <v>Cumple</v>
      </c>
      <c r="BF52" s="51" t="str">
        <f t="shared" si="17"/>
        <v>Cumple</v>
      </c>
      <c r="BG52" s="51" t="str">
        <f t="shared" si="18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19"/>
        <v>2400</v>
      </c>
      <c r="AE53" s="27">
        <f t="shared" si="1"/>
        <v>2.3663648523681898E-11</v>
      </c>
      <c r="AF53" s="27">
        <f t="shared" si="2"/>
        <v>3.4384509298859102E-11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7"/>
        <v>1.7782134970440271E-8</v>
      </c>
      <c r="AU53" s="58">
        <f t="shared" si="8"/>
        <v>8.6540281536791711E-9</v>
      </c>
      <c r="AV53" s="58">
        <f t="shared" si="9"/>
        <v>4.2702251719616297E-9</v>
      </c>
      <c r="AW53" s="58">
        <f t="shared" si="10"/>
        <v>6.4398910206490934E-9</v>
      </c>
      <c r="AX53" s="58">
        <f t="shared" si="11"/>
        <v>8.0589166825514748E-9</v>
      </c>
      <c r="AY53" s="58">
        <f t="shared" si="12"/>
        <v>1.5300833663264178E-9</v>
      </c>
      <c r="BA53" s="52">
        <v>48</v>
      </c>
      <c r="BB53" s="51" t="str">
        <f t="shared" si="13"/>
        <v>Cumple</v>
      </c>
      <c r="BC53" s="51" t="str">
        <f t="shared" si="14"/>
        <v>Cumple</v>
      </c>
      <c r="BD53" s="51" t="str">
        <f t="shared" si="15"/>
        <v>Cumple</v>
      </c>
      <c r="BE53" s="51" t="str">
        <f t="shared" si="16"/>
        <v>Cumple</v>
      </c>
      <c r="BF53" s="51" t="str">
        <f t="shared" si="17"/>
        <v>Cumple</v>
      </c>
      <c r="BG53" s="51" t="str">
        <f t="shared" si="18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19"/>
        <v>2450</v>
      </c>
      <c r="AE54" s="27">
        <f t="shared" si="1"/>
        <v>7.0299454394743259</v>
      </c>
      <c r="AF54" s="27">
        <f t="shared" si="2"/>
        <v>2.4986236854708723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7"/>
        <v>9.6921254425350913E-3</v>
      </c>
      <c r="AU54" s="58">
        <f t="shared" si="8"/>
        <v>2.3328526834200058E-3</v>
      </c>
      <c r="AV54" s="58">
        <f t="shared" si="9"/>
        <v>4.3577909506777382E-3</v>
      </c>
      <c r="AW54" s="58">
        <f t="shared" si="10"/>
        <v>3.7319611137259043E-3</v>
      </c>
      <c r="AX54" s="58">
        <f t="shared" si="11"/>
        <v>2.2459246698556352E-3</v>
      </c>
      <c r="AY54" s="58">
        <f t="shared" si="12"/>
        <v>1.5890019946549101E-3</v>
      </c>
      <c r="BA54" s="52">
        <v>49</v>
      </c>
      <c r="BB54" s="51" t="str">
        <f t="shared" si="13"/>
        <v>Cumple</v>
      </c>
      <c r="BC54" s="51" t="str">
        <f t="shared" si="14"/>
        <v>Cumple</v>
      </c>
      <c r="BD54" s="51" t="str">
        <f t="shared" si="15"/>
        <v>Cumple</v>
      </c>
      <c r="BE54" s="51" t="str">
        <f t="shared" si="16"/>
        <v>Cumple</v>
      </c>
      <c r="BF54" s="51" t="str">
        <f t="shared" si="17"/>
        <v>Cumple</v>
      </c>
      <c r="BG54" s="51" t="str">
        <f t="shared" si="18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19"/>
        <v>2500</v>
      </c>
      <c r="AE55" s="27">
        <f t="shared" si="1"/>
        <v>2.3335701696484939E-11</v>
      </c>
      <c r="AF55" s="27">
        <f t="shared" si="2"/>
        <v>2.0995939769073378E-11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7"/>
        <v>1.7658486655768191E-8</v>
      </c>
      <c r="AU55" s="58">
        <f t="shared" si="8"/>
        <v>6.7624574795048557E-9</v>
      </c>
      <c r="AV55" s="58">
        <f t="shared" si="9"/>
        <v>3.8563815856861176E-9</v>
      </c>
      <c r="AW55" s="58">
        <f t="shared" si="10"/>
        <v>6.8814771204519311E-9</v>
      </c>
      <c r="AX55" s="58">
        <f t="shared" si="11"/>
        <v>6.5192112865453133E-9</v>
      </c>
      <c r="AY55" s="58">
        <f t="shared" si="12"/>
        <v>1.43533882205508E-9</v>
      </c>
      <c r="BA55" s="52">
        <v>50</v>
      </c>
      <c r="BB55" s="51" t="str">
        <f t="shared" si="13"/>
        <v>Cumple</v>
      </c>
      <c r="BC55" s="51" t="str">
        <f t="shared" si="14"/>
        <v>Cumple</v>
      </c>
      <c r="BD55" s="51" t="str">
        <f t="shared" si="15"/>
        <v>Cumple</v>
      </c>
      <c r="BE55" s="51" t="str">
        <f t="shared" si="16"/>
        <v>Cumple</v>
      </c>
      <c r="BF55" s="51" t="str">
        <f t="shared" si="17"/>
        <v>Cumple</v>
      </c>
      <c r="BG55" s="51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 t="shared" ref="AE59:AJ59" si="20">SQRT(AE58)</f>
        <v>290.52862006890018</v>
      </c>
      <c r="AF59" s="27">
        <f t="shared" si="20"/>
        <v>727.12609615838358</v>
      </c>
      <c r="AG59" s="27">
        <f t="shared" si="20"/>
        <v>276.46201128185464</v>
      </c>
      <c r="AH59" s="27">
        <f t="shared" si="20"/>
        <v>218.76845958572207</v>
      </c>
      <c r="AI59" s="27">
        <f t="shared" si="20"/>
        <v>218.76845958572207</v>
      </c>
      <c r="AJ59" s="27">
        <f t="shared" si="20"/>
        <v>218.76845958572207</v>
      </c>
    </row>
    <row r="60" spans="1:59" x14ac:dyDescent="0.25">
      <c r="AD60" t="s">
        <v>44</v>
      </c>
      <c r="AE60" s="30">
        <f t="shared" ref="AE60:AJ60" si="21">SQRT(AE58-AE6)/SQRT(AE6)</f>
        <v>0.35760692838988867</v>
      </c>
      <c r="AF60" s="30">
        <f t="shared" si="21"/>
        <v>0.3893297859476178</v>
      </c>
      <c r="AG60" s="30">
        <f t="shared" si="21"/>
        <v>0.38280875491310734</v>
      </c>
      <c r="AH60" s="30">
        <f t="shared" si="21"/>
        <v>2.5620227335154754E-2</v>
      </c>
      <c r="AI60" s="30">
        <f t="shared" si="21"/>
        <v>0.13962144673076407</v>
      </c>
      <c r="AJ60" s="30">
        <f t="shared" si="21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>386.872444199814</f>
        <v>386.87244419981403</v>
      </c>
      <c r="G2" s="12">
        <f>386.872444199814</f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>220/(2*PI()*50*0.00002)</f>
        <v>35014.087480216971</v>
      </c>
      <c r="G4" s="12">
        <f>220/(2*PI()*50*0.00002)</f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>F4*SQRT(2)/F2</f>
        <v>127.99411829669062</v>
      </c>
      <c r="G5" s="12">
        <f>G4*SQRT(2)/G2</f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>F3/F2</f>
        <v>6.8123516857914457E-2</v>
      </c>
      <c r="G6" s="12">
        <f>G3/G2</f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>2*50*PI()</f>
        <v>314.15926535897933</v>
      </c>
      <c r="G8" s="12">
        <f>2*50*PI()</f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>0.00002</f>
        <v>2.0000000000000002E-5</v>
      </c>
      <c r="G11" s="67">
        <f>0.00002</f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>SQRT(F10^2+(F8*F11)^2)</f>
        <v>6.2831853071795866E-3</v>
      </c>
      <c r="G12" s="68">
        <f>SQRT(G10^2+(G8*G11)^2)</f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>(F15*F2)*(F10*F2*F15+SQRT(((F10*F3)^2)+((F13*F8*F11)^2)*((F3^2)-(F15^2)*(F3^2))))/((F3^2)-(F15^2)*(F2^2))</f>
        <v>2.8129979695641814E-2</v>
      </c>
      <c r="G16" s="69">
        <f>(G15*G2)*(G10*G2*G15+SQRT(((G10*G3)^2)+((G13*G8*G11)^2)*((G3^2)-(G15^2)*(G3^2))))/((G3^2)-(G15^2)*(G2^2))</f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>F16*F7/(F13*F8)</f>
        <v>2.7220313931227151E-3</v>
      </c>
      <c r="G17" s="69">
        <f>G16*G7/(G13*G8)</f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>1/(F13^2*F8^2*F17)</f>
        <v>1.4889054387591332E-4</v>
      </c>
      <c r="G18" s="69">
        <f>1/(G13^2*G8^2*G17)</f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>958.232190222677</f>
        <v>958.23219022267699</v>
      </c>
      <c r="G20" s="12">
        <f>958.232190222677</f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>220/(2*PI()*50*0.00002)</f>
        <v>35014.087480216971</v>
      </c>
      <c r="G22" s="12">
        <f>220/(2*PI()*50*0.00002)</f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>F22*SQRT(2)/F20</f>
        <v>51.675781604804811</v>
      </c>
      <c r="G23" s="12">
        <f>G22*SQRT(2)/G20</f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>F21/F20</f>
        <v>6.3883578972476804E-2</v>
      </c>
      <c r="G24" s="12">
        <f>G21/G20</f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>2*50*PI()</f>
        <v>314.15926535897933</v>
      </c>
      <c r="G26" s="12">
        <f>2*50*PI()</f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>0.00002</f>
        <v>2.0000000000000002E-5</v>
      </c>
      <c r="G29" s="67">
        <f>0.00002</f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>SQRT(F28^2+(F26*F29)^2)</f>
        <v>6.2831853071795866E-3</v>
      </c>
      <c r="G30" s="68">
        <f>SQRT(G28^2+(G26*G29)^2)</f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>(F33*F20)*(F28*F20*F33+SQRT(((F28*F21)^2)+((F31*F26*F29)^2)*((F21^2)-(F33^2)*(F21^2))))/((F21^2)-(F33^2)*(F20^2))</f>
        <v>4.1620626448948476E-2</v>
      </c>
      <c r="G34" s="69">
        <f>(G33*G20)*(G28*G20*G33+SQRT(((G28*G21)^2)+((G31*G26*G29)^2)*((G21^2)-(G33^2)*(G21^2))))/((G21^2)-(G33^2)*(G20^2))</f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>F34*F25/(F31*F26)</f>
        <v>1.8306682217410495E-3</v>
      </c>
      <c r="G35" s="69">
        <f>G34*G25/(G31*G26)</f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>1/(F31^2*F26^2*F35)</f>
        <v>4.5740956451002057E-5</v>
      </c>
      <c r="G36" s="69">
        <f>1/(G31^2*G26^2*G35)</f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>365.135592342902</f>
        <v>365.13559234290199</v>
      </c>
      <c r="G38" s="12">
        <f>365.135592342902</f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>220/(2*PI()*50*0.00002)</f>
        <v>35014.087480216971</v>
      </c>
      <c r="G40" s="12">
        <f>220/(2*PI()*50*0.00002)</f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>F40*SQRT(2)/F38</f>
        <v>135.61372385231243</v>
      </c>
      <c r="G41" s="12">
        <f>G40*SQRT(2)/G38</f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>F39/F38</f>
        <v>7.2386296988593196E-2</v>
      </c>
      <c r="G42" s="12">
        <f>G39/G38</f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>2*50*PI()</f>
        <v>314.15926535897933</v>
      </c>
      <c r="G44" s="12">
        <f>2*50*PI()</f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>0.00002</f>
        <v>2.0000000000000002E-5</v>
      </c>
      <c r="G47" s="67">
        <f>0.00002</f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>SQRT(F46^2+(F44*F47)^2)</f>
        <v>6.2831853071795866E-3</v>
      </c>
      <c r="G48" s="68">
        <f>SQRT(G46^2+(G44*G47)^2)</f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>(F51*F38)*(F46*F38*F51+SQRT(((F46*F39)^2)+((F49*F44*F47)^2)*((F39^2)-(F51^2)*(F39^2))))/((F39^2)-(F51^2)*(F38^2))</f>
        <v>5.4937201830636197E-2</v>
      </c>
      <c r="G52" s="69">
        <f>(G51*G38)*(G46*G38*G51+SQRT(((G46*G39)^2)+((G49*G44*G47)^2)*((G39^2)-(G51^2)*(G39^2))))/((G39^2)-(G51^2)*(G38^2))</f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>F52*F43/(F49*F44)</f>
        <v>2.4163929801989028E-3</v>
      </c>
      <c r="G53" s="69">
        <f>G52*G43/(G49*G44)</f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>1/(F49^2*F44^2*F53)</f>
        <v>3.465351707816915E-5</v>
      </c>
      <c r="G54" s="69">
        <f>1/(G49^2*G44^2*G53)</f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83" t="s">
        <v>14</v>
      </c>
      <c r="B3" s="83" t="s">
        <v>13</v>
      </c>
      <c r="C3" s="90" t="s">
        <v>15</v>
      </c>
      <c r="D3" s="91"/>
      <c r="E3" s="92" t="s">
        <v>16</v>
      </c>
      <c r="F3" s="92"/>
      <c r="G3" s="90" t="s">
        <v>17</v>
      </c>
      <c r="H3" s="91"/>
      <c r="I3" s="92" t="s">
        <v>18</v>
      </c>
      <c r="J3" s="92"/>
      <c r="K3" s="90" t="s">
        <v>19</v>
      </c>
      <c r="L3" s="91"/>
      <c r="M3" s="92" t="s">
        <v>20</v>
      </c>
      <c r="N3" s="91"/>
      <c r="AL3" s="83" t="s">
        <v>13</v>
      </c>
      <c r="AM3" s="95" t="s">
        <v>46</v>
      </c>
      <c r="AN3" s="93" t="s">
        <v>47</v>
      </c>
    </row>
    <row r="4" spans="1:40" ht="18.75" customHeight="1" x14ac:dyDescent="0.35">
      <c r="A4" s="84"/>
      <c r="B4" s="84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5" t="s">
        <v>23</v>
      </c>
      <c r="Q4" s="87" t="s">
        <v>24</v>
      </c>
      <c r="R4" s="88"/>
      <c r="S4" s="88"/>
      <c r="T4" s="89"/>
      <c r="U4" s="88" t="s">
        <v>25</v>
      </c>
      <c r="V4" s="88"/>
      <c r="W4" s="88"/>
      <c r="X4" s="88"/>
      <c r="Y4" s="87" t="s">
        <v>26</v>
      </c>
      <c r="Z4" s="88"/>
      <c r="AA4" s="88"/>
      <c r="AB4" s="89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84"/>
      <c r="AM4" s="96"/>
      <c r="AN4" s="94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86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 t="shared" ref="AE59:AJ59" si="8">SQRT(AE58)</f>
        <v>290.52862006890018</v>
      </c>
      <c r="AF59" s="27">
        <f t="shared" si="8"/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 t="shared" ref="AE60:AJ60" si="9">SQRT(AE58-AE6)/SQRT(AE6)</f>
        <v>0.35760692838988867</v>
      </c>
      <c r="AF60" s="30">
        <f t="shared" si="9"/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abSelected="1" topLeftCell="F1" workbookViewId="0">
      <selection activeCell="R29" sqref="R29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17" width="12" style="53" bestFit="1" customWidth="1"/>
    <col min="18" max="46" width="11.42578125" style="53"/>
    <col min="47" max="47" width="11.85546875" style="53" bestFit="1" customWidth="1"/>
    <col min="48" max="16384" width="11.42578125" style="53"/>
  </cols>
  <sheetData>
    <row r="1" spans="1:59" x14ac:dyDescent="0.25">
      <c r="AE1" s="53" t="s">
        <v>58</v>
      </c>
      <c r="AF1" s="53">
        <v>35000</v>
      </c>
      <c r="AG1" s="53">
        <v>35000</v>
      </c>
      <c r="AH1" s="53">
        <v>35000</v>
      </c>
    </row>
    <row r="2" spans="1:59" x14ac:dyDescent="0.25">
      <c r="AE2" s="53" t="s">
        <v>59</v>
      </c>
      <c r="AF2" s="54">
        <f>C6/SQRT(2)</f>
        <v>59.277628418641704</v>
      </c>
      <c r="AG2" s="54">
        <f>E6/SQRT(2)</f>
        <v>200.29699913119924</v>
      </c>
      <c r="AH2" s="54">
        <f>G6/SQRT(2)</f>
        <v>79.589217338469879</v>
      </c>
      <c r="AN2" s="82" t="s">
        <v>54</v>
      </c>
      <c r="AO2" s="82"/>
    </row>
    <row r="3" spans="1:59" x14ac:dyDescent="0.25">
      <c r="A3" s="83" t="s">
        <v>14</v>
      </c>
      <c r="B3" s="83" t="s">
        <v>13</v>
      </c>
      <c r="C3" s="90" t="s">
        <v>15</v>
      </c>
      <c r="D3" s="91"/>
      <c r="E3" s="92" t="s">
        <v>16</v>
      </c>
      <c r="F3" s="92"/>
      <c r="G3" s="90" t="s">
        <v>17</v>
      </c>
      <c r="H3" s="91"/>
      <c r="I3" s="92" t="s">
        <v>18</v>
      </c>
      <c r="J3" s="92"/>
      <c r="K3" s="90" t="s">
        <v>19</v>
      </c>
      <c r="L3" s="91"/>
      <c r="M3" s="92" t="s">
        <v>20</v>
      </c>
      <c r="N3" s="91"/>
      <c r="AE3" s="53" t="s">
        <v>57</v>
      </c>
      <c r="AF3" s="54">
        <f>AF1/AF2</f>
        <v>590.4419750536639</v>
      </c>
      <c r="AG3" s="54">
        <f>AG1/AG2</f>
        <v>174.7405111000898</v>
      </c>
      <c r="AH3" s="54">
        <f>AH1/AH2</f>
        <v>439.75806234097189</v>
      </c>
      <c r="AN3" s="44" t="s">
        <v>55</v>
      </c>
      <c r="AO3" s="44" t="s">
        <v>56</v>
      </c>
    </row>
    <row r="4" spans="1:59" ht="18.75" x14ac:dyDescent="0.35">
      <c r="A4" s="84"/>
      <c r="B4" s="84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5" t="s">
        <v>23</v>
      </c>
      <c r="Q4" s="87" t="s">
        <v>24</v>
      </c>
      <c r="R4" s="88"/>
      <c r="S4" s="88"/>
      <c r="T4" s="89"/>
      <c r="U4" s="88" t="s">
        <v>25</v>
      </c>
      <c r="V4" s="88"/>
      <c r="W4" s="88"/>
      <c r="X4" s="88"/>
      <c r="Y4" s="87" t="s">
        <v>26</v>
      </c>
      <c r="Z4" s="88"/>
      <c r="AA4" s="88"/>
      <c r="AB4" s="89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83.831226054955906</v>
      </c>
      <c r="AU4" s="48">
        <f>E6</f>
        <v>283.26273267397403</v>
      </c>
      <c r="AV4" s="48">
        <f>G6</f>
        <v>112.556150578724</v>
      </c>
      <c r="AW4" s="48">
        <f>I6</f>
        <v>311.03101165265798</v>
      </c>
      <c r="AX4" s="48">
        <f>K6</f>
        <v>310.50432864752798</v>
      </c>
      <c r="AY4" s="48">
        <f>M6</f>
        <v>311.00144999182498</v>
      </c>
    </row>
    <row r="5" spans="1:59" ht="18" x14ac:dyDescent="0.35">
      <c r="A5" s="6">
        <v>0</v>
      </c>
      <c r="B5" s="6">
        <v>0</v>
      </c>
      <c r="C5" s="60">
        <f>Datos!Q3</f>
        <v>7.2776464631378497E-3</v>
      </c>
      <c r="D5" s="8">
        <f>Datos!W3</f>
        <v>0</v>
      </c>
      <c r="E5" s="60">
        <f>Datos!R3</f>
        <v>2.2285580561036002E-2</v>
      </c>
      <c r="F5" s="8">
        <f>Datos!X3</f>
        <v>0</v>
      </c>
      <c r="G5" s="60">
        <f>Datos!S3</f>
        <v>6.1400494329029E-3</v>
      </c>
      <c r="H5" s="9">
        <f>Datos!Y3</f>
        <v>0</v>
      </c>
      <c r="I5" s="58">
        <f>Datos!T3</f>
        <v>9.1426821293342402E-4</v>
      </c>
      <c r="J5" s="9">
        <f>Datos!Z3</f>
        <v>0</v>
      </c>
      <c r="K5" s="63">
        <f>Datos!U3</f>
        <v>1.4668675912253501E-3</v>
      </c>
      <c r="L5" s="9">
        <f>Datos!AA3</f>
        <v>0</v>
      </c>
      <c r="M5" s="63">
        <f>Datos!V3</f>
        <v>6.0616655968422897E-4</v>
      </c>
      <c r="N5" s="9">
        <f>Datos!AB3</f>
        <v>0</v>
      </c>
      <c r="P5" s="86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0">A5</f>
        <v>0</v>
      </c>
      <c r="AE5" s="54">
        <f>0.5*C5^2</f>
        <v>2.6482069021211426E-5</v>
      </c>
      <c r="AF5" s="54">
        <f>0.5*E5^2</f>
        <v>2.4832355047121283E-4</v>
      </c>
      <c r="AG5" s="54">
        <f>0.5*G5^2</f>
        <v>1.8850103519245612E-5</v>
      </c>
      <c r="AH5" s="54">
        <f>0.5*I5^2</f>
        <v>4.1794318259023839E-7</v>
      </c>
      <c r="AI5" s="54">
        <f>0.5*K5^2</f>
        <v>1.0758502650936304E-6</v>
      </c>
      <c r="AJ5" s="54">
        <f>0.5*M5^2</f>
        <v>1.8371894903970695E-7</v>
      </c>
      <c r="AL5" s="53">
        <v>0</v>
      </c>
      <c r="AM5" s="53" t="s">
        <v>53</v>
      </c>
    </row>
    <row r="6" spans="1:59" ht="18" x14ac:dyDescent="0.35">
      <c r="A6" s="10">
        <v>50</v>
      </c>
      <c r="B6" s="10">
        <v>1</v>
      </c>
      <c r="C6" s="60">
        <f>Datos!Q4</f>
        <v>83.831226054955906</v>
      </c>
      <c r="D6" s="8">
        <f>Datos!W4</f>
        <v>-5.5858038007245403</v>
      </c>
      <c r="E6" s="60">
        <f>Datos!R4</f>
        <v>283.26273267397403</v>
      </c>
      <c r="F6" s="8">
        <f>Datos!X4</f>
        <v>-139.077061801285</v>
      </c>
      <c r="G6" s="60">
        <f>Datos!S4</f>
        <v>112.556150578724</v>
      </c>
      <c r="H6" s="9">
        <f>Datos!Y4</f>
        <v>113.811884237689</v>
      </c>
      <c r="I6" s="58">
        <f>Datos!T4</f>
        <v>311.03101165265798</v>
      </c>
      <c r="J6" s="9">
        <f>Datos!Z4</f>
        <v>8.37257410494293E-2</v>
      </c>
      <c r="K6" s="63">
        <f>Datos!U4</f>
        <v>310.50432864752798</v>
      </c>
      <c r="L6" s="9">
        <f>Datos!AA4</f>
        <v>-120.12990663320601</v>
      </c>
      <c r="M6" s="63">
        <f>Datos!V4</f>
        <v>311.00144999182498</v>
      </c>
      <c r="N6" s="9">
        <f>Datos!AB4</f>
        <v>120.049835991786</v>
      </c>
      <c r="P6" s="6">
        <v>50</v>
      </c>
      <c r="Q6" s="20">
        <f>COS((J6-D6)*PI()/180)</f>
        <v>0.99510824846538992</v>
      </c>
      <c r="R6" s="21">
        <f>C6*I6/2</f>
        <v>13037.055523977799</v>
      </c>
      <c r="S6" s="21">
        <f>R6*Q6</f>
        <v>12973.281487611583</v>
      </c>
      <c r="T6" s="21">
        <f>R6*SIN((J6-D6)*PI()/180)</f>
        <v>1287.9379559880197</v>
      </c>
      <c r="U6" s="20">
        <f>COS((L6-F6)*PI()/180)</f>
        <v>0.94581845021464006</v>
      </c>
      <c r="V6" s="21">
        <f>E6*K6/2</f>
        <v>43977.152319898247</v>
      </c>
      <c r="W6" s="21">
        <f>V6*U6</f>
        <v>41594.402052059326</v>
      </c>
      <c r="X6" s="22">
        <f>V6*SIN((L6-F6)*PI()/180)</f>
        <v>14279.203202531122</v>
      </c>
      <c r="Y6" s="23">
        <f>COS((N6-H6)*PI()/180)</f>
        <v>0.99407920894067991</v>
      </c>
      <c r="Z6" s="21">
        <f>M6*G6/2</f>
        <v>17502.563017740678</v>
      </c>
      <c r="AA6" s="21">
        <f>Z6*Y6</f>
        <v>17398.933999110053</v>
      </c>
      <c r="AB6" s="22">
        <f>Z6*SIN((N6-H6)*PI()/180)</f>
        <v>1901.7907047296069</v>
      </c>
      <c r="AD6" s="54">
        <f t="shared" si="0"/>
        <v>50</v>
      </c>
      <c r="AE6" s="54">
        <f t="shared" ref="AE6:AE55" si="1">0.5*C6^2</f>
        <v>3513.8372309385591</v>
      </c>
      <c r="AF6" s="54">
        <f t="shared" ref="AF6:AF55" si="2">0.5*E6^2</f>
        <v>40118.887860963638</v>
      </c>
      <c r="AG6" s="54">
        <f t="shared" ref="AG6:AG55" si="3">0.5*G6^2</f>
        <v>6334.4435165501955</v>
      </c>
      <c r="AH6" s="54">
        <f t="shared" ref="AH6:AH55" si="4">0.5*I6^2</f>
        <v>48370.145104837931</v>
      </c>
      <c r="AI6" s="54">
        <f t="shared" ref="AI6:AI55" si="5">0.5*K6^2</f>
        <v>48206.46905442603</v>
      </c>
      <c r="AJ6" s="54">
        <f t="shared" ref="AJ6:AJ55" si="6">0.5*M6^2</f>
        <v>48360.950948508806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6.1608063252329003E-2</v>
      </c>
      <c r="D7" s="8">
        <f>Datos!W5</f>
        <v>169.81957325397801</v>
      </c>
      <c r="E7" s="60">
        <f>Datos!R5</f>
        <v>0.106325807017668</v>
      </c>
      <c r="F7" s="8">
        <f>Datos!X5</f>
        <v>-22.420856409705198</v>
      </c>
      <c r="G7" s="60">
        <f>Datos!S5</f>
        <v>4.0636393374123302E-2</v>
      </c>
      <c r="H7" s="9">
        <f>Datos!Y5</f>
        <v>157.45907965994601</v>
      </c>
      <c r="I7" s="58">
        <f>Datos!T5</f>
        <v>2.61405719703288E-3</v>
      </c>
      <c r="J7" s="9">
        <f>Datos!Z5</f>
        <v>83.367181995405602</v>
      </c>
      <c r="K7" s="63">
        <f>Datos!U5</f>
        <v>4.33041672819228E-3</v>
      </c>
      <c r="L7" s="9">
        <f>Datos!AA5</f>
        <v>-97.763791775013203</v>
      </c>
      <c r="M7" s="63">
        <f>Datos!V5</f>
        <v>1.8032590971512399E-3</v>
      </c>
      <c r="N7" s="9">
        <f>Datos!AB5</f>
        <v>86.758075771198705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0"/>
        <v>100</v>
      </c>
      <c r="AE7" s="54">
        <f t="shared" si="1"/>
        <v>1.8977767288514856E-3</v>
      </c>
      <c r="AF7" s="54">
        <f t="shared" si="2"/>
        <v>5.6525886189791891E-3</v>
      </c>
      <c r="AG7" s="54">
        <f t="shared" si="3"/>
        <v>8.2565823322824613E-4</v>
      </c>
      <c r="AH7" s="54">
        <f t="shared" si="4"/>
        <v>3.4166475146796984E-6</v>
      </c>
      <c r="AI7" s="54">
        <f t="shared" si="5"/>
        <v>9.3762545199037657E-6</v>
      </c>
      <c r="AJ7" s="54">
        <f t="shared" si="6"/>
        <v>1.6258716857293526E-6</v>
      </c>
      <c r="AL7" s="54">
        <v>2</v>
      </c>
      <c r="AM7" s="42" t="s">
        <v>53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7.3490590739948834E-4</v>
      </c>
      <c r="AU7" s="58">
        <f>E7/AU$4</f>
        <v>3.7536108620418295E-4</v>
      </c>
      <c r="AV7" s="58">
        <f>G7/AV$4</f>
        <v>3.6103218851378012E-4</v>
      </c>
      <c r="AW7" s="58">
        <f>I7/AW$4</f>
        <v>8.4044905462742498E-6</v>
      </c>
      <c r="AX7" s="58">
        <f>K7/AX$4</f>
        <v>1.3946397291961733E-5</v>
      </c>
      <c r="AY7" s="58">
        <f>M7/AY$4</f>
        <v>5.7982337291309755E-6</v>
      </c>
      <c r="BA7" s="52">
        <v>2</v>
      </c>
      <c r="BB7" s="70" t="str">
        <f>IF(AT7&lt;AN7,"Cumple","No cumple")</f>
        <v>Cumple</v>
      </c>
      <c r="BC7" s="70" t="str">
        <f>IF(AU7&lt;AO7,"Cumple","No cumple")</f>
        <v>Cumple</v>
      </c>
      <c r="BD7" s="70" t="str">
        <f>IF(AV7&lt;AN7,"Cumple","No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9.2545508436765207</v>
      </c>
      <c r="D8" s="8">
        <f>Datos!W6</f>
        <v>-33.9937550529826</v>
      </c>
      <c r="E8" s="60">
        <f>Datos!R6</f>
        <v>12.8786271587312</v>
      </c>
      <c r="F8" s="8">
        <f>Datos!X6</f>
        <v>179.42627069974299</v>
      </c>
      <c r="G8" s="60">
        <f>Datos!S6</f>
        <v>8.4205023314699705</v>
      </c>
      <c r="H8" s="9">
        <f>Datos!Y6</f>
        <v>84.267743079441004</v>
      </c>
      <c r="I8" s="58">
        <f>Datos!T6</f>
        <v>0.17131342155333201</v>
      </c>
      <c r="J8" s="9">
        <f>Datos!Z6</f>
        <v>-124.19874561869899</v>
      </c>
      <c r="K8" s="63">
        <f>Datos!U6</f>
        <v>0.240832869782653</v>
      </c>
      <c r="L8" s="9">
        <f>Datos!AA6</f>
        <v>89.512373683616701</v>
      </c>
      <c r="M8" s="63">
        <f>Datos!V6</f>
        <v>0.16079974505323799</v>
      </c>
      <c r="N8" s="9">
        <f>Datos!AB6</f>
        <v>-2.5996978320452202</v>
      </c>
      <c r="AD8" s="54">
        <f t="shared" si="0"/>
        <v>150</v>
      </c>
      <c r="AE8" s="54">
        <f t="shared" si="1"/>
        <v>42.823355659096897</v>
      </c>
      <c r="AF8" s="54">
        <f t="shared" si="2"/>
        <v>82.929518746804433</v>
      </c>
      <c r="AG8" s="54">
        <f t="shared" si="3"/>
        <v>35.452429757145602</v>
      </c>
      <c r="AH8" s="54">
        <f t="shared" si="4"/>
        <v>1.4674144202154821E-2</v>
      </c>
      <c r="AI8" s="54">
        <f t="shared" si="5"/>
        <v>2.900023558387415E-2</v>
      </c>
      <c r="AJ8" s="54">
        <f t="shared" si="6"/>
        <v>1.2928279004593169E-2</v>
      </c>
      <c r="AL8" s="54">
        <v>3</v>
      </c>
      <c r="AM8" s="42" t="s">
        <v>53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7">C8/AT$4</f>
        <v>0.11039503153168322</v>
      </c>
      <c r="AU8" s="58">
        <f t="shared" ref="AU8:AU55" si="8">E8/AU$4</f>
        <v>4.5465307197872978E-2</v>
      </c>
      <c r="AV8" s="58">
        <f t="shared" ref="AV8:AV55" si="9">G8/AV$4</f>
        <v>7.4811569942421802E-2</v>
      </c>
      <c r="AW8" s="58">
        <f t="shared" ref="AW8:AW55" si="10">I8/AW$4</f>
        <v>5.5079209189804281E-4</v>
      </c>
      <c r="AX8" s="58">
        <f t="shared" ref="AX8:AX55" si="11">K8/AX$4</f>
        <v>7.7561839743637445E-4</v>
      </c>
      <c r="AY8" s="58">
        <f t="shared" ref="AY8:AY55" si="12">M8/AY$4</f>
        <v>5.1703857026217975E-4</v>
      </c>
      <c r="BA8" s="52">
        <v>3</v>
      </c>
      <c r="BB8" s="70" t="str">
        <f t="shared" ref="BB8:BC55" si="13">IF(AT8&lt;AN8,"Cumple","No cumple")</f>
        <v>Cumple</v>
      </c>
      <c r="BC8" s="70" t="str">
        <f t="shared" si="13"/>
        <v>Cumple</v>
      </c>
      <c r="BD8" s="70" t="str">
        <f t="shared" ref="BD8:BD55" si="14">IF(AV8&lt;AN8,"Cumple","No cumple")</f>
        <v>Cumple</v>
      </c>
      <c r="BE8" s="70" t="str">
        <f t="shared" ref="BE8:BE55" si="15">IF(AW8&lt;AP8,"Cumple","No cumple")</f>
        <v>Cumple</v>
      </c>
      <c r="BF8" s="70" t="str">
        <f t="shared" ref="BF8:BF55" si="16">IF(AX8&lt;AP8,"Cumple","No cumple")</f>
        <v>Cumple</v>
      </c>
      <c r="BG8" s="70" t="str">
        <f t="shared" ref="BG8:BG55" si="17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6.55783132809869E-2</v>
      </c>
      <c r="D9" s="8">
        <f>Datos!W7</f>
        <v>45.170019634262701</v>
      </c>
      <c r="E9" s="60">
        <f>Datos!R7</f>
        <v>7.5290055167716696E-2</v>
      </c>
      <c r="F9" s="8">
        <f>Datos!X7</f>
        <v>-106.985816048326</v>
      </c>
      <c r="G9" s="60">
        <f>Datos!S7</f>
        <v>3.8461214615602798E-2</v>
      </c>
      <c r="H9" s="9">
        <f>Datos!Y7</f>
        <v>132.659872009727</v>
      </c>
      <c r="I9" s="58">
        <f>Datos!T7</f>
        <v>1.38096504008801E-3</v>
      </c>
      <c r="J9" s="9">
        <f>Datos!Z7</f>
        <v>29.051846173129899</v>
      </c>
      <c r="K9" s="63">
        <f>Datos!U7</f>
        <v>3.00976640901378E-3</v>
      </c>
      <c r="L9" s="9">
        <f>Datos!AA7</f>
        <v>-127.039630187772</v>
      </c>
      <c r="M9" s="63">
        <f>Datos!V7</f>
        <v>2.0013399171653302E-3</v>
      </c>
      <c r="N9" s="9">
        <f>Datos!AB7</f>
        <v>70.126211507211707</v>
      </c>
      <c r="AD9" s="54">
        <f t="shared" si="0"/>
        <v>200</v>
      </c>
      <c r="AE9" s="54">
        <f t="shared" si="1"/>
        <v>2.1502575863896313E-3</v>
      </c>
      <c r="AF9" s="54">
        <f t="shared" si="2"/>
        <v>2.834296203578912E-3</v>
      </c>
      <c r="AG9" s="54">
        <f t="shared" si="3"/>
        <v>7.3963251485372914E-4</v>
      </c>
      <c r="AH9" s="54">
        <f t="shared" si="4"/>
        <v>9.5353222097263951E-7</v>
      </c>
      <c r="AI9" s="54">
        <f t="shared" si="5"/>
        <v>4.529346918413852E-6</v>
      </c>
      <c r="AJ9" s="54">
        <f t="shared" si="6"/>
        <v>2.0026807320196655E-6</v>
      </c>
      <c r="AL9" s="54">
        <v>4</v>
      </c>
      <c r="AM9" s="42" t="s">
        <v>53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7"/>
        <v>7.8226594512642307E-4</v>
      </c>
      <c r="AU9" s="58">
        <f t="shared" si="8"/>
        <v>2.6579583716144204E-4</v>
      </c>
      <c r="AV9" s="58">
        <f t="shared" si="9"/>
        <v>3.4170691177557876E-4</v>
      </c>
      <c r="AW9" s="58">
        <f t="shared" si="10"/>
        <v>4.4399593235101406E-6</v>
      </c>
      <c r="AX9" s="58">
        <f t="shared" si="11"/>
        <v>9.6931544308045567E-6</v>
      </c>
      <c r="AY9" s="58">
        <f t="shared" si="12"/>
        <v>6.4351465795993479E-6</v>
      </c>
      <c r="BA9" s="52">
        <v>4</v>
      </c>
      <c r="BB9" s="70" t="str">
        <f t="shared" si="13"/>
        <v>Cumple</v>
      </c>
      <c r="BC9" s="70" t="str">
        <f t="shared" si="13"/>
        <v>Cumple</v>
      </c>
      <c r="BD9" s="70" t="str">
        <f t="shared" si="14"/>
        <v>Cumple</v>
      </c>
      <c r="BE9" s="70" t="str">
        <f t="shared" si="15"/>
        <v>Cumple</v>
      </c>
      <c r="BF9" s="70" t="str">
        <f t="shared" si="16"/>
        <v>Cumple</v>
      </c>
      <c r="BG9" s="70" t="str">
        <f t="shared" si="17"/>
        <v>Cumple</v>
      </c>
    </row>
    <row r="10" spans="1:59" x14ac:dyDescent="0.25">
      <c r="A10" s="10">
        <v>250</v>
      </c>
      <c r="B10" s="10">
        <v>5</v>
      </c>
      <c r="C10" s="60">
        <f>Datos!Q8</f>
        <v>9.7063689985106496</v>
      </c>
      <c r="D10" s="8">
        <f>Datos!W8</f>
        <v>-72.916151377575702</v>
      </c>
      <c r="E10" s="60">
        <f>Datos!R8</f>
        <v>19.539814723740701</v>
      </c>
      <c r="F10" s="8">
        <f>Datos!X8</f>
        <v>73.627190432343795</v>
      </c>
      <c r="G10" s="60">
        <f>Datos!S8</f>
        <v>11.836308549558799</v>
      </c>
      <c r="H10" s="9">
        <f>Datos!Y8</f>
        <v>-140.60226574885201</v>
      </c>
      <c r="I10" s="58">
        <f>Datos!T8</f>
        <v>0.30512619080073999</v>
      </c>
      <c r="J10" s="9">
        <f>Datos!Z8</f>
        <v>-162.92625507939499</v>
      </c>
      <c r="K10" s="63">
        <f>Datos!U8</f>
        <v>0.61408315770503497</v>
      </c>
      <c r="L10" s="9">
        <f>Datos!AA8</f>
        <v>-16.543845661027401</v>
      </c>
      <c r="M10" s="63">
        <f>Datos!V8</f>
        <v>0.37790330677016198</v>
      </c>
      <c r="N10" s="9">
        <f>Datos!AB8</f>
        <v>130.097807627305</v>
      </c>
      <c r="P10" s="53" t="s">
        <v>96</v>
      </c>
      <c r="Q10" s="53">
        <v>0.98</v>
      </c>
      <c r="AD10" s="54">
        <f t="shared" si="0"/>
        <v>250</v>
      </c>
      <c r="AE10" s="54">
        <f t="shared" si="1"/>
        <v>47.106799567624314</v>
      </c>
      <c r="AF10" s="54">
        <f t="shared" si="2"/>
        <v>190.90217971905693</v>
      </c>
      <c r="AG10" s="54">
        <f t="shared" si="3"/>
        <v>70.049100040179368</v>
      </c>
      <c r="AH10" s="54">
        <f t="shared" si="4"/>
        <v>4.6550996156284795E-2</v>
      </c>
      <c r="AI10" s="54">
        <f t="shared" si="5"/>
        <v>0.18854906228849341</v>
      </c>
      <c r="AJ10" s="54">
        <f t="shared" si="6"/>
        <v>7.1405454633911583E-2</v>
      </c>
      <c r="AL10" s="54">
        <v>5</v>
      </c>
      <c r="AM10" s="42"/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7"/>
        <v>0.11578464798006891</v>
      </c>
      <c r="AU10" s="58">
        <f t="shared" si="8"/>
        <v>6.8981240628750051E-2</v>
      </c>
      <c r="AV10" s="58">
        <f t="shared" si="9"/>
        <v>0.10515914491301166</v>
      </c>
      <c r="AW10" s="58">
        <f t="shared" si="10"/>
        <v>9.8101533084902744E-4</v>
      </c>
      <c r="AX10" s="58">
        <f t="shared" si="11"/>
        <v>1.9776959644324877E-3</v>
      </c>
      <c r="AY10" s="58">
        <f t="shared" si="12"/>
        <v>1.2151175075874906E-3</v>
      </c>
      <c r="BA10" s="52">
        <v>5</v>
      </c>
      <c r="BB10" s="70" t="str">
        <f t="shared" si="13"/>
        <v>Cumple</v>
      </c>
      <c r="BC10" s="70" t="str">
        <f t="shared" si="13"/>
        <v>Cumple</v>
      </c>
      <c r="BD10" s="70" t="str">
        <f t="shared" si="14"/>
        <v>Cumple</v>
      </c>
      <c r="BE10" s="70" t="str">
        <f t="shared" si="15"/>
        <v>Cumple</v>
      </c>
      <c r="BF10" s="70" t="str">
        <f t="shared" si="16"/>
        <v>Cumple</v>
      </c>
      <c r="BG10" s="70" t="str">
        <f t="shared" si="17"/>
        <v>Cumple</v>
      </c>
    </row>
    <row r="11" spans="1:59" x14ac:dyDescent="0.25">
      <c r="A11" s="10">
        <v>300</v>
      </c>
      <c r="B11" s="10">
        <v>6</v>
      </c>
      <c r="C11" s="60">
        <f>Datos!Q9</f>
        <v>7.0485389987513206E-2</v>
      </c>
      <c r="D11" s="8">
        <f>Datos!W9</f>
        <v>109.74704467647901</v>
      </c>
      <c r="E11" s="60">
        <f>Datos!R9</f>
        <v>7.5605565072290395E-2</v>
      </c>
      <c r="F11" s="8">
        <f>Datos!X9</f>
        <v>-145.198447596183</v>
      </c>
      <c r="G11" s="60">
        <f>Datos!S9</f>
        <v>8.8663030933657502E-2</v>
      </c>
      <c r="H11" s="9">
        <f>Datos!Y9</f>
        <v>-11.2405291149986</v>
      </c>
      <c r="I11" s="58">
        <f>Datos!T9</f>
        <v>3.70794801004687E-3</v>
      </c>
      <c r="J11" s="9">
        <f>Datos!Z9</f>
        <v>47.381998044653699</v>
      </c>
      <c r="K11" s="63">
        <f>Datos!U9</f>
        <v>1.7210595912296499E-3</v>
      </c>
      <c r="L11" s="9">
        <f>Datos!AA9</f>
        <v>-159.441595475338</v>
      </c>
      <c r="M11" s="63">
        <f>Datos!V9</f>
        <v>2.1671363900284402E-3</v>
      </c>
      <c r="N11" s="9">
        <f>Datos!AB9</f>
        <v>-108.17427807191</v>
      </c>
      <c r="P11" s="53" t="s">
        <v>92</v>
      </c>
      <c r="Q11" s="53">
        <f>Q10/SQRT(1-Q10^2)</f>
        <v>4.9246852947701338</v>
      </c>
      <c r="AD11" s="54">
        <f t="shared" si="0"/>
        <v>300</v>
      </c>
      <c r="AE11" s="54">
        <f t="shared" si="1"/>
        <v>2.4840951008459136E-3</v>
      </c>
      <c r="AF11" s="54">
        <f t="shared" si="2"/>
        <v>2.8581007349501686E-3</v>
      </c>
      <c r="AG11" s="54">
        <f t="shared" si="3"/>
        <v>3.9305665271713534E-3</v>
      </c>
      <c r="AH11" s="54">
        <f t="shared" si="4"/>
        <v>6.8744392226052719E-6</v>
      </c>
      <c r="AI11" s="54">
        <f t="shared" si="5"/>
        <v>1.4810230582817849E-6</v>
      </c>
      <c r="AJ11" s="54">
        <f t="shared" si="6"/>
        <v>2.3482400664927497E-6</v>
      </c>
      <c r="AL11" s="54">
        <v>6</v>
      </c>
      <c r="AM11" s="42"/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7"/>
        <v>8.408011346667675E-4</v>
      </c>
      <c r="AU11" s="58">
        <f t="shared" si="8"/>
        <v>2.6690967907631494E-4</v>
      </c>
      <c r="AV11" s="58">
        <f t="shared" si="9"/>
        <v>7.8772266533444415E-4</v>
      </c>
      <c r="AW11" s="58">
        <f t="shared" si="10"/>
        <v>1.1921473650954455E-5</v>
      </c>
      <c r="AX11" s="58">
        <f t="shared" si="11"/>
        <v>5.5427877566992873E-6</v>
      </c>
      <c r="AY11" s="58">
        <f t="shared" si="12"/>
        <v>6.9682517238598267E-6</v>
      </c>
      <c r="BA11" s="52">
        <v>6</v>
      </c>
      <c r="BB11" s="70" t="str">
        <f t="shared" si="13"/>
        <v>Cumple</v>
      </c>
      <c r="BC11" s="70" t="str">
        <f t="shared" si="13"/>
        <v>Cumple</v>
      </c>
      <c r="BD11" s="70" t="str">
        <f t="shared" si="14"/>
        <v>Cumple</v>
      </c>
      <c r="BE11" s="70" t="str">
        <f t="shared" si="15"/>
        <v>Cumple</v>
      </c>
      <c r="BF11" s="70" t="str">
        <f t="shared" si="16"/>
        <v>Cumple</v>
      </c>
      <c r="BG11" s="70" t="str">
        <f t="shared" si="17"/>
        <v>Cumple</v>
      </c>
    </row>
    <row r="12" spans="1:59" x14ac:dyDescent="0.25">
      <c r="A12" s="10">
        <v>350</v>
      </c>
      <c r="B12" s="10">
        <v>7</v>
      </c>
      <c r="C12" s="60">
        <f>Datos!Q10</f>
        <v>9.4788532263746106</v>
      </c>
      <c r="D12" s="8">
        <f>Datos!W10</f>
        <v>-170.89759551878001</v>
      </c>
      <c r="E12" s="60">
        <f>Datos!R10</f>
        <v>19.333864634694201</v>
      </c>
      <c r="F12" s="8">
        <f>Datos!X10</f>
        <v>60.1052338018523</v>
      </c>
      <c r="G12" s="60">
        <f>Datos!S10</f>
        <v>11.1108690481097</v>
      </c>
      <c r="H12" s="9">
        <f>Datos!Y10</f>
        <v>-88.675142567990804</v>
      </c>
      <c r="I12" s="58">
        <f>Datos!T10</f>
        <v>0.42098677632019499</v>
      </c>
      <c r="J12" s="9">
        <f>Datos!Z10</f>
        <v>99.141541539017993</v>
      </c>
      <c r="K12" s="63">
        <f>Datos!U10</f>
        <v>0.85065179136231295</v>
      </c>
      <c r="L12" s="9">
        <f>Datos!AA10</f>
        <v>-29.9810797061089</v>
      </c>
      <c r="M12" s="63">
        <f>Datos!V10</f>
        <v>0.48741986178257501</v>
      </c>
      <c r="N12" s="9">
        <f>Datos!AB10</f>
        <v>-177.938689593471</v>
      </c>
      <c r="P12" s="53" t="s">
        <v>95</v>
      </c>
      <c r="Q12" s="53">
        <f>S6/Q11</f>
        <v>2634.3371629023309</v>
      </c>
      <c r="R12" s="53">
        <f>W6/Q11</f>
        <v>8446.1035705634458</v>
      </c>
      <c r="S12" s="53">
        <f>AA6/Q11</f>
        <v>3533.0042343187274</v>
      </c>
      <c r="AD12" s="54">
        <f t="shared" si="0"/>
        <v>350</v>
      </c>
      <c r="AE12" s="54">
        <f t="shared" si="1"/>
        <v>44.924329243576182</v>
      </c>
      <c r="AF12" s="54">
        <f t="shared" si="2"/>
        <v>186.89916085633956</v>
      </c>
      <c r="AG12" s="54">
        <f t="shared" si="3"/>
        <v>61.72570550212108</v>
      </c>
      <c r="AH12" s="54">
        <f t="shared" si="4"/>
        <v>8.861493291823494E-2</v>
      </c>
      <c r="AI12" s="54">
        <f t="shared" si="5"/>
        <v>0.36180423507395598</v>
      </c>
      <c r="AJ12" s="54">
        <f t="shared" si="6"/>
        <v>0.11878906083007226</v>
      </c>
      <c r="AL12" s="54">
        <v>7</v>
      </c>
      <c r="AM12" s="42"/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7"/>
        <v>0.11307067392955353</v>
      </c>
      <c r="AU12" s="58">
        <f t="shared" si="8"/>
        <v>6.8254176792634541E-2</v>
      </c>
      <c r="AV12" s="58">
        <f t="shared" si="9"/>
        <v>9.8714010660292964E-2</v>
      </c>
      <c r="AW12" s="58">
        <f t="shared" si="10"/>
        <v>1.3535202618005482E-3</v>
      </c>
      <c r="AX12" s="58">
        <f t="shared" si="11"/>
        <v>2.7395811036436102E-3</v>
      </c>
      <c r="AY12" s="58">
        <f t="shared" si="12"/>
        <v>1.567259129484404E-3</v>
      </c>
      <c r="BA12" s="52">
        <v>7</v>
      </c>
      <c r="BB12" s="70" t="str">
        <f t="shared" si="13"/>
        <v>Cumple</v>
      </c>
      <c r="BC12" s="70" t="str">
        <f t="shared" si="13"/>
        <v>Cumple</v>
      </c>
      <c r="BD12" s="70" t="str">
        <f t="shared" si="14"/>
        <v>Cumple</v>
      </c>
      <c r="BE12" s="70" t="str">
        <f t="shared" si="15"/>
        <v>Cumple</v>
      </c>
      <c r="BF12" s="70" t="str">
        <f t="shared" si="16"/>
        <v>Cumple</v>
      </c>
      <c r="BG12" s="70" t="str">
        <f t="shared" si="17"/>
        <v>Cumple</v>
      </c>
    </row>
    <row r="13" spans="1:59" x14ac:dyDescent="0.25">
      <c r="A13" s="10">
        <v>400</v>
      </c>
      <c r="B13" s="10">
        <v>8</v>
      </c>
      <c r="C13" s="60">
        <f>Datos!Q11</f>
        <v>0.110371914084469</v>
      </c>
      <c r="D13" s="8">
        <f>Datos!W11</f>
        <v>-31.064405289898499</v>
      </c>
      <c r="E13" s="60">
        <f>Datos!R11</f>
        <v>0.14201993933450599</v>
      </c>
      <c r="F13" s="8">
        <f>Datos!X11</f>
        <v>149.848037172201</v>
      </c>
      <c r="G13" s="60">
        <f>Datos!S11</f>
        <v>3.5144069060081197E-2</v>
      </c>
      <c r="H13" s="9">
        <f>Datos!Y11</f>
        <v>-16.184640184919399</v>
      </c>
      <c r="I13" s="58">
        <f>Datos!T11</f>
        <v>4.0889470820998901E-3</v>
      </c>
      <c r="J13" s="9">
        <f>Datos!Z11</f>
        <v>-134.49014617187299</v>
      </c>
      <c r="K13" s="63">
        <f>Datos!U11</f>
        <v>4.8460772721730799E-3</v>
      </c>
      <c r="L13" s="9">
        <f>Datos!AA11</f>
        <v>41.797863337130003</v>
      </c>
      <c r="M13" s="63">
        <f>Datos!V11</f>
        <v>7.0687350622199998E-4</v>
      </c>
      <c r="N13" s="9">
        <f>Datos!AB11</f>
        <v>-137.194394938785</v>
      </c>
      <c r="P13" s="53" t="s">
        <v>94</v>
      </c>
      <c r="Q13" s="54">
        <f>T6-Q12</f>
        <v>-1346.3992069143112</v>
      </c>
      <c r="R13" s="54">
        <f>X6-R12</f>
        <v>5833.099631967676</v>
      </c>
      <c r="S13" s="54">
        <f>AB6-S12</f>
        <v>-1631.2135295891205</v>
      </c>
      <c r="AD13" s="54">
        <f t="shared" si="0"/>
        <v>400</v>
      </c>
      <c r="AE13" s="54">
        <f t="shared" si="1"/>
        <v>6.0909797093347037E-3</v>
      </c>
      <c r="AF13" s="54">
        <f t="shared" si="2"/>
        <v>1.0084831584288381E-2</v>
      </c>
      <c r="AG13" s="54">
        <f t="shared" si="3"/>
        <v>6.175527950498782E-4</v>
      </c>
      <c r="AH13" s="54">
        <f t="shared" si="4"/>
        <v>8.3597441201066031E-6</v>
      </c>
      <c r="AI13" s="54">
        <f t="shared" si="5"/>
        <v>1.174223246393624E-5</v>
      </c>
      <c r="AJ13" s="54">
        <f t="shared" si="6"/>
        <v>2.4983507689929191E-7</v>
      </c>
      <c r="AL13" s="54">
        <v>8</v>
      </c>
      <c r="AM13" s="42"/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7"/>
        <v>1.3165966821493728E-3</v>
      </c>
      <c r="AU13" s="58">
        <f t="shared" si="8"/>
        <v>5.0137177592636658E-4</v>
      </c>
      <c r="AV13" s="58">
        <f t="shared" si="9"/>
        <v>3.122358829738117E-4</v>
      </c>
      <c r="AW13" s="58">
        <f t="shared" si="10"/>
        <v>1.3146428905507973E-5</v>
      </c>
      <c r="AX13" s="58">
        <f t="shared" si="11"/>
        <v>1.5607116632741542E-5</v>
      </c>
      <c r="AY13" s="58">
        <f t="shared" si="12"/>
        <v>2.2728945676638517E-6</v>
      </c>
      <c r="BA13" s="52">
        <v>8</v>
      </c>
      <c r="BB13" s="70" t="str">
        <f t="shared" si="13"/>
        <v>Cumple</v>
      </c>
      <c r="BC13" s="70" t="str">
        <f t="shared" si="13"/>
        <v>Cumple</v>
      </c>
      <c r="BD13" s="70" t="str">
        <f t="shared" si="14"/>
        <v>Cumple</v>
      </c>
      <c r="BE13" s="70" t="str">
        <f t="shared" si="15"/>
        <v>Cumple</v>
      </c>
      <c r="BF13" s="70" t="str">
        <f t="shared" si="16"/>
        <v>Cumple</v>
      </c>
      <c r="BG13" s="70" t="str">
        <f t="shared" si="17"/>
        <v>Cumple</v>
      </c>
    </row>
    <row r="14" spans="1:59" x14ac:dyDescent="0.25">
      <c r="A14" s="10">
        <v>450</v>
      </c>
      <c r="B14" s="10">
        <v>9</v>
      </c>
      <c r="C14" s="60">
        <f>Datos!Q12</f>
        <v>9.6493666698326308</v>
      </c>
      <c r="D14" s="8">
        <f>Datos!W12</f>
        <v>162.881126564894</v>
      </c>
      <c r="E14" s="60">
        <f>Datos!R12</f>
        <v>23.815963353806101</v>
      </c>
      <c r="F14" s="8">
        <f>Datos!X12</f>
        <v>9.3969636549069104</v>
      </c>
      <c r="G14" s="60">
        <f>Datos!S12</f>
        <v>11.439897375407799</v>
      </c>
      <c r="H14" s="9">
        <f>Datos!Y12</f>
        <v>158.34590903846399</v>
      </c>
      <c r="I14" s="58">
        <f>Datos!T12</f>
        <v>0.54726153606691996</v>
      </c>
      <c r="J14" s="9">
        <f>Datos!Z12</f>
        <v>72.645779787730106</v>
      </c>
      <c r="K14" s="63">
        <f>Datos!U12</f>
        <v>1.3474710316756999</v>
      </c>
      <c r="L14" s="9">
        <f>Datos!AA12</f>
        <v>-80.603612991429301</v>
      </c>
      <c r="M14" s="63">
        <f>Datos!V12</f>
        <v>0.65407142501163595</v>
      </c>
      <c r="N14" s="9">
        <f>Datos!AB12</f>
        <v>67.946961005719302</v>
      </c>
      <c r="P14" s="53" t="s">
        <v>93</v>
      </c>
      <c r="Q14" s="53">
        <f>2*Q13/(100*PI()*I6^2)</f>
        <v>-8.8602624073578625E-5</v>
      </c>
      <c r="R14" s="53">
        <f>R13/(100*PI()*AI6)</f>
        <v>3.8516267969223276E-4</v>
      </c>
      <c r="S14" s="53">
        <f>S13/(100*PI()*AJ6)</f>
        <v>-1.0736583602291278E-4</v>
      </c>
      <c r="AD14" s="54">
        <f t="shared" si="0"/>
        <v>450</v>
      </c>
      <c r="AE14" s="54">
        <f t="shared" si="1"/>
        <v>46.555138564438437</v>
      </c>
      <c r="AF14" s="54">
        <f t="shared" si="2"/>
        <v>283.60005523491759</v>
      </c>
      <c r="AG14" s="54">
        <f t="shared" si="3"/>
        <v>65.435625979931132</v>
      </c>
      <c r="AH14" s="54">
        <f t="shared" si="4"/>
        <v>0.14974759442916236</v>
      </c>
      <c r="AI14" s="54">
        <f t="shared" si="5"/>
        <v>0.90783909060258761</v>
      </c>
      <c r="AJ14" s="54">
        <f t="shared" si="6"/>
        <v>0.21390471450837606</v>
      </c>
      <c r="AL14" s="54">
        <v>9</v>
      </c>
      <c r="AM14" s="42"/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7"/>
        <v>0.11510468263349684</v>
      </c>
      <c r="AU14" s="58">
        <f t="shared" si="8"/>
        <v>8.4077291527147283E-2</v>
      </c>
      <c r="AV14" s="58">
        <f t="shared" si="9"/>
        <v>0.10163724786773433</v>
      </c>
      <c r="AW14" s="58">
        <f t="shared" si="10"/>
        <v>1.7595079447514095E-3</v>
      </c>
      <c r="AX14" s="58">
        <f t="shared" si="11"/>
        <v>4.3396207632431906E-3</v>
      </c>
      <c r="AY14" s="58">
        <f t="shared" si="12"/>
        <v>2.1031137476331023E-3</v>
      </c>
      <c r="BA14" s="52">
        <v>9</v>
      </c>
      <c r="BB14" s="70" t="str">
        <f t="shared" si="13"/>
        <v>Cumple</v>
      </c>
      <c r="BC14" s="70" t="str">
        <f t="shared" si="13"/>
        <v>Cumple</v>
      </c>
      <c r="BD14" s="70" t="str">
        <f t="shared" si="14"/>
        <v>Cumple</v>
      </c>
      <c r="BE14" s="70" t="str">
        <f t="shared" si="15"/>
        <v>Cumple</v>
      </c>
      <c r="BF14" s="70" t="str">
        <f t="shared" si="16"/>
        <v>Cumple</v>
      </c>
      <c r="BG14" s="70" t="str">
        <f t="shared" si="17"/>
        <v>Cumple</v>
      </c>
    </row>
    <row r="15" spans="1:59" x14ac:dyDescent="0.25">
      <c r="A15" s="10">
        <v>500</v>
      </c>
      <c r="B15" s="10">
        <v>10</v>
      </c>
      <c r="C15" s="60">
        <f>Datos!Q13</f>
        <v>4.7081353971858302E-2</v>
      </c>
      <c r="D15" s="8">
        <f>Datos!W13</f>
        <v>-20.782024219610499</v>
      </c>
      <c r="E15" s="60">
        <f>Datos!R13</f>
        <v>6.9108164982581696E-2</v>
      </c>
      <c r="F15" s="8">
        <f>Datos!X13</f>
        <v>160.87221147065</v>
      </c>
      <c r="G15" s="60">
        <f>Datos!S13</f>
        <v>2.4156774352093999E-2</v>
      </c>
      <c r="H15" s="9">
        <f>Datos!Y13</f>
        <v>-8.3536332029709808</v>
      </c>
      <c r="I15" s="58">
        <f>Datos!T13</f>
        <v>1.4144106037073899E-3</v>
      </c>
      <c r="J15" s="9">
        <f>Datos!Z13</f>
        <v>-138.540170491346</v>
      </c>
      <c r="K15" s="63">
        <f>Datos!U13</f>
        <v>1.8681892768808101E-3</v>
      </c>
      <c r="L15" s="9">
        <f>Datos!AA13</f>
        <v>38.591684359154598</v>
      </c>
      <c r="M15" s="63">
        <f>Datos!V13</f>
        <v>3.8325597143764098E-4</v>
      </c>
      <c r="N15" s="9">
        <f>Datos!AB13</f>
        <v>-130.21000868835799</v>
      </c>
      <c r="P15" s="53" t="s">
        <v>23</v>
      </c>
      <c r="Q15" s="53">
        <f>5000*2*PI()</f>
        <v>31415.926535897932</v>
      </c>
      <c r="R15" s="53">
        <f>5000*2*PI()</f>
        <v>31415.926535897932</v>
      </c>
      <c r="S15" s="53">
        <f>5000*2*PI()</f>
        <v>31415.926535897932</v>
      </c>
      <c r="AD15" s="54">
        <f t="shared" si="0"/>
        <v>500</v>
      </c>
      <c r="AE15" s="54">
        <f t="shared" si="1"/>
        <v>1.1083269459117087E-3</v>
      </c>
      <c r="AF15" s="54">
        <f t="shared" si="2"/>
        <v>2.3879692336298657E-3</v>
      </c>
      <c r="AG15" s="54">
        <f t="shared" si="3"/>
        <v>2.9177487354899319E-4</v>
      </c>
      <c r="AH15" s="54">
        <f t="shared" si="4"/>
        <v>1.0002786779399516E-6</v>
      </c>
      <c r="AI15" s="54">
        <f t="shared" si="5"/>
        <v>1.7450655871262221E-6</v>
      </c>
      <c r="AJ15" s="54">
        <f t="shared" si="6"/>
        <v>7.3442569821304946E-8</v>
      </c>
      <c r="AL15" s="54">
        <v>10</v>
      </c>
      <c r="AM15" s="42"/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7"/>
        <v>5.6162072520559261E-4</v>
      </c>
      <c r="AU15" s="58">
        <f t="shared" si="8"/>
        <v>2.439719631672229E-4</v>
      </c>
      <c r="AV15" s="58">
        <f t="shared" si="9"/>
        <v>2.146197629173385E-4</v>
      </c>
      <c r="AW15" s="58">
        <f t="shared" si="10"/>
        <v>4.5474906061358422E-6</v>
      </c>
      <c r="AX15" s="58">
        <f t="shared" si="11"/>
        <v>6.0166287697763571E-6</v>
      </c>
      <c r="AY15" s="58">
        <f t="shared" si="12"/>
        <v>1.2323285677533507E-6</v>
      </c>
      <c r="BA15" s="52">
        <v>10</v>
      </c>
      <c r="BB15" s="70" t="str">
        <f t="shared" si="13"/>
        <v>Cumple</v>
      </c>
      <c r="BC15" s="70" t="str">
        <f t="shared" si="13"/>
        <v>Cumple</v>
      </c>
      <c r="BD15" s="70" t="str">
        <f t="shared" si="14"/>
        <v>Cumple</v>
      </c>
      <c r="BE15" s="70" t="str">
        <f t="shared" si="15"/>
        <v>Cumple</v>
      </c>
      <c r="BF15" s="70" t="str">
        <f t="shared" si="16"/>
        <v>Cumple</v>
      </c>
      <c r="BG15" s="70" t="str">
        <f t="shared" si="17"/>
        <v>Cumple</v>
      </c>
    </row>
    <row r="16" spans="1:59" x14ac:dyDescent="0.25">
      <c r="A16" s="10">
        <v>550</v>
      </c>
      <c r="B16" s="10">
        <v>11</v>
      </c>
      <c r="C16" s="60">
        <f>Datos!Q14</f>
        <v>3.5979936824204</v>
      </c>
      <c r="D16" s="8">
        <f>Datos!W14</f>
        <v>-165.15367380991901</v>
      </c>
      <c r="E16" s="60">
        <f>Datos!R14</f>
        <v>10.855974440345801</v>
      </c>
      <c r="F16" s="8">
        <f>Datos!X14</f>
        <v>-2.6654980662975301</v>
      </c>
      <c r="G16" s="60">
        <f>Datos!S14</f>
        <v>6.1292842387587196</v>
      </c>
      <c r="H16" s="9">
        <f>Datos!Y14</f>
        <v>137.37455532774601</v>
      </c>
      <c r="I16" s="58">
        <f>Datos!T14</f>
        <v>0.24975503633985699</v>
      </c>
      <c r="J16" s="9">
        <f>Datos!Z14</f>
        <v>105.45862854603401</v>
      </c>
      <c r="K16" s="63">
        <f>Datos!U14</f>
        <v>0.75108257768998399</v>
      </c>
      <c r="L16" s="9">
        <f>Datos!AA14</f>
        <v>-92.6059924827386</v>
      </c>
      <c r="M16" s="63">
        <f>Datos!V14</f>
        <v>0.42492763475131301</v>
      </c>
      <c r="N16" s="9">
        <f>Datos!AB14</f>
        <v>48.481582172133997</v>
      </c>
      <c r="P16" s="53" t="s">
        <v>97</v>
      </c>
      <c r="Q16" s="76">
        <f>1/(Q14*(Q15^2))</f>
        <v>-1.1435460823168986E-5</v>
      </c>
      <c r="R16" s="76">
        <f>1/(R14*(R15^2))</f>
        <v>2.6306075065034664E-6</v>
      </c>
      <c r="S16" s="76">
        <f>1/(S14*(S15^2))</f>
        <v>-9.4370041156029352E-6</v>
      </c>
      <c r="AD16" s="54">
        <f t="shared" si="0"/>
        <v>550</v>
      </c>
      <c r="AE16" s="54">
        <f t="shared" si="1"/>
        <v>6.4727792693685551</v>
      </c>
      <c r="AF16" s="54">
        <f t="shared" si="2"/>
        <v>58.926090524720657</v>
      </c>
      <c r="AG16" s="54">
        <f t="shared" si="3"/>
        <v>18.784062639748029</v>
      </c>
      <c r="AH16" s="54">
        <f t="shared" si="4"/>
        <v>3.1188789088561642E-2</v>
      </c>
      <c r="AI16" s="54">
        <f t="shared" si="5"/>
        <v>0.28206251925471543</v>
      </c>
      <c r="AJ16" s="54">
        <f t="shared" si="6"/>
        <v>9.028174738767264E-2</v>
      </c>
      <c r="AL16" s="54">
        <v>11</v>
      </c>
      <c r="AM16" s="42"/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7"/>
        <v>4.2919492553547059E-2</v>
      </c>
      <c r="AU16" s="58">
        <f t="shared" si="8"/>
        <v>3.8324753623134269E-2</v>
      </c>
      <c r="AV16" s="58">
        <f t="shared" si="9"/>
        <v>5.445534701785823E-2</v>
      </c>
      <c r="AW16" s="58">
        <f t="shared" si="10"/>
        <v>8.0299078542936234E-4</v>
      </c>
      <c r="AX16" s="58">
        <f t="shared" si="11"/>
        <v>2.4189117780144789E-3</v>
      </c>
      <c r="AY16" s="58">
        <f t="shared" si="12"/>
        <v>1.3663204295751119E-3</v>
      </c>
      <c r="BA16" s="52">
        <v>11</v>
      </c>
      <c r="BB16" s="70" t="str">
        <f t="shared" si="13"/>
        <v>Cumple</v>
      </c>
      <c r="BC16" s="70" t="str">
        <f t="shared" si="13"/>
        <v>Cumple</v>
      </c>
      <c r="BD16" s="70" t="str">
        <f t="shared" si="14"/>
        <v>Cumple</v>
      </c>
      <c r="BE16" s="70" t="str">
        <f t="shared" si="15"/>
        <v>Cumple</v>
      </c>
      <c r="BF16" s="70" t="str">
        <f t="shared" si="16"/>
        <v>Cumple</v>
      </c>
      <c r="BG16" s="70" t="str">
        <f t="shared" si="17"/>
        <v>Cumple</v>
      </c>
    </row>
    <row r="17" spans="1:59" x14ac:dyDescent="0.25">
      <c r="A17" s="10">
        <v>600</v>
      </c>
      <c r="B17" s="10">
        <v>12</v>
      </c>
      <c r="C17" s="60">
        <f>Datos!Q15</f>
        <v>3.2258498202263002E-2</v>
      </c>
      <c r="D17" s="8">
        <f>Datos!W15</f>
        <v>-15.4766925360739</v>
      </c>
      <c r="E17" s="60">
        <f>Datos!R15</f>
        <v>4.9231260067967998E-2</v>
      </c>
      <c r="F17" s="8">
        <f>Datos!X15</f>
        <v>165.55903715444001</v>
      </c>
      <c r="G17" s="60">
        <f>Datos!S15</f>
        <v>1.8643714576026399E-2</v>
      </c>
      <c r="H17" s="9">
        <f>Datos!Y15</f>
        <v>-7.0503993662294402</v>
      </c>
      <c r="I17" s="58">
        <f>Datos!T15</f>
        <v>8.4596182751947601E-4</v>
      </c>
      <c r="J17" s="9">
        <f>Datos!Z15</f>
        <v>-142.58512396760301</v>
      </c>
      <c r="K17" s="63">
        <f>Datos!U15</f>
        <v>1.17570451247998E-3</v>
      </c>
      <c r="L17" s="9">
        <f>Datos!AA15</f>
        <v>34.083073792409799</v>
      </c>
      <c r="M17" s="63">
        <f>Datos!V15</f>
        <v>2.7284847512922997E-4</v>
      </c>
      <c r="N17" s="9">
        <f>Datos!AB15</f>
        <v>-137.39067525096399</v>
      </c>
      <c r="P17" s="53" t="s">
        <v>98</v>
      </c>
      <c r="Q17" s="76">
        <f>Q16*Q15/10000</f>
        <v>-3.5925559712481575E-5</v>
      </c>
      <c r="R17" s="76">
        <f>R16*R15/10000</f>
        <v>8.2642972169094541E-6</v>
      </c>
      <c r="S17" s="76">
        <f>S16*S15/10000</f>
        <v>-2.9647222801474826E-5</v>
      </c>
      <c r="AD17" s="54">
        <f t="shared" si="0"/>
        <v>600</v>
      </c>
      <c r="AE17" s="54">
        <f t="shared" si="1"/>
        <v>5.2030535313270264E-4</v>
      </c>
      <c r="AF17" s="54">
        <f t="shared" si="2"/>
        <v>1.2118584839399503E-3</v>
      </c>
      <c r="AG17" s="54">
        <f t="shared" si="3"/>
        <v>1.7379404659616961E-4</v>
      </c>
      <c r="AH17" s="54">
        <f t="shared" si="4"/>
        <v>3.5782570681004583E-7</v>
      </c>
      <c r="AI17" s="54">
        <f t="shared" si="5"/>
        <v>6.9114055033289365E-7</v>
      </c>
      <c r="AJ17" s="54">
        <f t="shared" si="6"/>
        <v>3.7223145190173017E-8</v>
      </c>
      <c r="AL17" s="54">
        <v>12</v>
      </c>
      <c r="AM17" s="42"/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7"/>
        <v>3.8480289171860386E-4</v>
      </c>
      <c r="AU17" s="58">
        <f t="shared" si="8"/>
        <v>1.7380069592363759E-4</v>
      </c>
      <c r="AV17" s="58">
        <f t="shared" si="9"/>
        <v>1.6563923410819399E-4</v>
      </c>
      <c r="AW17" s="58">
        <f t="shared" si="10"/>
        <v>2.7198632799490707E-6</v>
      </c>
      <c r="AX17" s="58">
        <f t="shared" si="11"/>
        <v>3.7864351766077711E-6</v>
      </c>
      <c r="AY17" s="58">
        <f t="shared" si="12"/>
        <v>8.7732219620327202E-7</v>
      </c>
      <c r="BA17" s="52">
        <v>12</v>
      </c>
      <c r="BB17" s="70" t="str">
        <f t="shared" si="13"/>
        <v>Cumple</v>
      </c>
      <c r="BC17" s="70" t="str">
        <f t="shared" si="13"/>
        <v>Cumple</v>
      </c>
      <c r="BD17" s="70" t="str">
        <f t="shared" si="14"/>
        <v>Cumple</v>
      </c>
      <c r="BE17" s="70" t="str">
        <f t="shared" si="15"/>
        <v>Cumple</v>
      </c>
      <c r="BF17" s="70" t="str">
        <f t="shared" si="16"/>
        <v>Cumple</v>
      </c>
      <c r="BG17" s="70" t="str">
        <f t="shared" si="17"/>
        <v>Cumple</v>
      </c>
    </row>
    <row r="18" spans="1:59" x14ac:dyDescent="0.25">
      <c r="A18" s="10">
        <v>650</v>
      </c>
      <c r="B18" s="10">
        <v>13</v>
      </c>
      <c r="C18" s="60">
        <f>Datos!Q16</f>
        <v>4.40166710362044</v>
      </c>
      <c r="D18" s="8">
        <f>Datos!W16</f>
        <v>121.509971991459</v>
      </c>
      <c r="E18" s="60">
        <f>Datos!R16</f>
        <v>6.4457380738955701</v>
      </c>
      <c r="F18" s="8">
        <f>Datos!X16</f>
        <v>-13.8025954415642</v>
      </c>
      <c r="G18" s="60">
        <f>Datos!S16</f>
        <v>2.65470620381942</v>
      </c>
      <c r="H18" s="9">
        <f>Datos!Y16</f>
        <v>-128.61668396760399</v>
      </c>
      <c r="I18" s="58">
        <f>Datos!T16</f>
        <v>0.36353285879241898</v>
      </c>
      <c r="J18" s="9">
        <f>Datos!Z16</f>
        <v>32.099618047994902</v>
      </c>
      <c r="K18" s="63">
        <f>Datos!U16</f>
        <v>0.52670354826792098</v>
      </c>
      <c r="L18" s="9">
        <f>Datos!AA16</f>
        <v>-103.64779832631901</v>
      </c>
      <c r="M18" s="63">
        <f>Datos!V16</f>
        <v>0.216589986287474</v>
      </c>
      <c r="N18" s="9">
        <f>Datos!AB16</f>
        <v>143.17330250282899</v>
      </c>
      <c r="AD18" s="54">
        <f t="shared" si="0"/>
        <v>650</v>
      </c>
      <c r="AE18" s="54">
        <f t="shared" si="1"/>
        <v>9.6873366455471768</v>
      </c>
      <c r="AF18" s="54">
        <f t="shared" si="2"/>
        <v>20.773769658633487</v>
      </c>
      <c r="AG18" s="54">
        <f t="shared" si="3"/>
        <v>3.5237325142986582</v>
      </c>
      <c r="AH18" s="54">
        <f t="shared" si="4"/>
        <v>6.6078069710894416E-2</v>
      </c>
      <c r="AI18" s="54">
        <f t="shared" si="5"/>
        <v>0.13870831387900909</v>
      </c>
      <c r="AJ18" s="54">
        <f t="shared" si="6"/>
        <v>2.3455611080004088E-2</v>
      </c>
      <c r="AL18" s="54">
        <v>13</v>
      </c>
      <c r="AM18" s="42"/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7"/>
        <v>5.2506295216712073E-2</v>
      </c>
      <c r="AU18" s="58">
        <f t="shared" si="8"/>
        <v>2.2755333936972218E-2</v>
      </c>
      <c r="AV18" s="58">
        <f t="shared" si="9"/>
        <v>2.3585616513800957E-2</v>
      </c>
      <c r="AW18" s="58">
        <f t="shared" si="10"/>
        <v>1.1687993967572344E-3</v>
      </c>
      <c r="AX18" s="58">
        <f t="shared" si="11"/>
        <v>1.6962840761740672E-3</v>
      </c>
      <c r="AY18" s="58">
        <f t="shared" si="12"/>
        <v>6.9642757708418177E-4</v>
      </c>
      <c r="BA18" s="52">
        <v>13</v>
      </c>
      <c r="BB18" s="70" t="str">
        <f t="shared" si="13"/>
        <v>Cumple</v>
      </c>
      <c r="BC18" s="70" t="str">
        <f t="shared" si="13"/>
        <v>Cumple</v>
      </c>
      <c r="BD18" s="70" t="str">
        <f t="shared" si="14"/>
        <v>Cumple</v>
      </c>
      <c r="BE18" s="70" t="str">
        <f t="shared" si="15"/>
        <v>Cumple</v>
      </c>
      <c r="BF18" s="70" t="str">
        <f t="shared" si="16"/>
        <v>Cumple</v>
      </c>
      <c r="BG18" s="70" t="str">
        <f t="shared" si="17"/>
        <v>Cumple</v>
      </c>
    </row>
    <row r="19" spans="1:59" x14ac:dyDescent="0.25">
      <c r="A19" s="10">
        <v>700</v>
      </c>
      <c r="B19" s="10">
        <v>14</v>
      </c>
      <c r="C19" s="60">
        <f>Datos!Q17</f>
        <v>2.5347140641503799E-2</v>
      </c>
      <c r="D19" s="8">
        <f>Datos!W17</f>
        <v>-11.860613805456101</v>
      </c>
      <c r="E19" s="60">
        <f>Datos!R17</f>
        <v>3.9283825652798199E-2</v>
      </c>
      <c r="F19" s="8">
        <f>Datos!X17</f>
        <v>168.71843848215099</v>
      </c>
      <c r="G19" s="60">
        <f>Datos!S17</f>
        <v>1.5464858140525501E-2</v>
      </c>
      <c r="H19" s="9">
        <f>Datos!Y17</f>
        <v>-5.4564149775488602</v>
      </c>
      <c r="I19" s="58">
        <f>Datos!T17</f>
        <v>5.9854497291294704E-4</v>
      </c>
      <c r="J19" s="9">
        <f>Datos!Z17</f>
        <v>-144.261883118562</v>
      </c>
      <c r="K19" s="63">
        <f>Datos!U17</f>
        <v>8.6292012833223697E-4</v>
      </c>
      <c r="L19" s="9">
        <f>Datos!AA17</f>
        <v>31.789294856001</v>
      </c>
      <c r="M19" s="63">
        <f>Datos!V17</f>
        <v>2.1588918030933599E-4</v>
      </c>
      <c r="N19" s="9">
        <f>Datos!AB17</f>
        <v>-138.37310577619999</v>
      </c>
      <c r="AD19" s="54">
        <f t="shared" si="0"/>
        <v>700</v>
      </c>
      <c r="AE19" s="54">
        <f t="shared" si="1"/>
        <v>3.2123876935008679E-4</v>
      </c>
      <c r="AF19" s="54">
        <f t="shared" si="2"/>
        <v>7.7160947895972293E-4</v>
      </c>
      <c r="AG19" s="54">
        <f t="shared" si="3"/>
        <v>1.1958091865328893E-4</v>
      </c>
      <c r="AH19" s="54">
        <f t="shared" si="4"/>
        <v>1.7912804229968026E-7</v>
      </c>
      <c r="AI19" s="54">
        <f t="shared" si="5"/>
        <v>3.7231557394046213E-7</v>
      </c>
      <c r="AJ19" s="54">
        <f t="shared" si="6"/>
        <v>2.3304069087318493E-8</v>
      </c>
      <c r="AL19" s="54">
        <v>14</v>
      </c>
      <c r="AM19" s="42"/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7"/>
        <v>3.0235917848663426E-4</v>
      </c>
      <c r="AU19" s="58">
        <f t="shared" si="8"/>
        <v>1.3868335337290053E-4</v>
      </c>
      <c r="AV19" s="58">
        <f t="shared" si="9"/>
        <v>1.3739682870292434E-4</v>
      </c>
      <c r="AW19" s="58">
        <f t="shared" si="10"/>
        <v>1.924390014142283E-6</v>
      </c>
      <c r="AX19" s="58">
        <f t="shared" si="11"/>
        <v>2.7790921050630157E-6</v>
      </c>
      <c r="AY19" s="58">
        <f t="shared" si="12"/>
        <v>6.9417419216216153E-7</v>
      </c>
      <c r="BA19" s="52">
        <v>14</v>
      </c>
      <c r="BB19" s="70" t="str">
        <f t="shared" si="13"/>
        <v>Cumple</v>
      </c>
      <c r="BC19" s="70" t="str">
        <f t="shared" si="13"/>
        <v>Cumple</v>
      </c>
      <c r="BD19" s="70" t="str">
        <f t="shared" si="14"/>
        <v>Cumple</v>
      </c>
      <c r="BE19" s="70" t="str">
        <f t="shared" si="15"/>
        <v>Cumple</v>
      </c>
      <c r="BF19" s="70" t="str">
        <f t="shared" si="16"/>
        <v>Cumple</v>
      </c>
      <c r="BG19" s="70" t="str">
        <f t="shared" si="17"/>
        <v>Cumple</v>
      </c>
    </row>
    <row r="20" spans="1:59" x14ac:dyDescent="0.25">
      <c r="A20" s="10">
        <v>750</v>
      </c>
      <c r="B20" s="10">
        <v>15</v>
      </c>
      <c r="C20" s="60">
        <f>Datos!Q18</f>
        <v>3.37781527549155</v>
      </c>
      <c r="D20" s="8">
        <f>Datos!W18</f>
        <v>68.082012702000796</v>
      </c>
      <c r="E20" s="60">
        <f>Datos!R18</f>
        <v>3.8431744396846801</v>
      </c>
      <c r="F20" s="8">
        <f>Datos!X18</f>
        <v>-89.807855137156594</v>
      </c>
      <c r="G20" s="60">
        <f>Datos!S18</f>
        <v>3.5227545327516898</v>
      </c>
      <c r="H20" s="9">
        <f>Datos!Y18</f>
        <v>46.822386072862997</v>
      </c>
      <c r="I20" s="58">
        <f>Datos!T18</f>
        <v>0.32075051163963297</v>
      </c>
      <c r="J20" s="9">
        <f>Datos!Z18</f>
        <v>-22.134343013389898</v>
      </c>
      <c r="K20" s="63">
        <f>Datos!U18</f>
        <v>0.35992492564385797</v>
      </c>
      <c r="L20" s="9">
        <f>Datos!AA18</f>
        <v>-179.733947581248</v>
      </c>
      <c r="M20" s="63">
        <f>Datos!V18</f>
        <v>0.33798902492055199</v>
      </c>
      <c r="N20" s="9">
        <f>Datos!AB18</f>
        <v>-42.355802111055603</v>
      </c>
      <c r="O20" s="53" t="s">
        <v>109</v>
      </c>
      <c r="P20" s="81">
        <v>1.5178403420680773E-5</v>
      </c>
      <c r="Q20" s="81">
        <v>1.999105223246573E-6</v>
      </c>
      <c r="R20" s="81">
        <v>1.0956691838271413E-5</v>
      </c>
      <c r="AD20" s="54">
        <f t="shared" si="0"/>
        <v>750</v>
      </c>
      <c r="AE20" s="54">
        <f t="shared" si="1"/>
        <v>5.7048180176720278</v>
      </c>
      <c r="AF20" s="54">
        <f t="shared" si="2"/>
        <v>7.3849948869228275</v>
      </c>
      <c r="AG20" s="54">
        <f t="shared" si="3"/>
        <v>6.2048997490112878</v>
      </c>
      <c r="AH20" s="54">
        <f t="shared" si="4"/>
        <v>5.1440445358543162E-2</v>
      </c>
      <c r="AI20" s="54">
        <f t="shared" si="5"/>
        <v>6.4772976049868342E-2</v>
      </c>
      <c r="AJ20" s="54">
        <f t="shared" si="6"/>
        <v>5.7118290483372761E-2</v>
      </c>
      <c r="AL20" s="54">
        <v>15</v>
      </c>
      <c r="AM20" s="42"/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7"/>
        <v>4.0293043946144955E-2</v>
      </c>
      <c r="AU20" s="58">
        <f t="shared" si="8"/>
        <v>1.3567525821012416E-2</v>
      </c>
      <c r="AV20" s="58">
        <f t="shared" si="9"/>
        <v>3.1297752407477772E-2</v>
      </c>
      <c r="AW20" s="58">
        <f t="shared" si="10"/>
        <v>1.0312492954812789E-3</v>
      </c>
      <c r="AX20" s="58">
        <f t="shared" si="11"/>
        <v>1.1591623447299193E-3</v>
      </c>
      <c r="AY20" s="58">
        <f t="shared" si="12"/>
        <v>1.0867763636775211E-3</v>
      </c>
      <c r="BA20" s="52">
        <v>15</v>
      </c>
      <c r="BB20" s="70" t="str">
        <f t="shared" si="13"/>
        <v>Cumple</v>
      </c>
      <c r="BC20" s="70" t="str">
        <f t="shared" si="13"/>
        <v>Cumple</v>
      </c>
      <c r="BD20" s="70" t="str">
        <f t="shared" si="14"/>
        <v>Cumple</v>
      </c>
      <c r="BE20" s="70" t="str">
        <f t="shared" si="15"/>
        <v>Cumple</v>
      </c>
      <c r="BF20" s="70" t="str">
        <f t="shared" si="16"/>
        <v>Cumple</v>
      </c>
      <c r="BG20" s="70" t="str">
        <f t="shared" si="17"/>
        <v>Cumple</v>
      </c>
    </row>
    <row r="21" spans="1:59" x14ac:dyDescent="0.25">
      <c r="A21" s="10">
        <v>800</v>
      </c>
      <c r="B21" s="10">
        <v>16</v>
      </c>
      <c r="C21" s="60">
        <f>Datos!Q19</f>
        <v>2.1157430404761798E-2</v>
      </c>
      <c r="D21" s="8">
        <f>Datos!W19</f>
        <v>-9.7559564024540997</v>
      </c>
      <c r="E21" s="60">
        <f>Datos!R19</f>
        <v>3.2974121926712903E-2</v>
      </c>
      <c r="F21" s="8">
        <f>Datos!X19</f>
        <v>171.23368814462501</v>
      </c>
      <c r="G21" s="60">
        <f>Datos!S19</f>
        <v>1.32395048435243E-2</v>
      </c>
      <c r="H21" s="9">
        <f>Datos!Y19</f>
        <v>-3.1054154201564002</v>
      </c>
      <c r="I21" s="58">
        <f>Datos!T19</f>
        <v>4.7916779623000301E-4</v>
      </c>
      <c r="J21" s="9">
        <f>Datos!Z19</f>
        <v>-145.95290557951901</v>
      </c>
      <c r="K21" s="63">
        <f>Datos!U19</f>
        <v>6.6720815492520903E-4</v>
      </c>
      <c r="L21" s="9">
        <f>Datos!AA19</f>
        <v>30.778049434556099</v>
      </c>
      <c r="M21" s="63">
        <f>Datos!V19</f>
        <v>1.6210207938135201E-4</v>
      </c>
      <c r="N21" s="9">
        <f>Datos!AB19</f>
        <v>-132.27117265013101</v>
      </c>
      <c r="O21" s="53" t="s">
        <v>93</v>
      </c>
      <c r="P21" s="53">
        <v>7.7777019315231218E-4</v>
      </c>
      <c r="Q21" s="53">
        <v>3.9568306026822138E-3</v>
      </c>
      <c r="R21" s="53">
        <v>7.1586819083327923E-4</v>
      </c>
      <c r="AD21" s="54">
        <f t="shared" si="0"/>
        <v>800</v>
      </c>
      <c r="AE21" s="54">
        <f t="shared" si="1"/>
        <v>2.2381843066616951E-4</v>
      </c>
      <c r="AF21" s="54">
        <f t="shared" si="2"/>
        <v>5.4364635841886431E-4</v>
      </c>
      <c r="AG21" s="54">
        <f t="shared" si="3"/>
        <v>8.7642244250851694E-5</v>
      </c>
      <c r="AH21" s="54">
        <f t="shared" si="4"/>
        <v>1.1480088847195884E-7</v>
      </c>
      <c r="AI21" s="54">
        <f t="shared" si="5"/>
        <v>2.2258336099935087E-7</v>
      </c>
      <c r="AJ21" s="54">
        <f t="shared" si="6"/>
        <v>1.3138542069879074E-8</v>
      </c>
      <c r="AL21" s="54">
        <v>16</v>
      </c>
      <c r="AM21" s="42"/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7"/>
        <v>2.5238125935187871E-4</v>
      </c>
      <c r="AU21" s="58">
        <f t="shared" si="8"/>
        <v>1.1640826032934243E-4</v>
      </c>
      <c r="AV21" s="58">
        <f t="shared" si="9"/>
        <v>1.1762577855986935E-4</v>
      </c>
      <c r="AW21" s="58">
        <f t="shared" si="10"/>
        <v>1.5405788435177351E-6</v>
      </c>
      <c r="AX21" s="58">
        <f t="shared" si="11"/>
        <v>2.1487885783473148E-6</v>
      </c>
      <c r="AY21" s="58">
        <f t="shared" si="12"/>
        <v>5.2122612092520156E-7</v>
      </c>
      <c r="BA21" s="52">
        <v>16</v>
      </c>
      <c r="BB21" s="70" t="str">
        <f t="shared" si="13"/>
        <v>Cumple</v>
      </c>
      <c r="BC21" s="70" t="str">
        <f t="shared" si="13"/>
        <v>Cumple</v>
      </c>
      <c r="BD21" s="70" t="str">
        <f t="shared" si="14"/>
        <v>Cumple</v>
      </c>
      <c r="BE21" s="70" t="str">
        <f t="shared" si="15"/>
        <v>Cumple</v>
      </c>
      <c r="BF21" s="70" t="str">
        <f t="shared" si="16"/>
        <v>Cumple</v>
      </c>
      <c r="BG21" s="70" t="str">
        <f t="shared" si="17"/>
        <v>Cumple</v>
      </c>
    </row>
    <row r="22" spans="1:59" x14ac:dyDescent="0.25">
      <c r="A22" s="10">
        <v>850</v>
      </c>
      <c r="B22" s="10">
        <v>17</v>
      </c>
      <c r="C22" s="60">
        <f>Datos!Q20</f>
        <v>0.35076355079534399</v>
      </c>
      <c r="D22" s="8">
        <f>Datos!W20</f>
        <v>62.4599429571985</v>
      </c>
      <c r="E22" s="60">
        <f>Datos!R20</f>
        <v>4.1875855562442501</v>
      </c>
      <c r="F22" s="8">
        <f>Datos!X20</f>
        <v>-78.493139180870202</v>
      </c>
      <c r="G22" s="60">
        <f>Datos!S20</f>
        <v>2.7639221998654802</v>
      </c>
      <c r="H22" s="9">
        <f>Datos!Y20</f>
        <v>85.232266145157794</v>
      </c>
      <c r="I22" s="58">
        <f>Datos!T20</f>
        <v>3.19556354098358E-2</v>
      </c>
      <c r="J22" s="9">
        <f>Datos!Z20</f>
        <v>-26.632283148091201</v>
      </c>
      <c r="K22" s="63">
        <f>Datos!U20</f>
        <v>0.44485497180424499</v>
      </c>
      <c r="L22" s="9">
        <f>Datos!AA20</f>
        <v>-168.23250152456899</v>
      </c>
      <c r="M22" s="63">
        <f>Datos!V20</f>
        <v>0.29415907141384201</v>
      </c>
      <c r="N22" s="9">
        <f>Datos!AB20</f>
        <v>-3.0981229889864998</v>
      </c>
      <c r="O22" s="53" t="s">
        <v>110</v>
      </c>
      <c r="P22" s="81">
        <f>SUM(P20:P21)</f>
        <v>7.9294859657299296E-4</v>
      </c>
      <c r="Q22" s="81">
        <f>SUM(Q20:Q21)</f>
        <v>3.9588297079054605E-3</v>
      </c>
      <c r="R22" s="81">
        <f>SUM(R20:R21)</f>
        <v>7.268248826715507E-4</v>
      </c>
      <c r="AD22" s="54">
        <f t="shared" si="0"/>
        <v>850</v>
      </c>
      <c r="AE22" s="54">
        <f t="shared" si="1"/>
        <v>6.1517534283278934E-2</v>
      </c>
      <c r="AF22" s="54">
        <f t="shared" si="2"/>
        <v>8.7679363954327325</v>
      </c>
      <c r="AG22" s="54">
        <f t="shared" si="3"/>
        <v>3.8196329634546178</v>
      </c>
      <c r="AH22" s="54">
        <f t="shared" si="4"/>
        <v>5.1058131722317586E-4</v>
      </c>
      <c r="AI22" s="54">
        <f t="shared" si="5"/>
        <v>9.8947972969477799E-2</v>
      </c>
      <c r="AJ22" s="54">
        <f t="shared" si="6"/>
        <v>4.3264779647526903E-2</v>
      </c>
      <c r="AL22" s="54">
        <v>17</v>
      </c>
      <c r="AM22" s="42"/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7"/>
        <v>4.1841634352979577E-3</v>
      </c>
      <c r="AU22" s="58">
        <f t="shared" si="8"/>
        <v>1.4783397437120758E-2</v>
      </c>
      <c r="AV22" s="58">
        <f t="shared" si="9"/>
        <v>2.4555941062788373E-2</v>
      </c>
      <c r="AW22" s="58">
        <f t="shared" si="10"/>
        <v>1.0274099434664111E-4</v>
      </c>
      <c r="AX22" s="58">
        <f t="shared" si="11"/>
        <v>1.4326852502891398E-3</v>
      </c>
      <c r="AY22" s="58">
        <f t="shared" si="12"/>
        <v>9.4584469436259644E-4</v>
      </c>
      <c r="BA22" s="52">
        <v>17</v>
      </c>
      <c r="BB22" s="70" t="str">
        <f t="shared" si="13"/>
        <v>Cumple</v>
      </c>
      <c r="BC22" s="70" t="str">
        <f t="shared" si="13"/>
        <v>Cumple</v>
      </c>
      <c r="BD22" s="70" t="str">
        <f t="shared" si="14"/>
        <v>Cumple</v>
      </c>
      <c r="BE22" s="70" t="str">
        <f t="shared" si="15"/>
        <v>Cumple</v>
      </c>
      <c r="BF22" s="70" t="str">
        <f t="shared" si="16"/>
        <v>Cumple</v>
      </c>
      <c r="BG22" s="70" t="str">
        <f t="shared" si="17"/>
        <v>Cumple</v>
      </c>
    </row>
    <row r="23" spans="1:59" x14ac:dyDescent="0.25">
      <c r="A23" s="10">
        <v>900</v>
      </c>
      <c r="B23" s="10">
        <v>18</v>
      </c>
      <c r="C23" s="60">
        <f>Datos!Q21</f>
        <v>1.8256130927919601E-2</v>
      </c>
      <c r="D23" s="8">
        <f>Datos!W21</f>
        <v>-8.1314757208505402</v>
      </c>
      <c r="E23" s="60">
        <f>Datos!R21</f>
        <v>2.8398465636599601E-2</v>
      </c>
      <c r="F23" s="8">
        <f>Datos!X21</f>
        <v>173.10015182790801</v>
      </c>
      <c r="G23" s="60">
        <f>Datos!S21</f>
        <v>1.1284112716905E-2</v>
      </c>
      <c r="H23" s="9">
        <f>Datos!Y21</f>
        <v>-2.79447851118766</v>
      </c>
      <c r="I23" s="58">
        <f>Datos!T21</f>
        <v>3.99172457621459E-4</v>
      </c>
      <c r="J23" s="9">
        <f>Datos!Z21</f>
        <v>-147.833565525513</v>
      </c>
      <c r="K23" s="63">
        <f>Datos!U21</f>
        <v>5.2992943266123502E-4</v>
      </c>
      <c r="L23" s="9">
        <f>Datos!AA21</f>
        <v>28.6566550062164</v>
      </c>
      <c r="M23" s="63">
        <f>Datos!V21</f>
        <v>1.2038961527329699E-4</v>
      </c>
      <c r="N23" s="9">
        <f>Datos!AB21</f>
        <v>-147.371666834217</v>
      </c>
      <c r="O23" s="53" t="s">
        <v>111</v>
      </c>
      <c r="P23" s="76">
        <f>1/(P22*(39*100*PI())^2)</f>
        <v>8.4009036877021918E-6</v>
      </c>
      <c r="Q23" s="76">
        <f>1/(Q22*(39*100*PI())^2)</f>
        <v>1.6826904112106391E-6</v>
      </c>
      <c r="R23" s="76">
        <f>1/(R22*(39*100*PI())^2)</f>
        <v>9.1651853808624124E-6</v>
      </c>
      <c r="AD23" s="54">
        <f t="shared" si="0"/>
        <v>900</v>
      </c>
      <c r="AE23" s="54">
        <f t="shared" si="1"/>
        <v>1.6664315822867131E-4</v>
      </c>
      <c r="AF23" s="54">
        <f t="shared" si="2"/>
        <v>4.0323642525656419E-4</v>
      </c>
      <c r="AG23" s="54">
        <f t="shared" si="3"/>
        <v>6.3665599903908567E-5</v>
      </c>
      <c r="AH23" s="54">
        <f t="shared" si="4"/>
        <v>7.9669325461777744E-8</v>
      </c>
      <c r="AI23" s="54">
        <f t="shared" si="5"/>
        <v>1.404126018003292E-7</v>
      </c>
      <c r="AJ23" s="54">
        <f t="shared" si="6"/>
        <v>7.2468297328262323E-9</v>
      </c>
      <c r="AL23" s="54">
        <v>18</v>
      </c>
      <c r="AM23" s="42"/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7"/>
        <v>2.1777244336080353E-4</v>
      </c>
      <c r="AU23" s="58">
        <f t="shared" si="8"/>
        <v>1.0025486010291827E-4</v>
      </c>
      <c r="AV23" s="58">
        <f t="shared" si="9"/>
        <v>1.0025318615540843E-4</v>
      </c>
      <c r="AW23" s="58">
        <f t="shared" si="10"/>
        <v>1.2833847515733654E-6</v>
      </c>
      <c r="AX23" s="58">
        <f t="shared" si="11"/>
        <v>1.706673253057253E-6</v>
      </c>
      <c r="AY23" s="58">
        <f t="shared" si="12"/>
        <v>3.8710306745020503E-7</v>
      </c>
      <c r="BA23" s="52">
        <v>18</v>
      </c>
      <c r="BB23" s="70" t="str">
        <f t="shared" si="13"/>
        <v>Cumple</v>
      </c>
      <c r="BC23" s="70" t="str">
        <f t="shared" si="13"/>
        <v>Cumple</v>
      </c>
      <c r="BD23" s="70" t="str">
        <f t="shared" si="14"/>
        <v>Cumple</v>
      </c>
      <c r="BE23" s="70" t="str">
        <f t="shared" si="15"/>
        <v>Cumple</v>
      </c>
      <c r="BF23" s="70" t="str">
        <f t="shared" si="16"/>
        <v>Cumple</v>
      </c>
      <c r="BG23" s="70" t="str">
        <f t="shared" si="17"/>
        <v>Cumple</v>
      </c>
    </row>
    <row r="24" spans="1:59" x14ac:dyDescent="0.25">
      <c r="A24" s="10">
        <v>950</v>
      </c>
      <c r="B24" s="10">
        <v>19</v>
      </c>
      <c r="C24" s="60">
        <f>Datos!Q22</f>
        <v>2.00541383584111</v>
      </c>
      <c r="D24" s="8">
        <f>Datos!W22</f>
        <v>52.313695584456603</v>
      </c>
      <c r="E24" s="60">
        <f>Datos!R22</f>
        <v>3.3423435697591799</v>
      </c>
      <c r="F24" s="8">
        <f>Datos!X22</f>
        <v>-66.582359828186895</v>
      </c>
      <c r="G24" s="60">
        <f>Datos!S22</f>
        <v>2.51143891315433</v>
      </c>
      <c r="H24" s="9">
        <f>Datos!Y22</f>
        <v>-167.415965504545</v>
      </c>
      <c r="I24" s="58">
        <f>Datos!T22</f>
        <v>0.24045465042865799</v>
      </c>
      <c r="J24" s="9">
        <f>Datos!Z22</f>
        <v>-36.218068122044798</v>
      </c>
      <c r="K24" s="63">
        <f>Datos!U22</f>
        <v>0.39681474767970898</v>
      </c>
      <c r="L24" s="9">
        <f>Datos!AA22</f>
        <v>-156.12200891747401</v>
      </c>
      <c r="M24" s="63">
        <f>Datos!V22</f>
        <v>0.30033186522654498</v>
      </c>
      <c r="N24" s="9">
        <f>Datos!AB22</f>
        <v>104.055821498196</v>
      </c>
      <c r="AD24" s="54">
        <f t="shared" si="0"/>
        <v>950</v>
      </c>
      <c r="AE24" s="54">
        <f t="shared" si="1"/>
        <v>2.0108423264914772</v>
      </c>
      <c r="AF24" s="54">
        <f t="shared" si="2"/>
        <v>5.5856302691552688</v>
      </c>
      <c r="AG24" s="54">
        <f t="shared" si="3"/>
        <v>3.1536627072529013</v>
      </c>
      <c r="AH24" s="54">
        <f t="shared" si="4"/>
        <v>2.8909219456384055E-2</v>
      </c>
      <c r="AI24" s="54">
        <f t="shared" si="5"/>
        <v>7.8730971988055551E-2</v>
      </c>
      <c r="AJ24" s="54">
        <f t="shared" si="6"/>
        <v>4.509961463522779E-2</v>
      </c>
      <c r="AL24" s="54">
        <v>19</v>
      </c>
      <c r="AM24" s="42"/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7"/>
        <v>2.3922038722497662E-2</v>
      </c>
      <c r="AU24" s="58">
        <f t="shared" si="8"/>
        <v>1.1799446888786836E-2</v>
      </c>
      <c r="AV24" s="58">
        <f t="shared" si="9"/>
        <v>2.2312764786654459E-2</v>
      </c>
      <c r="AW24" s="58">
        <f t="shared" si="10"/>
        <v>7.7308898926510994E-4</v>
      </c>
      <c r="AX24" s="58">
        <f t="shared" si="11"/>
        <v>1.2779684889036027E-3</v>
      </c>
      <c r="AY24" s="58">
        <f t="shared" si="12"/>
        <v>9.6569281344006442E-4</v>
      </c>
      <c r="BA24" s="52">
        <v>19</v>
      </c>
      <c r="BB24" s="70" t="str">
        <f t="shared" si="13"/>
        <v>Cumple</v>
      </c>
      <c r="BC24" s="70" t="str">
        <f t="shared" si="13"/>
        <v>Cumple</v>
      </c>
      <c r="BD24" s="70" t="str">
        <f t="shared" si="14"/>
        <v>Cumple</v>
      </c>
      <c r="BE24" s="70" t="str">
        <f t="shared" si="15"/>
        <v>Cumple</v>
      </c>
      <c r="BF24" s="70" t="str">
        <f t="shared" si="16"/>
        <v>Cumple</v>
      </c>
      <c r="BG24" s="70" t="str">
        <f t="shared" si="17"/>
        <v>Cumple</v>
      </c>
    </row>
    <row r="25" spans="1:59" x14ac:dyDescent="0.25">
      <c r="A25" s="10">
        <v>1000</v>
      </c>
      <c r="B25" s="10">
        <v>20</v>
      </c>
      <c r="C25" s="60">
        <f>Datos!Q23</f>
        <v>1.62977869210396E-2</v>
      </c>
      <c r="D25" s="8">
        <f>Datos!W23</f>
        <v>-6.4616158199978999</v>
      </c>
      <c r="E25" s="60">
        <f>Datos!R23</f>
        <v>2.5358495433779001E-2</v>
      </c>
      <c r="F25" s="8">
        <f>Datos!X23</f>
        <v>174.24402444470601</v>
      </c>
      <c r="G25" s="60">
        <f>Datos!S23</f>
        <v>1.01051982607522E-2</v>
      </c>
      <c r="H25" s="9">
        <f>Datos!Y23</f>
        <v>-3.6836875270993099</v>
      </c>
      <c r="I25" s="58">
        <f>Datos!T23</f>
        <v>3.4509560426841901E-4</v>
      </c>
      <c r="J25" s="9">
        <f>Datos!Z23</f>
        <v>-143.84157920492899</v>
      </c>
      <c r="K25" s="63">
        <f>Datos!U23</f>
        <v>4.7413354526050998E-4</v>
      </c>
      <c r="L25" s="9">
        <f>Datos!AA23</f>
        <v>30.261185270440301</v>
      </c>
      <c r="M25" s="63">
        <f>Datos!V23</f>
        <v>1.37442536402522E-4</v>
      </c>
      <c r="N25" s="9">
        <f>Datos!AB23</f>
        <v>-154.77095493885</v>
      </c>
      <c r="AD25" s="54">
        <f t="shared" si="0"/>
        <v>1000</v>
      </c>
      <c r="AE25" s="54">
        <f t="shared" si="1"/>
        <v>1.3280892926180473E-4</v>
      </c>
      <c r="AF25" s="54">
        <f t="shared" si="2"/>
        <v>3.2152664533249522E-4</v>
      </c>
      <c r="AG25" s="54">
        <f t="shared" si="3"/>
        <v>5.1057515944554647E-5</v>
      </c>
      <c r="AH25" s="54">
        <f t="shared" si="4"/>
        <v>5.9545488042692629E-8</v>
      </c>
      <c r="AI25" s="54">
        <f t="shared" si="5"/>
        <v>1.1240130937065003E-7</v>
      </c>
      <c r="AJ25" s="54">
        <f t="shared" si="6"/>
        <v>9.4452254063792916E-9</v>
      </c>
      <c r="AL25" s="54">
        <v>20</v>
      </c>
      <c r="AM25" s="42"/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7"/>
        <v>1.9441188788477839E-4</v>
      </c>
      <c r="AU25" s="58">
        <f t="shared" si="8"/>
        <v>8.9522879322659731E-5</v>
      </c>
      <c r="AV25" s="58">
        <f t="shared" si="9"/>
        <v>8.9779174294739444E-5</v>
      </c>
      <c r="AW25" s="58">
        <f t="shared" si="10"/>
        <v>1.1095215310999357E-6</v>
      </c>
      <c r="AX25" s="58">
        <f t="shared" si="11"/>
        <v>1.5269788583164239E-6</v>
      </c>
      <c r="AY25" s="58">
        <f t="shared" si="12"/>
        <v>4.4193535562658895E-7</v>
      </c>
      <c r="BA25" s="52">
        <v>20</v>
      </c>
      <c r="BB25" s="70" t="str">
        <f t="shared" si="13"/>
        <v>Cumple</v>
      </c>
      <c r="BC25" s="70" t="str">
        <f t="shared" si="13"/>
        <v>Cumple</v>
      </c>
      <c r="BD25" s="70" t="str">
        <f t="shared" si="14"/>
        <v>Cumple</v>
      </c>
      <c r="BE25" s="70" t="str">
        <f t="shared" si="15"/>
        <v>Cumple</v>
      </c>
      <c r="BF25" s="70" t="str">
        <f t="shared" si="16"/>
        <v>Cumple</v>
      </c>
      <c r="BG25" s="70" t="str">
        <f t="shared" si="17"/>
        <v>Cumple</v>
      </c>
    </row>
    <row r="26" spans="1:59" x14ac:dyDescent="0.25">
      <c r="A26" s="10">
        <v>1050</v>
      </c>
      <c r="B26" s="10">
        <v>21</v>
      </c>
      <c r="C26" s="60">
        <f>Datos!Q24</f>
        <v>2.61351236919438</v>
      </c>
      <c r="D26" s="8">
        <f>Datos!W24</f>
        <v>17.3216849625611</v>
      </c>
      <c r="E26" s="60">
        <f>Datos!R24</f>
        <v>2.85738479660129</v>
      </c>
      <c r="F26" s="8">
        <f>Datos!X24</f>
        <v>-156.18563598912201</v>
      </c>
      <c r="G26" s="60">
        <f>Datos!S24</f>
        <v>1.68411341002933</v>
      </c>
      <c r="H26" s="9">
        <f>Datos!Y24</f>
        <v>-33.788850721091997</v>
      </c>
      <c r="I26" s="58">
        <f>Datos!T24</f>
        <v>0.34803544441321999</v>
      </c>
      <c r="J26" s="9">
        <f>Datos!Z24</f>
        <v>-73.076710908914094</v>
      </c>
      <c r="K26" s="63">
        <f>Datos!U24</f>
        <v>0.373028682018476</v>
      </c>
      <c r="L26" s="9">
        <f>Datos!AA24</f>
        <v>113.41593308395601</v>
      </c>
      <c r="M26" s="63">
        <f>Datos!V24</f>
        <v>0.22400857509243499</v>
      </c>
      <c r="N26" s="9">
        <f>Datos!AB24</f>
        <v>-122.072543487792</v>
      </c>
      <c r="AD26" s="54">
        <f t="shared" si="0"/>
        <v>1050</v>
      </c>
      <c r="AE26" s="54">
        <f t="shared" si="1"/>
        <v>3.4152234519660105</v>
      </c>
      <c r="AF26" s="54">
        <f t="shared" si="2"/>
        <v>4.0823239379240972</v>
      </c>
      <c r="AG26" s="54">
        <f t="shared" si="3"/>
        <v>1.4181189889203092</v>
      </c>
      <c r="AH26" s="54">
        <f t="shared" si="4"/>
        <v>6.0564335283953767E-2</v>
      </c>
      <c r="AI26" s="54">
        <f t="shared" si="5"/>
        <v>6.9575198804220639E-2</v>
      </c>
      <c r="AJ26" s="54">
        <f t="shared" si="6"/>
        <v>2.5089920857471543E-2</v>
      </c>
      <c r="AL26" s="54">
        <v>21</v>
      </c>
      <c r="AM26" s="42"/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7"/>
        <v>3.1175881496485345E-2</v>
      </c>
      <c r="AU26" s="58">
        <f t="shared" si="8"/>
        <v>1.008740108389071E-2</v>
      </c>
      <c r="AV26" s="58">
        <f t="shared" si="9"/>
        <v>1.4962428986512183E-2</v>
      </c>
      <c r="AW26" s="58">
        <f t="shared" si="10"/>
        <v>1.1189734507949531E-3</v>
      </c>
      <c r="AX26" s="58">
        <f t="shared" si="11"/>
        <v>1.2013638703308486E-3</v>
      </c>
      <c r="AY26" s="58">
        <f t="shared" si="12"/>
        <v>7.2028144916470101E-4</v>
      </c>
      <c r="BA26" s="52">
        <v>21</v>
      </c>
      <c r="BB26" s="70" t="str">
        <f t="shared" si="13"/>
        <v>Cumple</v>
      </c>
      <c r="BC26" s="70" t="str">
        <f t="shared" si="13"/>
        <v>Cumple</v>
      </c>
      <c r="BD26" s="70" t="str">
        <f t="shared" si="14"/>
        <v>Cumple</v>
      </c>
      <c r="BE26" s="70" t="str">
        <f t="shared" si="15"/>
        <v>Cumple</v>
      </c>
      <c r="BF26" s="70" t="str">
        <f t="shared" si="16"/>
        <v>Cumple</v>
      </c>
      <c r="BG26" s="70" t="str">
        <f t="shared" si="17"/>
        <v>Cumple</v>
      </c>
    </row>
    <row r="27" spans="1:59" x14ac:dyDescent="0.25">
      <c r="A27" s="10">
        <v>1100</v>
      </c>
      <c r="B27" s="10">
        <v>22</v>
      </c>
      <c r="C27" s="60">
        <f>Datos!Q25</f>
        <v>1.4507958676839801E-2</v>
      </c>
      <c r="D27" s="8">
        <f>Datos!W25</f>
        <v>-6.3379371573109102</v>
      </c>
      <c r="E27" s="60">
        <f>Datos!R25</f>
        <v>2.3079187094133501E-2</v>
      </c>
      <c r="F27" s="8">
        <f>Datos!X25</f>
        <v>174.94812947401201</v>
      </c>
      <c r="G27" s="60">
        <f>Datos!S25</f>
        <v>9.4718844544965201E-3</v>
      </c>
      <c r="H27" s="9">
        <f>Datos!Y25</f>
        <v>-2.9740621565499801</v>
      </c>
      <c r="I27" s="58">
        <f>Datos!T25</f>
        <v>3.2498387432463601E-4</v>
      </c>
      <c r="J27" s="9">
        <f>Datos!Z25</f>
        <v>-149.952231136329</v>
      </c>
      <c r="K27" s="63">
        <f>Datos!U25</f>
        <v>4.5208174354504098E-4</v>
      </c>
      <c r="L27" s="9">
        <f>Datos!AA25</f>
        <v>32.649038016604003</v>
      </c>
      <c r="M27" s="63">
        <f>Datos!V25</f>
        <v>1.5177937517175E-4</v>
      </c>
      <c r="N27" s="9">
        <f>Datos!AB25</f>
        <v>-139.25830311917699</v>
      </c>
      <c r="AD27" s="54">
        <f t="shared" si="0"/>
        <v>1100</v>
      </c>
      <c r="AE27" s="54">
        <f t="shared" si="1"/>
        <v>1.0524043248444564E-4</v>
      </c>
      <c r="AF27" s="54">
        <f t="shared" si="2"/>
        <v>2.6632443846300919E-4</v>
      </c>
      <c r="AG27" s="54">
        <f t="shared" si="3"/>
        <v>4.4858297559666417E-5</v>
      </c>
      <c r="AH27" s="54">
        <f t="shared" si="4"/>
        <v>5.2807259285525407E-8</v>
      </c>
      <c r="AI27" s="54">
        <f t="shared" si="5"/>
        <v>1.021889514233621E-7</v>
      </c>
      <c r="AJ27" s="54">
        <f t="shared" si="6"/>
        <v>1.1518489363763421E-8</v>
      </c>
      <c r="AL27" s="54">
        <v>22</v>
      </c>
      <c r="AM27" s="42"/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7"/>
        <v>1.7306151131952965E-4</v>
      </c>
      <c r="AU27" s="58">
        <f t="shared" si="8"/>
        <v>8.1476256605548161E-5</v>
      </c>
      <c r="AV27" s="58">
        <f t="shared" si="9"/>
        <v>8.4152526590465586E-5</v>
      </c>
      <c r="AW27" s="58">
        <f t="shared" si="10"/>
        <v>1.0448600369392099E-6</v>
      </c>
      <c r="AX27" s="58">
        <f t="shared" si="11"/>
        <v>1.4559595530090853E-6</v>
      </c>
      <c r="AY27" s="58">
        <f t="shared" si="12"/>
        <v>4.8803430072669978E-7</v>
      </c>
      <c r="BA27" s="52">
        <v>22</v>
      </c>
      <c r="BB27" s="70" t="str">
        <f t="shared" si="13"/>
        <v>Cumple</v>
      </c>
      <c r="BC27" s="70" t="str">
        <f t="shared" si="13"/>
        <v>Cumple</v>
      </c>
      <c r="BD27" s="70" t="str">
        <f t="shared" si="14"/>
        <v>Cumple</v>
      </c>
      <c r="BE27" s="70" t="str">
        <f t="shared" si="15"/>
        <v>Cumple</v>
      </c>
      <c r="BF27" s="70" t="str">
        <f t="shared" si="16"/>
        <v>Cumple</v>
      </c>
      <c r="BG27" s="70" t="str">
        <f t="shared" si="17"/>
        <v>Cumple</v>
      </c>
    </row>
    <row r="28" spans="1:59" x14ac:dyDescent="0.25">
      <c r="A28" s="10">
        <v>1150</v>
      </c>
      <c r="B28" s="10">
        <v>23</v>
      </c>
      <c r="C28" s="60">
        <f>Datos!Q26</f>
        <v>1.27701612522893</v>
      </c>
      <c r="D28" s="8">
        <f>Datos!W26</f>
        <v>-118.80923821930899</v>
      </c>
      <c r="E28" s="60">
        <f>Datos!R26</f>
        <v>1.52334899385941</v>
      </c>
      <c r="F28" s="8">
        <f>Datos!X26</f>
        <v>-146.46346276475799</v>
      </c>
      <c r="G28" s="60">
        <f>Datos!S26</f>
        <v>1.3617433880096499</v>
      </c>
      <c r="H28" s="9">
        <f>Datos!Y26</f>
        <v>6.1549110927908997</v>
      </c>
      <c r="I28" s="58">
        <f>Datos!T26</f>
        <v>0.19143587914305699</v>
      </c>
      <c r="J28" s="9">
        <f>Datos!Z26</f>
        <v>149.95416805944899</v>
      </c>
      <c r="K28" s="63">
        <f>Datos!U26</f>
        <v>0.214834930946108</v>
      </c>
      <c r="L28" s="9">
        <f>Datos!AA26</f>
        <v>123.373475740909</v>
      </c>
      <c r="M28" s="63">
        <f>Datos!V26</f>
        <v>0.19020671998107899</v>
      </c>
      <c r="N28" s="9">
        <f>Datos!AB26</f>
        <v>-82.250079101351602</v>
      </c>
      <c r="AD28" s="54">
        <f t="shared" si="0"/>
        <v>1150</v>
      </c>
      <c r="AE28" s="54">
        <f t="shared" si="1"/>
        <v>0.81538509204735521</v>
      </c>
      <c r="AF28" s="54">
        <f t="shared" si="2"/>
        <v>1.1602960785462384</v>
      </c>
      <c r="AG28" s="54">
        <f t="shared" si="3"/>
        <v>0.92717252739399991</v>
      </c>
      <c r="AH28" s="54">
        <f t="shared" si="4"/>
        <v>1.8323847911637561E-2</v>
      </c>
      <c r="AI28" s="54">
        <f t="shared" si="5"/>
        <v>2.3077023777309497E-2</v>
      </c>
      <c r="AJ28" s="54">
        <f t="shared" si="6"/>
        <v>1.8089298162980296E-2</v>
      </c>
      <c r="AL28" s="54">
        <v>23</v>
      </c>
      <c r="AM28" s="42"/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7"/>
        <v>1.5233179631558494E-2</v>
      </c>
      <c r="AU28" s="58">
        <f t="shared" si="8"/>
        <v>5.3778659108423346E-3</v>
      </c>
      <c r="AV28" s="58">
        <f t="shared" si="9"/>
        <v>1.2098347189452073E-2</v>
      </c>
      <c r="AW28" s="58">
        <f t="shared" si="10"/>
        <v>6.1548807665790526E-4</v>
      </c>
      <c r="AX28" s="58">
        <f t="shared" si="11"/>
        <v>6.9189029306570464E-4</v>
      </c>
      <c r="AY28" s="58">
        <f t="shared" si="12"/>
        <v>6.1159431888847717E-4</v>
      </c>
      <c r="BA28" s="52">
        <v>23</v>
      </c>
      <c r="BB28" s="70" t="str">
        <f t="shared" si="13"/>
        <v>Cumple</v>
      </c>
      <c r="BC28" s="70" t="str">
        <f t="shared" si="13"/>
        <v>Cumple</v>
      </c>
      <c r="BD28" s="70" t="str">
        <f t="shared" si="14"/>
        <v>Cumple</v>
      </c>
      <c r="BE28" s="70" t="str">
        <f t="shared" si="15"/>
        <v>Cumple</v>
      </c>
      <c r="BF28" s="70" t="str">
        <f t="shared" si="16"/>
        <v>Cumple</v>
      </c>
      <c r="BG28" s="70" t="str">
        <f t="shared" si="17"/>
        <v>Cumple</v>
      </c>
    </row>
    <row r="29" spans="1:59" x14ac:dyDescent="0.25">
      <c r="A29" s="10">
        <v>1200</v>
      </c>
      <c r="B29" s="10">
        <v>24</v>
      </c>
      <c r="C29" s="60">
        <f>Datos!Q27</f>
        <v>1.2945660320290601E-2</v>
      </c>
      <c r="D29" s="8">
        <f>Datos!W27</f>
        <v>-5.9152670532095799</v>
      </c>
      <c r="E29" s="60">
        <f>Datos!R27</f>
        <v>2.0878408855063299E-2</v>
      </c>
      <c r="F29" s="8">
        <f>Datos!X27</f>
        <v>175.26735689971801</v>
      </c>
      <c r="G29" s="60">
        <f>Datos!S27</f>
        <v>8.5404230821750707E-3</v>
      </c>
      <c r="H29" s="9">
        <f>Datos!Y27</f>
        <v>-3.4135449638856801</v>
      </c>
      <c r="I29" s="58">
        <f>Datos!T27</f>
        <v>2.8607256833963898E-4</v>
      </c>
      <c r="J29" s="9">
        <f>Datos!Z27</f>
        <v>-157.78618654785899</v>
      </c>
      <c r="K29" s="63">
        <f>Datos!U27</f>
        <v>4.2224637897696302E-4</v>
      </c>
      <c r="L29" s="9">
        <f>Datos!AA27</f>
        <v>28.800487462855401</v>
      </c>
      <c r="M29" s="63">
        <f>Datos!V27</f>
        <v>1.48241659930792E-4</v>
      </c>
      <c r="N29" s="9">
        <f>Datos!AB27</f>
        <v>-148.815959103159</v>
      </c>
      <c r="AD29" s="54">
        <f t="shared" si="0"/>
        <v>1200</v>
      </c>
      <c r="AE29" s="54">
        <f t="shared" si="1"/>
        <v>8.3795060564173271E-5</v>
      </c>
      <c r="AF29" s="54">
        <f t="shared" si="2"/>
        <v>2.179539781595928E-4</v>
      </c>
      <c r="AG29" s="54">
        <f t="shared" si="3"/>
        <v>3.6469413211274367E-5</v>
      </c>
      <c r="AH29" s="54">
        <f t="shared" si="4"/>
        <v>4.0918757178218706E-8</v>
      </c>
      <c r="AI29" s="54">
        <f t="shared" si="5"/>
        <v>8.9146002279578541E-8</v>
      </c>
      <c r="AJ29" s="54">
        <f t="shared" si="6"/>
        <v>1.0987794869518292E-8</v>
      </c>
      <c r="AL29" s="54">
        <v>24</v>
      </c>
      <c r="AM29" s="42"/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7"/>
        <v>1.5442527718494801E-4</v>
      </c>
      <c r="AU29" s="58">
        <f t="shared" si="8"/>
        <v>7.3706868030160719E-5</v>
      </c>
      <c r="AV29" s="58">
        <f t="shared" si="9"/>
        <v>7.5877000397252657E-5</v>
      </c>
      <c r="AW29" s="58">
        <f t="shared" si="10"/>
        <v>9.1975577232507223E-7</v>
      </c>
      <c r="AX29" s="58">
        <f t="shared" si="11"/>
        <v>1.3598727618908015E-6</v>
      </c>
      <c r="AY29" s="58">
        <f t="shared" si="12"/>
        <v>4.7665906359822017E-7</v>
      </c>
      <c r="BA29" s="52">
        <v>24</v>
      </c>
      <c r="BB29" s="70" t="str">
        <f t="shared" si="13"/>
        <v>Cumple</v>
      </c>
      <c r="BC29" s="70" t="str">
        <f t="shared" si="13"/>
        <v>Cumple</v>
      </c>
      <c r="BD29" s="70" t="str">
        <f t="shared" si="14"/>
        <v>Cumple</v>
      </c>
      <c r="BE29" s="70" t="str">
        <f t="shared" si="15"/>
        <v>Cumple</v>
      </c>
      <c r="BF29" s="70" t="str">
        <f t="shared" si="16"/>
        <v>Cumple</v>
      </c>
      <c r="BG29" s="70" t="str">
        <f t="shared" si="17"/>
        <v>Cumple</v>
      </c>
    </row>
    <row r="30" spans="1:59" x14ac:dyDescent="0.25">
      <c r="A30" s="10">
        <v>1250</v>
      </c>
      <c r="B30" s="10">
        <v>25</v>
      </c>
      <c r="C30" s="60">
        <f>Datos!Q28</f>
        <v>0.62576073610912697</v>
      </c>
      <c r="D30" s="8">
        <f>Datos!W28</f>
        <v>42.098794271674798</v>
      </c>
      <c r="E30" s="60">
        <f>Datos!R28</f>
        <v>0.99971893771577802</v>
      </c>
      <c r="F30" s="8">
        <f>Datos!X28</f>
        <v>152.99488926753801</v>
      </c>
      <c r="G30" s="60">
        <f>Datos!S28</f>
        <v>1.77784437369892</v>
      </c>
      <c r="H30" s="9">
        <f>Datos!Y28</f>
        <v>-94.194511202175207</v>
      </c>
      <c r="I30" s="58">
        <f>Datos!T28</f>
        <v>0.102162390107829</v>
      </c>
      <c r="J30" s="9">
        <f>Datos!Z28</f>
        <v>-44.787098209210797</v>
      </c>
      <c r="K30" s="63">
        <f>Datos!U28</f>
        <v>0.15430812020315601</v>
      </c>
      <c r="L30" s="9">
        <f>Datos!AA28</f>
        <v>61.1220780889834</v>
      </c>
      <c r="M30" s="63">
        <f>Datos!V28</f>
        <v>0.28736118374191599</v>
      </c>
      <c r="N30" s="9">
        <f>Datos!AB28</f>
        <v>175.06155993692701</v>
      </c>
      <c r="AD30" s="54">
        <f t="shared" si="0"/>
        <v>1250</v>
      </c>
      <c r="AE30" s="54">
        <f t="shared" si="1"/>
        <v>0.19578824942791823</v>
      </c>
      <c r="AF30" s="54">
        <f t="shared" si="2"/>
        <v>0.49971897721378183</v>
      </c>
      <c r="AG30" s="54">
        <f t="shared" si="3"/>
        <v>1.5803653085464526</v>
      </c>
      <c r="AH30" s="54">
        <f t="shared" si="4"/>
        <v>5.2185769762721186E-3</v>
      </c>
      <c r="AI30" s="54">
        <f t="shared" si="5"/>
        <v>1.1905497980315823E-2</v>
      </c>
      <c r="AJ30" s="54">
        <f t="shared" si="6"/>
        <v>4.1288224960777602E-2</v>
      </c>
      <c r="AL30" s="54">
        <v>25</v>
      </c>
      <c r="AM30" s="42"/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7"/>
        <v>7.4645304089779978E-3</v>
      </c>
      <c r="AU30" s="58">
        <f t="shared" si="8"/>
        <v>3.5292992067065218E-3</v>
      </c>
      <c r="AV30" s="58">
        <f t="shared" si="9"/>
        <v>1.5795177469715087E-2</v>
      </c>
      <c r="AW30" s="58">
        <f t="shared" si="10"/>
        <v>3.2846367815540605E-4</v>
      </c>
      <c r="AX30" s="58">
        <f t="shared" si="11"/>
        <v>4.9695964264098995E-4</v>
      </c>
      <c r="AY30" s="58">
        <f t="shared" si="12"/>
        <v>9.2398663655577685E-4</v>
      </c>
      <c r="BA30" s="52">
        <v>25</v>
      </c>
      <c r="BB30" s="70" t="str">
        <f t="shared" si="13"/>
        <v>Cumple</v>
      </c>
      <c r="BC30" s="70" t="str">
        <f t="shared" si="13"/>
        <v>Cumple</v>
      </c>
      <c r="BD30" s="70" t="str">
        <f t="shared" si="14"/>
        <v>Cumple</v>
      </c>
      <c r="BE30" s="70" t="str">
        <f t="shared" si="15"/>
        <v>Cumple</v>
      </c>
      <c r="BF30" s="70" t="str">
        <f t="shared" si="16"/>
        <v>Cumple</v>
      </c>
      <c r="BG30" s="70" t="str">
        <f t="shared" si="17"/>
        <v>Cumple</v>
      </c>
    </row>
    <row r="31" spans="1:59" x14ac:dyDescent="0.25">
      <c r="A31" s="10">
        <v>1300</v>
      </c>
      <c r="B31" s="10">
        <v>26</v>
      </c>
      <c r="C31" s="60">
        <f>Datos!Q29</f>
        <v>1.1911664907531301E-2</v>
      </c>
      <c r="D31" s="8">
        <f>Datos!W29</f>
        <v>-5.4769717626235197</v>
      </c>
      <c r="E31" s="60">
        <f>Datos!R29</f>
        <v>1.9061730505731001E-2</v>
      </c>
      <c r="F31" s="8">
        <f>Datos!X29</f>
        <v>175.02430214917899</v>
      </c>
      <c r="G31" s="60">
        <f>Datos!S29</f>
        <v>7.8538908331072608E-3</v>
      </c>
      <c r="H31" s="9">
        <f>Datos!Y29</f>
        <v>-3.7736701099322301</v>
      </c>
      <c r="I31" s="58">
        <f>Datos!T29</f>
        <v>2.7528042086078099E-4</v>
      </c>
      <c r="J31" s="9">
        <f>Datos!Z29</f>
        <v>-157.16291242740499</v>
      </c>
      <c r="K31" s="63">
        <f>Datos!U29</f>
        <v>4.2362803402993599E-4</v>
      </c>
      <c r="L31" s="9">
        <f>Datos!AA29</f>
        <v>23.325436211266801</v>
      </c>
      <c r="M31" s="63">
        <f>Datos!V29</f>
        <v>1.52036028815691E-4</v>
      </c>
      <c r="N31" s="9">
        <f>Datos!AB29</f>
        <v>-152.04987698857801</v>
      </c>
      <c r="AD31" s="54">
        <f t="shared" si="0"/>
        <v>1300</v>
      </c>
      <c r="AE31" s="54">
        <f t="shared" si="1"/>
        <v>7.0943880434656335E-5</v>
      </c>
      <c r="AF31" s="54">
        <f t="shared" si="2"/>
        <v>1.8167478493655791E-4</v>
      </c>
      <c r="AG31" s="54">
        <f t="shared" si="3"/>
        <v>3.0841800609183134E-5</v>
      </c>
      <c r="AH31" s="54">
        <f t="shared" si="4"/>
        <v>3.7889655054644355E-8</v>
      </c>
      <c r="AI31" s="54">
        <f t="shared" si="5"/>
        <v>8.9730355608034304E-8</v>
      </c>
      <c r="AJ31" s="54">
        <f t="shared" si="6"/>
        <v>1.1557477029022812E-8</v>
      </c>
      <c r="AL31" s="54">
        <v>26</v>
      </c>
      <c r="AM31" s="42"/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7"/>
        <v>1.4209102583949518E-4</v>
      </c>
      <c r="AU31" s="58">
        <f t="shared" si="8"/>
        <v>6.7293464007036957E-5</v>
      </c>
      <c r="AV31" s="58">
        <f t="shared" si="9"/>
        <v>6.9777535858549935E-5</v>
      </c>
      <c r="AW31" s="58">
        <f t="shared" si="10"/>
        <v>8.850577934273601E-7</v>
      </c>
      <c r="AX31" s="58">
        <f t="shared" si="11"/>
        <v>1.3643224745856007E-6</v>
      </c>
      <c r="AY31" s="58">
        <f t="shared" si="12"/>
        <v>4.888595497535058E-7</v>
      </c>
      <c r="BA31" s="52">
        <v>26</v>
      </c>
      <c r="BB31" s="70" t="str">
        <f t="shared" si="13"/>
        <v>Cumple</v>
      </c>
      <c r="BC31" s="70" t="str">
        <f t="shared" si="13"/>
        <v>Cumple</v>
      </c>
      <c r="BD31" s="70" t="str">
        <f t="shared" si="14"/>
        <v>Cumple</v>
      </c>
      <c r="BE31" s="70" t="str">
        <f t="shared" si="15"/>
        <v>Cumple</v>
      </c>
      <c r="BF31" s="70" t="str">
        <f t="shared" si="16"/>
        <v>Cumple</v>
      </c>
      <c r="BG31" s="70" t="str">
        <f t="shared" si="17"/>
        <v>Cumple</v>
      </c>
    </row>
    <row r="32" spans="1:59" x14ac:dyDescent="0.25">
      <c r="A32" s="10">
        <v>1350</v>
      </c>
      <c r="B32" s="10">
        <v>27</v>
      </c>
      <c r="C32" s="60">
        <f>Datos!Q30</f>
        <v>1.32687689703107</v>
      </c>
      <c r="D32" s="8">
        <f>Datos!W30</f>
        <v>-86.882196837659293</v>
      </c>
      <c r="E32" s="60">
        <f>Datos!R30</f>
        <v>1.2422204755577699</v>
      </c>
      <c r="F32" s="8">
        <f>Datos!X30</f>
        <v>106.445990995358</v>
      </c>
      <c r="G32" s="60">
        <f>Datos!S30</f>
        <v>1.1681926714034701</v>
      </c>
      <c r="H32" s="9">
        <f>Datos!Y30</f>
        <v>-15.076317460899</v>
      </c>
      <c r="I32" s="58">
        <f>Datos!T30</f>
        <v>0.23082150677440499</v>
      </c>
      <c r="J32" s="9">
        <f>Datos!Z30</f>
        <v>-176.28018300826901</v>
      </c>
      <c r="K32" s="63">
        <f>Datos!U30</f>
        <v>0.21231545186484899</v>
      </c>
      <c r="L32" s="9">
        <f>Datos!AA30</f>
        <v>14.7646651504077</v>
      </c>
      <c r="M32" s="63">
        <f>Datos!V30</f>
        <v>0.204903032070405</v>
      </c>
      <c r="N32" s="9">
        <f>Datos!AB30</f>
        <v>-104.723674346119</v>
      </c>
      <c r="AD32" s="54">
        <f t="shared" si="0"/>
        <v>1350</v>
      </c>
      <c r="AE32" s="54">
        <f t="shared" si="1"/>
        <v>0.88030114993740038</v>
      </c>
      <c r="AF32" s="54">
        <f t="shared" si="2"/>
        <v>0.77155585494748602</v>
      </c>
      <c r="AG32" s="54">
        <f t="shared" si="3"/>
        <v>0.68233705876038786</v>
      </c>
      <c r="AH32" s="54">
        <f t="shared" si="4"/>
        <v>2.6639283994803344E-2</v>
      </c>
      <c r="AI32" s="54">
        <f t="shared" si="5"/>
        <v>2.2538925550287504E-2</v>
      </c>
      <c r="AJ32" s="54">
        <f t="shared" si="6"/>
        <v>2.0992626275822709E-2</v>
      </c>
      <c r="AL32" s="54">
        <v>27</v>
      </c>
      <c r="AM32" s="42"/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7"/>
        <v>1.5827955279590335E-2</v>
      </c>
      <c r="AU32" s="58">
        <f t="shared" si="8"/>
        <v>4.3854003095688708E-3</v>
      </c>
      <c r="AV32" s="58">
        <f t="shared" si="9"/>
        <v>1.0378754651763014E-2</v>
      </c>
      <c r="AW32" s="58">
        <f t="shared" si="10"/>
        <v>7.4211733919373141E-4</v>
      </c>
      <c r="AX32" s="58">
        <f t="shared" si="11"/>
        <v>6.8377614183234446E-4</v>
      </c>
      <c r="AY32" s="58">
        <f t="shared" si="12"/>
        <v>6.5884912136516117E-4</v>
      </c>
      <c r="BA32" s="52">
        <v>27</v>
      </c>
      <c r="BB32" s="70" t="str">
        <f t="shared" si="13"/>
        <v>Cumple</v>
      </c>
      <c r="BC32" s="70" t="str">
        <f t="shared" si="13"/>
        <v>Cumple</v>
      </c>
      <c r="BD32" s="70" t="str">
        <f t="shared" si="14"/>
        <v>Cumple</v>
      </c>
      <c r="BE32" s="70" t="str">
        <f t="shared" si="15"/>
        <v>Cumple</v>
      </c>
      <c r="BF32" s="70" t="str">
        <f t="shared" si="16"/>
        <v>Cumple</v>
      </c>
      <c r="BG32" s="70" t="str">
        <f t="shared" si="17"/>
        <v>Cumple</v>
      </c>
    </row>
    <row r="33" spans="1:59" x14ac:dyDescent="0.25">
      <c r="A33" s="10">
        <v>1400</v>
      </c>
      <c r="B33" s="10">
        <v>28</v>
      </c>
      <c r="C33" s="60">
        <f>Datos!Q31</f>
        <v>1.08803920636032E-2</v>
      </c>
      <c r="D33" s="8">
        <f>Datos!W31</f>
        <v>-5.6107108175037803</v>
      </c>
      <c r="E33" s="60">
        <f>Datos!R31</f>
        <v>1.75116010360051E-2</v>
      </c>
      <c r="F33" s="8">
        <f>Datos!X31</f>
        <v>175.599941113049</v>
      </c>
      <c r="G33" s="60">
        <f>Datos!S31</f>
        <v>7.3094029104415004E-3</v>
      </c>
      <c r="H33" s="9">
        <f>Datos!Y31</f>
        <v>-1.1274079857475601</v>
      </c>
      <c r="I33" s="58">
        <f>Datos!T31</f>
        <v>2.7523367263843199E-4</v>
      </c>
      <c r="J33" s="9">
        <f>Datos!Z31</f>
        <v>-164.18887872159399</v>
      </c>
      <c r="K33" s="63">
        <f>Datos!U31</f>
        <v>3.8837871737341099E-4</v>
      </c>
      <c r="L33" s="9">
        <f>Datos!AA31</f>
        <v>20.795695281759599</v>
      </c>
      <c r="M33" s="63">
        <f>Datos!V31</f>
        <v>1.1015789644693101E-4</v>
      </c>
      <c r="N33" s="9">
        <f>Datos!AB31</f>
        <v>-137.20785228061999</v>
      </c>
      <c r="AD33" s="54">
        <f t="shared" si="0"/>
        <v>1400</v>
      </c>
      <c r="AE33" s="54">
        <f t="shared" si="1"/>
        <v>5.919146572885975E-5</v>
      </c>
      <c r="AF33" s="54">
        <f t="shared" si="2"/>
        <v>1.5332808542210745E-4</v>
      </c>
      <c r="AG33" s="54">
        <f t="shared" si="3"/>
        <v>2.6713685453585337E-5</v>
      </c>
      <c r="AH33" s="54">
        <f t="shared" si="4"/>
        <v>3.7876787277019773E-8</v>
      </c>
      <c r="AI33" s="54">
        <f t="shared" si="5"/>
        <v>7.5419014054307921E-8</v>
      </c>
      <c r="AJ33" s="54">
        <f t="shared" si="6"/>
        <v>6.0673810748063869E-9</v>
      </c>
      <c r="AL33" s="54">
        <v>28</v>
      </c>
      <c r="AM33" s="42"/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7"/>
        <v>1.2978925128054927E-4</v>
      </c>
      <c r="AU33" s="58">
        <f t="shared" si="8"/>
        <v>6.1821055211524659E-5</v>
      </c>
      <c r="AV33" s="58">
        <f t="shared" si="9"/>
        <v>6.4940057676627443E-5</v>
      </c>
      <c r="AW33" s="58">
        <f t="shared" si="10"/>
        <v>8.8490749258725859E-7</v>
      </c>
      <c r="AX33" s="58">
        <f t="shared" si="11"/>
        <v>1.2507996879305438E-6</v>
      </c>
      <c r="AY33" s="58">
        <f t="shared" si="12"/>
        <v>3.542038033900698E-7</v>
      </c>
      <c r="BA33" s="52">
        <v>28</v>
      </c>
      <c r="BB33" s="70" t="str">
        <f t="shared" si="13"/>
        <v>Cumple</v>
      </c>
      <c r="BC33" s="70" t="str">
        <f t="shared" si="13"/>
        <v>Cumple</v>
      </c>
      <c r="BD33" s="70" t="str">
        <f t="shared" si="14"/>
        <v>Cumple</v>
      </c>
      <c r="BE33" s="70" t="str">
        <f t="shared" si="15"/>
        <v>Cumple</v>
      </c>
      <c r="BF33" s="70" t="str">
        <f t="shared" si="16"/>
        <v>Cumple</v>
      </c>
      <c r="BG33" s="70" t="str">
        <f t="shared" si="17"/>
        <v>Cumple</v>
      </c>
    </row>
    <row r="34" spans="1:59" x14ac:dyDescent="0.25">
      <c r="A34" s="10">
        <v>1450</v>
      </c>
      <c r="B34" s="10">
        <v>29</v>
      </c>
      <c r="C34" s="60">
        <f>Datos!Q32</f>
        <v>0.39629044412048597</v>
      </c>
      <c r="D34" s="8">
        <f>Datos!W32</f>
        <v>-140.62523009380001</v>
      </c>
      <c r="E34" s="60">
        <f>Datos!R32</f>
        <v>0.29437025902833802</v>
      </c>
      <c r="F34" s="8">
        <f>Datos!X32</f>
        <v>151.712005096892</v>
      </c>
      <c r="G34" s="60">
        <f>Datos!S32</f>
        <v>0.201895674015756</v>
      </c>
      <c r="H34" s="9">
        <f>Datos!Y32</f>
        <v>63.498387814304998</v>
      </c>
      <c r="I34" s="58">
        <f>Datos!T32</f>
        <v>8.0166685439376398E-2</v>
      </c>
      <c r="J34" s="9">
        <f>Datos!Z32</f>
        <v>125.071379387025</v>
      </c>
      <c r="K34" s="63">
        <f>Datos!U32</f>
        <v>4.9090496761316001E-2</v>
      </c>
      <c r="L34" s="9">
        <f>Datos!AA32</f>
        <v>56.7743398061777</v>
      </c>
      <c r="M34" s="63">
        <f>Datos!V32</f>
        <v>4.2753280404558003E-2</v>
      </c>
      <c r="N34" s="9">
        <f>Datos!AB32</f>
        <v>-18.560972454398701</v>
      </c>
      <c r="AD34" s="54">
        <f t="shared" si="0"/>
        <v>1450</v>
      </c>
      <c r="AE34" s="54">
        <f t="shared" si="1"/>
        <v>7.8523058050606012E-2</v>
      </c>
      <c r="AF34" s="54">
        <f t="shared" si="2"/>
        <v>4.332692470020541E-2</v>
      </c>
      <c r="AG34" s="54">
        <f t="shared" si="3"/>
        <v>2.0380931593138207E-2</v>
      </c>
      <c r="AH34" s="54">
        <f t="shared" si="4"/>
        <v>3.2133487271679617E-3</v>
      </c>
      <c r="AI34" s="54">
        <f t="shared" si="5"/>
        <v>1.2049384361363883E-3</v>
      </c>
      <c r="AJ34" s="54">
        <f t="shared" si="6"/>
        <v>9.1392149267538166E-4</v>
      </c>
      <c r="AL34" s="54">
        <v>29</v>
      </c>
      <c r="AM34" s="42"/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7"/>
        <v>4.7272414202876641E-3</v>
      </c>
      <c r="AU34" s="58">
        <f t="shared" si="8"/>
        <v>1.0392128051915266E-3</v>
      </c>
      <c r="AV34" s="58">
        <f t="shared" si="9"/>
        <v>1.7937329322092104E-3</v>
      </c>
      <c r="AW34" s="58">
        <f t="shared" si="10"/>
        <v>2.5774499145089129E-4</v>
      </c>
      <c r="AX34" s="58">
        <f t="shared" si="11"/>
        <v>1.5809923480017426E-4</v>
      </c>
      <c r="AY34" s="58">
        <f t="shared" si="12"/>
        <v>1.3746971406622643E-4</v>
      </c>
      <c r="BA34" s="52">
        <v>29</v>
      </c>
      <c r="BB34" s="70" t="str">
        <f t="shared" si="13"/>
        <v>Cumple</v>
      </c>
      <c r="BC34" s="70" t="str">
        <f t="shared" si="13"/>
        <v>Cumple</v>
      </c>
      <c r="BD34" s="70" t="str">
        <f t="shared" si="14"/>
        <v>Cumple</v>
      </c>
      <c r="BE34" s="70" t="str">
        <f t="shared" si="15"/>
        <v>Cumple</v>
      </c>
      <c r="BF34" s="70" t="str">
        <f t="shared" si="16"/>
        <v>Cumple</v>
      </c>
      <c r="BG34" s="70" t="str">
        <f t="shared" si="17"/>
        <v>Cumple</v>
      </c>
    </row>
    <row r="35" spans="1:59" x14ac:dyDescent="0.25">
      <c r="A35" s="10">
        <v>1500</v>
      </c>
      <c r="B35" s="10">
        <v>30</v>
      </c>
      <c r="C35" s="60">
        <f>Datos!Q33</f>
        <v>1.0093801950607601E-2</v>
      </c>
      <c r="D35" s="8">
        <f>Datos!W33</f>
        <v>-4.4531606057135598</v>
      </c>
      <c r="E35" s="60">
        <f>Datos!R33</f>
        <v>1.6254463102949101E-2</v>
      </c>
      <c r="F35" s="8">
        <f>Datos!X33</f>
        <v>176.75979354814001</v>
      </c>
      <c r="G35" s="60">
        <f>Datos!S33</f>
        <v>6.6221130430397799E-3</v>
      </c>
      <c r="H35" s="9">
        <f>Datos!Y33</f>
        <v>1.49280436783111</v>
      </c>
      <c r="I35" s="58">
        <f>Datos!T33</f>
        <v>2.3640360394614599E-4</v>
      </c>
      <c r="J35" s="9">
        <f>Datos!Z33</f>
        <v>-164.395076634426</v>
      </c>
      <c r="K35" s="63">
        <f>Datos!U33</f>
        <v>3.3405407772703002E-4</v>
      </c>
      <c r="L35" s="9">
        <f>Datos!AA33</f>
        <v>21.995445615956498</v>
      </c>
      <c r="M35" s="63">
        <f>Datos!V33</f>
        <v>4.6839046357722297E-5</v>
      </c>
      <c r="N35" s="9">
        <f>Datos!AB33</f>
        <v>-123.600591916361</v>
      </c>
      <c r="AD35" s="54">
        <f t="shared" si="0"/>
        <v>1500</v>
      </c>
      <c r="AE35" s="54">
        <f t="shared" si="1"/>
        <v>5.0942418909044905E-5</v>
      </c>
      <c r="AF35" s="54">
        <f t="shared" si="2"/>
        <v>1.3210378538256685E-4</v>
      </c>
      <c r="AG35" s="54">
        <f t="shared" si="3"/>
        <v>2.1926190577398785E-5</v>
      </c>
      <c r="AH35" s="54">
        <f t="shared" si="4"/>
        <v>2.7943331979363125E-8</v>
      </c>
      <c r="AI35" s="54">
        <f t="shared" si="5"/>
        <v>5.5796063423028307E-8</v>
      </c>
      <c r="AJ35" s="54">
        <f t="shared" si="6"/>
        <v>1.0969481318504293E-9</v>
      </c>
      <c r="AL35" s="54">
        <v>30</v>
      </c>
      <c r="AM35" s="42"/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7"/>
        <v>1.2040623077599471E-4</v>
      </c>
      <c r="AU35" s="58">
        <f t="shared" si="8"/>
        <v>5.7382991929465873E-5</v>
      </c>
      <c r="AV35" s="58">
        <f t="shared" si="9"/>
        <v>5.8833862112298722E-5</v>
      </c>
      <c r="AW35" s="58">
        <f t="shared" si="10"/>
        <v>7.6006441508844879E-7</v>
      </c>
      <c r="AX35" s="58">
        <f t="shared" si="11"/>
        <v>1.0758435451836641E-6</v>
      </c>
      <c r="AY35" s="58">
        <f t="shared" si="12"/>
        <v>1.506071639182181E-7</v>
      </c>
      <c r="BA35" s="52">
        <v>30</v>
      </c>
      <c r="BB35" s="70" t="str">
        <f t="shared" si="13"/>
        <v>Cumple</v>
      </c>
      <c r="BC35" s="70" t="str">
        <f t="shared" si="13"/>
        <v>Cumple</v>
      </c>
      <c r="BD35" s="70" t="str">
        <f t="shared" si="14"/>
        <v>Cumple</v>
      </c>
      <c r="BE35" s="70" t="str">
        <f t="shared" si="15"/>
        <v>Cumple</v>
      </c>
      <c r="BF35" s="70" t="str">
        <f t="shared" si="16"/>
        <v>Cumple</v>
      </c>
      <c r="BG35" s="70" t="str">
        <f t="shared" si="17"/>
        <v>Cumple</v>
      </c>
    </row>
    <row r="36" spans="1:59" x14ac:dyDescent="0.25">
      <c r="A36" s="10">
        <v>1550</v>
      </c>
      <c r="B36" s="10">
        <v>31</v>
      </c>
      <c r="C36" s="60">
        <f>Datos!Q34</f>
        <v>0.55619088047624998</v>
      </c>
      <c r="D36" s="8">
        <f>Datos!W34</f>
        <v>-69.230377510154</v>
      </c>
      <c r="E36" s="60">
        <f>Datos!R34</f>
        <v>0.34968917484885098</v>
      </c>
      <c r="F36" s="8">
        <f>Datos!X34</f>
        <v>158.99592661480301</v>
      </c>
      <c r="G36" s="60">
        <f>Datos!S34</f>
        <v>0.92173948490115698</v>
      </c>
      <c r="H36" s="9">
        <f>Datos!Y34</f>
        <v>89.110074855991996</v>
      </c>
      <c r="I36" s="58">
        <f>Datos!T34</f>
        <v>0.104255390277808</v>
      </c>
      <c r="J36" s="9">
        <f>Datos!Z34</f>
        <v>-156.14523614795399</v>
      </c>
      <c r="K36" s="63">
        <f>Datos!U34</f>
        <v>6.2717089686378305E-2</v>
      </c>
      <c r="L36" s="9">
        <f>Datos!AA34</f>
        <v>66.376685984746899</v>
      </c>
      <c r="M36" s="63">
        <f>Datos!V34</f>
        <v>0.17585040551627401</v>
      </c>
      <c r="N36" s="9">
        <f>Datos!AB34</f>
        <v>1.9158684612454899</v>
      </c>
      <c r="AD36" s="54">
        <f t="shared" si="0"/>
        <v>1550</v>
      </c>
      <c r="AE36" s="54">
        <f t="shared" si="1"/>
        <v>0.1546741477624731</v>
      </c>
      <c r="AF36" s="54">
        <f t="shared" si="2"/>
        <v>6.1141259503235137E-2</v>
      </c>
      <c r="AG36" s="54">
        <f t="shared" si="3"/>
        <v>0.42480183901292512</v>
      </c>
      <c r="AH36" s="54">
        <f t="shared" si="4"/>
        <v>5.4345932009890316E-3</v>
      </c>
      <c r="AI36" s="54">
        <f t="shared" si="5"/>
        <v>1.96671666936461E-3</v>
      </c>
      <c r="AJ36" s="54">
        <f t="shared" si="6"/>
        <v>1.5461682560119006E-2</v>
      </c>
      <c r="AL36" s="54">
        <v>31</v>
      </c>
      <c r="AM36" s="42"/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7"/>
        <v>6.6346504357652691E-3</v>
      </c>
      <c r="AU36" s="58">
        <f t="shared" si="8"/>
        <v>1.2345047000988003E-3</v>
      </c>
      <c r="AV36" s="58">
        <f t="shared" si="9"/>
        <v>8.1891525266446826E-3</v>
      </c>
      <c r="AW36" s="58">
        <f t="shared" si="10"/>
        <v>3.3519291122723988E-4</v>
      </c>
      <c r="AX36" s="58">
        <f t="shared" si="11"/>
        <v>2.0198459055162553E-4</v>
      </c>
      <c r="AY36" s="58">
        <f t="shared" si="12"/>
        <v>5.6543275126497464E-4</v>
      </c>
      <c r="BA36" s="52">
        <v>31</v>
      </c>
      <c r="BB36" s="70" t="str">
        <f t="shared" si="13"/>
        <v>Cumple</v>
      </c>
      <c r="BC36" s="70" t="str">
        <f t="shared" si="13"/>
        <v>Cumple</v>
      </c>
      <c r="BD36" s="70" t="str">
        <f t="shared" si="14"/>
        <v>Cumple</v>
      </c>
      <c r="BE36" s="70" t="str">
        <f t="shared" si="15"/>
        <v>Cumple</v>
      </c>
      <c r="BF36" s="70" t="str">
        <f t="shared" si="16"/>
        <v>Cumple</v>
      </c>
      <c r="BG36" s="70" t="str">
        <f t="shared" si="17"/>
        <v>Cumple</v>
      </c>
    </row>
    <row r="37" spans="1:59" x14ac:dyDescent="0.25">
      <c r="A37" s="10">
        <v>1600</v>
      </c>
      <c r="B37" s="10">
        <v>32</v>
      </c>
      <c r="C37" s="60">
        <f>Datos!Q35</f>
        <v>9.4884324803260894E-3</v>
      </c>
      <c r="D37" s="8">
        <f>Datos!W35</f>
        <v>-3.66351030055205</v>
      </c>
      <c r="E37" s="60">
        <f>Datos!R35</f>
        <v>1.5135468976313101E-2</v>
      </c>
      <c r="F37" s="8">
        <f>Datos!X35</f>
        <v>177.40418996799201</v>
      </c>
      <c r="G37" s="60">
        <f>Datos!S35</f>
        <v>6.1604970829600902E-3</v>
      </c>
      <c r="H37" s="9">
        <f>Datos!Y35</f>
        <v>1.9557257962686101</v>
      </c>
      <c r="I37" s="58">
        <f>Datos!T35</f>
        <v>2.20346591564376E-4</v>
      </c>
      <c r="J37" s="9">
        <f>Datos!Z35</f>
        <v>-159.58601410829201</v>
      </c>
      <c r="K37" s="63">
        <f>Datos!U35</f>
        <v>3.0249585113187902E-4</v>
      </c>
      <c r="L37" s="9">
        <f>Datos!AA35</f>
        <v>20.4485566090685</v>
      </c>
      <c r="M37" s="63">
        <f>Datos!V35</f>
        <v>3.5892685104946903E-5</v>
      </c>
      <c r="N37" s="9">
        <f>Datos!AB35</f>
        <v>-127.577612857186</v>
      </c>
      <c r="AD37" s="54">
        <f t="shared" si="0"/>
        <v>1600</v>
      </c>
      <c r="AE37" s="54">
        <f t="shared" si="1"/>
        <v>4.5015175466853553E-5</v>
      </c>
      <c r="AF37" s="54">
        <f t="shared" si="2"/>
        <v>1.1454121056646817E-4</v>
      </c>
      <c r="AG37" s="54">
        <f t="shared" si="3"/>
        <v>1.8975862154579889E-5</v>
      </c>
      <c r="AH37" s="54">
        <f t="shared" si="4"/>
        <v>2.4276310207018966E-8</v>
      </c>
      <c r="AI37" s="54">
        <f t="shared" si="5"/>
        <v>4.5751869975999953E-8</v>
      </c>
      <c r="AJ37" s="54">
        <f t="shared" si="6"/>
        <v>6.4414242202143858E-10</v>
      </c>
      <c r="AL37" s="54">
        <v>32</v>
      </c>
      <c r="AM37" s="42"/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7"/>
        <v>1.1318494225655138E-4</v>
      </c>
      <c r="AU37" s="58">
        <f t="shared" si="8"/>
        <v>5.3432616544490943E-5</v>
      </c>
      <c r="AV37" s="58">
        <f t="shared" si="9"/>
        <v>5.4732656112393579E-5</v>
      </c>
      <c r="AW37" s="58">
        <f t="shared" si="10"/>
        <v>7.084392980415944E-7</v>
      </c>
      <c r="AX37" s="58">
        <f t="shared" si="11"/>
        <v>9.7420816144325042E-7</v>
      </c>
      <c r="AY37" s="58">
        <f t="shared" si="12"/>
        <v>1.1541002495612282E-7</v>
      </c>
      <c r="BA37" s="52">
        <v>32</v>
      </c>
      <c r="BB37" s="70" t="str">
        <f t="shared" si="13"/>
        <v>Cumple</v>
      </c>
      <c r="BC37" s="70" t="str">
        <f t="shared" si="13"/>
        <v>Cumple</v>
      </c>
      <c r="BD37" s="70" t="str">
        <f t="shared" si="14"/>
        <v>Cumple</v>
      </c>
      <c r="BE37" s="70" t="str">
        <f t="shared" si="15"/>
        <v>Cumple</v>
      </c>
      <c r="BF37" s="70" t="str">
        <f t="shared" si="16"/>
        <v>Cumple</v>
      </c>
      <c r="BG37" s="70" t="str">
        <f t="shared" si="17"/>
        <v>Cumple</v>
      </c>
    </row>
    <row r="38" spans="1:59" x14ac:dyDescent="0.25">
      <c r="A38" s="10">
        <v>1650</v>
      </c>
      <c r="B38" s="10">
        <v>33</v>
      </c>
      <c r="C38" s="60">
        <f>Datos!Q36</f>
        <v>5.9323574344647599E-2</v>
      </c>
      <c r="D38" s="8">
        <f>Datos!W36</f>
        <v>-39.667719253690898</v>
      </c>
      <c r="E38" s="60">
        <f>Datos!R36</f>
        <v>3.6750594162601999E-2</v>
      </c>
      <c r="F38" s="8">
        <f>Datos!X36</f>
        <v>99.520538973582006</v>
      </c>
      <c r="G38" s="60">
        <f>Datos!S36</f>
        <v>6.5724053644671002E-2</v>
      </c>
      <c r="H38" s="9">
        <f>Datos!Y36</f>
        <v>-60.687149398198301</v>
      </c>
      <c r="I38" s="58">
        <f>Datos!T36</f>
        <v>1.8417304688400499E-2</v>
      </c>
      <c r="J38" s="9">
        <f>Datos!Z36</f>
        <v>-152.50297601158599</v>
      </c>
      <c r="K38" s="63">
        <f>Datos!U36</f>
        <v>9.4370610598500208E-3</v>
      </c>
      <c r="L38" s="9">
        <f>Datos!AA36</f>
        <v>-32.517762019868499</v>
      </c>
      <c r="M38" s="63">
        <f>Datos!V36</f>
        <v>2.0804168222610098E-2</v>
      </c>
      <c r="N38" s="9">
        <f>Datos!AB36</f>
        <v>-146.99487871711599</v>
      </c>
      <c r="AD38" s="54">
        <f t="shared" si="0"/>
        <v>1650</v>
      </c>
      <c r="AE38" s="54">
        <f t="shared" si="1"/>
        <v>1.7596432365124654E-3</v>
      </c>
      <c r="AF38" s="54">
        <f t="shared" si="2"/>
        <v>6.7530308565213809E-4</v>
      </c>
      <c r="AG38" s="54">
        <f t="shared" si="3"/>
        <v>2.159825613743796E-3</v>
      </c>
      <c r="AH38" s="54">
        <f t="shared" si="4"/>
        <v>1.6959855599268949E-4</v>
      </c>
      <c r="AI38" s="54">
        <f t="shared" si="5"/>
        <v>4.4529060723668796E-5</v>
      </c>
      <c r="AJ38" s="54">
        <f t="shared" si="6"/>
        <v>2.164067077173299E-4</v>
      </c>
      <c r="AL38" s="54">
        <v>33</v>
      </c>
      <c r="AM38" s="42"/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7"/>
        <v>7.0765485769894122E-4</v>
      </c>
      <c r="AU38" s="58">
        <f t="shared" si="8"/>
        <v>1.297403079313674E-4</v>
      </c>
      <c r="AV38" s="58">
        <f t="shared" si="9"/>
        <v>5.8392236503061908E-4</v>
      </c>
      <c r="AW38" s="58">
        <f t="shared" si="10"/>
        <v>5.9213724671827622E-5</v>
      </c>
      <c r="AX38" s="58">
        <f t="shared" si="11"/>
        <v>3.0392687602634335E-5</v>
      </c>
      <c r="AY38" s="58">
        <f t="shared" si="12"/>
        <v>6.689411969994661E-5</v>
      </c>
      <c r="BA38" s="52">
        <v>33</v>
      </c>
      <c r="BB38" s="70" t="str">
        <f t="shared" si="13"/>
        <v>Cumple</v>
      </c>
      <c r="BC38" s="70" t="str">
        <f t="shared" si="13"/>
        <v>Cumple</v>
      </c>
      <c r="BD38" s="70" t="str">
        <f t="shared" si="14"/>
        <v>Cumple</v>
      </c>
      <c r="BE38" s="70" t="str">
        <f t="shared" si="15"/>
        <v>Cumple</v>
      </c>
      <c r="BF38" s="70" t="str">
        <f t="shared" si="16"/>
        <v>Cumple</v>
      </c>
      <c r="BG38" s="70" t="str">
        <f t="shared" si="17"/>
        <v>Cumple</v>
      </c>
    </row>
    <row r="39" spans="1:59" x14ac:dyDescent="0.25">
      <c r="A39" s="10">
        <v>1700</v>
      </c>
      <c r="B39" s="10">
        <v>34</v>
      </c>
      <c r="C39" s="60">
        <f>Datos!Q37</f>
        <v>8.8442369919844808E-3</v>
      </c>
      <c r="D39" s="8">
        <f>Datos!W37</f>
        <v>-2.2951169136920599</v>
      </c>
      <c r="E39" s="60">
        <f>Datos!R37</f>
        <v>1.41360700047701E-2</v>
      </c>
      <c r="F39" s="8">
        <f>Datos!X37</f>
        <v>178.071527807259</v>
      </c>
      <c r="G39" s="60">
        <f>Datos!S37</f>
        <v>5.7744702831842298E-3</v>
      </c>
      <c r="H39" s="9">
        <f>Datos!Y37</f>
        <v>0.30562535146145398</v>
      </c>
      <c r="I39" s="58">
        <f>Datos!T37</f>
        <v>1.8093607579301599E-4</v>
      </c>
      <c r="J39" s="9">
        <f>Datos!Z37</f>
        <v>-161.99967853221199</v>
      </c>
      <c r="K39" s="63">
        <f>Datos!U37</f>
        <v>2.7044185002579499E-4</v>
      </c>
      <c r="L39" s="9">
        <f>Datos!AA37</f>
        <v>18.115230888863799</v>
      </c>
      <c r="M39" s="63">
        <f>Datos!V37</f>
        <v>6.5812275925592405E-5</v>
      </c>
      <c r="N39" s="9">
        <f>Datos!AB37</f>
        <v>-158.42159965004299</v>
      </c>
      <c r="AD39" s="54">
        <f t="shared" si="0"/>
        <v>1700</v>
      </c>
      <c r="AE39" s="54">
        <f t="shared" si="1"/>
        <v>3.9110263985193348E-5</v>
      </c>
      <c r="AF39" s="54">
        <f t="shared" si="2"/>
        <v>9.9914237589880461E-5</v>
      </c>
      <c r="AG39" s="54">
        <f t="shared" si="3"/>
        <v>1.6672253525688879E-5</v>
      </c>
      <c r="AH39" s="54">
        <f t="shared" si="4"/>
        <v>1.6368931761688012E-8</v>
      </c>
      <c r="AI39" s="54">
        <f t="shared" si="5"/>
        <v>3.6569397122687295E-8</v>
      </c>
      <c r="AJ39" s="54">
        <f t="shared" si="6"/>
        <v>2.1656278312531548E-9</v>
      </c>
      <c r="AL39" s="54">
        <v>34</v>
      </c>
      <c r="AM39" s="42"/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7"/>
        <v>1.0550050867902856E-4</v>
      </c>
      <c r="AU39" s="58">
        <f t="shared" si="8"/>
        <v>4.9904446911624782E-5</v>
      </c>
      <c r="AV39" s="58">
        <f t="shared" si="9"/>
        <v>5.1303018568900425E-5</v>
      </c>
      <c r="AW39" s="58">
        <f t="shared" si="10"/>
        <v>5.8173001731118457E-7</v>
      </c>
      <c r="AX39" s="58">
        <f t="shared" si="11"/>
        <v>8.7097610266422304E-7</v>
      </c>
      <c r="AY39" s="58">
        <f t="shared" si="12"/>
        <v>2.1161404851109973E-7</v>
      </c>
      <c r="BA39" s="52">
        <v>34</v>
      </c>
      <c r="BB39" s="70" t="str">
        <f t="shared" si="13"/>
        <v>Cumple</v>
      </c>
      <c r="BC39" s="70" t="str">
        <f t="shared" si="13"/>
        <v>Cumple</v>
      </c>
      <c r="BD39" s="70" t="str">
        <f t="shared" si="14"/>
        <v>Cumple</v>
      </c>
      <c r="BE39" s="70" t="str">
        <f t="shared" si="15"/>
        <v>Cumple</v>
      </c>
      <c r="BF39" s="70" t="str">
        <f t="shared" si="16"/>
        <v>Cumple</v>
      </c>
      <c r="BG39" s="70" t="str">
        <f t="shared" si="17"/>
        <v>Cumple</v>
      </c>
    </row>
    <row r="40" spans="1:59" x14ac:dyDescent="0.25">
      <c r="A40" s="10">
        <v>1750</v>
      </c>
      <c r="B40" s="10">
        <v>35</v>
      </c>
      <c r="C40" s="60">
        <f>Datos!Q38</f>
        <v>5.9476069371802401E-2</v>
      </c>
      <c r="D40" s="8">
        <f>Datos!W38</f>
        <v>171.264206707211</v>
      </c>
      <c r="E40" s="60">
        <f>Datos!R38</f>
        <v>4.6392832966841602E-2</v>
      </c>
      <c r="F40" s="8">
        <f>Datos!X38</f>
        <v>-167.96483744081601</v>
      </c>
      <c r="G40" s="60">
        <f>Datos!S38</f>
        <v>6.9761543451938496E-2</v>
      </c>
      <c r="H40" s="9">
        <f>Datos!Y38</f>
        <v>16.896822785023002</v>
      </c>
      <c r="I40" s="58">
        <f>Datos!T38</f>
        <v>2.36655625949466E-2</v>
      </c>
      <c r="J40" s="9">
        <f>Datos!Z38</f>
        <v>72.265080464860304</v>
      </c>
      <c r="K40" s="63">
        <f>Datos!U38</f>
        <v>5.4447315482548803E-3</v>
      </c>
      <c r="L40" s="9">
        <f>Datos!AA38</f>
        <v>126.314688928462</v>
      </c>
      <c r="M40" s="63">
        <f>Datos!V38</f>
        <v>2.0809116262497301E-2</v>
      </c>
      <c r="N40" s="9">
        <f>Datos!AB38</f>
        <v>-56.684650642349801</v>
      </c>
      <c r="AD40" s="54">
        <f t="shared" si="0"/>
        <v>1750</v>
      </c>
      <c r="AE40" s="54">
        <f t="shared" si="1"/>
        <v>1.7687014139597258E-3</v>
      </c>
      <c r="AF40" s="54">
        <f t="shared" si="2"/>
        <v>1.0761474753446325E-3</v>
      </c>
      <c r="AG40" s="54">
        <f t="shared" si="3"/>
        <v>2.4333364723983513E-3</v>
      </c>
      <c r="AH40" s="54">
        <f t="shared" si="4"/>
        <v>2.8002942646766782E-4</v>
      </c>
      <c r="AI40" s="54">
        <f t="shared" si="5"/>
        <v>1.4822550816280994E-5</v>
      </c>
      <c r="AJ40" s="54">
        <f t="shared" si="6"/>
        <v>2.1650965981306482E-4</v>
      </c>
      <c r="AL40" s="54">
        <v>35</v>
      </c>
      <c r="AM40" s="42"/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7"/>
        <v>7.0947392959292538E-4</v>
      </c>
      <c r="AU40" s="58">
        <f t="shared" si="8"/>
        <v>1.6378022102977525E-4</v>
      </c>
      <c r="AV40" s="58">
        <f t="shared" si="9"/>
        <v>6.1979325957088312E-4</v>
      </c>
      <c r="AW40" s="58">
        <f t="shared" si="10"/>
        <v>7.6087469442998748E-5</v>
      </c>
      <c r="AX40" s="58">
        <f t="shared" si="11"/>
        <v>1.7535122849883102E-5</v>
      </c>
      <c r="AY40" s="58">
        <f t="shared" si="12"/>
        <v>6.6910029721868787E-5</v>
      </c>
      <c r="BA40" s="52">
        <v>35</v>
      </c>
      <c r="BB40" s="70" t="str">
        <f t="shared" si="13"/>
        <v>Cumple</v>
      </c>
      <c r="BC40" s="70" t="str">
        <f t="shared" si="13"/>
        <v>Cumple</v>
      </c>
      <c r="BD40" s="70" t="str">
        <f t="shared" si="14"/>
        <v>Cumple</v>
      </c>
      <c r="BE40" s="70" t="str">
        <f t="shared" si="15"/>
        <v>Cumple</v>
      </c>
      <c r="BF40" s="70" t="str">
        <f t="shared" si="16"/>
        <v>Cumple</v>
      </c>
      <c r="BG40" s="70" t="str">
        <f t="shared" si="17"/>
        <v>Cumple</v>
      </c>
    </row>
    <row r="41" spans="1:59" x14ac:dyDescent="0.25">
      <c r="A41" s="10">
        <v>1800</v>
      </c>
      <c r="B41" s="10">
        <v>36</v>
      </c>
      <c r="C41" s="60">
        <f>Datos!Q39</f>
        <v>8.3890355104219508E-3</v>
      </c>
      <c r="D41" s="8">
        <f>Datos!W39</f>
        <v>-0.43973416552442302</v>
      </c>
      <c r="E41" s="60">
        <f>Datos!R39</f>
        <v>1.3350873814267901E-2</v>
      </c>
      <c r="F41" s="8">
        <f>Datos!X39</f>
        <v>179.06986338129801</v>
      </c>
      <c r="G41" s="60">
        <f>Datos!S39</f>
        <v>5.2049414039205804E-3</v>
      </c>
      <c r="H41" s="9">
        <f>Datos!Y39</f>
        <v>-0.58854026048197206</v>
      </c>
      <c r="I41" s="58">
        <f>Datos!T39</f>
        <v>1.2721654459700899E-4</v>
      </c>
      <c r="J41" s="9">
        <f>Datos!Z39</f>
        <v>-148.59433018079801</v>
      </c>
      <c r="K41" s="63">
        <f>Datos!U39</f>
        <v>2.29236519685934E-4</v>
      </c>
      <c r="L41" s="9">
        <f>Datos!AA39</f>
        <v>21.952875845996701</v>
      </c>
      <c r="M41" s="63">
        <f>Datos!V39</f>
        <v>8.9869554018951595E-5</v>
      </c>
      <c r="N41" s="9">
        <f>Datos!AB39</f>
        <v>158.47167129467601</v>
      </c>
      <c r="AD41" s="54">
        <f t="shared" si="0"/>
        <v>1800</v>
      </c>
      <c r="AE41" s="54">
        <f t="shared" si="1"/>
        <v>3.5187958397560241E-5</v>
      </c>
      <c r="AF41" s="54">
        <f t="shared" si="2"/>
        <v>8.9122915802252166E-5</v>
      </c>
      <c r="AG41" s="54">
        <f t="shared" si="3"/>
        <v>1.3545707509123372E-5</v>
      </c>
      <c r="AH41" s="54">
        <f t="shared" si="4"/>
        <v>8.0920246096013883E-9</v>
      </c>
      <c r="AI41" s="54">
        <f t="shared" si="5"/>
        <v>2.6274690978859804E-8</v>
      </c>
      <c r="AJ41" s="54">
        <f t="shared" si="6"/>
        <v>4.0382683697826297E-9</v>
      </c>
      <c r="AL41" s="54">
        <v>36</v>
      </c>
      <c r="AM41" s="42"/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7"/>
        <v>1.0007053344206709E-4</v>
      </c>
      <c r="AU41" s="58">
        <f t="shared" si="8"/>
        <v>4.7132475522766036E-5</v>
      </c>
      <c r="AV41" s="58">
        <f t="shared" si="9"/>
        <v>4.6243065147116425E-5</v>
      </c>
      <c r="AW41" s="58">
        <f t="shared" si="10"/>
        <v>4.0901562812353035E-7</v>
      </c>
      <c r="AX41" s="58">
        <f t="shared" si="11"/>
        <v>7.3827157477779986E-7</v>
      </c>
      <c r="AY41" s="58">
        <f t="shared" si="12"/>
        <v>2.8896827979841869E-7</v>
      </c>
      <c r="BA41" s="52">
        <v>36</v>
      </c>
      <c r="BB41" s="70" t="str">
        <f t="shared" si="13"/>
        <v>Cumple</v>
      </c>
      <c r="BC41" s="70" t="str">
        <f t="shared" si="13"/>
        <v>Cumple</v>
      </c>
      <c r="BD41" s="70" t="str">
        <f t="shared" si="14"/>
        <v>Cumple</v>
      </c>
      <c r="BE41" s="70" t="str">
        <f t="shared" si="15"/>
        <v>Cumple</v>
      </c>
      <c r="BF41" s="70" t="str">
        <f t="shared" si="16"/>
        <v>Cumple</v>
      </c>
      <c r="BG41" s="70" t="str">
        <f t="shared" si="17"/>
        <v>Cumple</v>
      </c>
    </row>
    <row r="42" spans="1:59" x14ac:dyDescent="0.25">
      <c r="A42" s="10">
        <v>1850</v>
      </c>
      <c r="B42" s="10">
        <v>37</v>
      </c>
      <c r="C42" s="60">
        <f>Datos!Q40</f>
        <v>0.69515160864284298</v>
      </c>
      <c r="D42" s="8">
        <f>Datos!W40</f>
        <v>64.698220695454197</v>
      </c>
      <c r="E42" s="60">
        <f>Datos!R40</f>
        <v>0.41303779331533302</v>
      </c>
      <c r="F42" s="8">
        <f>Datos!X40</f>
        <v>-112.830182833828</v>
      </c>
      <c r="G42" s="60">
        <f>Datos!S40</f>
        <v>0.908182935934985</v>
      </c>
      <c r="H42" s="9">
        <f>Datos!Y40</f>
        <v>-153.39746490189199</v>
      </c>
      <c r="I42" s="58">
        <f>Datos!T40</f>
        <v>0.16709921323792001</v>
      </c>
      <c r="J42" s="9">
        <f>Datos!Z40</f>
        <v>-27.388071418832201</v>
      </c>
      <c r="K42" s="63">
        <f>Datos!U40</f>
        <v>9.5597888474443796E-2</v>
      </c>
      <c r="L42" s="9">
        <f>Datos!AA40</f>
        <v>160.20159590741699</v>
      </c>
      <c r="M42" s="63">
        <f>Datos!V40</f>
        <v>0.219190762288969</v>
      </c>
      <c r="N42" s="9">
        <f>Datos!AB40</f>
        <v>115.052599124803</v>
      </c>
      <c r="AD42" s="54">
        <f t="shared" si="0"/>
        <v>1850</v>
      </c>
      <c r="AE42" s="54">
        <f t="shared" si="1"/>
        <v>0.24161787949936617</v>
      </c>
      <c r="AF42" s="54">
        <f t="shared" si="2"/>
        <v>8.5300109353399878E-2</v>
      </c>
      <c r="AG42" s="54">
        <f t="shared" si="3"/>
        <v>0.41239812256174452</v>
      </c>
      <c r="AH42" s="54">
        <f t="shared" si="4"/>
        <v>1.3961073532365932E-2</v>
      </c>
      <c r="AI42" s="54">
        <f t="shared" si="5"/>
        <v>4.5694781403860969E-3</v>
      </c>
      <c r="AJ42" s="54">
        <f t="shared" si="6"/>
        <v>2.4022295136409657E-2</v>
      </c>
      <c r="AL42" s="54">
        <v>37</v>
      </c>
      <c r="AM42" s="42"/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7"/>
        <v>8.2922753412568908E-3</v>
      </c>
      <c r="AU42" s="58">
        <f t="shared" si="8"/>
        <v>1.4581437855106967E-3</v>
      </c>
      <c r="AV42" s="58">
        <f t="shared" si="9"/>
        <v>8.0687099839984646E-3</v>
      </c>
      <c r="AW42" s="58">
        <f t="shared" si="10"/>
        <v>5.3724293391209192E-4</v>
      </c>
      <c r="AX42" s="58">
        <f t="shared" si="11"/>
        <v>3.0787940667636446E-4</v>
      </c>
      <c r="AY42" s="58">
        <f t="shared" si="12"/>
        <v>7.047901618938776E-4</v>
      </c>
      <c r="BA42" s="52">
        <v>37</v>
      </c>
      <c r="BB42" s="70" t="str">
        <f t="shared" si="13"/>
        <v>Cumple</v>
      </c>
      <c r="BC42" s="70" t="str">
        <f t="shared" si="13"/>
        <v>Cumple</v>
      </c>
      <c r="BD42" s="70" t="str">
        <f t="shared" si="14"/>
        <v>Cumple</v>
      </c>
      <c r="BE42" s="70" t="str">
        <f t="shared" si="15"/>
        <v>Cumple</v>
      </c>
      <c r="BF42" s="70" t="str">
        <f t="shared" si="16"/>
        <v>Cumple</v>
      </c>
      <c r="BG42" s="70" t="str">
        <f t="shared" si="17"/>
        <v>Cumple</v>
      </c>
    </row>
    <row r="43" spans="1:59" x14ac:dyDescent="0.25">
      <c r="A43" s="10">
        <v>1900</v>
      </c>
      <c r="B43" s="10">
        <v>38</v>
      </c>
      <c r="C43" s="60">
        <f>Datos!Q41</f>
        <v>7.9590861253746106E-3</v>
      </c>
      <c r="D43" s="8">
        <f>Datos!W41</f>
        <v>0.22611532727726599</v>
      </c>
      <c r="E43" s="60">
        <f>Datos!R41</f>
        <v>1.2613520796218001E-2</v>
      </c>
      <c r="F43" s="8">
        <f>Datos!X41</f>
        <v>179.57329058337001</v>
      </c>
      <c r="G43" s="60">
        <f>Datos!S41</f>
        <v>4.8490721577470501E-3</v>
      </c>
      <c r="H43" s="9">
        <f>Datos!Y41</f>
        <v>-0.84855387150971995</v>
      </c>
      <c r="I43" s="58">
        <f>Datos!T41</f>
        <v>1.2516043986315599E-4</v>
      </c>
      <c r="J43" s="9">
        <f>Datos!Z41</f>
        <v>-143.63501096029401</v>
      </c>
      <c r="K43" s="63">
        <f>Datos!U41</f>
        <v>2.1129325363629999E-4</v>
      </c>
      <c r="L43" s="9">
        <f>Datos!AA41</f>
        <v>21.528617978423501</v>
      </c>
      <c r="M43" s="63">
        <f>Datos!V41</f>
        <v>1.0323632601042499E-4</v>
      </c>
      <c r="N43" s="9">
        <f>Datos!AB41</f>
        <v>151.34924363636</v>
      </c>
      <c r="AD43" s="54">
        <f t="shared" si="0"/>
        <v>1900</v>
      </c>
      <c r="AE43" s="54">
        <f t="shared" si="1"/>
        <v>3.1673525975565314E-5</v>
      </c>
      <c r="AF43" s="54">
        <f t="shared" si="2"/>
        <v>7.9550453438311999E-5</v>
      </c>
      <c r="AG43" s="54">
        <f t="shared" si="3"/>
        <v>1.1756750395518817E-5</v>
      </c>
      <c r="AH43" s="54">
        <f t="shared" si="4"/>
        <v>7.8325678533693433E-9</v>
      </c>
      <c r="AI43" s="54">
        <f t="shared" si="5"/>
        <v>2.23224195161069E-8</v>
      </c>
      <c r="AJ43" s="54">
        <f t="shared" si="6"/>
        <v>5.3288695040653759E-9</v>
      </c>
      <c r="AL43" s="54">
        <v>38</v>
      </c>
      <c r="AM43" s="42"/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7"/>
        <v>9.4941783627940719E-5</v>
      </c>
      <c r="AU43" s="58">
        <f t="shared" si="8"/>
        <v>4.4529404476005471E-5</v>
      </c>
      <c r="AV43" s="58">
        <f t="shared" si="9"/>
        <v>4.3081361016833218E-5</v>
      </c>
      <c r="AW43" s="58">
        <f t="shared" si="10"/>
        <v>4.0240501806594183E-7</v>
      </c>
      <c r="AX43" s="58">
        <f t="shared" si="11"/>
        <v>6.8048408393092516E-7</v>
      </c>
      <c r="AY43" s="58">
        <f t="shared" si="12"/>
        <v>3.3194805366064587E-7</v>
      </c>
      <c r="BA43" s="52">
        <v>38</v>
      </c>
      <c r="BB43" s="70" t="str">
        <f t="shared" si="13"/>
        <v>Cumple</v>
      </c>
      <c r="BC43" s="70" t="str">
        <f t="shared" si="13"/>
        <v>Cumple</v>
      </c>
      <c r="BD43" s="70" t="str">
        <f t="shared" si="14"/>
        <v>Cumple</v>
      </c>
      <c r="BE43" s="70" t="str">
        <f t="shared" si="15"/>
        <v>Cumple</v>
      </c>
      <c r="BF43" s="70" t="str">
        <f t="shared" si="16"/>
        <v>Cumple</v>
      </c>
      <c r="BG43" s="70" t="str">
        <f t="shared" si="17"/>
        <v>Cumple</v>
      </c>
    </row>
    <row r="44" spans="1:59" x14ac:dyDescent="0.25">
      <c r="A44" s="10">
        <v>1950</v>
      </c>
      <c r="B44" s="10">
        <v>39</v>
      </c>
      <c r="C44" s="60">
        <f>Datos!Q42</f>
        <v>4.2771847113929E-2</v>
      </c>
      <c r="D44" s="8">
        <f>Datos!W42</f>
        <v>-61.264150440070999</v>
      </c>
      <c r="E44" s="60">
        <f>Datos!R42</f>
        <v>2.0575760500532898E-2</v>
      </c>
      <c r="F44" s="8">
        <f>Datos!X42</f>
        <v>80.744618025104401</v>
      </c>
      <c r="G44" s="60">
        <f>Datos!S42</f>
        <v>4.5702701704144297E-2</v>
      </c>
      <c r="H44" s="9">
        <f>Datos!Y42</f>
        <v>-83.363652289859004</v>
      </c>
      <c r="I44" s="58">
        <f>Datos!T42</f>
        <v>1.8049244630867101E-2</v>
      </c>
      <c r="J44" s="9">
        <f>Datos!Z42</f>
        <v>175.51124235195201</v>
      </c>
      <c r="K44" s="63">
        <f>Datos!U42</f>
        <v>6.9593276155455299E-3</v>
      </c>
      <c r="L44" s="9">
        <f>Datos!AA42</f>
        <v>-56.322098069956297</v>
      </c>
      <c r="M44" s="63">
        <f>Datos!V42</f>
        <v>1.9362511608643801E-2</v>
      </c>
      <c r="N44" s="9">
        <f>Datos!AB42</f>
        <v>-176.696353576044</v>
      </c>
      <c r="AD44" s="54">
        <f t="shared" si="0"/>
        <v>1950</v>
      </c>
      <c r="AE44" s="54">
        <f t="shared" si="1"/>
        <v>9.1471545276865826E-4</v>
      </c>
      <c r="AF44" s="54">
        <f t="shared" si="2"/>
        <v>2.1168096008764492E-4</v>
      </c>
      <c r="AG44" s="54">
        <f t="shared" si="3"/>
        <v>1.044368471528997E-3</v>
      </c>
      <c r="AH44" s="54">
        <f t="shared" si="4"/>
        <v>1.6288761587244244E-4</v>
      </c>
      <c r="AI44" s="54">
        <f t="shared" si="5"/>
        <v>2.4216120430247314E-5</v>
      </c>
      <c r="AJ44" s="54">
        <f t="shared" si="6"/>
        <v>1.8745342789743298E-4</v>
      </c>
      <c r="AL44" s="54">
        <v>39</v>
      </c>
      <c r="AM44" s="42"/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7"/>
        <v>5.1021378460920684E-4</v>
      </c>
      <c r="AU44" s="58">
        <f t="shared" si="8"/>
        <v>7.2638431135291318E-5</v>
      </c>
      <c r="AV44" s="58">
        <f t="shared" si="9"/>
        <v>4.0604357442180757E-4</v>
      </c>
      <c r="AW44" s="58">
        <f t="shared" si="10"/>
        <v>5.8030369817346334E-5</v>
      </c>
      <c r="AX44" s="58">
        <f t="shared" si="11"/>
        <v>2.2412980990823735E-5</v>
      </c>
      <c r="AY44" s="58">
        <f t="shared" si="12"/>
        <v>6.2258589499028909E-5</v>
      </c>
      <c r="BA44" s="52">
        <v>39</v>
      </c>
      <c r="BB44" s="70" t="str">
        <f t="shared" si="13"/>
        <v>Cumple</v>
      </c>
      <c r="BC44" s="70" t="str">
        <f t="shared" si="13"/>
        <v>Cumple</v>
      </c>
      <c r="BD44" s="70" t="str">
        <f t="shared" si="14"/>
        <v>Cumple</v>
      </c>
      <c r="BE44" s="70" t="str">
        <f t="shared" si="15"/>
        <v>Cumple</v>
      </c>
      <c r="BF44" s="70" t="str">
        <f t="shared" si="16"/>
        <v>Cumple</v>
      </c>
      <c r="BG44" s="70" t="str">
        <f t="shared" si="17"/>
        <v>Cumple</v>
      </c>
    </row>
    <row r="45" spans="1:59" x14ac:dyDescent="0.25">
      <c r="A45" s="10">
        <v>2000</v>
      </c>
      <c r="B45" s="10">
        <v>40</v>
      </c>
      <c r="C45" s="60">
        <f>Datos!Q43</f>
        <v>7.3906085405641897E-3</v>
      </c>
      <c r="D45" s="8">
        <f>Datos!W43</f>
        <v>-1.0744448075255899</v>
      </c>
      <c r="E45" s="60">
        <f>Datos!R43</f>
        <v>1.19354512537789E-2</v>
      </c>
      <c r="F45" s="8">
        <f>Datos!X43</f>
        <v>179.54376227262699</v>
      </c>
      <c r="G45" s="60">
        <f>Datos!S43</f>
        <v>4.8821426733211201E-3</v>
      </c>
      <c r="H45" s="9">
        <f>Datos!Y43</f>
        <v>1.6469520826483499</v>
      </c>
      <c r="I45" s="58">
        <f>Datos!T43</f>
        <v>1.50384528364111E-4</v>
      </c>
      <c r="J45" s="9">
        <f>Datos!Z43</f>
        <v>-171.53374364674701</v>
      </c>
      <c r="K45" s="63">
        <f>Datos!U43</f>
        <v>2.1672959279214299E-4</v>
      </c>
      <c r="L45" s="9">
        <f>Datos!AA43</f>
        <v>17.690923195119598</v>
      </c>
      <c r="M45" s="63">
        <f>Datos!V43</f>
        <v>4.7034462929651498E-5</v>
      </c>
      <c r="N45" s="9">
        <f>Datos!AB43</f>
        <v>-155.425662186436</v>
      </c>
      <c r="AD45" s="54">
        <f t="shared" si="0"/>
        <v>2000</v>
      </c>
      <c r="AE45" s="54">
        <f t="shared" si="1"/>
        <v>2.7310547299930169E-5</v>
      </c>
      <c r="AF45" s="54">
        <f t="shared" si="2"/>
        <v>7.1227498315666157E-5</v>
      </c>
      <c r="AG45" s="54">
        <f t="shared" si="3"/>
        <v>1.1917658541331546E-5</v>
      </c>
      <c r="AH45" s="54">
        <f t="shared" si="4"/>
        <v>1.1307753185648053E-8</v>
      </c>
      <c r="AI45" s="54">
        <f t="shared" si="5"/>
        <v>2.3485858195924058E-8</v>
      </c>
      <c r="AJ45" s="54">
        <f t="shared" si="6"/>
        <v>1.1061203515403805E-9</v>
      </c>
      <c r="AL45" s="54">
        <v>40</v>
      </c>
      <c r="AM45" s="42"/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7"/>
        <v>8.8160568422549924E-5</v>
      </c>
      <c r="AU45" s="58">
        <f t="shared" si="8"/>
        <v>4.2135621375637178E-5</v>
      </c>
      <c r="AV45" s="58">
        <f t="shared" si="9"/>
        <v>4.3375174508179836E-5</v>
      </c>
      <c r="AW45" s="58">
        <f t="shared" si="10"/>
        <v>4.8350332516698376E-7</v>
      </c>
      <c r="AX45" s="58">
        <f t="shared" si="11"/>
        <v>6.9799217851859871E-7</v>
      </c>
      <c r="AY45" s="58">
        <f t="shared" si="12"/>
        <v>1.5123551009452802E-7</v>
      </c>
      <c r="BA45" s="52">
        <v>40</v>
      </c>
      <c r="BB45" s="70" t="str">
        <f t="shared" si="13"/>
        <v>Cumple</v>
      </c>
      <c r="BC45" s="70" t="str">
        <f t="shared" si="13"/>
        <v>Cumple</v>
      </c>
      <c r="BD45" s="70" t="str">
        <f t="shared" si="14"/>
        <v>Cumple</v>
      </c>
      <c r="BE45" s="70" t="str">
        <f t="shared" si="15"/>
        <v>Cumple</v>
      </c>
      <c r="BF45" s="70" t="str">
        <f t="shared" si="16"/>
        <v>Cumple</v>
      </c>
      <c r="BG45" s="70" t="str">
        <f t="shared" si="17"/>
        <v>Cumple</v>
      </c>
    </row>
    <row r="46" spans="1:59" x14ac:dyDescent="0.25">
      <c r="A46" s="10">
        <v>2050</v>
      </c>
      <c r="B46" s="10">
        <v>41</v>
      </c>
      <c r="C46" s="60">
        <f>Datos!Q44</f>
        <v>0.23183720328665999</v>
      </c>
      <c r="D46" s="8">
        <f>Datos!W44</f>
        <v>-155.118796677494</v>
      </c>
      <c r="E46" s="60">
        <f>Datos!R44</f>
        <v>9.0683307482982201E-2</v>
      </c>
      <c r="F46" s="8">
        <f>Datos!X44</f>
        <v>-136.693677732297</v>
      </c>
      <c r="G46" s="60">
        <f>Datos!S44</f>
        <v>0.22243979417812501</v>
      </c>
      <c r="H46" s="9">
        <f>Datos!Y44</f>
        <v>56.293428742298097</v>
      </c>
      <c r="I46" s="58">
        <f>Datos!T44</f>
        <v>6.1847123451453601E-2</v>
      </c>
      <c r="J46" s="9">
        <f>Datos!Z44</f>
        <v>104.19536688332001</v>
      </c>
      <c r="K46" s="63">
        <f>Datos!U44</f>
        <v>2.22143454974679E-2</v>
      </c>
      <c r="L46" s="9">
        <f>Datos!AA44</f>
        <v>142.84200888887699</v>
      </c>
      <c r="M46" s="63">
        <f>Datos!V44</f>
        <v>6.34680940071434E-2</v>
      </c>
      <c r="N46" s="9">
        <f>Datos!AB44</f>
        <v>-37.252052986650298</v>
      </c>
      <c r="AD46" s="54">
        <f t="shared" si="0"/>
        <v>2050</v>
      </c>
      <c r="AE46" s="54">
        <f t="shared" si="1"/>
        <v>2.6874244413890056E-2</v>
      </c>
      <c r="AF46" s="54">
        <f t="shared" si="2"/>
        <v>4.1117311280265481E-3</v>
      </c>
      <c r="AG46" s="54">
        <f t="shared" si="3"/>
        <v>2.4739731017003309E-2</v>
      </c>
      <c r="AH46" s="54">
        <f t="shared" si="4"/>
        <v>1.912533339609671E-3</v>
      </c>
      <c r="AI46" s="54">
        <f t="shared" si="5"/>
        <v>2.4673857294043618E-4</v>
      </c>
      <c r="AJ46" s="54">
        <f t="shared" si="6"/>
        <v>2.0140994784497959E-3</v>
      </c>
      <c r="AL46" s="54">
        <v>41</v>
      </c>
      <c r="AM46" s="42"/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7"/>
        <v>2.7655232327710223E-3</v>
      </c>
      <c r="AU46" s="58">
        <f t="shared" si="8"/>
        <v>3.2013850402042005E-4</v>
      </c>
      <c r="AV46" s="58">
        <f t="shared" si="9"/>
        <v>1.9762562333059375E-3</v>
      </c>
      <c r="AW46" s="58">
        <f t="shared" si="10"/>
        <v>1.9884552065348713E-4</v>
      </c>
      <c r="AX46" s="58">
        <f t="shared" si="11"/>
        <v>7.1542788450736002E-5</v>
      </c>
      <c r="AY46" s="58">
        <f t="shared" si="12"/>
        <v>2.0407652121497095E-4</v>
      </c>
      <c r="BA46" s="52">
        <v>41</v>
      </c>
      <c r="BB46" s="70" t="str">
        <f t="shared" si="13"/>
        <v>Cumple</v>
      </c>
      <c r="BC46" s="70" t="str">
        <f t="shared" si="13"/>
        <v>Cumple</v>
      </c>
      <c r="BD46" s="70" t="str">
        <f t="shared" si="14"/>
        <v>Cumple</v>
      </c>
      <c r="BE46" s="70" t="str">
        <f t="shared" si="15"/>
        <v>Cumple</v>
      </c>
      <c r="BF46" s="70" t="str">
        <f t="shared" si="16"/>
        <v>Cumple</v>
      </c>
      <c r="BG46" s="70" t="str">
        <f t="shared" si="17"/>
        <v>Cumple</v>
      </c>
    </row>
    <row r="47" spans="1:59" x14ac:dyDescent="0.25">
      <c r="A47" s="10">
        <v>2100</v>
      </c>
      <c r="B47" s="10">
        <v>42</v>
      </c>
      <c r="C47" s="60">
        <f>Datos!Q45</f>
        <v>7.0463374957306603E-3</v>
      </c>
      <c r="D47" s="8">
        <f>Datos!W45</f>
        <v>-0.26242429381550703</v>
      </c>
      <c r="E47" s="60">
        <f>Datos!R45</f>
        <v>1.1373569868352499E-2</v>
      </c>
      <c r="F47" s="8">
        <f>Datos!X45</f>
        <v>-179.88651844826899</v>
      </c>
      <c r="G47" s="60">
        <f>Datos!S45</f>
        <v>4.5351768827144503E-3</v>
      </c>
      <c r="H47" s="9">
        <f>Datos!Y45</f>
        <v>2.1783597233366701</v>
      </c>
      <c r="I47" s="58">
        <f>Datos!T45</f>
        <v>1.24502482510573E-4</v>
      </c>
      <c r="J47" s="9">
        <f>Datos!Z45</f>
        <v>-164.864707317019</v>
      </c>
      <c r="K47" s="63">
        <f>Datos!U45</f>
        <v>1.9742517738952599E-4</v>
      </c>
      <c r="L47" s="9">
        <f>Datos!AA45</f>
        <v>20.260730790019299</v>
      </c>
      <c r="M47" s="63">
        <f>Datos!V45</f>
        <v>3.7840282529059098E-5</v>
      </c>
      <c r="N47" s="9">
        <f>Datos!AB45</f>
        <v>161.028161442694</v>
      </c>
      <c r="AD47" s="54">
        <f t="shared" si="0"/>
        <v>2100</v>
      </c>
      <c r="AE47" s="54">
        <f t="shared" si="1"/>
        <v>2.4825436051869915E-5</v>
      </c>
      <c r="AF47" s="54">
        <f t="shared" si="2"/>
        <v>6.467904577514795E-5</v>
      </c>
      <c r="AG47" s="54">
        <f t="shared" si="3"/>
        <v>1.0283914678753779E-5</v>
      </c>
      <c r="AH47" s="54">
        <f t="shared" si="4"/>
        <v>7.7504340756477674E-9</v>
      </c>
      <c r="AI47" s="54">
        <f t="shared" si="5"/>
        <v>1.9488350333642901E-8</v>
      </c>
      <c r="AJ47" s="54">
        <f t="shared" si="6"/>
        <v>7.1594349093950765E-10</v>
      </c>
      <c r="AL47" s="54">
        <v>42</v>
      </c>
      <c r="AM47" s="42"/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7"/>
        <v>8.4053852333155718E-5</v>
      </c>
      <c r="AU47" s="58">
        <f t="shared" si="8"/>
        <v>4.0152016331223847E-5</v>
      </c>
      <c r="AV47" s="58">
        <f t="shared" si="9"/>
        <v>4.0292572723890889E-5</v>
      </c>
      <c r="AW47" s="58">
        <f t="shared" si="10"/>
        <v>4.0028961050871158E-7</v>
      </c>
      <c r="AX47" s="58">
        <f t="shared" si="11"/>
        <v>6.3582101495800761E-7</v>
      </c>
      <c r="AY47" s="58">
        <f t="shared" si="12"/>
        <v>1.2167236689749765E-7</v>
      </c>
      <c r="BA47" s="52">
        <v>42</v>
      </c>
      <c r="BB47" s="70" t="str">
        <f t="shared" si="13"/>
        <v>Cumple</v>
      </c>
      <c r="BC47" s="70" t="str">
        <f t="shared" si="13"/>
        <v>Cumple</v>
      </c>
      <c r="BD47" s="70" t="str">
        <f t="shared" si="14"/>
        <v>Cumple</v>
      </c>
      <c r="BE47" s="70" t="str">
        <f t="shared" si="15"/>
        <v>Cumple</v>
      </c>
      <c r="BF47" s="70" t="str">
        <f t="shared" si="16"/>
        <v>Cumple</v>
      </c>
      <c r="BG47" s="70" t="str">
        <f t="shared" si="17"/>
        <v>Cumple</v>
      </c>
    </row>
    <row r="48" spans="1:59" x14ac:dyDescent="0.25">
      <c r="A48" s="10">
        <v>2150</v>
      </c>
      <c r="B48" s="10">
        <v>43</v>
      </c>
      <c r="C48" s="60">
        <f>Datos!Q46</f>
        <v>0.217835010466189</v>
      </c>
      <c r="D48" s="8">
        <f>Datos!W46</f>
        <v>51.269196931604299</v>
      </c>
      <c r="E48" s="60">
        <f>Datos!R46</f>
        <v>0.118145420300121</v>
      </c>
      <c r="F48" s="8">
        <f>Datos!X46</f>
        <v>-122.754103815878</v>
      </c>
      <c r="G48" s="60">
        <f>Datos!S46</f>
        <v>0.370486043895564</v>
      </c>
      <c r="H48" s="9">
        <f>Datos!Y46</f>
        <v>-171.84333106365801</v>
      </c>
      <c r="I48" s="58">
        <f>Datos!T46</f>
        <v>6.17599904863727E-2</v>
      </c>
      <c r="J48" s="9">
        <f>Datos!Z46</f>
        <v>-47.532268496212701</v>
      </c>
      <c r="K48" s="63">
        <f>Datos!U46</f>
        <v>3.1406249490822699E-2</v>
      </c>
      <c r="L48" s="9">
        <f>Datos!AA46</f>
        <v>153.27375676477399</v>
      </c>
      <c r="M48" s="63">
        <f>Datos!V46</f>
        <v>0.106044626024334</v>
      </c>
      <c r="N48" s="9">
        <f>Datos!AB46</f>
        <v>93.979378557734094</v>
      </c>
      <c r="AD48" s="54">
        <f t="shared" si="0"/>
        <v>2150</v>
      </c>
      <c r="AE48" s="54">
        <f t="shared" si="1"/>
        <v>2.3726045892402337E-2</v>
      </c>
      <c r="AF48" s="54">
        <f t="shared" si="2"/>
        <v>6.9791701689461217E-3</v>
      </c>
      <c r="AG48" s="54">
        <f t="shared" si="3"/>
        <v>6.8629954360692885E-2</v>
      </c>
      <c r="AH48" s="54">
        <f t="shared" si="4"/>
        <v>1.9071482124384232E-3</v>
      </c>
      <c r="AI48" s="54">
        <f t="shared" si="5"/>
        <v>4.9317625353990056E-4</v>
      </c>
      <c r="AJ48" s="54">
        <f t="shared" si="6"/>
        <v>5.6227313543204278E-3</v>
      </c>
      <c r="AL48" s="54">
        <v>43</v>
      </c>
      <c r="AM48" s="42"/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7"/>
        <v>2.5984948654262357E-3</v>
      </c>
      <c r="AU48" s="58">
        <f t="shared" si="8"/>
        <v>4.1708776578139718E-4</v>
      </c>
      <c r="AV48" s="58">
        <f t="shared" si="9"/>
        <v>3.2915664047735776E-3</v>
      </c>
      <c r="AW48" s="58">
        <f t="shared" si="10"/>
        <v>1.9856537828241643E-4</v>
      </c>
      <c r="AX48" s="58">
        <f t="shared" si="11"/>
        <v>1.0114593129061917E-4</v>
      </c>
      <c r="AY48" s="58">
        <f t="shared" si="12"/>
        <v>3.4097791514194384E-4</v>
      </c>
      <c r="BA48" s="52">
        <v>43</v>
      </c>
      <c r="BB48" s="70" t="str">
        <f t="shared" si="13"/>
        <v>Cumple</v>
      </c>
      <c r="BC48" s="70" t="str">
        <f t="shared" si="13"/>
        <v>Cumple</v>
      </c>
      <c r="BD48" s="70" t="str">
        <f t="shared" si="14"/>
        <v>Cumple</v>
      </c>
      <c r="BE48" s="70" t="str">
        <f t="shared" si="15"/>
        <v>Cumple</v>
      </c>
      <c r="BF48" s="70" t="str">
        <f t="shared" si="16"/>
        <v>Cumple</v>
      </c>
      <c r="BG48" s="70" t="str">
        <f t="shared" si="17"/>
        <v>Cumple</v>
      </c>
    </row>
    <row r="49" spans="1:59" x14ac:dyDescent="0.25">
      <c r="A49" s="10">
        <v>2200</v>
      </c>
      <c r="B49" s="10">
        <v>44</v>
      </c>
      <c r="C49" s="60">
        <f>Datos!Q47</f>
        <v>6.8492401938497196E-3</v>
      </c>
      <c r="D49" s="8">
        <f>Datos!W47</f>
        <v>2.2721487909212201E-2</v>
      </c>
      <c r="E49" s="60">
        <f>Datos!R47</f>
        <v>1.08042067454445E-2</v>
      </c>
      <c r="F49" s="8">
        <f>Datos!X47</f>
        <v>-179.84521415214601</v>
      </c>
      <c r="G49" s="60">
        <f>Datos!S47</f>
        <v>4.2912411841024003E-3</v>
      </c>
      <c r="H49" s="9">
        <f>Datos!Y47</f>
        <v>0.44963518368825101</v>
      </c>
      <c r="I49" s="58">
        <f>Datos!T47</f>
        <v>1.45118242154558E-4</v>
      </c>
      <c r="J49" s="9">
        <f>Datos!Z47</f>
        <v>-152.37457342571901</v>
      </c>
      <c r="K49" s="63">
        <f>Datos!U47</f>
        <v>2.0025220008140901E-4</v>
      </c>
      <c r="L49" s="9">
        <f>Datos!AA47</f>
        <v>15.731293753271199</v>
      </c>
      <c r="M49" s="63">
        <f>Datos!V47</f>
        <v>7.8869196317911397E-5</v>
      </c>
      <c r="N49" s="9">
        <f>Datos!AB47</f>
        <v>164.41190857035801</v>
      </c>
      <c r="AD49" s="54">
        <f t="shared" si="0"/>
        <v>2200</v>
      </c>
      <c r="AE49" s="54">
        <f t="shared" si="1"/>
        <v>2.3456045616523271E-5</v>
      </c>
      <c r="AF49" s="54">
        <f t="shared" si="2"/>
        <v>5.8365441699154216E-5</v>
      </c>
      <c r="AG49" s="54">
        <f t="shared" si="3"/>
        <v>9.2073754500682859E-6</v>
      </c>
      <c r="AH49" s="54">
        <f t="shared" si="4"/>
        <v>1.0529652103014468E-8</v>
      </c>
      <c r="AI49" s="54">
        <f t="shared" si="5"/>
        <v>2.0050471818722332E-8</v>
      </c>
      <c r="AJ49" s="54">
        <f t="shared" si="6"/>
        <v>3.1101750639166241E-9</v>
      </c>
      <c r="AL49" s="54">
        <v>44</v>
      </c>
      <c r="AM49" s="42"/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7"/>
        <v>8.1702731979127591E-5</v>
      </c>
      <c r="AU49" s="58">
        <f t="shared" si="8"/>
        <v>3.8141998573034251E-5</v>
      </c>
      <c r="AV49" s="58">
        <f t="shared" si="9"/>
        <v>3.8125337105421186E-5</v>
      </c>
      <c r="AW49" s="58">
        <f t="shared" si="10"/>
        <v>4.6657161735569292E-7</v>
      </c>
      <c r="AX49" s="58">
        <f t="shared" si="11"/>
        <v>6.4492563100054959E-7</v>
      </c>
      <c r="AY49" s="58">
        <f t="shared" si="12"/>
        <v>2.5359751962566273E-7</v>
      </c>
      <c r="BA49" s="52">
        <v>44</v>
      </c>
      <c r="BB49" s="70" t="str">
        <f t="shared" si="13"/>
        <v>Cumple</v>
      </c>
      <c r="BC49" s="70" t="str">
        <f t="shared" si="13"/>
        <v>Cumple</v>
      </c>
      <c r="BD49" s="70" t="str">
        <f t="shared" si="14"/>
        <v>Cumple</v>
      </c>
      <c r="BE49" s="70" t="str">
        <f t="shared" si="15"/>
        <v>Cumple</v>
      </c>
      <c r="BF49" s="70" t="str">
        <f t="shared" si="16"/>
        <v>Cumple</v>
      </c>
      <c r="BG49" s="70" t="str">
        <f t="shared" si="17"/>
        <v>Cumple</v>
      </c>
    </row>
    <row r="50" spans="1:59" x14ac:dyDescent="0.25">
      <c r="A50" s="10">
        <v>2250</v>
      </c>
      <c r="B50" s="10">
        <v>45</v>
      </c>
      <c r="C50" s="60">
        <f>Datos!Q48</f>
        <v>0.204846809577163</v>
      </c>
      <c r="D50" s="8">
        <f>Datos!W48</f>
        <v>-47.412752871977503</v>
      </c>
      <c r="E50" s="60">
        <f>Datos!R48</f>
        <v>0.115737050576237</v>
      </c>
      <c r="F50" s="8">
        <f>Datos!X48</f>
        <v>69.918203740620797</v>
      </c>
      <c r="G50" s="60">
        <f>Datos!S48</f>
        <v>0.22800727999614701</v>
      </c>
      <c r="H50" s="9">
        <f>Datos!Y48</f>
        <v>-66.398978113818501</v>
      </c>
      <c r="I50" s="58">
        <f>Datos!T48</f>
        <v>5.5479898202946097E-2</v>
      </c>
      <c r="J50" s="9">
        <f>Datos!Z48</f>
        <v>-150.273214876624</v>
      </c>
      <c r="K50" s="63">
        <f>Datos!U48</f>
        <v>3.35724289970048E-2</v>
      </c>
      <c r="L50" s="9">
        <f>Datos!AA48</f>
        <v>-26.837971708764101</v>
      </c>
      <c r="M50" s="63">
        <f>Datos!V48</f>
        <v>6.9321647619516799E-2</v>
      </c>
      <c r="N50" s="9">
        <f>Datos!AB48</f>
        <v>-163.08816612761399</v>
      </c>
      <c r="AD50" s="54">
        <f t="shared" si="0"/>
        <v>2250</v>
      </c>
      <c r="AE50" s="54">
        <f t="shared" si="1"/>
        <v>2.098110769697124E-2</v>
      </c>
      <c r="AF50" s="54">
        <f t="shared" si="2"/>
        <v>6.6975324380432206E-3</v>
      </c>
      <c r="AG50" s="54">
        <f t="shared" si="3"/>
        <v>2.5993659865620689E-2</v>
      </c>
      <c r="AH50" s="54">
        <f t="shared" si="4"/>
        <v>1.5390095523046309E-3</v>
      </c>
      <c r="AI50" s="54">
        <f t="shared" si="5"/>
        <v>5.6355399437946435E-4</v>
      </c>
      <c r="AJ50" s="54">
        <f t="shared" si="6"/>
        <v>2.4027454143422298E-3</v>
      </c>
      <c r="AL50" s="54">
        <v>45</v>
      </c>
      <c r="AM50" s="42"/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7"/>
        <v>2.443562133313842E-3</v>
      </c>
      <c r="AU50" s="58">
        <f t="shared" si="8"/>
        <v>4.0858551876446974E-4</v>
      </c>
      <c r="AV50" s="58">
        <f t="shared" si="9"/>
        <v>2.0257203078091605E-3</v>
      </c>
      <c r="AW50" s="58">
        <f t="shared" si="10"/>
        <v>1.7837416889124531E-4</v>
      </c>
      <c r="AX50" s="58">
        <f t="shared" si="11"/>
        <v>1.0812225756477254E-4</v>
      </c>
      <c r="AY50" s="58">
        <f t="shared" si="12"/>
        <v>2.228981492573073E-4</v>
      </c>
      <c r="BA50" s="52">
        <v>45</v>
      </c>
      <c r="BB50" s="70" t="str">
        <f t="shared" si="13"/>
        <v>Cumple</v>
      </c>
      <c r="BC50" s="70" t="str">
        <f t="shared" si="13"/>
        <v>Cumple</v>
      </c>
      <c r="BD50" s="70" t="str">
        <f t="shared" si="14"/>
        <v>Cumple</v>
      </c>
      <c r="BE50" s="70" t="str">
        <f t="shared" si="15"/>
        <v>Cumple</v>
      </c>
      <c r="BF50" s="70" t="str">
        <f t="shared" si="16"/>
        <v>Cumple</v>
      </c>
      <c r="BG50" s="70" t="str">
        <f t="shared" si="17"/>
        <v>Cumple</v>
      </c>
    </row>
    <row r="51" spans="1:59" x14ac:dyDescent="0.25">
      <c r="A51" s="10">
        <v>2300</v>
      </c>
      <c r="B51" s="10">
        <v>46</v>
      </c>
      <c r="C51" s="60">
        <f>Datos!Q49</f>
        <v>6.3340497946570299E-3</v>
      </c>
      <c r="D51" s="8">
        <f>Datos!W49</f>
        <v>-8.8726130854455396E-2</v>
      </c>
      <c r="E51" s="60">
        <f>Datos!R49</f>
        <v>1.0331134833561E-2</v>
      </c>
      <c r="F51" s="8">
        <f>Datos!X49</f>
        <v>-179.68740573797601</v>
      </c>
      <c r="G51" s="60">
        <f>Datos!S49</f>
        <v>4.3937690594330796E-3</v>
      </c>
      <c r="H51" s="9">
        <f>Datos!Y49</f>
        <v>1.76230555892535</v>
      </c>
      <c r="I51" s="58">
        <f>Datos!T49</f>
        <v>1.2976637576664999E-4</v>
      </c>
      <c r="J51" s="9">
        <f>Datos!Z49</f>
        <v>177.36311705971499</v>
      </c>
      <c r="K51" s="63">
        <f>Datos!U49</f>
        <v>1.99911759120964E-4</v>
      </c>
      <c r="L51" s="9">
        <f>Datos!AA49</f>
        <v>15.6707936119157</v>
      </c>
      <c r="M51" s="63">
        <f>Datos!V49</f>
        <v>8.0971803348871103E-5</v>
      </c>
      <c r="N51" s="9">
        <f>Datos!AB49</f>
        <v>-128.894701323433</v>
      </c>
      <c r="AD51" s="54">
        <f t="shared" si="0"/>
        <v>2300</v>
      </c>
      <c r="AE51" s="54">
        <f t="shared" si="1"/>
        <v>2.006009340059738E-5</v>
      </c>
      <c r="AF51" s="54">
        <f t="shared" si="2"/>
        <v>5.3366173474608739E-5</v>
      </c>
      <c r="AG51" s="54">
        <f t="shared" si="3"/>
        <v>9.6526032738157241E-6</v>
      </c>
      <c r="AH51" s="54">
        <f t="shared" si="4"/>
        <v>8.4196561398057027E-9</v>
      </c>
      <c r="AI51" s="54">
        <f t="shared" si="5"/>
        <v>1.9982355717419165E-8</v>
      </c>
      <c r="AJ51" s="54">
        <f t="shared" si="6"/>
        <v>3.2782164687841269E-9</v>
      </c>
      <c r="AL51" s="54">
        <v>46</v>
      </c>
      <c r="AM51" s="42"/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7"/>
        <v>7.5557165184542539E-5</v>
      </c>
      <c r="AU51" s="58">
        <f t="shared" si="8"/>
        <v>3.6471916852725533E-5</v>
      </c>
      <c r="AV51" s="58">
        <f t="shared" si="9"/>
        <v>3.9036241350133865E-5</v>
      </c>
      <c r="AW51" s="58">
        <f t="shared" si="10"/>
        <v>4.1721362470301133E-7</v>
      </c>
      <c r="AX51" s="58">
        <f t="shared" si="11"/>
        <v>6.4382921807153223E-7</v>
      </c>
      <c r="AY51" s="58">
        <f t="shared" si="12"/>
        <v>2.6035828241636667E-7</v>
      </c>
      <c r="BA51" s="52">
        <v>46</v>
      </c>
      <c r="BB51" s="70" t="str">
        <f t="shared" si="13"/>
        <v>Cumple</v>
      </c>
      <c r="BC51" s="70" t="str">
        <f t="shared" si="13"/>
        <v>Cumple</v>
      </c>
      <c r="BD51" s="70" t="str">
        <f t="shared" si="14"/>
        <v>Cumple</v>
      </c>
      <c r="BE51" s="70" t="str">
        <f t="shared" si="15"/>
        <v>Cumple</v>
      </c>
      <c r="BF51" s="70" t="str">
        <f t="shared" si="16"/>
        <v>Cumple</v>
      </c>
      <c r="BG51" s="70" t="str">
        <f t="shared" si="17"/>
        <v>Cumple</v>
      </c>
    </row>
    <row r="52" spans="1:59" x14ac:dyDescent="0.25">
      <c r="A52" s="10">
        <v>2350</v>
      </c>
      <c r="B52" s="10">
        <v>47</v>
      </c>
      <c r="C52" s="60">
        <f>Datos!Q50</f>
        <v>0.39845656661169898</v>
      </c>
      <c r="D52" s="8">
        <f>Datos!W50</f>
        <v>171.20213439648899</v>
      </c>
      <c r="E52" s="60">
        <f>Datos!R50</f>
        <v>9.6131806430100206E-2</v>
      </c>
      <c r="F52" s="8">
        <f>Datos!X50</f>
        <v>-155.51159363991499</v>
      </c>
      <c r="G52" s="60">
        <f>Datos!S50</f>
        <v>0.363438259954661</v>
      </c>
      <c r="H52" s="9">
        <f>Datos!Y50</f>
        <v>28.862555535508601</v>
      </c>
      <c r="I52" s="58">
        <f>Datos!T50</f>
        <v>0.119332784830201</v>
      </c>
      <c r="J52" s="9">
        <f>Datos!Z50</f>
        <v>75.558541696975496</v>
      </c>
      <c r="K52" s="63">
        <f>Datos!U50</f>
        <v>2.6160033592317802E-2</v>
      </c>
      <c r="L52" s="9">
        <f>Datos!AA50</f>
        <v>118.171344592019</v>
      </c>
      <c r="M52" s="63">
        <f>Datos!V50</f>
        <v>0.112154970286439</v>
      </c>
      <c r="N52" s="9">
        <f>Datos!AB50</f>
        <v>-64.1789578813502</v>
      </c>
      <c r="AD52" s="54">
        <f t="shared" si="0"/>
        <v>2350</v>
      </c>
      <c r="AE52" s="54">
        <f t="shared" si="1"/>
        <v>7.9383817737991649E-2</v>
      </c>
      <c r="AF52" s="54">
        <f t="shared" si="2"/>
        <v>4.6206621037571272E-3</v>
      </c>
      <c r="AG52" s="54">
        <f t="shared" si="3"/>
        <v>6.6043684399435879E-2</v>
      </c>
      <c r="AH52" s="54">
        <f t="shared" si="4"/>
        <v>7.1201567676655256E-3</v>
      </c>
      <c r="AI52" s="54">
        <f t="shared" si="5"/>
        <v>3.4217367877559794E-4</v>
      </c>
      <c r="AJ52" s="54">
        <f t="shared" si="6"/>
        <v>6.2893686799760078E-3</v>
      </c>
      <c r="AL52" s="54">
        <v>47</v>
      </c>
      <c r="AM52" s="42"/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7"/>
        <v>4.7530805090514735E-3</v>
      </c>
      <c r="AU52" s="58">
        <f t="shared" si="8"/>
        <v>3.3937329320600995E-4</v>
      </c>
      <c r="AV52" s="58">
        <f t="shared" si="9"/>
        <v>3.2289506889316109E-3</v>
      </c>
      <c r="AW52" s="58">
        <f t="shared" si="10"/>
        <v>3.8366844578014353E-4</v>
      </c>
      <c r="AX52" s="58">
        <f t="shared" si="11"/>
        <v>8.4250141395012941E-5</v>
      </c>
      <c r="AY52" s="58">
        <f t="shared" si="12"/>
        <v>3.6062523274212104E-4</v>
      </c>
      <c r="BA52" s="52">
        <v>47</v>
      </c>
      <c r="BB52" s="70" t="str">
        <f t="shared" si="13"/>
        <v>Cumple</v>
      </c>
      <c r="BC52" s="70" t="str">
        <f t="shared" si="13"/>
        <v>Cumple</v>
      </c>
      <c r="BD52" s="70" t="str">
        <f t="shared" si="14"/>
        <v>Cumple</v>
      </c>
      <c r="BE52" s="70" t="str">
        <f t="shared" si="15"/>
        <v>Cumple</v>
      </c>
      <c r="BF52" s="70" t="str">
        <f t="shared" si="16"/>
        <v>Cumple</v>
      </c>
      <c r="BG52" s="70" t="str">
        <f t="shared" si="17"/>
        <v>Cumple</v>
      </c>
    </row>
    <row r="53" spans="1:59" x14ac:dyDescent="0.25">
      <c r="A53" s="10">
        <v>2400</v>
      </c>
      <c r="B53" s="10">
        <v>48</v>
      </c>
      <c r="C53" s="60">
        <f>Datos!Q51</f>
        <v>6.0828777884063198E-3</v>
      </c>
      <c r="D53" s="8">
        <f>Datos!W51</f>
        <v>1.43402302445616</v>
      </c>
      <c r="E53" s="60">
        <f>Datos!R51</f>
        <v>9.9537561097522691E-3</v>
      </c>
      <c r="F53" s="8">
        <f>Datos!X51</f>
        <v>-178.85531120227799</v>
      </c>
      <c r="G53" s="60">
        <f>Datos!S51</f>
        <v>4.0205616260571902E-3</v>
      </c>
      <c r="H53" s="9">
        <f>Datos!Y51</f>
        <v>5.1404062993991602</v>
      </c>
      <c r="I53" s="58">
        <f>Datos!T51</f>
        <v>8.6291210047401799E-5</v>
      </c>
      <c r="J53" s="9">
        <f>Datos!Z51</f>
        <v>-171.08050960144499</v>
      </c>
      <c r="K53" s="63">
        <f>Datos!U51</f>
        <v>1.7296381350021399E-4</v>
      </c>
      <c r="L53" s="9">
        <f>Datos!AA51</f>
        <v>23.999940677417399</v>
      </c>
      <c r="M53" s="63">
        <f>Datos!V51</f>
        <v>1.6951044564192601E-5</v>
      </c>
      <c r="N53" s="9">
        <f>Datos!AB51</f>
        <v>-0.89222150486360297</v>
      </c>
      <c r="AD53" s="54">
        <f t="shared" si="0"/>
        <v>2400</v>
      </c>
      <c r="AE53" s="54">
        <f t="shared" si="1"/>
        <v>1.8500701094343482E-5</v>
      </c>
      <c r="AF53" s="54">
        <f t="shared" si="2"/>
        <v>4.9538630346215314E-5</v>
      </c>
      <c r="AG53" s="54">
        <f t="shared" si="3"/>
        <v>8.0824578944618185E-6</v>
      </c>
      <c r="AH53" s="54">
        <f t="shared" si="4"/>
        <v>3.7230864657224088E-9</v>
      </c>
      <c r="AI53" s="54">
        <f t="shared" si="5"/>
        <v>1.4958240390268403E-8</v>
      </c>
      <c r="AJ53" s="54">
        <f t="shared" si="6"/>
        <v>1.4366895590862177E-10</v>
      </c>
      <c r="AL53" s="54">
        <v>48</v>
      </c>
      <c r="AM53" s="42"/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7"/>
        <v>7.2561002321720356E-5</v>
      </c>
      <c r="AU53" s="58">
        <f t="shared" si="8"/>
        <v>3.5139659974998232E-5</v>
      </c>
      <c r="AV53" s="58">
        <f t="shared" si="9"/>
        <v>3.5720496884309573E-5</v>
      </c>
      <c r="AW53" s="58">
        <f t="shared" si="10"/>
        <v>2.7743603311095871E-7</v>
      </c>
      <c r="AX53" s="58">
        <f t="shared" si="11"/>
        <v>5.5704155318412822E-7</v>
      </c>
      <c r="AY53" s="58">
        <f t="shared" si="12"/>
        <v>5.4504712324132826E-8</v>
      </c>
      <c r="BA53" s="52">
        <v>48</v>
      </c>
      <c r="BB53" s="70" t="str">
        <f t="shared" si="13"/>
        <v>Cumple</v>
      </c>
      <c r="BC53" s="70" t="str">
        <f t="shared" si="13"/>
        <v>Cumple</v>
      </c>
      <c r="BD53" s="70" t="str">
        <f t="shared" si="14"/>
        <v>Cumple</v>
      </c>
      <c r="BE53" s="70" t="str">
        <f t="shared" si="15"/>
        <v>Cumple</v>
      </c>
      <c r="BF53" s="70" t="str">
        <f t="shared" si="16"/>
        <v>Cumple</v>
      </c>
      <c r="BG53" s="70" t="str">
        <f t="shared" si="17"/>
        <v>Cumple</v>
      </c>
    </row>
    <row r="54" spans="1:59" x14ac:dyDescent="0.25">
      <c r="A54" s="10">
        <v>2450</v>
      </c>
      <c r="B54" s="10">
        <v>49</v>
      </c>
      <c r="C54" s="60">
        <f>Datos!Q52</f>
        <v>0.28790176383614002</v>
      </c>
      <c r="D54" s="8">
        <f>Datos!W52</f>
        <v>27.301536250591099</v>
      </c>
      <c r="E54" s="60">
        <f>Datos!R52</f>
        <v>0.123067068074633</v>
      </c>
      <c r="F54" s="8">
        <f>Datos!X52</f>
        <v>-139.39323788268899</v>
      </c>
      <c r="G54" s="60">
        <f>Datos!S52</f>
        <v>0.47106838240047</v>
      </c>
      <c r="H54" s="9">
        <f>Datos!Y52</f>
        <v>152.07207901849901</v>
      </c>
      <c r="I54" s="58">
        <f>Datos!T52</f>
        <v>8.9403283848817794E-2</v>
      </c>
      <c r="J54" s="9">
        <f>Datos!Z52</f>
        <v>-70.356506079930895</v>
      </c>
      <c r="K54" s="63">
        <f>Datos!U52</f>
        <v>3.5717150963517401E-2</v>
      </c>
      <c r="L54" s="9">
        <f>Datos!AA52</f>
        <v>133.961969408653</v>
      </c>
      <c r="M54" s="63">
        <f>Datos!V52</f>
        <v>0.15050196950928399</v>
      </c>
      <c r="N54" s="9">
        <f>Datos!AB52</f>
        <v>59.264095441018902</v>
      </c>
      <c r="AD54" s="54">
        <f t="shared" si="0"/>
        <v>2450</v>
      </c>
      <c r="AE54" s="54">
        <f t="shared" si="1"/>
        <v>4.1443712809980271E-2</v>
      </c>
      <c r="AF54" s="54">
        <f t="shared" si="2"/>
        <v>7.5727516222431762E-3</v>
      </c>
      <c r="AG54" s="54">
        <f t="shared" si="3"/>
        <v>0.11095271044869771</v>
      </c>
      <c r="AH54" s="54">
        <f t="shared" si="4"/>
        <v>3.9964735814761419E-3</v>
      </c>
      <c r="AI54" s="54">
        <f t="shared" si="5"/>
        <v>6.3785743647534602E-4</v>
      </c>
      <c r="AJ54" s="54">
        <f t="shared" si="6"/>
        <v>1.1325421413086723E-2</v>
      </c>
      <c r="AL54" s="54">
        <v>49</v>
      </c>
      <c r="AM54" s="42"/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7"/>
        <v>3.4343021972195044E-3</v>
      </c>
      <c r="AU54" s="58">
        <f t="shared" si="8"/>
        <v>4.3446261678298183E-4</v>
      </c>
      <c r="AV54" s="58">
        <f t="shared" si="9"/>
        <v>4.1851856160538773E-3</v>
      </c>
      <c r="AW54" s="58">
        <f t="shared" si="10"/>
        <v>2.87441703558031E-4</v>
      </c>
      <c r="AX54" s="58">
        <f t="shared" si="11"/>
        <v>1.1502947839436427E-4</v>
      </c>
      <c r="AY54" s="58">
        <f t="shared" si="12"/>
        <v>4.839269061711452E-4</v>
      </c>
      <c r="BA54" s="52">
        <v>49</v>
      </c>
      <c r="BB54" s="70" t="str">
        <f t="shared" si="13"/>
        <v>Cumple</v>
      </c>
      <c r="BC54" s="70" t="str">
        <f t="shared" si="13"/>
        <v>Cumple</v>
      </c>
      <c r="BD54" s="70" t="str">
        <f t="shared" si="14"/>
        <v>Cumple</v>
      </c>
      <c r="BE54" s="70" t="str">
        <f t="shared" si="15"/>
        <v>Cumple</v>
      </c>
      <c r="BF54" s="70" t="str">
        <f t="shared" si="16"/>
        <v>Cumple</v>
      </c>
      <c r="BG54" s="70" t="str">
        <f t="shared" si="17"/>
        <v>Cumple</v>
      </c>
    </row>
    <row r="55" spans="1:59" x14ac:dyDescent="0.25">
      <c r="A55" s="10">
        <v>2500</v>
      </c>
      <c r="B55" s="10">
        <v>50</v>
      </c>
      <c r="C55" s="60">
        <f>Datos!Q53</f>
        <v>6.0953298038802202E-3</v>
      </c>
      <c r="D55" s="8">
        <f>Datos!W53</f>
        <v>0.122826209865822</v>
      </c>
      <c r="E55" s="60">
        <f>Datos!R53</f>
        <v>9.4198778165555906E-3</v>
      </c>
      <c r="F55" s="8">
        <f>Datos!X53</f>
        <v>-178.74853887280599</v>
      </c>
      <c r="G55" s="60">
        <f>Datos!S53</f>
        <v>3.6450336515831201E-3</v>
      </c>
      <c r="H55" s="9">
        <f>Datos!Y53</f>
        <v>1.87118694308959</v>
      </c>
      <c r="I55" s="58">
        <f>Datos!T53</f>
        <v>1.6893061758268101E-4</v>
      </c>
      <c r="J55" s="9">
        <f>Datos!Z53</f>
        <v>-149.774142052234</v>
      </c>
      <c r="K55" s="63">
        <f>Datos!U53</f>
        <v>1.65440055659847E-4</v>
      </c>
      <c r="L55" s="9">
        <f>Datos!AA53</f>
        <v>9.4460872491233303</v>
      </c>
      <c r="M55" s="63">
        <f>Datos!V53</f>
        <v>8.6159115308786404E-5</v>
      </c>
      <c r="N55" s="9">
        <f>Datos!AB53</f>
        <v>133.38397717771801</v>
      </c>
      <c r="AD55" s="54">
        <f t="shared" si="0"/>
        <v>2500</v>
      </c>
      <c r="AE55" s="54">
        <f t="shared" si="1"/>
        <v>1.8576522709035242E-5</v>
      </c>
      <c r="AF55" s="54">
        <f t="shared" si="2"/>
        <v>4.4367049039418058E-5</v>
      </c>
      <c r="AG55" s="54">
        <f t="shared" si="3"/>
        <v>6.6431351605866877E-6</v>
      </c>
      <c r="AH55" s="54">
        <f t="shared" si="4"/>
        <v>1.4268776778433008E-8</v>
      </c>
      <c r="AI55" s="54">
        <f t="shared" si="5"/>
        <v>1.3685206008366637E-8</v>
      </c>
      <c r="AJ55" s="54">
        <f t="shared" si="6"/>
        <v>3.7116965753963759E-9</v>
      </c>
      <c r="AL55" s="54">
        <v>50</v>
      </c>
      <c r="AM55" s="42"/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7"/>
        <v>7.2709539043177077E-5</v>
      </c>
      <c r="AU55" s="58">
        <f t="shared" si="8"/>
        <v>3.3254914007334517E-5</v>
      </c>
      <c r="AV55" s="58">
        <f t="shared" si="9"/>
        <v>3.2384135676652442E-5</v>
      </c>
      <c r="AW55" s="58">
        <f t="shared" si="10"/>
        <v>5.4313110671849422E-7</v>
      </c>
      <c r="AX55" s="58">
        <f t="shared" si="11"/>
        <v>5.3281078682689766E-7</v>
      </c>
      <c r="AY55" s="58">
        <f t="shared" si="12"/>
        <v>2.7703766432938236E-7</v>
      </c>
      <c r="BA55" s="52">
        <v>50</v>
      </c>
      <c r="BB55" s="70" t="str">
        <f t="shared" si="13"/>
        <v>Cumple</v>
      </c>
      <c r="BC55" s="70" t="str">
        <f t="shared" si="13"/>
        <v>Cumple</v>
      </c>
      <c r="BD55" s="70" t="str">
        <f t="shared" si="14"/>
        <v>Cumple</v>
      </c>
      <c r="BE55" s="70" t="str">
        <f t="shared" si="15"/>
        <v>Cumple</v>
      </c>
      <c r="BF55" s="70" t="str">
        <f t="shared" si="16"/>
        <v>Cumple</v>
      </c>
      <c r="BG55" s="70" t="str">
        <f t="shared" si="17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  <c r="AK57" s="56" t="s">
        <v>99</v>
      </c>
      <c r="AL57" s="56" t="s">
        <v>100</v>
      </c>
      <c r="AM57" s="56" t="s">
        <v>101</v>
      </c>
      <c r="AN57" s="56" t="s">
        <v>102</v>
      </c>
      <c r="AO57" s="56" t="s">
        <v>103</v>
      </c>
      <c r="AP57" s="56" t="s">
        <v>104</v>
      </c>
    </row>
    <row r="58" spans="1:59" ht="17.25" x14ac:dyDescent="0.25">
      <c r="AD58" s="29" t="s">
        <v>43</v>
      </c>
      <c r="AE58" s="54">
        <f>SUM(AE6:AE55)</f>
        <v>3725.1782628642441</v>
      </c>
      <c r="AF58" s="54">
        <f>SUM(AF6:AF55)</f>
        <v>40971.421551098276</v>
      </c>
      <c r="AG58" s="54">
        <f>SUM(AG6:AG55)</f>
        <v>6608.3671189231509</v>
      </c>
      <c r="AH58" s="54">
        <f>SUM(AH6:AH55)</f>
        <v>48370.773284212861</v>
      </c>
      <c r="AI58" s="54">
        <f>SUM(AH6:AH55)</f>
        <v>48370.773284212861</v>
      </c>
      <c r="AJ58" s="54">
        <f>SUM(AH6:AH55)</f>
        <v>48370.773284212861</v>
      </c>
    </row>
    <row r="59" spans="1:59" x14ac:dyDescent="0.25">
      <c r="AD59" s="53" t="s">
        <v>45</v>
      </c>
      <c r="AE59" s="54">
        <f t="shared" ref="AE59:AJ59" si="18">SQRT(AE58)</f>
        <v>61.034238447483261</v>
      </c>
      <c r="AF59" s="54">
        <f t="shared" si="18"/>
        <v>202.41398556201167</v>
      </c>
      <c r="AG59" s="54">
        <f t="shared" si="18"/>
        <v>81.291863792898425</v>
      </c>
      <c r="AH59" s="54">
        <f t="shared" si="18"/>
        <v>219.93356561519403</v>
      </c>
      <c r="AI59" s="54">
        <f t="shared" si="18"/>
        <v>219.93356561519403</v>
      </c>
      <c r="AJ59" s="54">
        <f t="shared" si="18"/>
        <v>219.93356561519403</v>
      </c>
      <c r="AK59" s="54">
        <f>AE59*AH59</f>
        <v>13423.477686362958</v>
      </c>
      <c r="AL59" s="54">
        <f>AF59*AI59</f>
        <v>44517.629575035629</v>
      </c>
      <c r="AM59" s="54">
        <f>AG59*AJ59</f>
        <v>17878.809459476841</v>
      </c>
      <c r="AN59" s="54">
        <f>SQRT((AK59^2)-(S6^2)-(T6^2))</f>
        <v>3197.6454558009141</v>
      </c>
      <c r="AO59" s="54">
        <f>SQRT((AL59^2)-(W6^2)-(X6^2))</f>
        <v>6915.8814920843615</v>
      </c>
      <c r="AP59" s="54">
        <f>SQRT((AM59^2)-(AA6^2)-(AB6^2))</f>
        <v>3648.5771882056829</v>
      </c>
    </row>
    <row r="60" spans="1:59" x14ac:dyDescent="0.25">
      <c r="AD60" s="53" t="s">
        <v>44</v>
      </c>
      <c r="AE60" s="30">
        <f t="shared" ref="AE60:AJ60" si="19">SQRT(AE58-AE6)/SQRT(AE6)</f>
        <v>0.24524552512846676</v>
      </c>
      <c r="AF60" s="30">
        <f t="shared" si="19"/>
        <v>0.14577442345864386</v>
      </c>
      <c r="AG60" s="30">
        <f t="shared" si="19"/>
        <v>0.20795075105792427</v>
      </c>
      <c r="AH60" s="30">
        <f t="shared" si="19"/>
        <v>3.6037374371475578E-3</v>
      </c>
      <c r="AI60" s="30">
        <f t="shared" si="19"/>
        <v>5.8381024354207001E-2</v>
      </c>
      <c r="AJ60" s="30">
        <f t="shared" si="19"/>
        <v>1.4251480095204485E-2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Windows User</cp:lastModifiedBy>
  <dcterms:created xsi:type="dcterms:W3CDTF">2018-05-02T08:14:39Z</dcterms:created>
  <dcterms:modified xsi:type="dcterms:W3CDTF">2018-07-18T19:21:03Z</dcterms:modified>
</cp:coreProperties>
</file>