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xie\Downloads\"/>
    </mc:Choice>
  </mc:AlternateContent>
  <bookViews>
    <workbookView xWindow="0" yWindow="0" windowWidth="20490" windowHeight="7650" activeTab="1"/>
  </bookViews>
  <sheets>
    <sheet name="Cortocircuitos" sheetId="1" r:id="rId1"/>
    <sheet name="Distancias mínimas" sheetId="2" r:id="rId2"/>
    <sheet name="Distancias de fug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" l="1"/>
  <c r="M21" i="2"/>
  <c r="K21" i="2"/>
  <c r="K20" i="2"/>
  <c r="M17" i="2"/>
  <c r="M18" i="2"/>
  <c r="M19" i="2"/>
  <c r="K18" i="2"/>
  <c r="K19" i="2"/>
  <c r="K17" i="2"/>
  <c r="M15" i="2"/>
  <c r="M16" i="2"/>
  <c r="M14" i="2"/>
  <c r="K16" i="2"/>
  <c r="K15" i="2"/>
  <c r="K14" i="2"/>
  <c r="D19" i="3"/>
  <c r="D17" i="3"/>
  <c r="D16" i="3"/>
  <c r="D15" i="3"/>
  <c r="D14" i="3"/>
  <c r="D12" i="3"/>
  <c r="D13" i="3" s="1"/>
  <c r="I10" i="2"/>
  <c r="I11" i="2"/>
  <c r="I8" i="2"/>
  <c r="G8" i="2"/>
  <c r="G9" i="2"/>
  <c r="G10" i="2"/>
  <c r="G11" i="2"/>
  <c r="G12" i="2"/>
  <c r="G13" i="2"/>
  <c r="D18" i="3" l="1"/>
  <c r="E30" i="1"/>
  <c r="E29" i="1"/>
  <c r="E28" i="1"/>
  <c r="E27" i="1"/>
  <c r="E32" i="1"/>
  <c r="E25" i="1"/>
  <c r="E22" i="1"/>
  <c r="E23" i="1" s="1"/>
  <c r="E20" i="1"/>
  <c r="E21" i="1" s="1"/>
  <c r="E24" i="1" l="1"/>
  <c r="I27" i="1"/>
  <c r="E26" i="1" l="1"/>
  <c r="E31" i="1"/>
  <c r="I28" i="1" s="1"/>
</calcChain>
</file>

<file path=xl/sharedStrings.xml><?xml version="1.0" encoding="utf-8"?>
<sst xmlns="http://schemas.openxmlformats.org/spreadsheetml/2006/main" count="209" uniqueCount="89">
  <si>
    <t>Altura</t>
  </si>
  <si>
    <t>msnm</t>
  </si>
  <si>
    <t>kV</t>
  </si>
  <si>
    <t>°C</t>
  </si>
  <si>
    <t>HR</t>
  </si>
  <si>
    <t>%</t>
  </si>
  <si>
    <t>Lluvia</t>
  </si>
  <si>
    <t>mm/hr</t>
  </si>
  <si>
    <t>Viento</t>
  </si>
  <si>
    <t>km/h</t>
  </si>
  <si>
    <t>Contaminación</t>
  </si>
  <si>
    <t>III</t>
  </si>
  <si>
    <t>-</t>
  </si>
  <si>
    <t>=</t>
  </si>
  <si>
    <t>MVA</t>
  </si>
  <si>
    <t>Ω</t>
  </si>
  <si>
    <t xml:space="preserve"> </t>
  </si>
  <si>
    <t>pu</t>
  </si>
  <si>
    <r>
      <t>V</t>
    </r>
    <r>
      <rPr>
        <vertAlign val="subscript"/>
        <sz val="11"/>
        <color theme="1"/>
        <rFont val="Arial Narrow"/>
        <family val="2"/>
      </rPr>
      <t xml:space="preserve"> nominal</t>
    </r>
  </si>
  <si>
    <r>
      <t>V</t>
    </r>
    <r>
      <rPr>
        <vertAlign val="subscript"/>
        <sz val="11"/>
        <color theme="1"/>
        <rFont val="Arial Narrow"/>
        <family val="2"/>
      </rPr>
      <t xml:space="preserve"> nominal max</t>
    </r>
  </si>
  <si>
    <r>
      <t>T</t>
    </r>
    <r>
      <rPr>
        <vertAlign val="subscript"/>
        <sz val="11"/>
        <color theme="1"/>
        <rFont val="Arial Narrow"/>
        <family val="2"/>
      </rPr>
      <t xml:space="preserve"> max</t>
    </r>
  </si>
  <si>
    <r>
      <t>S</t>
    </r>
    <r>
      <rPr>
        <vertAlign val="subscript"/>
        <sz val="11"/>
        <color theme="1"/>
        <rFont val="Arial Narrow"/>
        <family val="2"/>
      </rPr>
      <t xml:space="preserve"> falla 3f</t>
    </r>
  </si>
  <si>
    <r>
      <t>S</t>
    </r>
    <r>
      <rPr>
        <vertAlign val="subscript"/>
        <sz val="11"/>
        <color theme="1"/>
        <rFont val="Arial Narrow"/>
        <family val="2"/>
      </rPr>
      <t xml:space="preserve"> falla 1f</t>
    </r>
  </si>
  <si>
    <r>
      <t>S</t>
    </r>
    <r>
      <rPr>
        <vertAlign val="subscript"/>
        <sz val="11"/>
        <color theme="1"/>
        <rFont val="Arial Narrow"/>
        <family val="2"/>
      </rPr>
      <t xml:space="preserve"> trafo</t>
    </r>
  </si>
  <si>
    <r>
      <t>V</t>
    </r>
    <r>
      <rPr>
        <vertAlign val="subscript"/>
        <sz val="11"/>
        <color theme="1"/>
        <rFont val="Arial Narrow"/>
        <family val="2"/>
      </rPr>
      <t xml:space="preserve"> primario</t>
    </r>
  </si>
  <si>
    <r>
      <t>V</t>
    </r>
    <r>
      <rPr>
        <vertAlign val="subscript"/>
        <sz val="11"/>
        <color theme="1"/>
        <rFont val="Arial Narrow"/>
        <family val="2"/>
      </rPr>
      <t xml:space="preserve"> secundario</t>
    </r>
  </si>
  <si>
    <r>
      <t>Z</t>
    </r>
    <r>
      <rPr>
        <vertAlign val="subscript"/>
        <sz val="11"/>
        <color theme="1"/>
        <rFont val="Arial Narrow"/>
        <family val="2"/>
      </rPr>
      <t xml:space="preserve"> base BT</t>
    </r>
  </si>
  <si>
    <t>Cálculos intermedios</t>
  </si>
  <si>
    <r>
      <t>Z</t>
    </r>
    <r>
      <rPr>
        <vertAlign val="subscript"/>
        <sz val="11"/>
        <color theme="1"/>
        <rFont val="Arial Narrow"/>
        <family val="2"/>
      </rPr>
      <t xml:space="preserve"> sec +, AT</t>
    </r>
  </si>
  <si>
    <r>
      <t>Z</t>
    </r>
    <r>
      <rPr>
        <vertAlign val="subscript"/>
        <sz val="11"/>
        <color theme="1"/>
        <rFont val="Arial Narrow"/>
        <family val="2"/>
      </rPr>
      <t xml:space="preserve"> sec 0 , AT</t>
    </r>
  </si>
  <si>
    <r>
      <t>Z</t>
    </r>
    <r>
      <rPr>
        <vertAlign val="subscript"/>
        <sz val="11"/>
        <color theme="1"/>
        <rFont val="Arial Narrow"/>
        <family val="2"/>
      </rPr>
      <t xml:space="preserve"> sec +, BT</t>
    </r>
  </si>
  <si>
    <r>
      <t>Z</t>
    </r>
    <r>
      <rPr>
        <vertAlign val="subscript"/>
        <sz val="11"/>
        <color theme="1"/>
        <rFont val="Arial Narrow"/>
        <family val="2"/>
      </rPr>
      <t xml:space="preserve"> trafo sec 0 , BT</t>
    </r>
  </si>
  <si>
    <r>
      <t>Z</t>
    </r>
    <r>
      <rPr>
        <vertAlign val="subscript"/>
        <sz val="11"/>
        <color theme="1"/>
        <rFont val="Arial Narrow"/>
        <family val="2"/>
      </rPr>
      <t xml:space="preserve"> coci</t>
    </r>
  </si>
  <si>
    <r>
      <t>I</t>
    </r>
    <r>
      <rPr>
        <vertAlign val="subscript"/>
        <sz val="11"/>
        <color theme="1"/>
        <rFont val="Arial Narrow"/>
        <family val="2"/>
      </rPr>
      <t xml:space="preserve"> residual</t>
    </r>
  </si>
  <si>
    <t>A</t>
  </si>
  <si>
    <r>
      <t>Z</t>
    </r>
    <r>
      <rPr>
        <vertAlign val="subscript"/>
        <sz val="11"/>
        <color theme="1"/>
        <rFont val="Arial Narrow"/>
        <family val="2"/>
      </rPr>
      <t xml:space="preserve"> eq</t>
    </r>
  </si>
  <si>
    <r>
      <t>R</t>
    </r>
    <r>
      <rPr>
        <vertAlign val="subscript"/>
        <sz val="11"/>
        <color theme="1"/>
        <rFont val="Arial Narrow"/>
        <family val="2"/>
      </rPr>
      <t xml:space="preserve"> neutro</t>
    </r>
  </si>
  <si>
    <t>Parámetros de entrada</t>
  </si>
  <si>
    <r>
      <t>I</t>
    </r>
    <r>
      <rPr>
        <vertAlign val="subscript"/>
        <sz val="11"/>
        <color theme="1"/>
        <rFont val="Arial Narrow"/>
        <family val="2"/>
      </rPr>
      <t xml:space="preserve"> falla 3f AT</t>
    </r>
  </si>
  <si>
    <r>
      <t>I</t>
    </r>
    <r>
      <rPr>
        <vertAlign val="subscript"/>
        <sz val="11"/>
        <color theme="1"/>
        <rFont val="Arial Narrow"/>
        <family val="2"/>
      </rPr>
      <t xml:space="preserve"> falla 1f AT</t>
    </r>
  </si>
  <si>
    <r>
      <t>I</t>
    </r>
    <r>
      <rPr>
        <vertAlign val="subscript"/>
        <sz val="11"/>
        <color theme="1"/>
        <rFont val="Arial Narrow"/>
        <family val="2"/>
      </rPr>
      <t xml:space="preserve"> falla 1f BT</t>
    </r>
  </si>
  <si>
    <r>
      <t>I</t>
    </r>
    <r>
      <rPr>
        <vertAlign val="subscript"/>
        <sz val="11"/>
        <color theme="1"/>
        <rFont val="Arial Narrow"/>
        <family val="2"/>
      </rPr>
      <t xml:space="preserve"> falla 3f BT</t>
    </r>
  </si>
  <si>
    <r>
      <t>I</t>
    </r>
    <r>
      <rPr>
        <vertAlign val="subscript"/>
        <sz val="11"/>
        <color theme="1"/>
        <rFont val="Arial Narrow"/>
        <family val="2"/>
      </rPr>
      <t xml:space="preserve"> nominal AT</t>
    </r>
  </si>
  <si>
    <r>
      <t>I</t>
    </r>
    <r>
      <rPr>
        <vertAlign val="subscript"/>
        <sz val="11"/>
        <color theme="1"/>
        <rFont val="Arial Narrow"/>
        <family val="2"/>
      </rPr>
      <t xml:space="preserve"> nominal BT</t>
    </r>
  </si>
  <si>
    <t>FLP AT</t>
  </si>
  <si>
    <t>FLP BT</t>
  </si>
  <si>
    <t>ANSI C37.32</t>
  </si>
  <si>
    <t>IEC 60071</t>
  </si>
  <si>
    <r>
      <t xml:space="preserve">V </t>
    </r>
    <r>
      <rPr>
        <vertAlign val="subscript"/>
        <sz val="12"/>
        <color theme="1"/>
        <rFont val="Arial Narrow"/>
        <family val="2"/>
      </rPr>
      <t>nominal LL</t>
    </r>
  </si>
  <si>
    <r>
      <t>V</t>
    </r>
    <r>
      <rPr>
        <vertAlign val="subscript"/>
        <sz val="12"/>
        <color theme="1"/>
        <rFont val="Arial Narrow"/>
        <family val="2"/>
      </rPr>
      <t xml:space="preserve"> máximo LL</t>
    </r>
  </si>
  <si>
    <t>BIL</t>
  </si>
  <si>
    <r>
      <t>D</t>
    </r>
    <r>
      <rPr>
        <vertAlign val="subscript"/>
        <sz val="12"/>
        <color theme="1"/>
        <rFont val="Arial Narrow"/>
        <family val="2"/>
      </rPr>
      <t xml:space="preserve"> mínima</t>
    </r>
    <r>
      <rPr>
        <sz val="12"/>
        <color theme="1"/>
        <rFont val="Arial Narrow"/>
        <family val="2"/>
      </rPr>
      <t xml:space="preserve"> </t>
    </r>
    <r>
      <rPr>
        <vertAlign val="subscript"/>
        <sz val="12"/>
        <color theme="1"/>
        <rFont val="Arial Narrow"/>
        <family val="2"/>
      </rPr>
      <t>Metal-Metal conductor rígido</t>
    </r>
  </si>
  <si>
    <r>
      <t xml:space="preserve">D </t>
    </r>
    <r>
      <rPr>
        <vertAlign val="subscript"/>
        <sz val="12"/>
        <color theme="1"/>
        <rFont val="Arial Narrow"/>
        <family val="2"/>
      </rPr>
      <t>Línea-Línea para barra rígida</t>
    </r>
  </si>
  <si>
    <r>
      <t xml:space="preserve">D </t>
    </r>
    <r>
      <rPr>
        <vertAlign val="subscript"/>
        <sz val="12"/>
        <color theme="1"/>
        <rFont val="Arial Narrow"/>
        <family val="2"/>
      </rPr>
      <t>mínima Línea-Tierra conductor rígido</t>
    </r>
  </si>
  <si>
    <r>
      <t>D</t>
    </r>
    <r>
      <rPr>
        <vertAlign val="subscript"/>
        <sz val="12"/>
        <color theme="1"/>
        <rFont val="Arial Narrow"/>
        <family val="2"/>
      </rPr>
      <t xml:space="preserve"> mínima</t>
    </r>
    <r>
      <rPr>
        <sz val="12"/>
        <color theme="1"/>
        <rFont val="Arial Narrow"/>
        <family val="2"/>
      </rPr>
      <t xml:space="preserve"> </t>
    </r>
    <r>
      <rPr>
        <vertAlign val="subscript"/>
        <sz val="12"/>
        <color theme="1"/>
        <rFont val="Arial Narrow"/>
        <family val="2"/>
      </rPr>
      <t>Línea desnuda-Personal</t>
    </r>
  </si>
  <si>
    <r>
      <t>D</t>
    </r>
    <r>
      <rPr>
        <vertAlign val="subscript"/>
        <sz val="12"/>
        <color theme="1"/>
        <rFont val="Arial Narrow"/>
        <family val="2"/>
      </rPr>
      <t xml:space="preserve"> mínima Línea desnuda-Camino</t>
    </r>
  </si>
  <si>
    <t xml:space="preserve">Tipo </t>
  </si>
  <si>
    <t>m</t>
  </si>
  <si>
    <t>Distancias mínimas</t>
  </si>
  <si>
    <t>Distancias corregidas por altura</t>
  </si>
  <si>
    <t>b</t>
  </si>
  <si>
    <t>mmHg</t>
  </si>
  <si>
    <t>δ</t>
  </si>
  <si>
    <t>mm/kV</t>
  </si>
  <si>
    <t>mm</t>
  </si>
  <si>
    <r>
      <t>D</t>
    </r>
    <r>
      <rPr>
        <vertAlign val="subscript"/>
        <sz val="11"/>
        <color theme="1"/>
        <rFont val="Calibri"/>
        <family val="2"/>
      </rPr>
      <t xml:space="preserve"> media regular</t>
    </r>
  </si>
  <si>
    <r>
      <t>D</t>
    </r>
    <r>
      <rPr>
        <vertAlign val="subscript"/>
        <sz val="11"/>
        <color theme="1"/>
        <rFont val="Calibri"/>
        <family val="2"/>
      </rPr>
      <t xml:space="preserve"> media no regular</t>
    </r>
  </si>
  <si>
    <t>h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</si>
  <si>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 ambiente</t>
    </r>
  </si>
  <si>
    <r>
      <t>D</t>
    </r>
    <r>
      <rPr>
        <vertAlign val="subscript"/>
        <sz val="11"/>
        <color theme="1"/>
        <rFont val="Calibri"/>
        <family val="2"/>
      </rPr>
      <t xml:space="preserve"> f0</t>
    </r>
  </si>
  <si>
    <r>
      <t>D</t>
    </r>
    <r>
      <rPr>
        <vertAlign val="subscript"/>
        <sz val="11"/>
        <color theme="1"/>
        <rFont val="Calibri"/>
        <family val="2"/>
      </rPr>
      <t xml:space="preserve"> interna</t>
    </r>
  </si>
  <si>
    <r>
      <t>D</t>
    </r>
    <r>
      <rPr>
        <vertAlign val="subscript"/>
        <sz val="11"/>
        <color theme="1"/>
        <rFont val="Calibri"/>
        <family val="2"/>
      </rPr>
      <t xml:space="preserve"> externa 2</t>
    </r>
  </si>
  <si>
    <r>
      <t>D</t>
    </r>
    <r>
      <rPr>
        <vertAlign val="subscript"/>
        <sz val="11"/>
        <color theme="1"/>
        <rFont val="Calibri"/>
        <family val="2"/>
      </rPr>
      <t xml:space="preserve"> externa 1</t>
    </r>
  </si>
  <si>
    <r>
      <t>D</t>
    </r>
    <r>
      <rPr>
        <vertAlign val="subscript"/>
        <sz val="11"/>
        <color theme="1"/>
        <rFont val="Calibri"/>
        <family val="2"/>
      </rPr>
      <t xml:space="preserve"> f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</si>
  <si>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 nominal max</t>
    </r>
  </si>
  <si>
    <r>
      <t>k</t>
    </r>
    <r>
      <rPr>
        <vertAlign val="subscript"/>
        <sz val="11"/>
        <color theme="1"/>
        <rFont val="Calibri"/>
        <family val="2"/>
      </rPr>
      <t xml:space="preserve"> D regular</t>
    </r>
  </si>
  <si>
    <r>
      <t>k</t>
    </r>
    <r>
      <rPr>
        <vertAlign val="subscript"/>
        <sz val="11"/>
        <color theme="1"/>
        <rFont val="Calibri"/>
        <family val="2"/>
      </rPr>
      <t xml:space="preserve"> D no regular</t>
    </r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</si>
  <si>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 aislador</t>
    </r>
  </si>
  <si>
    <r>
      <t>N</t>
    </r>
    <r>
      <rPr>
        <vertAlign val="subscript"/>
        <sz val="11"/>
        <color theme="1"/>
        <rFont val="Calibri"/>
        <family val="2"/>
      </rPr>
      <t xml:space="preserve"> aislador</t>
    </r>
  </si>
  <si>
    <t>Distancias mínimas de seguridad</t>
  </si>
  <si>
    <r>
      <t>D</t>
    </r>
    <r>
      <rPr>
        <vertAlign val="subscript"/>
        <sz val="11"/>
        <color theme="1"/>
        <rFont val="Arial Narrow"/>
        <family val="2"/>
      </rPr>
      <t xml:space="preserve"> mínima base soporte equipos</t>
    </r>
  </si>
  <si>
    <r>
      <t>D</t>
    </r>
    <r>
      <rPr>
        <vertAlign val="subscript"/>
        <sz val="11"/>
        <color theme="1"/>
        <rFont val="Arial Narrow"/>
        <family val="2"/>
      </rPr>
      <t xml:space="preserve"> barra sobre nivel suelo</t>
    </r>
  </si>
  <si>
    <r>
      <t>D</t>
    </r>
    <r>
      <rPr>
        <vertAlign val="subscript"/>
        <sz val="11"/>
        <color theme="1"/>
        <rFont val="Arial Narrow"/>
        <family val="2"/>
      </rPr>
      <t xml:space="preserve"> remate de la línea</t>
    </r>
  </si>
  <si>
    <r>
      <t>D</t>
    </r>
    <r>
      <rPr>
        <vertAlign val="subscript"/>
        <sz val="11"/>
        <color theme="1"/>
        <rFont val="Arial Narrow"/>
        <family val="2"/>
      </rPr>
      <t xml:space="preserve"> seguridad maniobra personal vertical</t>
    </r>
  </si>
  <si>
    <r>
      <t>D</t>
    </r>
    <r>
      <rPr>
        <vertAlign val="subscript"/>
        <sz val="11"/>
        <color theme="1"/>
        <rFont val="Arial Narrow"/>
        <family val="2"/>
      </rPr>
      <t xml:space="preserve"> seguridad maniobra personal horizontal</t>
    </r>
  </si>
  <si>
    <r>
      <t>D</t>
    </r>
    <r>
      <rPr>
        <vertAlign val="subscript"/>
        <sz val="11"/>
        <color theme="1"/>
        <rFont val="Arial Narrow"/>
        <family val="2"/>
      </rPr>
      <t xml:space="preserve"> ft</t>
    </r>
  </si>
  <si>
    <r>
      <t>D</t>
    </r>
    <r>
      <rPr>
        <vertAlign val="subscript"/>
        <sz val="11"/>
        <color theme="1"/>
        <rFont val="Arial Narrow"/>
        <family val="2"/>
      </rPr>
      <t xml:space="preserve"> seguridad vehículos vertical</t>
    </r>
  </si>
  <si>
    <r>
      <t>D</t>
    </r>
    <r>
      <rPr>
        <vertAlign val="subscript"/>
        <sz val="11"/>
        <color theme="1"/>
        <rFont val="Arial Narrow"/>
        <family val="2"/>
      </rPr>
      <t xml:space="preserve"> seguridad vehículos horizontal</t>
    </r>
  </si>
  <si>
    <t xml:space="preserve">Distancias mín de seguridad corregidas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</si>
</sst>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vertAlign val="subscript"/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vertAlign val="subscript"/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indent="1"/>
    </xf>
    <xf numFmtId="2" fontId="1" fillId="0" borderId="0" xfId="0" applyNumberFormat="1" applyFont="1" applyAlignment="1">
      <alignment horizontal="right" indent="1"/>
    </xf>
    <xf numFmtId="164" fontId="1" fillId="0" borderId="0" xfId="0" applyNumberFormat="1" applyFont="1" applyAlignment="1">
      <alignment horizontal="right" indent="1"/>
    </xf>
    <xf numFmtId="0" fontId="1" fillId="0" borderId="0" xfId="0" applyFont="1" applyAlignment="1">
      <alignment horizontal="left" indent="1"/>
    </xf>
    <xf numFmtId="1" fontId="1" fillId="0" borderId="0" xfId="0" applyNumberFormat="1" applyFont="1" applyAlignment="1">
      <alignment horizontal="right" indent="1"/>
    </xf>
    <xf numFmtId="1" fontId="1" fillId="0" borderId="0" xfId="0" applyNumberFormat="1" applyFont="1"/>
    <xf numFmtId="2" fontId="1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4" fillId="0" borderId="0" xfId="0" applyFont="1" applyBorder="1" applyAlignment="1">
      <alignment horizontal="right" vertical="center" wrapText="1" inden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2"/>
  <sheetViews>
    <sheetView showGridLines="0" topLeftCell="A18" workbookViewId="0">
      <selection activeCell="I27" sqref="I27"/>
    </sheetView>
  </sheetViews>
  <sheetFormatPr baseColWidth="10" defaultRowHeight="16.5" x14ac:dyDescent="0.3"/>
  <cols>
    <col min="1" max="2" width="11.42578125" style="1"/>
    <col min="3" max="3" width="14.42578125" style="5" bestFit="1" customWidth="1"/>
    <col min="4" max="4" width="3.42578125" style="1" customWidth="1"/>
    <col min="5" max="5" width="9.7109375" style="2" customWidth="1"/>
    <col min="6" max="6" width="6.140625" style="1" bestFit="1" customWidth="1"/>
    <col min="7" max="16384" width="11.42578125" style="1"/>
  </cols>
  <sheetData>
    <row r="2" spans="3:6" x14ac:dyDescent="0.3">
      <c r="C2" s="9" t="s">
        <v>37</v>
      </c>
      <c r="D2" s="9"/>
      <c r="E2" s="9"/>
      <c r="F2" s="9"/>
    </row>
    <row r="3" spans="3:6" ht="18" x14ac:dyDescent="0.35">
      <c r="C3" s="5" t="s">
        <v>18</v>
      </c>
      <c r="D3" s="1" t="s">
        <v>13</v>
      </c>
      <c r="E3" s="2">
        <v>220</v>
      </c>
      <c r="F3" s="1" t="s">
        <v>2</v>
      </c>
    </row>
    <row r="4" spans="3:6" ht="18" x14ac:dyDescent="0.35">
      <c r="C4" s="5" t="s">
        <v>19</v>
      </c>
      <c r="D4" s="1" t="s">
        <v>13</v>
      </c>
      <c r="E4" s="2">
        <v>231</v>
      </c>
      <c r="F4" s="1" t="s">
        <v>2</v>
      </c>
    </row>
    <row r="5" spans="3:6" x14ac:dyDescent="0.3">
      <c r="C5" s="5" t="s">
        <v>0</v>
      </c>
      <c r="D5" s="1" t="s">
        <v>13</v>
      </c>
      <c r="E5" s="2">
        <v>2700</v>
      </c>
      <c r="F5" s="1" t="s">
        <v>1</v>
      </c>
    </row>
    <row r="6" spans="3:6" ht="18" x14ac:dyDescent="0.35">
      <c r="C6" s="5" t="s">
        <v>20</v>
      </c>
      <c r="D6" s="1" t="s">
        <v>13</v>
      </c>
      <c r="E6" s="2">
        <v>40</v>
      </c>
      <c r="F6" s="1" t="s">
        <v>3</v>
      </c>
    </row>
    <row r="7" spans="3:6" x14ac:dyDescent="0.3">
      <c r="C7" s="5" t="s">
        <v>4</v>
      </c>
      <c r="D7" s="1" t="s">
        <v>13</v>
      </c>
      <c r="E7" s="2">
        <v>80</v>
      </c>
      <c r="F7" s="1" t="s">
        <v>5</v>
      </c>
    </row>
    <row r="8" spans="3:6" x14ac:dyDescent="0.3">
      <c r="C8" s="5" t="s">
        <v>6</v>
      </c>
      <c r="D8" s="1" t="s">
        <v>13</v>
      </c>
      <c r="E8" s="2">
        <v>62.5</v>
      </c>
      <c r="F8" s="1" t="s">
        <v>7</v>
      </c>
    </row>
    <row r="9" spans="3:6" x14ac:dyDescent="0.3">
      <c r="C9" s="5" t="s">
        <v>8</v>
      </c>
      <c r="D9" s="1" t="s">
        <v>13</v>
      </c>
      <c r="E9" s="2">
        <v>80</v>
      </c>
      <c r="F9" s="1" t="s">
        <v>9</v>
      </c>
    </row>
    <row r="10" spans="3:6" x14ac:dyDescent="0.3">
      <c r="C10" s="5" t="s">
        <v>10</v>
      </c>
      <c r="D10" s="1" t="s">
        <v>13</v>
      </c>
      <c r="E10" s="2" t="s">
        <v>11</v>
      </c>
      <c r="F10" s="1" t="s">
        <v>12</v>
      </c>
    </row>
    <row r="11" spans="3:6" ht="18" x14ac:dyDescent="0.35">
      <c r="C11" s="5" t="s">
        <v>21</v>
      </c>
      <c r="D11" s="1" t="s">
        <v>13</v>
      </c>
      <c r="E11" s="2">
        <v>6859</v>
      </c>
      <c r="F11" s="1" t="s">
        <v>14</v>
      </c>
    </row>
    <row r="12" spans="3:6" ht="18" x14ac:dyDescent="0.35">
      <c r="C12" s="5" t="s">
        <v>22</v>
      </c>
      <c r="D12" s="1" t="s">
        <v>13</v>
      </c>
      <c r="E12" s="2">
        <v>8002</v>
      </c>
      <c r="F12" s="1" t="s">
        <v>14</v>
      </c>
    </row>
    <row r="13" spans="3:6" ht="18" x14ac:dyDescent="0.35">
      <c r="C13" s="5" t="s">
        <v>23</v>
      </c>
      <c r="D13" s="1" t="s">
        <v>13</v>
      </c>
      <c r="E13" s="2">
        <v>40</v>
      </c>
      <c r="F13" s="1" t="s">
        <v>14</v>
      </c>
    </row>
    <row r="14" spans="3:6" ht="18" x14ac:dyDescent="0.35">
      <c r="C14" s="5" t="s">
        <v>24</v>
      </c>
      <c r="D14" s="1" t="s">
        <v>13</v>
      </c>
      <c r="E14" s="2">
        <v>220</v>
      </c>
      <c r="F14" s="1" t="s">
        <v>2</v>
      </c>
    </row>
    <row r="15" spans="3:6" ht="18" x14ac:dyDescent="0.35">
      <c r="C15" s="5" t="s">
        <v>25</v>
      </c>
      <c r="D15" s="1" t="s">
        <v>13</v>
      </c>
      <c r="E15" s="2">
        <v>23</v>
      </c>
      <c r="F15" s="1" t="s">
        <v>2</v>
      </c>
    </row>
    <row r="16" spans="3:6" ht="18" x14ac:dyDescent="0.35">
      <c r="C16" s="5" t="s">
        <v>32</v>
      </c>
      <c r="D16" s="1" t="s">
        <v>13</v>
      </c>
      <c r="E16" s="2">
        <v>7.0000000000000007E-2</v>
      </c>
      <c r="F16" s="1" t="s">
        <v>17</v>
      </c>
    </row>
    <row r="17" spans="3:9" ht="18" x14ac:dyDescent="0.35">
      <c r="C17" s="5" t="s">
        <v>33</v>
      </c>
      <c r="D17" s="1" t="s">
        <v>13</v>
      </c>
      <c r="E17" s="2">
        <v>200</v>
      </c>
      <c r="F17" s="1" t="s">
        <v>34</v>
      </c>
    </row>
    <row r="19" spans="3:9" x14ac:dyDescent="0.3">
      <c r="C19" s="9" t="s">
        <v>27</v>
      </c>
      <c r="D19" s="9"/>
      <c r="E19" s="9"/>
      <c r="F19" s="9"/>
    </row>
    <row r="20" spans="3:9" ht="18" x14ac:dyDescent="0.35">
      <c r="C20" s="5" t="s">
        <v>28</v>
      </c>
      <c r="D20" s="1" t="s">
        <v>13</v>
      </c>
      <c r="E20" s="3">
        <f>E3^2/E11</f>
        <v>7.0564222189823589</v>
      </c>
      <c r="F20" s="1" t="s">
        <v>15</v>
      </c>
    </row>
    <row r="21" spans="3:9" ht="18" x14ac:dyDescent="0.35">
      <c r="C21" s="5" t="s">
        <v>29</v>
      </c>
      <c r="D21" s="1" t="s">
        <v>13</v>
      </c>
      <c r="E21" s="3">
        <f>SQRT(3)*E3^2/E12-2*E20</f>
        <v>-3.6365561242514399</v>
      </c>
      <c r="F21" s="1" t="s">
        <v>15</v>
      </c>
    </row>
    <row r="22" spans="3:9" ht="18" x14ac:dyDescent="0.35">
      <c r="C22" s="5" t="s">
        <v>26</v>
      </c>
      <c r="D22" s="1" t="s">
        <v>13</v>
      </c>
      <c r="E22" s="4">
        <f>E15^2/E13</f>
        <v>13.225</v>
      </c>
      <c r="F22" s="1" t="s">
        <v>15</v>
      </c>
    </row>
    <row r="23" spans="3:9" ht="18" x14ac:dyDescent="0.35">
      <c r="C23" s="5" t="s">
        <v>31</v>
      </c>
      <c r="D23" s="1" t="s">
        <v>13</v>
      </c>
      <c r="E23" s="3">
        <f xml:space="preserve"> 0.07*E22</f>
        <v>0.92575000000000007</v>
      </c>
      <c r="F23" s="1" t="s">
        <v>15</v>
      </c>
    </row>
    <row r="24" spans="3:9" ht="18" x14ac:dyDescent="0.35">
      <c r="C24" s="5" t="s">
        <v>30</v>
      </c>
      <c r="D24" s="1" t="s">
        <v>13</v>
      </c>
      <c r="E24" s="3">
        <f>E20/(E14/E15)^2</f>
        <v>7.7124945327307196E-2</v>
      </c>
      <c r="F24" s="1" t="s">
        <v>15</v>
      </c>
      <c r="H24" s="8" t="s">
        <v>16</v>
      </c>
    </row>
    <row r="25" spans="3:9" ht="18" x14ac:dyDescent="0.35">
      <c r="C25" s="5" t="s">
        <v>35</v>
      </c>
      <c r="D25" s="1" t="s">
        <v>13</v>
      </c>
      <c r="E25" s="2">
        <f>3*E15/E17*1000</f>
        <v>345</v>
      </c>
      <c r="F25" s="1" t="s">
        <v>15</v>
      </c>
    </row>
    <row r="26" spans="3:9" ht="18" x14ac:dyDescent="0.35">
      <c r="C26" s="5" t="s">
        <v>36</v>
      </c>
      <c r="D26" s="1" t="s">
        <v>13</v>
      </c>
      <c r="E26" s="6">
        <f>(E25-2*(E24+E23)-E23)/3</f>
        <v>114.02283336978179</v>
      </c>
      <c r="F26" s="1" t="s">
        <v>15</v>
      </c>
    </row>
    <row r="27" spans="3:9" ht="18" x14ac:dyDescent="0.35">
      <c r="C27" s="5" t="s">
        <v>42</v>
      </c>
      <c r="D27" s="1" t="s">
        <v>13</v>
      </c>
      <c r="E27" s="6">
        <f>E13/SQRT(3)/E14*1000</f>
        <v>104.97277621629561</v>
      </c>
      <c r="F27" s="1" t="s">
        <v>34</v>
      </c>
      <c r="H27" s="1" t="s">
        <v>44</v>
      </c>
      <c r="I27" s="7">
        <f>MAX(E29:E30)/E27</f>
        <v>600.14999999999986</v>
      </c>
    </row>
    <row r="28" spans="3:9" ht="18" x14ac:dyDescent="0.35">
      <c r="C28" s="5" t="s">
        <v>43</v>
      </c>
      <c r="D28" s="1" t="s">
        <v>13</v>
      </c>
      <c r="E28" s="6">
        <f>E13/SQRT(3)/E15*1000</f>
        <v>1004.0874246776101</v>
      </c>
      <c r="F28" s="1" t="s">
        <v>34</v>
      </c>
      <c r="H28" s="1" t="s">
        <v>45</v>
      </c>
      <c r="I28" s="7">
        <f>MAX(E31:E32)/E28</f>
        <v>22.840706148683843</v>
      </c>
    </row>
    <row r="29" spans="3:9" ht="18" x14ac:dyDescent="0.35">
      <c r="C29" s="5" t="s">
        <v>38</v>
      </c>
      <c r="D29" s="1" t="s">
        <v>13</v>
      </c>
      <c r="E29" s="6">
        <f>E11/SQRT(3)/E14*1000</f>
        <v>18000.206801689288</v>
      </c>
      <c r="F29" s="1" t="s">
        <v>34</v>
      </c>
      <c r="H29" s="1" t="s">
        <v>16</v>
      </c>
    </row>
    <row r="30" spans="3:9" ht="18" x14ac:dyDescent="0.35">
      <c r="C30" s="5" t="s">
        <v>39</v>
      </c>
      <c r="D30" s="1" t="s">
        <v>13</v>
      </c>
      <c r="E30" s="6">
        <f>SQRT(3)*E12/E14*1000</f>
        <v>62999.411646209803</v>
      </c>
      <c r="F30" s="1" t="s">
        <v>34</v>
      </c>
    </row>
    <row r="31" spans="3:9" ht="18" x14ac:dyDescent="0.35">
      <c r="C31" s="5" t="s">
        <v>41</v>
      </c>
      <c r="D31" s="1" t="s">
        <v>13</v>
      </c>
      <c r="E31" s="6">
        <f>E15/(E23+E24)*1000</f>
        <v>22934.065814650014</v>
      </c>
      <c r="F31" s="1" t="s">
        <v>34</v>
      </c>
    </row>
    <row r="32" spans="3:9" ht="18" x14ac:dyDescent="0.35">
      <c r="C32" s="5" t="s">
        <v>40</v>
      </c>
      <c r="D32" s="1" t="s">
        <v>13</v>
      </c>
      <c r="E32" s="2">
        <f>E17</f>
        <v>200</v>
      </c>
      <c r="F32" s="1" t="s">
        <v>34</v>
      </c>
    </row>
  </sheetData>
  <mergeCells count="2">
    <mergeCell ref="C19:F19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tabSelected="1" topLeftCell="A10" workbookViewId="0">
      <selection activeCell="K6" sqref="K6"/>
    </sheetView>
  </sheetViews>
  <sheetFormatPr baseColWidth="10" defaultRowHeight="16.5" x14ac:dyDescent="0.3"/>
  <cols>
    <col min="1" max="1" width="11.42578125" style="1"/>
    <col min="2" max="2" width="26.42578125" style="5" customWidth="1"/>
    <col min="3" max="3" width="11.42578125" style="1"/>
    <col min="4" max="4" width="4.28515625" style="1" customWidth="1"/>
    <col min="5" max="5" width="11.42578125" style="1"/>
    <col min="6" max="6" width="3.28515625" style="1" bestFit="1" customWidth="1"/>
    <col min="7" max="7" width="11.42578125" style="1"/>
    <col min="8" max="8" width="3.28515625" style="1" bestFit="1" customWidth="1"/>
    <col min="9" max="9" width="11.42578125" style="1"/>
    <col min="10" max="10" width="3.28515625" style="1" bestFit="1" customWidth="1"/>
    <col min="11" max="11" width="11.42578125" style="1"/>
    <col min="12" max="12" width="3.28515625" style="1" bestFit="1" customWidth="1"/>
    <col min="13" max="13" width="11.42578125" style="1"/>
    <col min="14" max="14" width="3.28515625" style="1" bestFit="1" customWidth="1"/>
    <col min="15" max="16384" width="11.42578125" style="1"/>
  </cols>
  <sheetData>
    <row r="2" spans="2:14" x14ac:dyDescent="0.3">
      <c r="E2" s="1">
        <v>25</v>
      </c>
      <c r="G2" s="1" t="s">
        <v>63</v>
      </c>
    </row>
    <row r="3" spans="2:14" x14ac:dyDescent="0.3">
      <c r="E3" s="1">
        <v>2700</v>
      </c>
      <c r="G3" s="1" t="s">
        <v>1</v>
      </c>
    </row>
    <row r="4" spans="2:14" ht="31.5" customHeight="1" x14ac:dyDescent="0.3">
      <c r="C4" s="15" t="s">
        <v>58</v>
      </c>
      <c r="D4" s="15"/>
      <c r="E4" s="15"/>
      <c r="F4" s="15"/>
      <c r="G4" s="15" t="s">
        <v>59</v>
      </c>
      <c r="H4" s="15"/>
      <c r="I4" s="15"/>
      <c r="J4" s="15"/>
      <c r="K4" s="15" t="s">
        <v>79</v>
      </c>
      <c r="L4" s="15"/>
      <c r="M4" s="15" t="s">
        <v>88</v>
      </c>
      <c r="N4" s="15"/>
    </row>
    <row r="5" spans="2:14" x14ac:dyDescent="0.3">
      <c r="B5" s="16" t="s">
        <v>56</v>
      </c>
      <c r="C5" s="17" t="s">
        <v>46</v>
      </c>
      <c r="D5" s="17"/>
      <c r="E5" s="17" t="s">
        <v>47</v>
      </c>
      <c r="F5" s="17"/>
      <c r="G5" s="17" t="s">
        <v>46</v>
      </c>
      <c r="H5" s="17"/>
      <c r="I5" s="17" t="s">
        <v>47</v>
      </c>
      <c r="J5" s="17"/>
      <c r="K5" s="15"/>
      <c r="L5" s="15"/>
      <c r="M5" s="15"/>
      <c r="N5" s="15"/>
    </row>
    <row r="6" spans="2:14" ht="18.75" x14ac:dyDescent="0.3">
      <c r="B6" s="10" t="s">
        <v>48</v>
      </c>
      <c r="C6" s="14">
        <v>230</v>
      </c>
      <c r="D6" s="11" t="s">
        <v>2</v>
      </c>
      <c r="E6" s="14" t="s">
        <v>12</v>
      </c>
      <c r="F6" s="11" t="s">
        <v>2</v>
      </c>
      <c r="G6" s="3" t="s">
        <v>12</v>
      </c>
      <c r="H6" s="11" t="s">
        <v>2</v>
      </c>
      <c r="I6" s="2" t="s">
        <v>12</v>
      </c>
      <c r="J6" s="11" t="s">
        <v>2</v>
      </c>
    </row>
    <row r="7" spans="2:14" ht="18.75" x14ac:dyDescent="0.3">
      <c r="B7" s="10" t="s">
        <v>49</v>
      </c>
      <c r="C7" s="14">
        <v>242</v>
      </c>
      <c r="D7" s="11" t="s">
        <v>2</v>
      </c>
      <c r="E7" s="14">
        <v>245</v>
      </c>
      <c r="F7" s="11" t="s">
        <v>2</v>
      </c>
      <c r="G7" s="3" t="s">
        <v>12</v>
      </c>
      <c r="H7" s="11" t="s">
        <v>2</v>
      </c>
      <c r="I7" s="2" t="s">
        <v>12</v>
      </c>
      <c r="J7" s="11" t="s">
        <v>2</v>
      </c>
    </row>
    <row r="8" spans="2:14" x14ac:dyDescent="0.3">
      <c r="B8" s="10" t="s">
        <v>50</v>
      </c>
      <c r="C8" s="14">
        <v>1050</v>
      </c>
      <c r="D8" s="11" t="s">
        <v>2</v>
      </c>
      <c r="E8" s="14">
        <v>1050</v>
      </c>
      <c r="F8" s="11" t="s">
        <v>2</v>
      </c>
      <c r="G8" s="6">
        <f t="shared" ref="G7:G13" si="0">C8*(1+0.0125*($E$3-1000)/100)</f>
        <v>1273.125</v>
      </c>
      <c r="H8" s="11" t="s">
        <v>2</v>
      </c>
      <c r="I8" s="6">
        <f>E8*(1+0.0125*($E$3-1000)/100)</f>
        <v>1273.125</v>
      </c>
      <c r="J8" s="11" t="s">
        <v>2</v>
      </c>
    </row>
    <row r="9" spans="2:14" ht="18.75" x14ac:dyDescent="0.3">
      <c r="B9" s="10" t="s">
        <v>51</v>
      </c>
      <c r="C9" s="14">
        <v>2.67</v>
      </c>
      <c r="D9" s="11" t="s">
        <v>57</v>
      </c>
      <c r="E9" s="14" t="s">
        <v>12</v>
      </c>
      <c r="F9" s="11" t="s">
        <v>57</v>
      </c>
      <c r="G9" s="3">
        <f t="shared" si="0"/>
        <v>3.2373749999999997</v>
      </c>
      <c r="H9" s="11" t="s">
        <v>57</v>
      </c>
      <c r="I9" s="6" t="s">
        <v>12</v>
      </c>
      <c r="J9" s="11" t="s">
        <v>57</v>
      </c>
    </row>
    <row r="10" spans="2:14" ht="18.75" x14ac:dyDescent="0.3">
      <c r="B10" s="10" t="s">
        <v>52</v>
      </c>
      <c r="C10" s="14">
        <v>3.96</v>
      </c>
      <c r="D10" s="11" t="s">
        <v>57</v>
      </c>
      <c r="E10" s="14">
        <v>2.1</v>
      </c>
      <c r="F10" s="11" t="s">
        <v>57</v>
      </c>
      <c r="G10" s="3">
        <f t="shared" si="0"/>
        <v>4.8014999999999999</v>
      </c>
      <c r="H10" s="11" t="s">
        <v>57</v>
      </c>
      <c r="I10" s="6">
        <f t="shared" ref="I9:I13" si="1">E10*(1+0.0125*($E$3-1000)/100)</f>
        <v>2.5462500000000001</v>
      </c>
      <c r="J10" s="11" t="s">
        <v>57</v>
      </c>
    </row>
    <row r="11" spans="2:14" ht="18.75" x14ac:dyDescent="0.3">
      <c r="B11" s="10" t="s">
        <v>53</v>
      </c>
      <c r="C11" s="14">
        <v>2.11</v>
      </c>
      <c r="D11" s="11" t="s">
        <v>57</v>
      </c>
      <c r="E11" s="14">
        <v>2.1</v>
      </c>
      <c r="F11" s="11" t="s">
        <v>57</v>
      </c>
      <c r="G11" s="3">
        <f t="shared" si="0"/>
        <v>2.5583749999999998</v>
      </c>
      <c r="H11" s="11" t="s">
        <v>57</v>
      </c>
      <c r="I11" s="6">
        <f t="shared" si="1"/>
        <v>2.5462500000000001</v>
      </c>
      <c r="J11" s="11" t="s">
        <v>57</v>
      </c>
    </row>
    <row r="12" spans="2:14" ht="18.75" x14ac:dyDescent="0.3">
      <c r="B12" s="10" t="s">
        <v>54</v>
      </c>
      <c r="C12" s="14">
        <v>4.88</v>
      </c>
      <c r="D12" s="11" t="s">
        <v>57</v>
      </c>
      <c r="E12" s="14" t="s">
        <v>12</v>
      </c>
      <c r="F12" s="11" t="s">
        <v>57</v>
      </c>
      <c r="G12" s="3">
        <f t="shared" si="0"/>
        <v>5.9169999999999998</v>
      </c>
      <c r="H12" s="11" t="s">
        <v>57</v>
      </c>
      <c r="I12" s="6" t="s">
        <v>12</v>
      </c>
      <c r="J12" s="11" t="s">
        <v>57</v>
      </c>
    </row>
    <row r="13" spans="2:14" ht="18.75" x14ac:dyDescent="0.3">
      <c r="B13" s="10" t="s">
        <v>55</v>
      </c>
      <c r="C13" s="14">
        <v>8.5299999999999994</v>
      </c>
      <c r="D13" s="11" t="s">
        <v>57</v>
      </c>
      <c r="E13" s="14" t="s">
        <v>12</v>
      </c>
      <c r="F13" s="11" t="s">
        <v>57</v>
      </c>
      <c r="G13" s="3">
        <f t="shared" si="0"/>
        <v>10.342624999999998</v>
      </c>
      <c r="H13" s="11" t="s">
        <v>57</v>
      </c>
      <c r="I13" s="6" t="s">
        <v>12</v>
      </c>
      <c r="J13" s="11" t="s">
        <v>57</v>
      </c>
    </row>
    <row r="14" spans="2:14" ht="18" x14ac:dyDescent="0.35">
      <c r="B14" s="5" t="s">
        <v>80</v>
      </c>
      <c r="K14" s="19">
        <f>2.25+0.0105*$C$7</f>
        <v>4.7910000000000004</v>
      </c>
      <c r="L14" s="11" t="s">
        <v>57</v>
      </c>
      <c r="M14" s="19">
        <f>K14*(1+0.0125*($E$3-1000)/100)</f>
        <v>5.8090875000000004</v>
      </c>
      <c r="N14" s="11" t="s">
        <v>57</v>
      </c>
    </row>
    <row r="15" spans="2:14" ht="18" x14ac:dyDescent="0.35">
      <c r="B15" s="5" t="s">
        <v>81</v>
      </c>
      <c r="K15" s="19">
        <f>5+0.0125*$C$7</f>
        <v>8.0250000000000004</v>
      </c>
      <c r="L15" s="11" t="s">
        <v>57</v>
      </c>
      <c r="M15" s="19">
        <f t="shared" ref="M15:M16" si="2">K15*(1+0.0125*($E$3-1000)/100)</f>
        <v>9.7303125000000001</v>
      </c>
      <c r="N15" s="11" t="s">
        <v>57</v>
      </c>
    </row>
    <row r="16" spans="2:14" ht="18" x14ac:dyDescent="0.35">
      <c r="B16" s="5" t="s">
        <v>82</v>
      </c>
      <c r="K16" s="19">
        <f>5+0.006*$C$7</f>
        <v>6.452</v>
      </c>
      <c r="L16" s="11" t="s">
        <v>57</v>
      </c>
      <c r="M16" s="19">
        <f t="shared" si="2"/>
        <v>7.8230499999999994</v>
      </c>
      <c r="N16" s="11" t="s">
        <v>57</v>
      </c>
    </row>
    <row r="17" spans="2:14" ht="18" x14ac:dyDescent="0.35">
      <c r="B17" s="5" t="s">
        <v>85</v>
      </c>
      <c r="K17" s="19">
        <f>C12</f>
        <v>4.88</v>
      </c>
      <c r="L17" s="11" t="s">
        <v>57</v>
      </c>
      <c r="M17" s="19">
        <f t="shared" ref="M17:M19" si="3">K17*(1+0.0125*($E$3-1000)/100)</f>
        <v>5.9169999999999998</v>
      </c>
      <c r="N17" s="11" t="s">
        <v>57</v>
      </c>
    </row>
    <row r="18" spans="2:14" ht="18" x14ac:dyDescent="0.35">
      <c r="B18" s="5" t="s">
        <v>83</v>
      </c>
      <c r="K18" s="19">
        <f>K17+2.25</f>
        <v>7.13</v>
      </c>
      <c r="L18" s="11" t="s">
        <v>57</v>
      </c>
      <c r="M18" s="19">
        <f t="shared" si="3"/>
        <v>8.6451249999999984</v>
      </c>
      <c r="N18" s="11" t="s">
        <v>57</v>
      </c>
    </row>
    <row r="19" spans="2:14" ht="18" x14ac:dyDescent="0.35">
      <c r="B19" s="5" t="s">
        <v>84</v>
      </c>
      <c r="K19" s="19">
        <f>K17+0.9</f>
        <v>5.78</v>
      </c>
      <c r="L19" s="11" t="s">
        <v>57</v>
      </c>
      <c r="M19" s="19">
        <f t="shared" si="3"/>
        <v>7.0082499999999994</v>
      </c>
      <c r="N19" s="11" t="s">
        <v>57</v>
      </c>
    </row>
    <row r="20" spans="2:14" ht="18" x14ac:dyDescent="0.35">
      <c r="B20" s="5" t="s">
        <v>86</v>
      </c>
      <c r="K20" s="19">
        <f>K17+0.9+0.7</f>
        <v>6.48</v>
      </c>
      <c r="L20" s="11" t="s">
        <v>57</v>
      </c>
      <c r="M20" s="19">
        <f t="shared" ref="M20:M21" si="4">K20*(1+0.0125*($E$3-1000)/100)</f>
        <v>7.8570000000000002</v>
      </c>
      <c r="N20" s="11" t="s">
        <v>57</v>
      </c>
    </row>
    <row r="21" spans="2:14" ht="18" x14ac:dyDescent="0.35">
      <c r="B21" s="5" t="s">
        <v>87</v>
      </c>
      <c r="K21" s="19">
        <f>K17+0.5+0.5+2.5</f>
        <v>8.379999999999999</v>
      </c>
      <c r="L21" s="11" t="s">
        <v>57</v>
      </c>
      <c r="M21" s="19">
        <f t="shared" si="4"/>
        <v>10.160749999999998</v>
      </c>
      <c r="N21" s="11" t="s">
        <v>57</v>
      </c>
    </row>
  </sheetData>
  <mergeCells count="8">
    <mergeCell ref="K4:L5"/>
    <mergeCell ref="M4:N5"/>
    <mergeCell ref="C5:D5"/>
    <mergeCell ref="E5:F5"/>
    <mergeCell ref="G5:H5"/>
    <mergeCell ref="I5:J5"/>
    <mergeCell ref="G4:J4"/>
    <mergeCell ref="C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9"/>
  <sheetViews>
    <sheetView topLeftCell="A13" workbookViewId="0">
      <selection activeCell="E20" sqref="E20"/>
    </sheetView>
  </sheetViews>
  <sheetFormatPr baseColWidth="10" defaultRowHeight="15" x14ac:dyDescent="0.25"/>
  <cols>
    <col min="3" max="3" width="12.42578125" bestFit="1" customWidth="1"/>
  </cols>
  <sheetData>
    <row r="3" spans="3:5" ht="18" x14ac:dyDescent="0.35">
      <c r="C3" t="s">
        <v>74</v>
      </c>
      <c r="D3">
        <v>242</v>
      </c>
      <c r="E3" t="s">
        <v>2</v>
      </c>
    </row>
    <row r="4" spans="3:5" x14ac:dyDescent="0.25">
      <c r="C4" t="s">
        <v>67</v>
      </c>
      <c r="D4">
        <v>2700</v>
      </c>
      <c r="E4" t="s">
        <v>1</v>
      </c>
    </row>
    <row r="5" spans="3:5" ht="18" x14ac:dyDescent="0.35">
      <c r="C5" t="s">
        <v>68</v>
      </c>
      <c r="D5">
        <v>40</v>
      </c>
      <c r="E5" t="s">
        <v>3</v>
      </c>
    </row>
    <row r="6" spans="3:5" ht="18" x14ac:dyDescent="0.35">
      <c r="C6" t="s">
        <v>77</v>
      </c>
      <c r="D6">
        <v>250</v>
      </c>
      <c r="E6" t="s">
        <v>64</v>
      </c>
    </row>
    <row r="7" spans="3:5" ht="18" x14ac:dyDescent="0.35">
      <c r="C7" s="18" t="s">
        <v>69</v>
      </c>
      <c r="D7">
        <v>25</v>
      </c>
      <c r="E7" t="s">
        <v>63</v>
      </c>
    </row>
    <row r="8" spans="3:5" ht="18" x14ac:dyDescent="0.35">
      <c r="C8" s="18" t="s">
        <v>70</v>
      </c>
      <c r="D8">
        <v>300</v>
      </c>
      <c r="E8" t="s">
        <v>64</v>
      </c>
    </row>
    <row r="9" spans="3:5" ht="18" x14ac:dyDescent="0.35">
      <c r="C9" s="18" t="s">
        <v>72</v>
      </c>
      <c r="D9">
        <v>320</v>
      </c>
      <c r="E9" t="s">
        <v>64</v>
      </c>
    </row>
    <row r="10" spans="3:5" ht="18" x14ac:dyDescent="0.35">
      <c r="C10" s="18" t="s">
        <v>71</v>
      </c>
      <c r="D10">
        <v>330</v>
      </c>
      <c r="E10" t="s">
        <v>64</v>
      </c>
    </row>
    <row r="11" spans="3:5" x14ac:dyDescent="0.25">
      <c r="C11" s="18"/>
    </row>
    <row r="12" spans="3:5" x14ac:dyDescent="0.25">
      <c r="C12" t="s">
        <v>60</v>
      </c>
      <c r="D12" s="12">
        <f>10^(LOG10(76)-D4/18336)</f>
        <v>54.145489386800975</v>
      </c>
      <c r="E12" t="s">
        <v>61</v>
      </c>
    </row>
    <row r="13" spans="3:5" x14ac:dyDescent="0.25">
      <c r="C13" s="18" t="s">
        <v>62</v>
      </c>
      <c r="D13" s="12">
        <f>3.92*D12/(273+D5)</f>
        <v>0.67811603321488756</v>
      </c>
      <c r="E13" t="s">
        <v>12</v>
      </c>
    </row>
    <row r="14" spans="3:5" ht="18" x14ac:dyDescent="0.35">
      <c r="C14" s="18" t="s">
        <v>65</v>
      </c>
      <c r="D14">
        <f>(D8+D9)/2</f>
        <v>310</v>
      </c>
      <c r="E14" t="s">
        <v>64</v>
      </c>
    </row>
    <row r="15" spans="3:5" ht="18" x14ac:dyDescent="0.35">
      <c r="C15" s="18" t="s">
        <v>66</v>
      </c>
      <c r="D15" s="13">
        <f>(2*D8+D9+D10)/4</f>
        <v>312.5</v>
      </c>
      <c r="E15" t="s">
        <v>64</v>
      </c>
    </row>
    <row r="16" spans="3:5" ht="18" x14ac:dyDescent="0.35">
      <c r="C16" s="18" t="s">
        <v>75</v>
      </c>
      <c r="D16">
        <f>IF(D14&lt;300,1,IF(D14&lt;500,1.1,1.2))</f>
        <v>1.1000000000000001</v>
      </c>
      <c r="E16" t="s">
        <v>12</v>
      </c>
    </row>
    <row r="17" spans="3:5" ht="18" x14ac:dyDescent="0.35">
      <c r="C17" s="18" t="s">
        <v>76</v>
      </c>
      <c r="D17">
        <f>IF(D14&lt;300,1,IF(D14&lt;500,1.1,1.2))</f>
        <v>1.1000000000000001</v>
      </c>
      <c r="E17" t="s">
        <v>12</v>
      </c>
    </row>
    <row r="18" spans="3:5" ht="18" x14ac:dyDescent="0.35">
      <c r="C18" s="18" t="s">
        <v>73</v>
      </c>
      <c r="D18" s="13">
        <f>D3*D7*D16/SQRT(D13)</f>
        <v>8081.5758501161099</v>
      </c>
      <c r="E18" t="s">
        <v>64</v>
      </c>
    </row>
    <row r="19" spans="3:5" ht="18" x14ac:dyDescent="0.35">
      <c r="C19" s="18" t="s">
        <v>78</v>
      </c>
      <c r="D19" s="13">
        <f>ROUNDUP(D18/D6,0)</f>
        <v>33</v>
      </c>
      <c r="E1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Cortocircuitos</vt:lpstr>
      <vt:lpstr>Distancias mínimas</vt:lpstr>
      <vt:lpstr>Distancias de fuga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dixie roga</cp:lastModifiedBy>
  <dcterms:created xsi:type="dcterms:W3CDTF">2018-07-29T23:10:55Z</dcterms:created>
  <dcterms:modified xsi:type="dcterms:W3CDTF">2018-07-30T20:15:19Z</dcterms:modified>
</cp:coreProperties>
</file>