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93049d69fcf9ae/Documents/"/>
    </mc:Choice>
  </mc:AlternateContent>
  <xr:revisionPtr revIDLastSave="43" documentId="8_{30D40897-30DF-43F5-A671-9AD5BA860297}" xr6:coauthVersionLast="46" xr6:coauthVersionMax="46" xr10:uidLastSave="{9087FA5D-1AD0-4EE7-9DCF-FA695C4DD8DF}"/>
  <bookViews>
    <workbookView xWindow="-108" yWindow="-108" windowWidth="23256" windowHeight="12576" activeTab="1" xr2:uid="{697A5CFC-1FAF-4BDD-B37E-BB494C3D60A0}"/>
  </bookViews>
  <sheets>
    <sheet name="Bienvenidos" sheetId="5" r:id="rId1"/>
    <sheet name="Cotización" sheetId="1" r:id="rId2"/>
    <sheet name="Tablas" sheetId="3" r:id="rId3"/>
    <sheet name="Cálculos" sheetId="2" r:id="rId4"/>
  </sheets>
  <definedNames>
    <definedName name="_xlnm._FilterDatabase" localSheetId="1" hidden="1">Cotización!$A$2:$B$12</definedName>
    <definedName name="Edad">Tablas!$CP$2:$CP$114</definedName>
    <definedName name="Estatus_de__fumador">Tablas!#REF!</definedName>
    <definedName name="Genéro">Tablas!$CQ$2:$CQ$4</definedName>
    <definedName name="Incremento__de_la_SA">Tablas!$CU$2:$CU$53</definedName>
    <definedName name="Plazo_de__pago_de_primas">Tablas!$CT$2:$CT$113</definedName>
    <definedName name="Plazo_del__seguro">Tablas!$CS$2:$CS$113</definedName>
    <definedName name="Tipo_de__moneda">Tablas!$CW$2:$CW$5</definedName>
    <definedName name="Tipo_de_incremento__de_la_SA">Tablas!$CV$2:$CV$4</definedName>
    <definedName name="Tipo_de_tabla">Tablas!#REF!</definedName>
    <definedName name="Tipo_de_tabla_de__mortalidad">Tablas!#REF!</definedName>
    <definedName name="Tipo_de_tasa">Tablas!$CX$2:$CX$4</definedName>
    <definedName name="TipoDeTabla">Tablas!#REF!</definedName>
    <definedName name="Tipos_de__seguro">Tablas!$CR$2:$CR$4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H3" i="3" l="1"/>
  <c r="D90" i="2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3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B3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CK4" i="3"/>
  <c r="CK5" i="3"/>
  <c r="CK6" i="3"/>
  <c r="CK7" i="3"/>
  <c r="CK8" i="3"/>
  <c r="CK9" i="3"/>
  <c r="CK10" i="3"/>
  <c r="CK11" i="3"/>
  <c r="CK12" i="3"/>
  <c r="CK13" i="3"/>
  <c r="CK14" i="3"/>
  <c r="CK15" i="3"/>
  <c r="CK16" i="3"/>
  <c r="CK17" i="3"/>
  <c r="CK18" i="3"/>
  <c r="CK19" i="3"/>
  <c r="CK20" i="3"/>
  <c r="CK21" i="3"/>
  <c r="CK22" i="3"/>
  <c r="CK23" i="3"/>
  <c r="CK24" i="3"/>
  <c r="CK25" i="3"/>
  <c r="CK26" i="3"/>
  <c r="CK27" i="3"/>
  <c r="CK28" i="3"/>
  <c r="CK29" i="3"/>
  <c r="CK30" i="3"/>
  <c r="CK31" i="3"/>
  <c r="CK32" i="3"/>
  <c r="CK33" i="3"/>
  <c r="CK34" i="3"/>
  <c r="CK35" i="3"/>
  <c r="CK36" i="3"/>
  <c r="CK37" i="3"/>
  <c r="CK38" i="3"/>
  <c r="CK39" i="3"/>
  <c r="CK40" i="3"/>
  <c r="CK41" i="3"/>
  <c r="CK42" i="3"/>
  <c r="CK43" i="3"/>
  <c r="CK44" i="3"/>
  <c r="CK45" i="3"/>
  <c r="CK46" i="3"/>
  <c r="CK47" i="3"/>
  <c r="CK48" i="3"/>
  <c r="CK49" i="3"/>
  <c r="CK50" i="3"/>
  <c r="CK51" i="3"/>
  <c r="CK52" i="3"/>
  <c r="CK53" i="3"/>
  <c r="CK54" i="3"/>
  <c r="CK55" i="3"/>
  <c r="CK56" i="3"/>
  <c r="CK57" i="3"/>
  <c r="CK58" i="3"/>
  <c r="CK59" i="3"/>
  <c r="CK60" i="3"/>
  <c r="CK61" i="3"/>
  <c r="CK62" i="3"/>
  <c r="CK63" i="3"/>
  <c r="CK64" i="3"/>
  <c r="CK65" i="3"/>
  <c r="CK66" i="3"/>
  <c r="CK67" i="3"/>
  <c r="CK68" i="3"/>
  <c r="CK69" i="3"/>
  <c r="CK70" i="3"/>
  <c r="CK71" i="3"/>
  <c r="CK72" i="3"/>
  <c r="CK73" i="3"/>
  <c r="CK74" i="3"/>
  <c r="CK75" i="3"/>
  <c r="CK76" i="3"/>
  <c r="CK77" i="3"/>
  <c r="CK78" i="3"/>
  <c r="CK79" i="3"/>
  <c r="CK80" i="3"/>
  <c r="CK81" i="3"/>
  <c r="CK82" i="3"/>
  <c r="CK83" i="3"/>
  <c r="CK84" i="3"/>
  <c r="CK85" i="3"/>
  <c r="CK86" i="3"/>
  <c r="CK87" i="3"/>
  <c r="CK88" i="3"/>
  <c r="CK89" i="3"/>
  <c r="CK90" i="3"/>
  <c r="CK91" i="3"/>
  <c r="CK92" i="3"/>
  <c r="CK93" i="3"/>
  <c r="CK94" i="3"/>
  <c r="CK95" i="3"/>
  <c r="CK96" i="3"/>
  <c r="CK97" i="3"/>
  <c r="CK98" i="3"/>
  <c r="CK99" i="3"/>
  <c r="CK100" i="3"/>
  <c r="CK101" i="3"/>
  <c r="CK102" i="3"/>
  <c r="CK103" i="3"/>
  <c r="CK104" i="3"/>
  <c r="CK105" i="3"/>
  <c r="CK106" i="3"/>
  <c r="CK107" i="3"/>
  <c r="CK108" i="3"/>
  <c r="CK109" i="3"/>
  <c r="CK110" i="3"/>
  <c r="CK111" i="3"/>
  <c r="CK112" i="3"/>
  <c r="CK3" i="3"/>
  <c r="CJ4" i="3"/>
  <c r="CJ5" i="3"/>
  <c r="CJ6" i="3"/>
  <c r="CJ7" i="3"/>
  <c r="CJ8" i="3"/>
  <c r="CJ9" i="3"/>
  <c r="CJ10" i="3"/>
  <c r="CJ11" i="3"/>
  <c r="CJ12" i="3"/>
  <c r="CJ13" i="3"/>
  <c r="CJ14" i="3"/>
  <c r="CJ15" i="3"/>
  <c r="CJ16" i="3"/>
  <c r="CJ17" i="3"/>
  <c r="CJ18" i="3"/>
  <c r="CJ19" i="3"/>
  <c r="CJ20" i="3"/>
  <c r="CJ21" i="3"/>
  <c r="CJ22" i="3"/>
  <c r="CJ23" i="3"/>
  <c r="CJ24" i="3"/>
  <c r="CJ25" i="3"/>
  <c r="CJ26" i="3"/>
  <c r="CJ27" i="3"/>
  <c r="CJ28" i="3"/>
  <c r="CJ29" i="3"/>
  <c r="CJ30" i="3"/>
  <c r="CJ31" i="3"/>
  <c r="CJ32" i="3"/>
  <c r="CJ33" i="3"/>
  <c r="CJ34" i="3"/>
  <c r="CJ35" i="3"/>
  <c r="CJ36" i="3"/>
  <c r="CJ37" i="3"/>
  <c r="CJ38" i="3"/>
  <c r="CJ39" i="3"/>
  <c r="CJ40" i="3"/>
  <c r="CJ41" i="3"/>
  <c r="CJ42" i="3"/>
  <c r="CJ43" i="3"/>
  <c r="CJ44" i="3"/>
  <c r="CJ45" i="3"/>
  <c r="CJ46" i="3"/>
  <c r="CJ47" i="3"/>
  <c r="CJ48" i="3"/>
  <c r="CJ49" i="3"/>
  <c r="CJ50" i="3"/>
  <c r="CJ51" i="3"/>
  <c r="CJ52" i="3"/>
  <c r="CJ53" i="3"/>
  <c r="CJ54" i="3"/>
  <c r="CJ55" i="3"/>
  <c r="CJ56" i="3"/>
  <c r="CJ57" i="3"/>
  <c r="CJ58" i="3"/>
  <c r="CJ59" i="3"/>
  <c r="CJ60" i="3"/>
  <c r="CJ61" i="3"/>
  <c r="CJ62" i="3"/>
  <c r="CJ63" i="3"/>
  <c r="CJ64" i="3"/>
  <c r="CJ65" i="3"/>
  <c r="CJ66" i="3"/>
  <c r="CJ67" i="3"/>
  <c r="CJ68" i="3"/>
  <c r="CJ69" i="3"/>
  <c r="CJ70" i="3"/>
  <c r="CJ71" i="3"/>
  <c r="CJ72" i="3"/>
  <c r="CJ73" i="3"/>
  <c r="CJ74" i="3"/>
  <c r="CJ75" i="3"/>
  <c r="CJ76" i="3"/>
  <c r="CJ77" i="3"/>
  <c r="CJ78" i="3"/>
  <c r="CJ79" i="3"/>
  <c r="CJ80" i="3"/>
  <c r="CJ81" i="3"/>
  <c r="CJ82" i="3"/>
  <c r="CJ83" i="3"/>
  <c r="CJ84" i="3"/>
  <c r="CJ85" i="3"/>
  <c r="CJ86" i="3"/>
  <c r="CJ87" i="3"/>
  <c r="CJ88" i="3"/>
  <c r="CJ89" i="3"/>
  <c r="CJ90" i="3"/>
  <c r="CJ91" i="3"/>
  <c r="CJ92" i="3"/>
  <c r="CJ93" i="3"/>
  <c r="CJ94" i="3"/>
  <c r="CJ95" i="3"/>
  <c r="CJ96" i="3"/>
  <c r="CJ97" i="3"/>
  <c r="CJ98" i="3"/>
  <c r="CJ99" i="3"/>
  <c r="CJ100" i="3"/>
  <c r="CJ101" i="3"/>
  <c r="CJ102" i="3"/>
  <c r="CJ103" i="3"/>
  <c r="CJ104" i="3"/>
  <c r="CJ105" i="3"/>
  <c r="CJ106" i="3"/>
  <c r="CJ107" i="3"/>
  <c r="CJ108" i="3"/>
  <c r="CJ109" i="3"/>
  <c r="CJ110" i="3"/>
  <c r="CJ111" i="3"/>
  <c r="CJ112" i="3"/>
  <c r="CJ3" i="3"/>
  <c r="CI4" i="3"/>
  <c r="CI5" i="3"/>
  <c r="CI6" i="3"/>
  <c r="CI7" i="3"/>
  <c r="CI8" i="3"/>
  <c r="CI9" i="3"/>
  <c r="CI10" i="3"/>
  <c r="CI11" i="3"/>
  <c r="CI12" i="3"/>
  <c r="CI13" i="3"/>
  <c r="CI14" i="3"/>
  <c r="CI15" i="3"/>
  <c r="CI16" i="3"/>
  <c r="CI17" i="3"/>
  <c r="CI18" i="3"/>
  <c r="CI19" i="3"/>
  <c r="CI20" i="3"/>
  <c r="CI21" i="3"/>
  <c r="CI22" i="3"/>
  <c r="CI23" i="3"/>
  <c r="CI24" i="3"/>
  <c r="CI25" i="3"/>
  <c r="CI26" i="3"/>
  <c r="CI27" i="3"/>
  <c r="CI28" i="3"/>
  <c r="CI29" i="3"/>
  <c r="CI30" i="3"/>
  <c r="CI31" i="3"/>
  <c r="CI32" i="3"/>
  <c r="CI33" i="3"/>
  <c r="CI34" i="3"/>
  <c r="CI35" i="3"/>
  <c r="CI36" i="3"/>
  <c r="CI37" i="3"/>
  <c r="CI38" i="3"/>
  <c r="CI39" i="3"/>
  <c r="CI40" i="3"/>
  <c r="CI41" i="3"/>
  <c r="CI42" i="3"/>
  <c r="CI43" i="3"/>
  <c r="CI44" i="3"/>
  <c r="CI45" i="3"/>
  <c r="CI46" i="3"/>
  <c r="CI47" i="3"/>
  <c r="CI48" i="3"/>
  <c r="CI49" i="3"/>
  <c r="CI50" i="3"/>
  <c r="CI51" i="3"/>
  <c r="CI52" i="3"/>
  <c r="CI53" i="3"/>
  <c r="CI54" i="3"/>
  <c r="CI55" i="3"/>
  <c r="CI56" i="3"/>
  <c r="CI57" i="3"/>
  <c r="CI58" i="3"/>
  <c r="CI59" i="3"/>
  <c r="CI60" i="3"/>
  <c r="CI61" i="3"/>
  <c r="CI62" i="3"/>
  <c r="CI63" i="3"/>
  <c r="CI64" i="3"/>
  <c r="CI65" i="3"/>
  <c r="CI66" i="3"/>
  <c r="CI67" i="3"/>
  <c r="CI68" i="3"/>
  <c r="CI69" i="3"/>
  <c r="CI70" i="3"/>
  <c r="CI71" i="3"/>
  <c r="CI72" i="3"/>
  <c r="CI73" i="3"/>
  <c r="CI74" i="3"/>
  <c r="CI75" i="3"/>
  <c r="CI76" i="3"/>
  <c r="CI77" i="3"/>
  <c r="CI78" i="3"/>
  <c r="CI79" i="3"/>
  <c r="CI80" i="3"/>
  <c r="CI81" i="3"/>
  <c r="CI82" i="3"/>
  <c r="CI83" i="3"/>
  <c r="CI84" i="3"/>
  <c r="CI85" i="3"/>
  <c r="CI86" i="3"/>
  <c r="CI87" i="3"/>
  <c r="CI88" i="3"/>
  <c r="CI89" i="3"/>
  <c r="CI90" i="3"/>
  <c r="CI91" i="3"/>
  <c r="CI92" i="3"/>
  <c r="CI93" i="3"/>
  <c r="CI94" i="3"/>
  <c r="CI95" i="3"/>
  <c r="CI96" i="3"/>
  <c r="CI97" i="3"/>
  <c r="CI98" i="3"/>
  <c r="CI99" i="3"/>
  <c r="CI100" i="3"/>
  <c r="CI101" i="3"/>
  <c r="CI102" i="3"/>
  <c r="CI103" i="3"/>
  <c r="CI104" i="3"/>
  <c r="CI105" i="3"/>
  <c r="CI106" i="3"/>
  <c r="CI107" i="3"/>
  <c r="CI108" i="3"/>
  <c r="CI109" i="3"/>
  <c r="CI110" i="3"/>
  <c r="CI111" i="3"/>
  <c r="CI112" i="3"/>
  <c r="CI3" i="3"/>
  <c r="B15" i="1"/>
  <c r="B16" i="1" s="1"/>
  <c r="DF116" i="3"/>
  <c r="DF6" i="3"/>
  <c r="DF7" i="3"/>
  <c r="DF8" i="3"/>
  <c r="DF9" i="3"/>
  <c r="DF10" i="3"/>
  <c r="DF11" i="3"/>
  <c r="DF12" i="3"/>
  <c r="DF13" i="3"/>
  <c r="DF14" i="3"/>
  <c r="DF15" i="3"/>
  <c r="DF16" i="3"/>
  <c r="DF17" i="3"/>
  <c r="DF18" i="3"/>
  <c r="DF19" i="3"/>
  <c r="DF20" i="3"/>
  <c r="DF21" i="3"/>
  <c r="DF22" i="3"/>
  <c r="DF23" i="3"/>
  <c r="DF24" i="3"/>
  <c r="DF25" i="3"/>
  <c r="DF26" i="3"/>
  <c r="DF27" i="3"/>
  <c r="DF28" i="3"/>
  <c r="DF29" i="3"/>
  <c r="DF30" i="3"/>
  <c r="DF31" i="3"/>
  <c r="DF32" i="3"/>
  <c r="DF33" i="3"/>
  <c r="DF34" i="3"/>
  <c r="DF35" i="3"/>
  <c r="DF36" i="3"/>
  <c r="DF37" i="3"/>
  <c r="DF38" i="3"/>
  <c r="DF39" i="3"/>
  <c r="DF40" i="3"/>
  <c r="DF41" i="3"/>
  <c r="DF42" i="3"/>
  <c r="DF43" i="3"/>
  <c r="DF44" i="3"/>
  <c r="DF45" i="3"/>
  <c r="DF46" i="3"/>
  <c r="DF47" i="3"/>
  <c r="DF48" i="3"/>
  <c r="DF49" i="3"/>
  <c r="DF50" i="3"/>
  <c r="DF51" i="3"/>
  <c r="DF52" i="3"/>
  <c r="DF53" i="3"/>
  <c r="DF54" i="3"/>
  <c r="DF55" i="3"/>
  <c r="DF56" i="3"/>
  <c r="DF57" i="3"/>
  <c r="DF58" i="3"/>
  <c r="DF59" i="3"/>
  <c r="DF60" i="3"/>
  <c r="DF61" i="3"/>
  <c r="DF62" i="3"/>
  <c r="DF63" i="3"/>
  <c r="DF64" i="3"/>
  <c r="DF65" i="3"/>
  <c r="DF66" i="3"/>
  <c r="DF67" i="3"/>
  <c r="DF68" i="3"/>
  <c r="DF69" i="3"/>
  <c r="DF70" i="3"/>
  <c r="DF71" i="3"/>
  <c r="DF72" i="3"/>
  <c r="DF73" i="3"/>
  <c r="DF74" i="3"/>
  <c r="DF75" i="3"/>
  <c r="DF76" i="3"/>
  <c r="DF77" i="3"/>
  <c r="DF78" i="3"/>
  <c r="DF79" i="3"/>
  <c r="DF80" i="3"/>
  <c r="DF81" i="3"/>
  <c r="DF82" i="3"/>
  <c r="DF83" i="3"/>
  <c r="DF84" i="3"/>
  <c r="DF85" i="3"/>
  <c r="DF86" i="3"/>
  <c r="DF87" i="3"/>
  <c r="DF88" i="3"/>
  <c r="DF89" i="3"/>
  <c r="DF90" i="3"/>
  <c r="DF91" i="3"/>
  <c r="DF92" i="3"/>
  <c r="DF93" i="3"/>
  <c r="DF94" i="3"/>
  <c r="DF95" i="3"/>
  <c r="DF96" i="3"/>
  <c r="DF97" i="3"/>
  <c r="DF98" i="3"/>
  <c r="DF99" i="3"/>
  <c r="DF100" i="3"/>
  <c r="DF101" i="3"/>
  <c r="DF102" i="3"/>
  <c r="DF103" i="3"/>
  <c r="DF104" i="3"/>
  <c r="DF105" i="3"/>
  <c r="DF106" i="3"/>
  <c r="DF107" i="3"/>
  <c r="DF108" i="3"/>
  <c r="DF109" i="3"/>
  <c r="DF110" i="3"/>
  <c r="DF111" i="3"/>
  <c r="DF112" i="3"/>
  <c r="DF113" i="3"/>
  <c r="DF114" i="3"/>
  <c r="DF115" i="3"/>
  <c r="DF5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D3" i="3"/>
  <c r="BO3" i="3" s="1"/>
  <c r="B38" i="1" l="1"/>
  <c r="CE106" i="3"/>
  <c r="CE98" i="3"/>
  <c r="CE90" i="3"/>
  <c r="CE82" i="3"/>
  <c r="CE74" i="3"/>
  <c r="CE66" i="3"/>
  <c r="CE58" i="3"/>
  <c r="CE50" i="3"/>
  <c r="CE42" i="3"/>
  <c r="CE34" i="3"/>
  <c r="CE26" i="3"/>
  <c r="CE18" i="3"/>
  <c r="CE10" i="3"/>
  <c r="CE113" i="3"/>
  <c r="CE105" i="3"/>
  <c r="CE97" i="3"/>
  <c r="CE89" i="3"/>
  <c r="CE81" i="3"/>
  <c r="CE73" i="3"/>
  <c r="CE65" i="3"/>
  <c r="CE57" i="3"/>
  <c r="CE49" i="3"/>
  <c r="CE41" i="3"/>
  <c r="CE33" i="3"/>
  <c r="CE25" i="3"/>
  <c r="CE17" i="3"/>
  <c r="CE9" i="3"/>
  <c r="CE112" i="3"/>
  <c r="CE104" i="3"/>
  <c r="CE96" i="3"/>
  <c r="CE88" i="3"/>
  <c r="CE80" i="3"/>
  <c r="CE72" i="3"/>
  <c r="CE64" i="3"/>
  <c r="CE56" i="3"/>
  <c r="CE48" i="3"/>
  <c r="CE40" i="3"/>
  <c r="CE32" i="3"/>
  <c r="CE24" i="3"/>
  <c r="CE16" i="3"/>
  <c r="CE8" i="3"/>
  <c r="CE111" i="3"/>
  <c r="CE103" i="3"/>
  <c r="CE95" i="3"/>
  <c r="CE87" i="3"/>
  <c r="CE79" i="3"/>
  <c r="CE71" i="3"/>
  <c r="CE63" i="3"/>
  <c r="CE55" i="3"/>
  <c r="CE47" i="3"/>
  <c r="CE39" i="3"/>
  <c r="CE31" i="3"/>
  <c r="CE23" i="3"/>
  <c r="CE15" i="3"/>
  <c r="CE7" i="3"/>
  <c r="CE110" i="3"/>
  <c r="CE102" i="3"/>
  <c r="CE94" i="3"/>
  <c r="CE86" i="3"/>
  <c r="CE78" i="3"/>
  <c r="CE70" i="3"/>
  <c r="CE62" i="3"/>
  <c r="CE54" i="3"/>
  <c r="CE46" i="3"/>
  <c r="CE38" i="3"/>
  <c r="CE30" i="3"/>
  <c r="CE22" i="3"/>
  <c r="CE14" i="3"/>
  <c r="CE6" i="3"/>
  <c r="CE109" i="3"/>
  <c r="CE101" i="3"/>
  <c r="CE93" i="3"/>
  <c r="CE85" i="3"/>
  <c r="CE77" i="3"/>
  <c r="CE69" i="3"/>
  <c r="CE61" i="3"/>
  <c r="CE53" i="3"/>
  <c r="CE45" i="3"/>
  <c r="CE37" i="3"/>
  <c r="CE29" i="3"/>
  <c r="CE21" i="3"/>
  <c r="CE13" i="3"/>
  <c r="CE5" i="3"/>
  <c r="CE108" i="3"/>
  <c r="CE100" i="3"/>
  <c r="CE92" i="3"/>
  <c r="CE84" i="3"/>
  <c r="CE76" i="3"/>
  <c r="CE68" i="3"/>
  <c r="CE60" i="3"/>
  <c r="CE52" i="3"/>
  <c r="CE44" i="3"/>
  <c r="CE36" i="3"/>
  <c r="CE28" i="3"/>
  <c r="CE20" i="3"/>
  <c r="CE12" i="3"/>
  <c r="CE4" i="3"/>
  <c r="CE107" i="3"/>
  <c r="CE99" i="3"/>
  <c r="CE91" i="3"/>
  <c r="CE83" i="3"/>
  <c r="CE75" i="3"/>
  <c r="CE67" i="3"/>
  <c r="CE59" i="3"/>
  <c r="CE51" i="3"/>
  <c r="CE43" i="3"/>
  <c r="CE35" i="3"/>
  <c r="CE27" i="3"/>
  <c r="CE19" i="3"/>
  <c r="CE11" i="3"/>
  <c r="CE3" i="3"/>
  <c r="CF3" i="3" s="1"/>
  <c r="R3" i="2" s="1"/>
  <c r="E4" i="3"/>
  <c r="E3" i="3"/>
  <c r="E5" i="3"/>
  <c r="G113" i="2"/>
  <c r="R11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F113" i="2" s="1"/>
  <c r="AC3" i="3"/>
  <c r="BN3" i="3" s="1"/>
  <c r="F3" i="3"/>
  <c r="K3" i="3" s="1"/>
  <c r="F3" i="2"/>
  <c r="G3" i="3"/>
  <c r="AB3" i="3"/>
  <c r="AG3" i="3"/>
  <c r="CH4" i="3"/>
  <c r="CG3" i="3" l="1"/>
  <c r="F4" i="2"/>
  <c r="J3" i="3"/>
  <c r="L3" i="3"/>
  <c r="B39" i="1"/>
  <c r="G3" i="2"/>
  <c r="I3" i="3"/>
  <c r="M3" i="3"/>
  <c r="AW3" i="3"/>
  <c r="AF3" i="3"/>
  <c r="AI3" i="3"/>
  <c r="P3" i="3"/>
  <c r="H3" i="3"/>
  <c r="BM3" i="3"/>
  <c r="BP3" i="3" s="1"/>
  <c r="AE3" i="3"/>
  <c r="AH3" i="3"/>
  <c r="BB3" i="3"/>
  <c r="AB4" i="3"/>
  <c r="BM4" i="3" s="1"/>
  <c r="AD4" i="3"/>
  <c r="BO4" i="3" s="1"/>
  <c r="AC4" i="3"/>
  <c r="BN4" i="3" s="1"/>
  <c r="BT4" i="3" s="1"/>
  <c r="G4" i="3"/>
  <c r="F4" i="3"/>
  <c r="BA4" i="3" s="1"/>
  <c r="BU3" i="3"/>
  <c r="BR3" i="3"/>
  <c r="BT3" i="3"/>
  <c r="BQ3" i="3"/>
  <c r="AY3" i="3"/>
  <c r="AZ3" i="3"/>
  <c r="AX3" i="3"/>
  <c r="BA3" i="3"/>
  <c r="AM3" i="3"/>
  <c r="AJ3" i="3"/>
  <c r="AK3" i="3"/>
  <c r="AL3" i="3"/>
  <c r="O3" i="3"/>
  <c r="N3" i="3"/>
  <c r="CG4" i="3"/>
  <c r="CF4" i="3"/>
  <c r="CH5" i="3"/>
  <c r="F5" i="2" s="1"/>
  <c r="Q3" i="2" l="1"/>
  <c r="H3" i="2"/>
  <c r="K3" i="2" s="1"/>
  <c r="I3" i="2"/>
  <c r="L3" i="2" s="1"/>
  <c r="T3" i="2" s="1"/>
  <c r="J3" i="2"/>
  <c r="M3" i="2" s="1"/>
  <c r="U3" i="2" s="1"/>
  <c r="X3" i="2" s="1"/>
  <c r="O3" i="2"/>
  <c r="P3" i="2"/>
  <c r="BD3" i="3"/>
  <c r="BG3" i="3" s="1"/>
  <c r="BJ4" i="3" s="1"/>
  <c r="BE3" i="3"/>
  <c r="BH3" i="3" s="1"/>
  <c r="BK4" i="3" s="1"/>
  <c r="S3" i="3"/>
  <c r="V3" i="3" s="1"/>
  <c r="Y4" i="3" s="1"/>
  <c r="BS3" i="3"/>
  <c r="BV3" i="3" s="1"/>
  <c r="BY3" i="3" s="1"/>
  <c r="CB4" i="3" s="1"/>
  <c r="G5" i="3"/>
  <c r="BB5" i="3" s="1"/>
  <c r="F5" i="3"/>
  <c r="BA5" i="3" s="1"/>
  <c r="AB5" i="3"/>
  <c r="BM5" i="3" s="1"/>
  <c r="AD5" i="3"/>
  <c r="BO5" i="3" s="1"/>
  <c r="BU5" i="3" s="1"/>
  <c r="AC5" i="3"/>
  <c r="BN5" i="3" s="1"/>
  <c r="BT5" i="3" s="1"/>
  <c r="AK4" i="3"/>
  <c r="BW3" i="3"/>
  <c r="BZ3" i="3" s="1"/>
  <c r="CC4" i="3" s="1"/>
  <c r="BX3" i="3"/>
  <c r="CA3" i="3" s="1"/>
  <c r="CD4" i="3" s="1"/>
  <c r="BR4" i="3"/>
  <c r="BU4" i="3"/>
  <c r="BP4" i="3"/>
  <c r="BS4" i="3"/>
  <c r="BQ4" i="3"/>
  <c r="BW4" i="3" s="1"/>
  <c r="AE4" i="3"/>
  <c r="AH4" i="3"/>
  <c r="BC3" i="3"/>
  <c r="BF3" i="3" s="1"/>
  <c r="BI4" i="3" s="1"/>
  <c r="AY4" i="3"/>
  <c r="AZ4" i="3"/>
  <c r="H4" i="3"/>
  <c r="BB4" i="3"/>
  <c r="AW4" i="3"/>
  <c r="K4" i="3"/>
  <c r="AX4" i="3"/>
  <c r="AP3" i="3"/>
  <c r="AS3" i="3" s="1"/>
  <c r="AV4" i="3" s="1"/>
  <c r="AN3" i="3"/>
  <c r="AQ3" i="3" s="1"/>
  <c r="AT4" i="3" s="1"/>
  <c r="R3" i="3"/>
  <c r="U3" i="3" s="1"/>
  <c r="X4" i="3" s="1"/>
  <c r="AO3" i="3"/>
  <c r="AR3" i="3" s="1"/>
  <c r="AU4" i="3" s="1"/>
  <c r="AL4" i="3"/>
  <c r="AI4" i="3"/>
  <c r="AF4" i="3"/>
  <c r="J4" i="3"/>
  <c r="L4" i="3"/>
  <c r="Q3" i="3"/>
  <c r="T3" i="3" s="1"/>
  <c r="W4" i="3" s="1"/>
  <c r="O4" i="3"/>
  <c r="I4" i="3"/>
  <c r="N4" i="3"/>
  <c r="P4" i="3"/>
  <c r="CG5" i="3"/>
  <c r="CF5" i="3"/>
  <c r="CH6" i="3"/>
  <c r="F6" i="2" s="1"/>
  <c r="J4" i="2" l="1"/>
  <c r="H4" i="2"/>
  <c r="Q4" i="2"/>
  <c r="O4" i="2"/>
  <c r="W3" i="2"/>
  <c r="R4" i="2"/>
  <c r="G4" i="2"/>
  <c r="BD4" i="3"/>
  <c r="AH5" i="3"/>
  <c r="G6" i="3"/>
  <c r="F6" i="3"/>
  <c r="BA6" i="3" s="1"/>
  <c r="AB6" i="3"/>
  <c r="BM6" i="3" s="1"/>
  <c r="AD6" i="3"/>
  <c r="BO6" i="3" s="1"/>
  <c r="AC6" i="3"/>
  <c r="BN6" i="3" s="1"/>
  <c r="BT6" i="3" s="1"/>
  <c r="E6" i="3"/>
  <c r="AN4" i="3"/>
  <c r="AQ4" i="3" s="1"/>
  <c r="AT5" i="3" s="1"/>
  <c r="BV4" i="3"/>
  <c r="BY4" i="3" s="1"/>
  <c r="CB5" i="3" s="1"/>
  <c r="BX4" i="3"/>
  <c r="AK5" i="3"/>
  <c r="BP5" i="3"/>
  <c r="BS5" i="3"/>
  <c r="BQ5" i="3"/>
  <c r="BW5" i="3" s="1"/>
  <c r="AE5" i="3"/>
  <c r="BC4" i="3"/>
  <c r="BF4" i="3" s="1"/>
  <c r="BI5" i="3" s="1"/>
  <c r="AY5" i="3"/>
  <c r="AZ5" i="3"/>
  <c r="AO4" i="3"/>
  <c r="K5" i="3"/>
  <c r="AX5" i="3"/>
  <c r="AL5" i="3"/>
  <c r="AI5" i="3"/>
  <c r="AF5" i="3"/>
  <c r="R4" i="3"/>
  <c r="J5" i="3"/>
  <c r="L5" i="3"/>
  <c r="Q4" i="3"/>
  <c r="T4" i="3" s="1"/>
  <c r="W5" i="3" s="1"/>
  <c r="P5" i="3"/>
  <c r="H5" i="3"/>
  <c r="O5" i="3"/>
  <c r="I5" i="3"/>
  <c r="N5" i="3"/>
  <c r="CG6" i="3"/>
  <c r="CF6" i="3"/>
  <c r="CH7" i="3"/>
  <c r="F7" i="2" s="1"/>
  <c r="BR5" i="3"/>
  <c r="AM4" i="3"/>
  <c r="AM5" i="3"/>
  <c r="AJ4" i="3"/>
  <c r="P4" i="2" s="1"/>
  <c r="AJ5" i="3"/>
  <c r="AG4" i="3"/>
  <c r="AG5" i="3"/>
  <c r="AW5" i="3"/>
  <c r="M4" i="3"/>
  <c r="I4" i="2" s="1"/>
  <c r="M5" i="3"/>
  <c r="K4" i="2" l="1"/>
  <c r="S4" i="2" s="1"/>
  <c r="V4" i="2" s="1"/>
  <c r="M4" i="2"/>
  <c r="U4" i="2" s="1"/>
  <c r="X4" i="2" s="1"/>
  <c r="BX5" i="3"/>
  <c r="CA5" i="3" s="1"/>
  <c r="AG6" i="3"/>
  <c r="S4" i="3"/>
  <c r="V4" i="3" s="1"/>
  <c r="L4" i="2"/>
  <c r="AK6" i="3"/>
  <c r="BD5" i="3"/>
  <c r="BG5" i="3" s="1"/>
  <c r="G7" i="3"/>
  <c r="F7" i="3"/>
  <c r="BA7" i="3" s="1"/>
  <c r="AB7" i="3"/>
  <c r="BM7" i="3" s="1"/>
  <c r="AD7" i="3"/>
  <c r="BO7" i="3" s="1"/>
  <c r="BU7" i="3" s="1"/>
  <c r="AC7" i="3"/>
  <c r="BN7" i="3" s="1"/>
  <c r="BT7" i="3" s="1"/>
  <c r="E7" i="3"/>
  <c r="AN5" i="3"/>
  <c r="AQ5" i="3" s="1"/>
  <c r="AT6" i="3" s="1"/>
  <c r="BV5" i="3"/>
  <c r="BY5" i="3" s="1"/>
  <c r="CB6" i="3" s="1"/>
  <c r="BP6" i="3"/>
  <c r="BS6" i="3"/>
  <c r="BR6" i="3"/>
  <c r="BU6" i="3"/>
  <c r="BQ6" i="3"/>
  <c r="BW6" i="3" s="1"/>
  <c r="AH6" i="3"/>
  <c r="AE6" i="3"/>
  <c r="BC5" i="3"/>
  <c r="BF5" i="3" s="1"/>
  <c r="BI6" i="3" s="1"/>
  <c r="AY6" i="3"/>
  <c r="AZ6" i="3"/>
  <c r="H6" i="3"/>
  <c r="BB6" i="3"/>
  <c r="AP5" i="3"/>
  <c r="AS5" i="3" s="1"/>
  <c r="K6" i="3"/>
  <c r="AX6" i="3"/>
  <c r="AP4" i="3"/>
  <c r="AS4" i="3" s="1"/>
  <c r="AO5" i="3"/>
  <c r="AR5" i="3" s="1"/>
  <c r="AL6" i="3"/>
  <c r="AF6" i="3"/>
  <c r="AI6" i="3"/>
  <c r="R5" i="3"/>
  <c r="U5" i="3" s="1"/>
  <c r="S5" i="3"/>
  <c r="V5" i="3" s="1"/>
  <c r="Q5" i="3"/>
  <c r="T5" i="3" s="1"/>
  <c r="W6" i="3" s="1"/>
  <c r="J6" i="3"/>
  <c r="L6" i="3"/>
  <c r="O6" i="3"/>
  <c r="I6" i="3"/>
  <c r="N6" i="3"/>
  <c r="AW6" i="3"/>
  <c r="P6" i="3"/>
  <c r="BZ4" i="3"/>
  <c r="CC5" i="3" s="1"/>
  <c r="CA4" i="3"/>
  <c r="CD5" i="3" s="1"/>
  <c r="Q5" i="2" s="1"/>
  <c r="BZ5" i="3"/>
  <c r="BE5" i="3"/>
  <c r="BH5" i="3" s="1"/>
  <c r="BG4" i="3"/>
  <c r="BJ5" i="3" s="1"/>
  <c r="BE4" i="3"/>
  <c r="BH4" i="3" s="1"/>
  <c r="BK5" i="3" s="1"/>
  <c r="J5" i="2" s="1"/>
  <c r="AR4" i="3"/>
  <c r="M6" i="3"/>
  <c r="U4" i="3"/>
  <c r="AJ6" i="3"/>
  <c r="CG7" i="3"/>
  <c r="CF7" i="3"/>
  <c r="AM6" i="3"/>
  <c r="CH8" i="3"/>
  <c r="F8" i="2" s="1"/>
  <c r="H5" i="2" l="1"/>
  <c r="O5" i="2"/>
  <c r="S3" i="2"/>
  <c r="V3" i="2" s="1"/>
  <c r="N3" i="2"/>
  <c r="AD4" i="2"/>
  <c r="N4" i="2"/>
  <c r="T4" i="2"/>
  <c r="AM7" i="3"/>
  <c r="BD6" i="3"/>
  <c r="BG6" i="3" s="1"/>
  <c r="AH7" i="3"/>
  <c r="G8" i="3"/>
  <c r="F8" i="3"/>
  <c r="BA8" i="3" s="1"/>
  <c r="AB8" i="3"/>
  <c r="BM8" i="3" s="1"/>
  <c r="BP8" i="3" s="1"/>
  <c r="AD8" i="3"/>
  <c r="BO8" i="3" s="1"/>
  <c r="BU8" i="3" s="1"/>
  <c r="AC8" i="3"/>
  <c r="BN8" i="3" s="1"/>
  <c r="BT8" i="3" s="1"/>
  <c r="E8" i="3"/>
  <c r="AZ8" i="3" s="1"/>
  <c r="AN6" i="3"/>
  <c r="AQ6" i="3" s="1"/>
  <c r="AT7" i="3" s="1"/>
  <c r="BZ6" i="3"/>
  <c r="BX6" i="3"/>
  <c r="CA6" i="3" s="1"/>
  <c r="BV6" i="3"/>
  <c r="BY6" i="3" s="1"/>
  <c r="CB7" i="3" s="1"/>
  <c r="BP7" i="3"/>
  <c r="BS7" i="3"/>
  <c r="BQ7" i="3"/>
  <c r="BW7" i="3" s="1"/>
  <c r="AK7" i="3"/>
  <c r="AE7" i="3"/>
  <c r="BC6" i="3"/>
  <c r="BF6" i="3" s="1"/>
  <c r="BI7" i="3" s="1"/>
  <c r="BE6" i="3"/>
  <c r="BH6" i="3" s="1"/>
  <c r="H7" i="3"/>
  <c r="BB7" i="3"/>
  <c r="AY7" i="3"/>
  <c r="AZ7" i="3"/>
  <c r="K7" i="3"/>
  <c r="AX7" i="3"/>
  <c r="AO6" i="3"/>
  <c r="AR6" i="3" s="1"/>
  <c r="AL7" i="3"/>
  <c r="AI7" i="3"/>
  <c r="AF7" i="3"/>
  <c r="AP6" i="3"/>
  <c r="AS6" i="3" s="1"/>
  <c r="R6" i="3"/>
  <c r="U6" i="3" s="1"/>
  <c r="S6" i="3"/>
  <c r="V6" i="3" s="1"/>
  <c r="J7" i="3"/>
  <c r="L7" i="3"/>
  <c r="Q6" i="3"/>
  <c r="T6" i="3" s="1"/>
  <c r="W7" i="3" s="1"/>
  <c r="O7" i="3"/>
  <c r="I7" i="3"/>
  <c r="N7" i="3"/>
  <c r="M7" i="3"/>
  <c r="P7" i="3"/>
  <c r="CC6" i="3"/>
  <c r="BK6" i="3"/>
  <c r="H6" i="2" s="1"/>
  <c r="AU5" i="3"/>
  <c r="BJ6" i="3"/>
  <c r="X5" i="3"/>
  <c r="X6" i="3" s="1"/>
  <c r="AG7" i="3"/>
  <c r="AJ7" i="3"/>
  <c r="CG8" i="3"/>
  <c r="CF8" i="3"/>
  <c r="BR7" i="3"/>
  <c r="AW7" i="3"/>
  <c r="CH9" i="3"/>
  <c r="F9" i="2" s="1"/>
  <c r="CD6" i="3"/>
  <c r="Q6" i="2" s="1"/>
  <c r="AV5" i="3"/>
  <c r="P5" i="2" s="1"/>
  <c r="Y5" i="3"/>
  <c r="I5" i="2" s="1"/>
  <c r="O6" i="2" l="1"/>
  <c r="J6" i="2"/>
  <c r="W4" i="2"/>
  <c r="Y4" i="2" s="1"/>
  <c r="Z4" i="2" s="1"/>
  <c r="AB4" i="2" s="1"/>
  <c r="AD3" i="2"/>
  <c r="Y3" i="2"/>
  <c r="Z3" i="2" s="1"/>
  <c r="G5" i="2"/>
  <c r="K5" i="2" s="1"/>
  <c r="AU6" i="3"/>
  <c r="AU7" i="3" s="1"/>
  <c r="R5" i="2"/>
  <c r="AV6" i="3"/>
  <c r="P6" i="2" s="1"/>
  <c r="BX7" i="3"/>
  <c r="CA7" i="3" s="1"/>
  <c r="Y6" i="3"/>
  <c r="I6" i="2" s="1"/>
  <c r="BS8" i="3"/>
  <c r="BV8" i="3" s="1"/>
  <c r="BY8" i="3" s="1"/>
  <c r="BD7" i="3"/>
  <c r="BG7" i="3" s="1"/>
  <c r="AG8" i="3"/>
  <c r="CD7" i="3"/>
  <c r="Q7" i="2" s="1"/>
  <c r="E9" i="3"/>
  <c r="G9" i="3"/>
  <c r="F9" i="3"/>
  <c r="BA9" i="3" s="1"/>
  <c r="AB9" i="3"/>
  <c r="BM9" i="3" s="1"/>
  <c r="AD9" i="3"/>
  <c r="BO9" i="3" s="1"/>
  <c r="BU9" i="3" s="1"/>
  <c r="AC9" i="3"/>
  <c r="BN9" i="3" s="1"/>
  <c r="BT9" i="3" s="1"/>
  <c r="AN7" i="3"/>
  <c r="AQ7" i="3" s="1"/>
  <c r="AT8" i="3" s="1"/>
  <c r="CC7" i="3"/>
  <c r="BV7" i="3"/>
  <c r="BY7" i="3" s="1"/>
  <c r="CB8" i="3" s="1"/>
  <c r="BQ8" i="3"/>
  <c r="BW8" i="3" s="1"/>
  <c r="BK7" i="3"/>
  <c r="H7" i="2" s="1"/>
  <c r="BC7" i="3"/>
  <c r="BF7" i="3" s="1"/>
  <c r="BI8" i="3" s="1"/>
  <c r="H8" i="3"/>
  <c r="BB8" i="3"/>
  <c r="J8" i="3"/>
  <c r="AY8" i="3"/>
  <c r="K8" i="3"/>
  <c r="AX8" i="3"/>
  <c r="AO7" i="3"/>
  <c r="AR7" i="3" s="1"/>
  <c r="AP7" i="3"/>
  <c r="AS7" i="3" s="1"/>
  <c r="AL8" i="3"/>
  <c r="AI8" i="3"/>
  <c r="AF8" i="3"/>
  <c r="AK8" i="3"/>
  <c r="AH8" i="3"/>
  <c r="AE8" i="3"/>
  <c r="L8" i="3"/>
  <c r="N8" i="3"/>
  <c r="S7" i="3"/>
  <c r="V7" i="3" s="1"/>
  <c r="R7" i="3"/>
  <c r="U7" i="3" s="1"/>
  <c r="Q7" i="3"/>
  <c r="T7" i="3" s="1"/>
  <c r="W8" i="3" s="1"/>
  <c r="O8" i="3"/>
  <c r="I8" i="3"/>
  <c r="BJ7" i="3"/>
  <c r="M8" i="3"/>
  <c r="P8" i="3"/>
  <c r="X7" i="3"/>
  <c r="BZ7" i="3"/>
  <c r="AJ8" i="3"/>
  <c r="BE7" i="3"/>
  <c r="BH7" i="3" s="1"/>
  <c r="AM8" i="3"/>
  <c r="CG9" i="3"/>
  <c r="CF9" i="3"/>
  <c r="BR8" i="3"/>
  <c r="AW8" i="3"/>
  <c r="CH10" i="3"/>
  <c r="F10" i="2" s="1"/>
  <c r="O7" i="2" l="1"/>
  <c r="J7" i="2"/>
  <c r="AA4" i="2"/>
  <c r="AC4" i="2"/>
  <c r="M5" i="2"/>
  <c r="U5" i="2" s="1"/>
  <c r="X5" i="2" s="1"/>
  <c r="S5" i="2"/>
  <c r="V5" i="2" s="1"/>
  <c r="AA3" i="2"/>
  <c r="AC3" i="2"/>
  <c r="AB3" i="2"/>
  <c r="R6" i="2"/>
  <c r="G6" i="2"/>
  <c r="K6" i="2" s="1"/>
  <c r="L5" i="2"/>
  <c r="Y7" i="3"/>
  <c r="AV7" i="3"/>
  <c r="AV8" i="3" s="1"/>
  <c r="P8" i="2" s="1"/>
  <c r="BX8" i="3"/>
  <c r="CA8" i="3" s="1"/>
  <c r="BC8" i="3"/>
  <c r="BF8" i="3" s="1"/>
  <c r="BI9" i="3" s="1"/>
  <c r="BD8" i="3"/>
  <c r="BG8" i="3" s="1"/>
  <c r="AK9" i="3"/>
  <c r="CD8" i="3"/>
  <c r="Q8" i="2" s="1"/>
  <c r="G10" i="3"/>
  <c r="F10" i="3"/>
  <c r="BA10" i="3" s="1"/>
  <c r="AB10" i="3"/>
  <c r="BM10" i="3" s="1"/>
  <c r="BP10" i="3" s="1"/>
  <c r="AC10" i="3"/>
  <c r="BN10" i="3" s="1"/>
  <c r="BT10" i="3" s="1"/>
  <c r="E10" i="3"/>
  <c r="AZ10" i="3" s="1"/>
  <c r="AD10" i="3"/>
  <c r="BO10" i="3" s="1"/>
  <c r="BU10" i="3" s="1"/>
  <c r="CC8" i="3"/>
  <c r="CB9" i="3"/>
  <c r="BP9" i="3"/>
  <c r="BS9" i="3"/>
  <c r="AE9" i="3"/>
  <c r="BQ9" i="3"/>
  <c r="BW9" i="3" s="1"/>
  <c r="AH9" i="3"/>
  <c r="BK8" i="3"/>
  <c r="H8" i="2" s="1"/>
  <c r="AY9" i="3"/>
  <c r="AZ9" i="3"/>
  <c r="H9" i="3"/>
  <c r="BB9" i="3"/>
  <c r="K9" i="3"/>
  <c r="AX9" i="3"/>
  <c r="AU8" i="3"/>
  <c r="AL9" i="3"/>
  <c r="AF9" i="3"/>
  <c r="AI9" i="3"/>
  <c r="AM9" i="3"/>
  <c r="AG9" i="3"/>
  <c r="AP8" i="3"/>
  <c r="AS8" i="3" s="1"/>
  <c r="AO8" i="3"/>
  <c r="AR8" i="3" s="1"/>
  <c r="AN8" i="3"/>
  <c r="AQ8" i="3" s="1"/>
  <c r="AT9" i="3" s="1"/>
  <c r="Q8" i="3"/>
  <c r="T8" i="3" s="1"/>
  <c r="W9" i="3" s="1"/>
  <c r="R8" i="3"/>
  <c r="U8" i="3" s="1"/>
  <c r="S8" i="3"/>
  <c r="V8" i="3" s="1"/>
  <c r="J9" i="3"/>
  <c r="L9" i="3"/>
  <c r="BJ8" i="3"/>
  <c r="O9" i="3"/>
  <c r="I9" i="3"/>
  <c r="N9" i="3"/>
  <c r="X8" i="3"/>
  <c r="M9" i="3"/>
  <c r="P9" i="3"/>
  <c r="BZ8" i="3"/>
  <c r="BE8" i="3"/>
  <c r="BH8" i="3" s="1"/>
  <c r="AW9" i="3"/>
  <c r="CG10" i="3"/>
  <c r="CF10" i="3"/>
  <c r="BR9" i="3"/>
  <c r="AJ9" i="3"/>
  <c r="CH11" i="3"/>
  <c r="F11" i="2" s="1"/>
  <c r="O8" i="2" l="1"/>
  <c r="G7" i="2"/>
  <c r="K7" i="2" s="1"/>
  <c r="I7" i="2"/>
  <c r="J8" i="2"/>
  <c r="R7" i="2"/>
  <c r="P7" i="2"/>
  <c r="M6" i="2"/>
  <c r="U6" i="2" s="1"/>
  <c r="X6" i="2" s="1"/>
  <c r="S6" i="2"/>
  <c r="V6" i="2" s="1"/>
  <c r="L6" i="2"/>
  <c r="Y8" i="3"/>
  <c r="R8" i="2"/>
  <c r="N5" i="2"/>
  <c r="AD5" i="2"/>
  <c r="T5" i="2"/>
  <c r="BX9" i="3"/>
  <c r="CA9" i="3" s="1"/>
  <c r="BD9" i="3"/>
  <c r="BG9" i="3" s="1"/>
  <c r="AM10" i="3"/>
  <c r="CD9" i="3"/>
  <c r="Q9" i="2" s="1"/>
  <c r="AD11" i="3"/>
  <c r="BO11" i="3" s="1"/>
  <c r="BU11" i="3" s="1"/>
  <c r="AC11" i="3"/>
  <c r="BN11" i="3" s="1"/>
  <c r="BT11" i="3" s="1"/>
  <c r="G11" i="3"/>
  <c r="F11" i="3"/>
  <c r="BA11" i="3" s="1"/>
  <c r="AB11" i="3"/>
  <c r="BM11" i="3" s="1"/>
  <c r="E11" i="3"/>
  <c r="CC9" i="3"/>
  <c r="AN9" i="3"/>
  <c r="AQ9" i="3" s="1"/>
  <c r="AT10" i="3" s="1"/>
  <c r="BS10" i="3"/>
  <c r="BV10" i="3" s="1"/>
  <c r="BY10" i="3" s="1"/>
  <c r="AU9" i="3"/>
  <c r="BV9" i="3"/>
  <c r="BY9" i="3" s="1"/>
  <c r="CB10" i="3" s="1"/>
  <c r="BQ10" i="3"/>
  <c r="BW10" i="3" s="1"/>
  <c r="BK9" i="3"/>
  <c r="H9" i="2" s="1"/>
  <c r="BC9" i="3"/>
  <c r="BF9" i="3" s="1"/>
  <c r="BI10" i="3" s="1"/>
  <c r="H10" i="3"/>
  <c r="BB10" i="3"/>
  <c r="K10" i="3"/>
  <c r="AX10" i="3"/>
  <c r="J10" i="3"/>
  <c r="AY10" i="3"/>
  <c r="AP9" i="3"/>
  <c r="AS9" i="3" s="1"/>
  <c r="AL10" i="3"/>
  <c r="AI10" i="3"/>
  <c r="AF10" i="3"/>
  <c r="AK10" i="3"/>
  <c r="AH10" i="3"/>
  <c r="AE10" i="3"/>
  <c r="AO9" i="3"/>
  <c r="AR9" i="3" s="1"/>
  <c r="BJ9" i="3"/>
  <c r="L10" i="3"/>
  <c r="N10" i="3"/>
  <c r="S9" i="3"/>
  <c r="V9" i="3" s="1"/>
  <c r="Q9" i="3"/>
  <c r="T9" i="3" s="1"/>
  <c r="W10" i="3" s="1"/>
  <c r="R9" i="3"/>
  <c r="U9" i="3" s="1"/>
  <c r="X9" i="3"/>
  <c r="O10" i="3"/>
  <c r="I10" i="3"/>
  <c r="AW10" i="3"/>
  <c r="P10" i="3"/>
  <c r="BZ9" i="3"/>
  <c r="AV9" i="3"/>
  <c r="P9" i="2" s="1"/>
  <c r="BE9" i="3"/>
  <c r="BH9" i="3" s="1"/>
  <c r="CH12" i="3"/>
  <c r="F12" i="2" s="1"/>
  <c r="M10" i="3"/>
  <c r="BR10" i="3"/>
  <c r="AG10" i="3"/>
  <c r="AJ10" i="3"/>
  <c r="CG11" i="3"/>
  <c r="CF11" i="3"/>
  <c r="R9" i="2" l="1"/>
  <c r="L7" i="2"/>
  <c r="T7" i="2" s="1"/>
  <c r="W7" i="2" s="1"/>
  <c r="M7" i="2"/>
  <c r="U7" i="2" s="1"/>
  <c r="X7" i="2" s="1"/>
  <c r="S7" i="2"/>
  <c r="V7" i="2" s="1"/>
  <c r="J9" i="2"/>
  <c r="G8" i="2"/>
  <c r="I8" i="2"/>
  <c r="O9" i="2"/>
  <c r="W5" i="2"/>
  <c r="Y5" i="2" s="1"/>
  <c r="Z5" i="2" s="1"/>
  <c r="AB5" i="2" s="1"/>
  <c r="Y9" i="3"/>
  <c r="G9" i="2" s="1"/>
  <c r="K9" i="2" s="1"/>
  <c r="N6" i="2"/>
  <c r="T6" i="2"/>
  <c r="AD6" i="2"/>
  <c r="BX10" i="3"/>
  <c r="CA10" i="3" s="1"/>
  <c r="BC10" i="3"/>
  <c r="BF10" i="3" s="1"/>
  <c r="BI11" i="3" s="1"/>
  <c r="CD10" i="3"/>
  <c r="Q10" i="2" s="1"/>
  <c r="BD10" i="3"/>
  <c r="BG10" i="3" s="1"/>
  <c r="AE11" i="3"/>
  <c r="AG11" i="3"/>
  <c r="AB12" i="3"/>
  <c r="BM12" i="3" s="1"/>
  <c r="BP12" i="3" s="1"/>
  <c r="AD12" i="3"/>
  <c r="BO12" i="3" s="1"/>
  <c r="AC12" i="3"/>
  <c r="BN12" i="3" s="1"/>
  <c r="BT12" i="3" s="1"/>
  <c r="E12" i="3"/>
  <c r="AZ12" i="3" s="1"/>
  <c r="G12" i="3"/>
  <c r="F12" i="3"/>
  <c r="BA12" i="3" s="1"/>
  <c r="CC10" i="3"/>
  <c r="AU10" i="3"/>
  <c r="CB11" i="3"/>
  <c r="BP11" i="3"/>
  <c r="BS11" i="3"/>
  <c r="BQ11" i="3"/>
  <c r="BW11" i="3" s="1"/>
  <c r="AH11" i="3"/>
  <c r="BK10" i="3"/>
  <c r="J10" i="2" s="1"/>
  <c r="AK11" i="3"/>
  <c r="BE10" i="3"/>
  <c r="BH10" i="3" s="1"/>
  <c r="AY11" i="3"/>
  <c r="AZ11" i="3"/>
  <c r="H11" i="3"/>
  <c r="BB11" i="3"/>
  <c r="K11" i="3"/>
  <c r="AX11" i="3"/>
  <c r="AP10" i="3"/>
  <c r="AS10" i="3" s="1"/>
  <c r="AO10" i="3"/>
  <c r="AR10" i="3" s="1"/>
  <c r="AN10" i="3"/>
  <c r="AQ10" i="3" s="1"/>
  <c r="AT11" i="3" s="1"/>
  <c r="AL11" i="3"/>
  <c r="AI11" i="3"/>
  <c r="AF11" i="3"/>
  <c r="BJ10" i="3"/>
  <c r="Q10" i="3"/>
  <c r="T10" i="3" s="1"/>
  <c r="W11" i="3" s="1"/>
  <c r="R10" i="3"/>
  <c r="U10" i="3" s="1"/>
  <c r="S10" i="3"/>
  <c r="V10" i="3" s="1"/>
  <c r="J11" i="3"/>
  <c r="L11" i="3"/>
  <c r="X10" i="3"/>
  <c r="O11" i="3"/>
  <c r="I11" i="3"/>
  <c r="N11" i="3"/>
  <c r="P11" i="3"/>
  <c r="BZ10" i="3"/>
  <c r="AV10" i="3"/>
  <c r="P10" i="2" s="1"/>
  <c r="CH13" i="3"/>
  <c r="F13" i="2" s="1"/>
  <c r="CG12" i="3"/>
  <c r="CF12" i="3"/>
  <c r="AW11" i="3"/>
  <c r="M11" i="3"/>
  <c r="AJ11" i="3"/>
  <c r="AM11" i="3"/>
  <c r="BR11" i="3"/>
  <c r="K8" i="2" l="1"/>
  <c r="S8" i="2" s="1"/>
  <c r="V8" i="2" s="1"/>
  <c r="AD7" i="2"/>
  <c r="Y7" i="2"/>
  <c r="Z7" i="2" s="1"/>
  <c r="AC7" i="2" s="1"/>
  <c r="N7" i="2"/>
  <c r="L8" i="2"/>
  <c r="T8" i="2" s="1"/>
  <c r="W8" i="2" s="1"/>
  <c r="O10" i="2"/>
  <c r="Y10" i="3"/>
  <c r="I10" i="2" s="1"/>
  <c r="I9" i="2"/>
  <c r="L9" i="2" s="1"/>
  <c r="T9" i="2" s="1"/>
  <c r="W9" i="2" s="1"/>
  <c r="H10" i="2"/>
  <c r="M8" i="2"/>
  <c r="U8" i="2" s="1"/>
  <c r="X8" i="2" s="1"/>
  <c r="W6" i="2"/>
  <c r="Y6" i="2" s="1"/>
  <c r="Z6" i="2" s="1"/>
  <c r="AA5" i="2"/>
  <c r="AC5" i="2"/>
  <c r="S9" i="2"/>
  <c r="V9" i="2" s="1"/>
  <c r="R10" i="2"/>
  <c r="M9" i="2"/>
  <c r="U9" i="2" s="1"/>
  <c r="X9" i="2" s="1"/>
  <c r="BX11" i="3"/>
  <c r="CA11" i="3" s="1"/>
  <c r="AG12" i="3"/>
  <c r="BD11" i="3"/>
  <c r="BG11" i="3" s="1"/>
  <c r="CD11" i="3"/>
  <c r="AU11" i="3"/>
  <c r="G13" i="3"/>
  <c r="BB13" i="3" s="1"/>
  <c r="F13" i="3"/>
  <c r="BA13" i="3" s="1"/>
  <c r="AB13" i="3"/>
  <c r="AD13" i="3"/>
  <c r="BO13" i="3" s="1"/>
  <c r="BU13" i="3" s="1"/>
  <c r="AC13" i="3"/>
  <c r="BN13" i="3" s="1"/>
  <c r="BT13" i="3" s="1"/>
  <c r="E13" i="3"/>
  <c r="AZ13" i="3" s="1"/>
  <c r="CC11" i="3"/>
  <c r="BS12" i="3"/>
  <c r="BV12" i="3" s="1"/>
  <c r="BY12" i="3" s="1"/>
  <c r="BK11" i="3"/>
  <c r="H11" i="2" s="1"/>
  <c r="BV11" i="3"/>
  <c r="BY11" i="3" s="1"/>
  <c r="CB12" i="3" s="1"/>
  <c r="BR12" i="3"/>
  <c r="BU12" i="3"/>
  <c r="BQ12" i="3"/>
  <c r="BW12" i="3" s="1"/>
  <c r="BZ12" i="3" s="1"/>
  <c r="AN11" i="3"/>
  <c r="AQ11" i="3" s="1"/>
  <c r="AT12" i="3" s="1"/>
  <c r="BC11" i="3"/>
  <c r="BF11" i="3" s="1"/>
  <c r="BI12" i="3" s="1"/>
  <c r="J12" i="3"/>
  <c r="H12" i="3"/>
  <c r="BB12" i="3"/>
  <c r="N12" i="3"/>
  <c r="L12" i="3"/>
  <c r="AY12" i="3"/>
  <c r="K12" i="3"/>
  <c r="AX12" i="3"/>
  <c r="X11" i="3"/>
  <c r="AO11" i="3"/>
  <c r="AR11" i="3" s="1"/>
  <c r="AK12" i="3"/>
  <c r="AH12" i="3"/>
  <c r="AE12" i="3"/>
  <c r="AL12" i="3"/>
  <c r="AI12" i="3"/>
  <c r="AF12" i="3"/>
  <c r="AP11" i="3"/>
  <c r="AS11" i="3" s="1"/>
  <c r="BJ11" i="3"/>
  <c r="S11" i="3"/>
  <c r="V11" i="3" s="1"/>
  <c r="R11" i="3"/>
  <c r="U11" i="3" s="1"/>
  <c r="Q11" i="3"/>
  <c r="T11" i="3" s="1"/>
  <c r="W12" i="3" s="1"/>
  <c r="O12" i="3"/>
  <c r="I12" i="3"/>
  <c r="M12" i="3"/>
  <c r="P12" i="3"/>
  <c r="CF13" i="3"/>
  <c r="CG13" i="3"/>
  <c r="AV11" i="3"/>
  <c r="P11" i="2" s="1"/>
  <c r="BZ11" i="3"/>
  <c r="CH14" i="3"/>
  <c r="F14" i="2" s="1"/>
  <c r="AJ12" i="3"/>
  <c r="AM12" i="3"/>
  <c r="AW12" i="3"/>
  <c r="BE11" i="3"/>
  <c r="BH11" i="3" s="1"/>
  <c r="Y11" i="3" l="1"/>
  <c r="I11" i="2" s="1"/>
  <c r="AB7" i="2"/>
  <c r="AA7" i="2"/>
  <c r="Y8" i="2"/>
  <c r="Z8" i="2" s="1"/>
  <c r="AC8" i="2" s="1"/>
  <c r="BM13" i="3"/>
  <c r="BP13" i="3" s="1"/>
  <c r="AH13" i="3"/>
  <c r="AD8" i="2"/>
  <c r="N8" i="2"/>
  <c r="J11" i="2"/>
  <c r="G10" i="2"/>
  <c r="L10" i="2" s="1"/>
  <c r="Q11" i="2"/>
  <c r="O11" i="2"/>
  <c r="AB6" i="2"/>
  <c r="AA6" i="2"/>
  <c r="AC6" i="2"/>
  <c r="R11" i="2"/>
  <c r="AD9" i="2"/>
  <c r="Y9" i="2"/>
  <c r="Z9" i="2" s="1"/>
  <c r="N9" i="2"/>
  <c r="BC12" i="3"/>
  <c r="BF12" i="3" s="1"/>
  <c r="BI13" i="3" s="1"/>
  <c r="CD12" i="3"/>
  <c r="O12" i="2" s="1"/>
  <c r="BD12" i="3"/>
  <c r="BG12" i="3" s="1"/>
  <c r="AU12" i="3"/>
  <c r="G14" i="3"/>
  <c r="F14" i="3"/>
  <c r="BA14" i="3" s="1"/>
  <c r="AB14" i="3"/>
  <c r="BM14" i="3" s="1"/>
  <c r="BP14" i="3" s="1"/>
  <c r="AD14" i="3"/>
  <c r="BO14" i="3" s="1"/>
  <c r="AC14" i="3"/>
  <c r="BN14" i="3" s="1"/>
  <c r="BT14" i="3" s="1"/>
  <c r="E14" i="3"/>
  <c r="CC12" i="3"/>
  <c r="CC13" i="3" s="1"/>
  <c r="BK12" i="3"/>
  <c r="J12" i="2" s="1"/>
  <c r="CB13" i="3"/>
  <c r="BX12" i="3"/>
  <c r="CA12" i="3" s="1"/>
  <c r="BQ13" i="3"/>
  <c r="BW13" i="3" s="1"/>
  <c r="Q12" i="3"/>
  <c r="T12" i="3" s="1"/>
  <c r="W13" i="3" s="1"/>
  <c r="N13" i="3"/>
  <c r="AY13" i="3"/>
  <c r="K13" i="3"/>
  <c r="AX13" i="3"/>
  <c r="X12" i="3"/>
  <c r="AO12" i="3"/>
  <c r="AR12" i="3" s="1"/>
  <c r="AK13" i="3"/>
  <c r="AE13" i="3"/>
  <c r="AN12" i="3"/>
  <c r="AQ12" i="3" s="1"/>
  <c r="AT13" i="3" s="1"/>
  <c r="AM13" i="3"/>
  <c r="AJ13" i="3"/>
  <c r="AL13" i="3"/>
  <c r="AF13" i="3"/>
  <c r="AI13" i="3"/>
  <c r="AP12" i="3"/>
  <c r="AS12" i="3" s="1"/>
  <c r="BJ12" i="3"/>
  <c r="R12" i="3"/>
  <c r="U12" i="3" s="1"/>
  <c r="L13" i="3"/>
  <c r="J13" i="3"/>
  <c r="S12" i="3"/>
  <c r="V12" i="3" s="1"/>
  <c r="H13" i="3"/>
  <c r="M13" i="3"/>
  <c r="O13" i="3"/>
  <c r="I13" i="3"/>
  <c r="P13" i="3"/>
  <c r="AW13" i="3"/>
  <c r="CF14" i="3"/>
  <c r="AV12" i="3"/>
  <c r="P12" i="2" s="1"/>
  <c r="CH15" i="3"/>
  <c r="F15" i="2" s="1"/>
  <c r="CG14" i="3"/>
  <c r="AG13" i="3"/>
  <c r="BR13" i="3"/>
  <c r="BE12" i="3"/>
  <c r="BH12" i="3" s="1"/>
  <c r="G11" i="2" l="1"/>
  <c r="K11" i="2" s="1"/>
  <c r="S11" i="2" s="1"/>
  <c r="V11" i="2" s="1"/>
  <c r="Y12" i="3"/>
  <c r="I12" i="2" s="1"/>
  <c r="K10" i="2"/>
  <c r="S10" i="2" s="1"/>
  <c r="V10" i="2" s="1"/>
  <c r="AB8" i="2"/>
  <c r="BS13" i="3"/>
  <c r="BV13" i="3" s="1"/>
  <c r="BY13" i="3" s="1"/>
  <c r="AA8" i="2"/>
  <c r="M10" i="2"/>
  <c r="U10" i="2" s="1"/>
  <c r="X10" i="2" s="1"/>
  <c r="H12" i="2"/>
  <c r="Q12" i="2"/>
  <c r="T10" i="2"/>
  <c r="W10" i="2" s="1"/>
  <c r="G12" i="2"/>
  <c r="R12" i="2"/>
  <c r="AA9" i="2"/>
  <c r="AB9" i="2"/>
  <c r="AC9" i="2"/>
  <c r="M11" i="2"/>
  <c r="U11" i="2" s="1"/>
  <c r="X11" i="2" s="1"/>
  <c r="BX13" i="3"/>
  <c r="CA13" i="3" s="1"/>
  <c r="CD13" i="3"/>
  <c r="Q13" i="2" s="1"/>
  <c r="AU13" i="3"/>
  <c r="BC13" i="3"/>
  <c r="BF13" i="3" s="1"/>
  <c r="BI14" i="3" s="1"/>
  <c r="BD13" i="3"/>
  <c r="BG13" i="3" s="1"/>
  <c r="G15" i="3"/>
  <c r="BB15" i="3" s="1"/>
  <c r="F15" i="3"/>
  <c r="BA15" i="3" s="1"/>
  <c r="AB15" i="3"/>
  <c r="BM15" i="3" s="1"/>
  <c r="BP15" i="3" s="1"/>
  <c r="AD15" i="3"/>
  <c r="BO15" i="3" s="1"/>
  <c r="BU15" i="3" s="1"/>
  <c r="AC15" i="3"/>
  <c r="BN15" i="3" s="1"/>
  <c r="BT15" i="3" s="1"/>
  <c r="E15" i="3"/>
  <c r="BS14" i="3"/>
  <c r="BV14" i="3" s="1"/>
  <c r="BY14" i="3" s="1"/>
  <c r="CB14" i="3"/>
  <c r="BK13" i="3"/>
  <c r="J13" i="2" s="1"/>
  <c r="BR14" i="3"/>
  <c r="BU14" i="3"/>
  <c r="BQ14" i="3"/>
  <c r="BW14" i="3" s="1"/>
  <c r="BZ14" i="3" s="1"/>
  <c r="AY14" i="3"/>
  <c r="AZ14" i="3"/>
  <c r="H14" i="3"/>
  <c r="BB14" i="3"/>
  <c r="X13" i="3"/>
  <c r="K14" i="3"/>
  <c r="AX14" i="3"/>
  <c r="BJ13" i="3"/>
  <c r="Y13" i="3"/>
  <c r="I13" i="2" s="1"/>
  <c r="Q13" i="3"/>
  <c r="T13" i="3" s="1"/>
  <c r="W14" i="3" s="1"/>
  <c r="AJ14" i="3"/>
  <c r="AM14" i="3"/>
  <c r="AK14" i="3"/>
  <c r="AH14" i="3"/>
  <c r="AE14" i="3"/>
  <c r="AL14" i="3"/>
  <c r="AF14" i="3"/>
  <c r="AI14" i="3"/>
  <c r="AP13" i="3"/>
  <c r="AS13" i="3" s="1"/>
  <c r="AO13" i="3"/>
  <c r="AR13" i="3" s="1"/>
  <c r="AN13" i="3"/>
  <c r="AQ13" i="3" s="1"/>
  <c r="AT14" i="3" s="1"/>
  <c r="CG15" i="3"/>
  <c r="R13" i="3"/>
  <c r="U13" i="3" s="1"/>
  <c r="J14" i="3"/>
  <c r="L14" i="3"/>
  <c r="S13" i="3"/>
  <c r="V13" i="3" s="1"/>
  <c r="O14" i="3"/>
  <c r="I14" i="3"/>
  <c r="N14" i="3"/>
  <c r="AW14" i="3"/>
  <c r="P14" i="3"/>
  <c r="AG14" i="3"/>
  <c r="AV13" i="3"/>
  <c r="P13" i="2" s="1"/>
  <c r="BE13" i="3"/>
  <c r="BH13" i="3" s="1"/>
  <c r="M14" i="3"/>
  <c r="CF15" i="3"/>
  <c r="CH16" i="3"/>
  <c r="F16" i="2" s="1"/>
  <c r="BZ13" i="3"/>
  <c r="CC14" i="3" s="1"/>
  <c r="L11" i="2" l="1"/>
  <c r="T11" i="2" s="1"/>
  <c r="W11" i="2" s="1"/>
  <c r="K12" i="2"/>
  <c r="S12" i="2" s="1"/>
  <c r="V12" i="2" s="1"/>
  <c r="AD10" i="2"/>
  <c r="N10" i="2"/>
  <c r="Y10" i="2"/>
  <c r="Z10" i="2" s="1"/>
  <c r="AC10" i="2" s="1"/>
  <c r="O13" i="2"/>
  <c r="H13" i="2"/>
  <c r="M12" i="2"/>
  <c r="U12" i="2" s="1"/>
  <c r="X12" i="2" s="1"/>
  <c r="G13" i="2"/>
  <c r="R13" i="2"/>
  <c r="AD11" i="2"/>
  <c r="L12" i="2"/>
  <c r="T12" i="2" s="1"/>
  <c r="W12" i="2" s="1"/>
  <c r="N11" i="2"/>
  <c r="Y11" i="2"/>
  <c r="Z11" i="2" s="1"/>
  <c r="AU14" i="3"/>
  <c r="CD14" i="3"/>
  <c r="Q14" i="2" s="1"/>
  <c r="BD14" i="3"/>
  <c r="BG14" i="3" s="1"/>
  <c r="BS15" i="3"/>
  <c r="BV15" i="3" s="1"/>
  <c r="BY15" i="3" s="1"/>
  <c r="AM15" i="3"/>
  <c r="G16" i="3"/>
  <c r="F16" i="3"/>
  <c r="BA16" i="3" s="1"/>
  <c r="AB16" i="3"/>
  <c r="BM16" i="3" s="1"/>
  <c r="BP16" i="3" s="1"/>
  <c r="AD16" i="3"/>
  <c r="BO16" i="3" s="1"/>
  <c r="BU16" i="3" s="1"/>
  <c r="AC16" i="3"/>
  <c r="BN16" i="3" s="1"/>
  <c r="BT16" i="3" s="1"/>
  <c r="E16" i="3"/>
  <c r="CB15" i="3"/>
  <c r="BK14" i="3"/>
  <c r="J14" i="2" s="1"/>
  <c r="BX14" i="3"/>
  <c r="CA14" i="3" s="1"/>
  <c r="BQ15" i="3"/>
  <c r="BW15" i="3" s="1"/>
  <c r="X14" i="3"/>
  <c r="BJ14" i="3"/>
  <c r="BC14" i="3"/>
  <c r="BF14" i="3" s="1"/>
  <c r="BI15" i="3" s="1"/>
  <c r="AY15" i="3"/>
  <c r="AZ15" i="3"/>
  <c r="BE14" i="3"/>
  <c r="BH14" i="3" s="1"/>
  <c r="K15" i="3"/>
  <c r="AX15" i="3"/>
  <c r="Y14" i="3"/>
  <c r="AK15" i="3"/>
  <c r="AH15" i="3"/>
  <c r="AE15" i="3"/>
  <c r="AP14" i="3"/>
  <c r="AS14" i="3" s="1"/>
  <c r="AN14" i="3"/>
  <c r="AQ14" i="3" s="1"/>
  <c r="AT15" i="3" s="1"/>
  <c r="AL15" i="3"/>
  <c r="AI15" i="3"/>
  <c r="AF15" i="3"/>
  <c r="AO14" i="3"/>
  <c r="AR14" i="3" s="1"/>
  <c r="S14" i="3"/>
  <c r="V14" i="3" s="1"/>
  <c r="Q14" i="3"/>
  <c r="T14" i="3" s="1"/>
  <c r="W15" i="3" s="1"/>
  <c r="R14" i="3"/>
  <c r="U14" i="3" s="1"/>
  <c r="J15" i="3"/>
  <c r="L15" i="3"/>
  <c r="P15" i="3"/>
  <c r="H15" i="3"/>
  <c r="O15" i="3"/>
  <c r="I15" i="3"/>
  <c r="AV14" i="3"/>
  <c r="P14" i="2" s="1"/>
  <c r="N15" i="3"/>
  <c r="M15" i="3"/>
  <c r="AW15" i="3"/>
  <c r="AG15" i="3"/>
  <c r="AJ15" i="3"/>
  <c r="BR15" i="3"/>
  <c r="CG16" i="3"/>
  <c r="CH17" i="3"/>
  <c r="F17" i="2" s="1"/>
  <c r="CF16" i="3"/>
  <c r="CC15" i="3"/>
  <c r="K13" i="2" l="1"/>
  <c r="S13" i="2" s="1"/>
  <c r="V13" i="2" s="1"/>
  <c r="AA10" i="2"/>
  <c r="AB10" i="2"/>
  <c r="O14" i="2"/>
  <c r="G14" i="2"/>
  <c r="I14" i="2"/>
  <c r="H14" i="2"/>
  <c r="M13" i="2"/>
  <c r="U13" i="2" s="1"/>
  <c r="X13" i="2" s="1"/>
  <c r="R14" i="2"/>
  <c r="AD12" i="2"/>
  <c r="AA11" i="2"/>
  <c r="AC11" i="2"/>
  <c r="AB11" i="2"/>
  <c r="Y12" i="2"/>
  <c r="Z12" i="2" s="1"/>
  <c r="N12" i="2"/>
  <c r="L13" i="2"/>
  <c r="T13" i="2" s="1"/>
  <c r="W13" i="2" s="1"/>
  <c r="AU15" i="3"/>
  <c r="CD15" i="3"/>
  <c r="BD15" i="3"/>
  <c r="BG15" i="3" s="1"/>
  <c r="AJ16" i="3"/>
  <c r="E17" i="3"/>
  <c r="G17" i="3"/>
  <c r="BB17" i="3" s="1"/>
  <c r="F17" i="3"/>
  <c r="BA17" i="3" s="1"/>
  <c r="AB17" i="3"/>
  <c r="BM17" i="3" s="1"/>
  <c r="BP17" i="3" s="1"/>
  <c r="AD17" i="3"/>
  <c r="BO17" i="3" s="1"/>
  <c r="AC17" i="3"/>
  <c r="BN17" i="3" s="1"/>
  <c r="BT17" i="3" s="1"/>
  <c r="CB16" i="3"/>
  <c r="X15" i="3"/>
  <c r="BS16" i="3"/>
  <c r="BV16" i="3" s="1"/>
  <c r="BY16" i="3" s="1"/>
  <c r="BK15" i="3"/>
  <c r="J15" i="2" s="1"/>
  <c r="BX15" i="3"/>
  <c r="CA15" i="3" s="1"/>
  <c r="BQ16" i="3"/>
  <c r="BW16" i="3" s="1"/>
  <c r="BJ15" i="3"/>
  <c r="BC15" i="3"/>
  <c r="BF15" i="3" s="1"/>
  <c r="BI16" i="3" s="1"/>
  <c r="H16" i="3"/>
  <c r="BB16" i="3"/>
  <c r="AY16" i="3"/>
  <c r="AZ16" i="3"/>
  <c r="K16" i="3"/>
  <c r="AX16" i="3"/>
  <c r="Y15" i="3"/>
  <c r="I15" i="2" s="1"/>
  <c r="AP15" i="3"/>
  <c r="AS15" i="3" s="1"/>
  <c r="AK16" i="3"/>
  <c r="AE16" i="3"/>
  <c r="AH16" i="3"/>
  <c r="AL16" i="3"/>
  <c r="AI16" i="3"/>
  <c r="AF16" i="3"/>
  <c r="AO15" i="3"/>
  <c r="AR15" i="3" s="1"/>
  <c r="AN15" i="3"/>
  <c r="AQ15" i="3" s="1"/>
  <c r="AT16" i="3" s="1"/>
  <c r="I16" i="3"/>
  <c r="O16" i="3"/>
  <c r="S15" i="3"/>
  <c r="V15" i="3" s="1"/>
  <c r="J16" i="3"/>
  <c r="L16" i="3"/>
  <c r="Q15" i="3"/>
  <c r="T15" i="3" s="1"/>
  <c r="W16" i="3" s="1"/>
  <c r="R15" i="3"/>
  <c r="U15" i="3" s="1"/>
  <c r="AV15" i="3"/>
  <c r="P15" i="2" s="1"/>
  <c r="N16" i="3"/>
  <c r="BE15" i="3"/>
  <c r="BH15" i="3" s="1"/>
  <c r="P16" i="3"/>
  <c r="AM16" i="3"/>
  <c r="AG16" i="3"/>
  <c r="M16" i="3"/>
  <c r="BR16" i="3"/>
  <c r="CH18" i="3"/>
  <c r="F18" i="2" s="1"/>
  <c r="BZ15" i="3"/>
  <c r="CC16" i="3" s="1"/>
  <c r="AW16" i="3"/>
  <c r="CF17" i="3"/>
  <c r="CG17" i="3"/>
  <c r="K14" i="2" l="1"/>
  <c r="S14" i="2" s="1"/>
  <c r="V14" i="2" s="1"/>
  <c r="H15" i="2"/>
  <c r="Q15" i="2"/>
  <c r="O15" i="2"/>
  <c r="G15" i="2"/>
  <c r="R15" i="2"/>
  <c r="AD13" i="2"/>
  <c r="AA12" i="2"/>
  <c r="AB12" i="2"/>
  <c r="AC12" i="2"/>
  <c r="M14" i="2"/>
  <c r="U14" i="2" s="1"/>
  <c r="X14" i="2" s="1"/>
  <c r="L14" i="2"/>
  <c r="T14" i="2" s="1"/>
  <c r="W14" i="2" s="1"/>
  <c r="N13" i="2"/>
  <c r="Y13" i="2"/>
  <c r="Z13" i="2" s="1"/>
  <c r="AU16" i="3"/>
  <c r="CD16" i="3"/>
  <c r="Q16" i="2" s="1"/>
  <c r="BD16" i="3"/>
  <c r="BG16" i="3" s="1"/>
  <c r="AJ17" i="3"/>
  <c r="G18" i="3"/>
  <c r="BB18" i="3" s="1"/>
  <c r="F18" i="3"/>
  <c r="BA18" i="3" s="1"/>
  <c r="AB18" i="3"/>
  <c r="BM18" i="3" s="1"/>
  <c r="BP18" i="3" s="1"/>
  <c r="AD18" i="3"/>
  <c r="BO18" i="3" s="1"/>
  <c r="BU18" i="3" s="1"/>
  <c r="E18" i="3"/>
  <c r="AZ18" i="3" s="1"/>
  <c r="AC18" i="3"/>
  <c r="BN18" i="3" s="1"/>
  <c r="BT18" i="3" s="1"/>
  <c r="CB17" i="3"/>
  <c r="X16" i="3"/>
  <c r="BS17" i="3"/>
  <c r="BV17" i="3" s="1"/>
  <c r="BY17" i="3" s="1"/>
  <c r="BK16" i="3"/>
  <c r="H16" i="2" s="1"/>
  <c r="BZ16" i="3"/>
  <c r="CC17" i="3" s="1"/>
  <c r="BX16" i="3"/>
  <c r="CA16" i="3" s="1"/>
  <c r="BR17" i="3"/>
  <c r="BU17" i="3"/>
  <c r="BQ17" i="3"/>
  <c r="BW17" i="3" s="1"/>
  <c r="BZ17" i="3" s="1"/>
  <c r="BE16" i="3"/>
  <c r="BH16" i="3" s="1"/>
  <c r="BJ16" i="3"/>
  <c r="BC16" i="3"/>
  <c r="BF16" i="3" s="1"/>
  <c r="BI17" i="3" s="1"/>
  <c r="AY17" i="3"/>
  <c r="AZ17" i="3"/>
  <c r="K17" i="3"/>
  <c r="AX17" i="3"/>
  <c r="Y16" i="3"/>
  <c r="I16" i="2" s="1"/>
  <c r="AO16" i="3"/>
  <c r="AR16" i="3" s="1"/>
  <c r="AK17" i="3"/>
  <c r="AH17" i="3"/>
  <c r="AE17" i="3"/>
  <c r="AL17" i="3"/>
  <c r="AI17" i="3"/>
  <c r="AF17" i="3"/>
  <c r="AP16" i="3"/>
  <c r="AS16" i="3" s="1"/>
  <c r="AN16" i="3"/>
  <c r="AQ16" i="3" s="1"/>
  <c r="AT17" i="3" s="1"/>
  <c r="R16" i="3"/>
  <c r="U16" i="3" s="1"/>
  <c r="S16" i="3"/>
  <c r="V16" i="3" s="1"/>
  <c r="J17" i="3"/>
  <c r="L17" i="3"/>
  <c r="Q16" i="3"/>
  <c r="T16" i="3" s="1"/>
  <c r="W17" i="3" s="1"/>
  <c r="AV16" i="3"/>
  <c r="P16" i="2" s="1"/>
  <c r="P17" i="3"/>
  <c r="H17" i="3"/>
  <c r="O17" i="3"/>
  <c r="I17" i="3"/>
  <c r="CH19" i="3"/>
  <c r="F19" i="2" s="1"/>
  <c r="N17" i="3"/>
  <c r="CF18" i="3"/>
  <c r="CG18" i="3"/>
  <c r="M17" i="3"/>
  <c r="AW17" i="3"/>
  <c r="AG17" i="3"/>
  <c r="AM17" i="3"/>
  <c r="AU17" i="3" l="1"/>
  <c r="K15" i="2"/>
  <c r="S15" i="2" s="1"/>
  <c r="V15" i="2" s="1"/>
  <c r="J16" i="2"/>
  <c r="O16" i="2"/>
  <c r="G16" i="2"/>
  <c r="K16" i="2" s="1"/>
  <c r="R16" i="2"/>
  <c r="AD14" i="2"/>
  <c r="AA13" i="2"/>
  <c r="AB13" i="2"/>
  <c r="AC13" i="2"/>
  <c r="M15" i="2"/>
  <c r="U15" i="2" s="1"/>
  <c r="X15" i="2" s="1"/>
  <c r="Y14" i="2"/>
  <c r="Z14" i="2" s="1"/>
  <c r="N14" i="2"/>
  <c r="L15" i="2"/>
  <c r="T15" i="2" s="1"/>
  <c r="W15" i="2" s="1"/>
  <c r="CD17" i="3"/>
  <c r="Q17" i="2" s="1"/>
  <c r="BD17" i="3"/>
  <c r="BG17" i="3" s="1"/>
  <c r="BS18" i="3"/>
  <c r="BV18" i="3" s="1"/>
  <c r="BY18" i="3" s="1"/>
  <c r="AJ18" i="3"/>
  <c r="AD19" i="3"/>
  <c r="BO19" i="3" s="1"/>
  <c r="BU19" i="3" s="1"/>
  <c r="AC19" i="3"/>
  <c r="BN19" i="3" s="1"/>
  <c r="BT19" i="3" s="1"/>
  <c r="G19" i="3"/>
  <c r="F19" i="3"/>
  <c r="BA19" i="3" s="1"/>
  <c r="AB19" i="3"/>
  <c r="BM19" i="3" s="1"/>
  <c r="E19" i="3"/>
  <c r="CB18" i="3"/>
  <c r="X17" i="3"/>
  <c r="BK17" i="3"/>
  <c r="J17" i="2" s="1"/>
  <c r="BX17" i="3"/>
  <c r="CA17" i="3" s="1"/>
  <c r="BQ18" i="3"/>
  <c r="BW18" i="3" s="1"/>
  <c r="BJ17" i="3"/>
  <c r="BC17" i="3"/>
  <c r="BF17" i="3" s="1"/>
  <c r="BI18" i="3" s="1"/>
  <c r="K18" i="3"/>
  <c r="AX18" i="3"/>
  <c r="L18" i="3"/>
  <c r="AY18" i="3"/>
  <c r="AO17" i="3"/>
  <c r="AR17" i="3" s="1"/>
  <c r="Y17" i="3"/>
  <c r="I17" i="2" s="1"/>
  <c r="AK18" i="3"/>
  <c r="AE18" i="3"/>
  <c r="AH18" i="3"/>
  <c r="AL18" i="3"/>
  <c r="AI18" i="3"/>
  <c r="AF18" i="3"/>
  <c r="AP17" i="3"/>
  <c r="AS17" i="3" s="1"/>
  <c r="AN17" i="3"/>
  <c r="AQ17" i="3" s="1"/>
  <c r="AT18" i="3" s="1"/>
  <c r="J18" i="3"/>
  <c r="N18" i="3"/>
  <c r="I18" i="3"/>
  <c r="O18" i="3"/>
  <c r="R17" i="3"/>
  <c r="U17" i="3" s="1"/>
  <c r="AV17" i="3"/>
  <c r="Q17" i="3"/>
  <c r="T17" i="3" s="1"/>
  <c r="W18" i="3" s="1"/>
  <c r="S17" i="3"/>
  <c r="V17" i="3" s="1"/>
  <c r="CH20" i="3"/>
  <c r="F20" i="2" s="1"/>
  <c r="CG19" i="3"/>
  <c r="P18" i="3"/>
  <c r="H18" i="3"/>
  <c r="CF19" i="3"/>
  <c r="AW18" i="3"/>
  <c r="M18" i="3"/>
  <c r="AM18" i="3"/>
  <c r="AG18" i="3"/>
  <c r="BR18" i="3"/>
  <c r="BE17" i="3"/>
  <c r="BH17" i="3" s="1"/>
  <c r="CC18" i="3"/>
  <c r="AU18" i="3" l="1"/>
  <c r="H17" i="2"/>
  <c r="R17" i="2"/>
  <c r="P17" i="2"/>
  <c r="O17" i="2"/>
  <c r="G17" i="2"/>
  <c r="M16" i="2"/>
  <c r="U16" i="2" s="1"/>
  <c r="X16" i="2" s="1"/>
  <c r="S16" i="2"/>
  <c r="V16" i="2" s="1"/>
  <c r="BE18" i="3"/>
  <c r="BH18" i="3" s="1"/>
  <c r="AD15" i="2"/>
  <c r="AA14" i="2"/>
  <c r="AB14" i="2"/>
  <c r="AC14" i="2"/>
  <c r="L16" i="2"/>
  <c r="T16" i="2" s="1"/>
  <c r="W16" i="2" s="1"/>
  <c r="Y15" i="2"/>
  <c r="Z15" i="2" s="1"/>
  <c r="N15" i="2"/>
  <c r="BX18" i="3"/>
  <c r="CA18" i="3" s="1"/>
  <c r="CD18" i="3"/>
  <c r="Q18" i="2" s="1"/>
  <c r="BC18" i="3"/>
  <c r="BF18" i="3" s="1"/>
  <c r="BI19" i="3" s="1"/>
  <c r="BD18" i="3"/>
  <c r="BG18" i="3" s="1"/>
  <c r="AJ19" i="3"/>
  <c r="AB20" i="3"/>
  <c r="BM20" i="3" s="1"/>
  <c r="AD20" i="3"/>
  <c r="BO20" i="3" s="1"/>
  <c r="AC20" i="3"/>
  <c r="BN20" i="3" s="1"/>
  <c r="BT20" i="3" s="1"/>
  <c r="F20" i="3"/>
  <c r="BA20" i="3" s="1"/>
  <c r="G20" i="3"/>
  <c r="E20" i="3"/>
  <c r="AZ20" i="3" s="1"/>
  <c r="CB19" i="3"/>
  <c r="X18" i="3"/>
  <c r="BK18" i="3"/>
  <c r="J18" i="2" s="1"/>
  <c r="BJ18" i="3"/>
  <c r="BP19" i="3"/>
  <c r="BS19" i="3"/>
  <c r="BZ18" i="3"/>
  <c r="CC19" i="3" s="1"/>
  <c r="BQ19" i="3"/>
  <c r="BW19" i="3" s="1"/>
  <c r="K19" i="3"/>
  <c r="I19" i="3"/>
  <c r="O19" i="3"/>
  <c r="AX19" i="3"/>
  <c r="M19" i="3"/>
  <c r="BB19" i="3"/>
  <c r="AY19" i="3"/>
  <c r="AZ19" i="3"/>
  <c r="Y18" i="3"/>
  <c r="I18" i="2" s="1"/>
  <c r="AO18" i="3"/>
  <c r="AR18" i="3" s="1"/>
  <c r="AU19" i="3" s="1"/>
  <c r="AP18" i="3"/>
  <c r="AS18" i="3" s="1"/>
  <c r="AL19" i="3"/>
  <c r="AI19" i="3"/>
  <c r="AF19" i="3"/>
  <c r="AH19" i="3"/>
  <c r="AK19" i="3"/>
  <c r="AE19" i="3"/>
  <c r="AN18" i="3"/>
  <c r="AQ18" i="3" s="1"/>
  <c r="AT19" i="3" s="1"/>
  <c r="Q18" i="3"/>
  <c r="T18" i="3" s="1"/>
  <c r="W19" i="3" s="1"/>
  <c r="CH21" i="3"/>
  <c r="F21" i="2" s="1"/>
  <c r="CF20" i="3"/>
  <c r="CG20" i="3"/>
  <c r="AW19" i="3"/>
  <c r="P19" i="3"/>
  <c r="H19" i="3"/>
  <c r="R18" i="3"/>
  <c r="U18" i="3" s="1"/>
  <c r="AV18" i="3"/>
  <c r="P18" i="2" s="1"/>
  <c r="S18" i="3"/>
  <c r="V18" i="3" s="1"/>
  <c r="J19" i="3"/>
  <c r="L19" i="3"/>
  <c r="BR19" i="3"/>
  <c r="AG19" i="3"/>
  <c r="AM19" i="3"/>
  <c r="N19" i="3"/>
  <c r="K17" i="2" l="1"/>
  <c r="S17" i="2" s="1"/>
  <c r="V17" i="2" s="1"/>
  <c r="R18" i="2"/>
  <c r="G18" i="2"/>
  <c r="L18" i="2" s="1"/>
  <c r="H18" i="2"/>
  <c r="O18" i="2"/>
  <c r="M17" i="2"/>
  <c r="U17" i="2" s="1"/>
  <c r="X17" i="2" s="1"/>
  <c r="AA15" i="2"/>
  <c r="AB15" i="2"/>
  <c r="AC15" i="2"/>
  <c r="N16" i="2"/>
  <c r="L17" i="2"/>
  <c r="T17" i="2" s="1"/>
  <c r="W17" i="2" s="1"/>
  <c r="BX19" i="3"/>
  <c r="CA19" i="3" s="1"/>
  <c r="CD19" i="3"/>
  <c r="Q19" i="2" s="1"/>
  <c r="BK19" i="3"/>
  <c r="H19" i="2" s="1"/>
  <c r="BD19" i="3"/>
  <c r="BG19" i="3" s="1"/>
  <c r="AJ20" i="3"/>
  <c r="G21" i="3"/>
  <c r="F21" i="3"/>
  <c r="BA21" i="3" s="1"/>
  <c r="AB21" i="3"/>
  <c r="BM21" i="3" s="1"/>
  <c r="AD21" i="3"/>
  <c r="BO21" i="3" s="1"/>
  <c r="BU21" i="3" s="1"/>
  <c r="AC21" i="3"/>
  <c r="BN21" i="3" s="1"/>
  <c r="BT21" i="3" s="1"/>
  <c r="E21" i="3"/>
  <c r="AZ21" i="3" s="1"/>
  <c r="AK20" i="3"/>
  <c r="BJ19" i="3"/>
  <c r="X19" i="3"/>
  <c r="CH22" i="3"/>
  <c r="F22" i="2" s="1"/>
  <c r="BV19" i="3"/>
  <c r="BY19" i="3" s="1"/>
  <c r="CB20" i="3" s="1"/>
  <c r="BE19" i="3"/>
  <c r="BH19" i="3" s="1"/>
  <c r="BP20" i="3"/>
  <c r="BS20" i="3"/>
  <c r="BR20" i="3"/>
  <c r="BU20" i="3"/>
  <c r="R19" i="3"/>
  <c r="U19" i="3" s="1"/>
  <c r="X20" i="3" s="1"/>
  <c r="BZ19" i="3"/>
  <c r="CC20" i="3" s="1"/>
  <c r="BQ20" i="3"/>
  <c r="BW20" i="3" s="1"/>
  <c r="AH20" i="3"/>
  <c r="AE20" i="3"/>
  <c r="BC19" i="3"/>
  <c r="BF19" i="3" s="1"/>
  <c r="BI20" i="3" s="1"/>
  <c r="M20" i="3"/>
  <c r="BB20" i="3"/>
  <c r="AM20" i="3"/>
  <c r="AG20" i="3"/>
  <c r="J20" i="3"/>
  <c r="AY20" i="3"/>
  <c r="K20" i="3"/>
  <c r="AX20" i="3"/>
  <c r="AO19" i="3"/>
  <c r="AR19" i="3" s="1"/>
  <c r="AU20" i="3" s="1"/>
  <c r="Y19" i="3"/>
  <c r="I19" i="2" s="1"/>
  <c r="N20" i="3"/>
  <c r="P20" i="3"/>
  <c r="L20" i="3"/>
  <c r="AL20" i="3"/>
  <c r="AI20" i="3"/>
  <c r="AF20" i="3"/>
  <c r="O20" i="3"/>
  <c r="AP19" i="3"/>
  <c r="AS19" i="3" s="1"/>
  <c r="AN19" i="3"/>
  <c r="AQ19" i="3" s="1"/>
  <c r="AT20" i="3" s="1"/>
  <c r="I20" i="3"/>
  <c r="H20" i="3"/>
  <c r="AW20" i="3"/>
  <c r="CF21" i="3"/>
  <c r="S19" i="3"/>
  <c r="V19" i="3" s="1"/>
  <c r="CG21" i="3"/>
  <c r="AV19" i="3"/>
  <c r="R19" i="2" s="1"/>
  <c r="Q19" i="3"/>
  <c r="T19" i="3" s="1"/>
  <c r="W20" i="3" s="1"/>
  <c r="M18" i="2" l="1"/>
  <c r="K18" i="2"/>
  <c r="S18" i="2" s="1"/>
  <c r="V18" i="2" s="1"/>
  <c r="T18" i="2"/>
  <c r="W18" i="2" s="1"/>
  <c r="P19" i="2"/>
  <c r="O19" i="2"/>
  <c r="G19" i="2"/>
  <c r="L19" i="2" s="1"/>
  <c r="T19" i="2" s="1"/>
  <c r="J19" i="2"/>
  <c r="Y16" i="2"/>
  <c r="Z16" i="2" s="1"/>
  <c r="AA16" i="2" s="1"/>
  <c r="AD16" i="2"/>
  <c r="N17" i="2"/>
  <c r="BK20" i="3"/>
  <c r="J20" i="2" s="1"/>
  <c r="CD20" i="3"/>
  <c r="O20" i="2" s="1"/>
  <c r="CG22" i="3"/>
  <c r="BC20" i="3"/>
  <c r="BF20" i="3" s="1"/>
  <c r="BI21" i="3" s="1"/>
  <c r="AJ21" i="3"/>
  <c r="BD20" i="3"/>
  <c r="BG20" i="3" s="1"/>
  <c r="BJ20" i="3"/>
  <c r="G22" i="3"/>
  <c r="BB22" i="3" s="1"/>
  <c r="F22" i="3"/>
  <c r="BA22" i="3" s="1"/>
  <c r="AB22" i="3"/>
  <c r="AE22" i="3" s="1"/>
  <c r="AD22" i="3"/>
  <c r="BO22" i="3" s="1"/>
  <c r="BU22" i="3" s="1"/>
  <c r="AC22" i="3"/>
  <c r="BN22" i="3" s="1"/>
  <c r="BT22" i="3" s="1"/>
  <c r="E22" i="3"/>
  <c r="AZ22" i="3" s="1"/>
  <c r="CH23" i="3"/>
  <c r="F23" i="2" s="1"/>
  <c r="CF22" i="3"/>
  <c r="AH21" i="3"/>
  <c r="BZ20" i="3"/>
  <c r="CC21" i="3" s="1"/>
  <c r="BX20" i="3"/>
  <c r="CA20" i="3" s="1"/>
  <c r="BV20" i="3"/>
  <c r="BY20" i="3" s="1"/>
  <c r="CB21" i="3" s="1"/>
  <c r="BP21" i="3"/>
  <c r="BS21" i="3"/>
  <c r="BQ21" i="3"/>
  <c r="BW21" i="3" s="1"/>
  <c r="AN20" i="3"/>
  <c r="AQ20" i="3" s="1"/>
  <c r="AT21" i="3" s="1"/>
  <c r="Y20" i="3"/>
  <c r="AP20" i="3"/>
  <c r="AS20" i="3" s="1"/>
  <c r="AE21" i="3"/>
  <c r="AK21" i="3"/>
  <c r="Q20" i="3"/>
  <c r="T20" i="3" s="1"/>
  <c r="W21" i="3" s="1"/>
  <c r="P21" i="3"/>
  <c r="BB21" i="3"/>
  <c r="K21" i="3"/>
  <c r="AX21" i="3"/>
  <c r="J21" i="3"/>
  <c r="AY21" i="3"/>
  <c r="BR21" i="3"/>
  <c r="R20" i="3"/>
  <c r="U20" i="3" s="1"/>
  <c r="X21" i="3" s="1"/>
  <c r="H21" i="3"/>
  <c r="S20" i="3"/>
  <c r="V20" i="3" s="1"/>
  <c r="AO20" i="3"/>
  <c r="AR20" i="3" s="1"/>
  <c r="AU21" i="3" s="1"/>
  <c r="AL21" i="3"/>
  <c r="AI21" i="3"/>
  <c r="AF21" i="3"/>
  <c r="M21" i="3"/>
  <c r="AW21" i="3"/>
  <c r="N21" i="3"/>
  <c r="AM21" i="3"/>
  <c r="BE20" i="3"/>
  <c r="BH20" i="3" s="1"/>
  <c r="O21" i="3"/>
  <c r="L21" i="3"/>
  <c r="AG21" i="3"/>
  <c r="I21" i="3"/>
  <c r="AV20" i="3"/>
  <c r="R20" i="2" s="1"/>
  <c r="N18" i="2" l="1"/>
  <c r="U18" i="2"/>
  <c r="X18" i="2" s="1"/>
  <c r="Y18" i="2" s="1"/>
  <c r="Z18" i="2" s="1"/>
  <c r="AA18" i="2" s="1"/>
  <c r="K19" i="2"/>
  <c r="S19" i="2" s="1"/>
  <c r="V19" i="2" s="1"/>
  <c r="M19" i="2"/>
  <c r="U19" i="2" s="1"/>
  <c r="X19" i="2" s="1"/>
  <c r="W19" i="2"/>
  <c r="P20" i="2"/>
  <c r="H20" i="2"/>
  <c r="I20" i="2"/>
  <c r="G20" i="2"/>
  <c r="M20" i="2" s="1"/>
  <c r="U20" i="2" s="1"/>
  <c r="Q20" i="2"/>
  <c r="BK21" i="3"/>
  <c r="J21" i="2" s="1"/>
  <c r="CD21" i="3"/>
  <c r="AC16" i="2"/>
  <c r="AB16" i="2"/>
  <c r="Y17" i="2"/>
  <c r="Z17" i="2" s="1"/>
  <c r="AB17" i="2" s="1"/>
  <c r="AD17" i="2"/>
  <c r="CG23" i="3"/>
  <c r="CH24" i="3"/>
  <c r="F24" i="2" s="1"/>
  <c r="CF23" i="3"/>
  <c r="BJ21" i="3"/>
  <c r="AY22" i="3"/>
  <c r="BC22" i="3" s="1"/>
  <c r="BF22" i="3" s="1"/>
  <c r="O22" i="3"/>
  <c r="I22" i="3"/>
  <c r="BC21" i="3"/>
  <c r="BF21" i="3" s="1"/>
  <c r="BI22" i="3" s="1"/>
  <c r="AX22" i="3"/>
  <c r="BD21" i="3"/>
  <c r="BG21" i="3" s="1"/>
  <c r="N22" i="3"/>
  <c r="L22" i="3"/>
  <c r="K22" i="3"/>
  <c r="P22" i="3"/>
  <c r="M22" i="3"/>
  <c r="AW22" i="3"/>
  <c r="H22" i="3"/>
  <c r="AI22" i="3"/>
  <c r="AF22" i="3"/>
  <c r="J22" i="3"/>
  <c r="AL22" i="3"/>
  <c r="G23" i="3"/>
  <c r="BB23" i="3" s="1"/>
  <c r="F23" i="3"/>
  <c r="BA23" i="3" s="1"/>
  <c r="AB23" i="3"/>
  <c r="AK23" i="3" s="1"/>
  <c r="AD23" i="3"/>
  <c r="BO23" i="3" s="1"/>
  <c r="BU23" i="3" s="1"/>
  <c r="AC23" i="3"/>
  <c r="BN23" i="3" s="1"/>
  <c r="BT23" i="3" s="1"/>
  <c r="E23" i="3"/>
  <c r="AY23" i="3" s="1"/>
  <c r="AG22" i="3"/>
  <c r="AJ22" i="3"/>
  <c r="AM22" i="3"/>
  <c r="BM22" i="3"/>
  <c r="AH22" i="3"/>
  <c r="BR22" i="3"/>
  <c r="BQ22" i="3"/>
  <c r="BW22" i="3" s="1"/>
  <c r="BZ22" i="3" s="1"/>
  <c r="AK22" i="3"/>
  <c r="BV21" i="3"/>
  <c r="BY21" i="3" s="1"/>
  <c r="CB22" i="3" s="1"/>
  <c r="BZ21" i="3"/>
  <c r="CC22" i="3" s="1"/>
  <c r="BX21" i="3"/>
  <c r="CA21" i="3" s="1"/>
  <c r="CD22" i="3" s="1"/>
  <c r="Q22" i="2" s="1"/>
  <c r="AN21" i="3"/>
  <c r="AQ21" i="3" s="1"/>
  <c r="AT22" i="3" s="1"/>
  <c r="Y21" i="3"/>
  <c r="AV21" i="3"/>
  <c r="P21" i="2" s="1"/>
  <c r="S21" i="3"/>
  <c r="V21" i="3" s="1"/>
  <c r="AO21" i="3"/>
  <c r="AR21" i="3" s="1"/>
  <c r="AU22" i="3" s="1"/>
  <c r="BE21" i="3"/>
  <c r="BH21" i="3" s="1"/>
  <c r="AP21" i="3"/>
  <c r="AS21" i="3" s="1"/>
  <c r="Q21" i="3"/>
  <c r="T21" i="3" s="1"/>
  <c r="W22" i="3" s="1"/>
  <c r="R21" i="3"/>
  <c r="U21" i="3" s="1"/>
  <c r="X22" i="3" s="1"/>
  <c r="O22" i="2" l="1"/>
  <c r="AD18" i="2"/>
  <c r="N19" i="2"/>
  <c r="K20" i="2"/>
  <c r="S20" i="2" s="1"/>
  <c r="V20" i="2" s="1"/>
  <c r="X20" i="2"/>
  <c r="L20" i="2"/>
  <c r="T20" i="2" s="1"/>
  <c r="W20" i="2" s="1"/>
  <c r="R21" i="2"/>
  <c r="BK22" i="3"/>
  <c r="O21" i="2"/>
  <c r="Q21" i="2"/>
  <c r="H21" i="2"/>
  <c r="I21" i="2"/>
  <c r="G21" i="2"/>
  <c r="M21" i="2" s="1"/>
  <c r="AC24" i="3"/>
  <c r="BN24" i="3" s="1"/>
  <c r="BT24" i="3" s="1"/>
  <c r="BE22" i="3"/>
  <c r="BH22" i="3" s="1"/>
  <c r="BK23" i="3" s="1"/>
  <c r="J23" i="2" s="1"/>
  <c r="E24" i="3"/>
  <c r="N24" i="3" s="1"/>
  <c r="AB18" i="2"/>
  <c r="AA17" i="2"/>
  <c r="AC18" i="2"/>
  <c r="Y19" i="2"/>
  <c r="Z19" i="2" s="1"/>
  <c r="AB19" i="2" s="1"/>
  <c r="AC17" i="2"/>
  <c r="AD19" i="2"/>
  <c r="BX22" i="3"/>
  <c r="CA22" i="3" s="1"/>
  <c r="CD23" i="3" s="1"/>
  <c r="Q23" i="2" s="1"/>
  <c r="AD24" i="3"/>
  <c r="BO24" i="3" s="1"/>
  <c r="BU24" i="3" s="1"/>
  <c r="AB24" i="3"/>
  <c r="BM24" i="3" s="1"/>
  <c r="BS24" i="3" s="1"/>
  <c r="CG24" i="3"/>
  <c r="G24" i="3"/>
  <c r="BB24" i="3" s="1"/>
  <c r="AE23" i="3"/>
  <c r="CH25" i="3"/>
  <c r="F25" i="2" s="1"/>
  <c r="F24" i="3"/>
  <c r="BA24" i="3" s="1"/>
  <c r="CF24" i="3"/>
  <c r="I23" i="3"/>
  <c r="BJ22" i="3"/>
  <c r="AN22" i="3"/>
  <c r="AQ22" i="3" s="1"/>
  <c r="AT23" i="3" s="1"/>
  <c r="S22" i="3"/>
  <c r="V22" i="3" s="1"/>
  <c r="R22" i="3"/>
  <c r="U22" i="3" s="1"/>
  <c r="X23" i="3" s="1"/>
  <c r="AX23" i="3"/>
  <c r="BD23" i="3" s="1"/>
  <c r="BG23" i="3" s="1"/>
  <c r="H23" i="3"/>
  <c r="AW23" i="3"/>
  <c r="Q22" i="3"/>
  <c r="T22" i="3" s="1"/>
  <c r="W23" i="3" s="1"/>
  <c r="O23" i="3"/>
  <c r="N23" i="3"/>
  <c r="L23" i="3"/>
  <c r="K23" i="3"/>
  <c r="BD22" i="3"/>
  <c r="BG22" i="3" s="1"/>
  <c r="BQ23" i="3"/>
  <c r="BW23" i="3" s="1"/>
  <c r="BZ23" i="3" s="1"/>
  <c r="AP22" i="3"/>
  <c r="AS22" i="3" s="1"/>
  <c r="AO22" i="3"/>
  <c r="AR22" i="3" s="1"/>
  <c r="AU23" i="3" s="1"/>
  <c r="AF23" i="3"/>
  <c r="AZ23" i="3"/>
  <c r="J23" i="3"/>
  <c r="AL23" i="3"/>
  <c r="AM23" i="3"/>
  <c r="P23" i="3"/>
  <c r="AG23" i="3"/>
  <c r="AJ23" i="3"/>
  <c r="BR23" i="3"/>
  <c r="BM23" i="3"/>
  <c r="AH23" i="3"/>
  <c r="M23" i="3"/>
  <c r="AI23" i="3"/>
  <c r="BP22" i="3"/>
  <c r="BS22" i="3"/>
  <c r="Y22" i="3"/>
  <c r="I22" i="2" s="1"/>
  <c r="AV22" i="3"/>
  <c r="P22" i="2" s="1"/>
  <c r="BI23" i="3"/>
  <c r="CC23" i="3"/>
  <c r="U21" i="2" l="1"/>
  <c r="K21" i="2"/>
  <c r="S21" i="2" s="1"/>
  <c r="V21" i="2" s="1"/>
  <c r="Y20" i="2"/>
  <c r="Z20" i="2" s="1"/>
  <c r="AC20" i="2" s="1"/>
  <c r="AI24" i="3"/>
  <c r="N20" i="2"/>
  <c r="AD20" i="2"/>
  <c r="L21" i="2"/>
  <c r="T21" i="2" s="1"/>
  <c r="W21" i="2" s="1"/>
  <c r="H23" i="2"/>
  <c r="X21" i="2"/>
  <c r="O23" i="2"/>
  <c r="J22" i="2"/>
  <c r="H22" i="2"/>
  <c r="R22" i="2"/>
  <c r="G22" i="2"/>
  <c r="L22" i="2" s="1"/>
  <c r="BQ24" i="3"/>
  <c r="BW24" i="3" s="1"/>
  <c r="BZ24" i="3" s="1"/>
  <c r="J24" i="3"/>
  <c r="L24" i="3"/>
  <c r="AZ24" i="3"/>
  <c r="AY24" i="3"/>
  <c r="AL24" i="3"/>
  <c r="BR24" i="3"/>
  <c r="BX24" i="3" s="1"/>
  <c r="CA24" i="3" s="1"/>
  <c r="F25" i="3"/>
  <c r="BA25" i="3" s="1"/>
  <c r="G25" i="3"/>
  <c r="BB25" i="3" s="1"/>
  <c r="AF24" i="3"/>
  <c r="BE23" i="3"/>
  <c r="BH23" i="3" s="1"/>
  <c r="BK24" i="3" s="1"/>
  <c r="J24" i="2" s="1"/>
  <c r="AM24" i="3"/>
  <c r="AA19" i="2"/>
  <c r="AC19" i="2"/>
  <c r="AW24" i="3"/>
  <c r="BE24" i="3" s="1"/>
  <c r="BH24" i="3" s="1"/>
  <c r="BJ23" i="3"/>
  <c r="AN23" i="3"/>
  <c r="AQ23" i="3" s="1"/>
  <c r="AT24" i="3" s="1"/>
  <c r="Y23" i="3"/>
  <c r="I23" i="2" s="1"/>
  <c r="AG24" i="3"/>
  <c r="AJ24" i="3"/>
  <c r="H24" i="3"/>
  <c r="M24" i="3"/>
  <c r="P24" i="3"/>
  <c r="BX23" i="3"/>
  <c r="CA23" i="3" s="1"/>
  <c r="CD24" i="3" s="1"/>
  <c r="Q24" i="2" s="1"/>
  <c r="AE24" i="3"/>
  <c r="AH24" i="3"/>
  <c r="BP24" i="3"/>
  <c r="BV24" i="3" s="1"/>
  <c r="BY24" i="3" s="1"/>
  <c r="E25" i="3"/>
  <c r="L25" i="3" s="1"/>
  <c r="CH26" i="3"/>
  <c r="F26" i="2" s="1"/>
  <c r="AK24" i="3"/>
  <c r="CF25" i="3"/>
  <c r="O24" i="3"/>
  <c r="CG25" i="3"/>
  <c r="AX24" i="3"/>
  <c r="BD24" i="3" s="1"/>
  <c r="BG24" i="3" s="1"/>
  <c r="K24" i="3"/>
  <c r="AC25" i="3"/>
  <c r="BN25" i="3" s="1"/>
  <c r="BT25" i="3" s="1"/>
  <c r="AD25" i="3"/>
  <c r="BO25" i="3" s="1"/>
  <c r="BU25" i="3" s="1"/>
  <c r="I24" i="3"/>
  <c r="AB25" i="3"/>
  <c r="BM25" i="3" s="1"/>
  <c r="BP25" i="3" s="1"/>
  <c r="R23" i="3"/>
  <c r="U23" i="3" s="1"/>
  <c r="X24" i="3" s="1"/>
  <c r="Q23" i="3"/>
  <c r="T23" i="3" s="1"/>
  <c r="W24" i="3" s="1"/>
  <c r="BC23" i="3"/>
  <c r="BF23" i="3" s="1"/>
  <c r="BI24" i="3" s="1"/>
  <c r="AV23" i="3"/>
  <c r="P23" i="2" s="1"/>
  <c r="AP23" i="3"/>
  <c r="AS23" i="3" s="1"/>
  <c r="S23" i="3"/>
  <c r="V23" i="3" s="1"/>
  <c r="AO23" i="3"/>
  <c r="AR23" i="3" s="1"/>
  <c r="AU24" i="3" s="1"/>
  <c r="BS23" i="3"/>
  <c r="BP23" i="3"/>
  <c r="BV22" i="3"/>
  <c r="BY22" i="3" s="1"/>
  <c r="CB23" i="3" s="1"/>
  <c r="CC24" i="3"/>
  <c r="K22" i="2" l="1"/>
  <c r="S22" i="2" s="1"/>
  <c r="AB20" i="2"/>
  <c r="AA20" i="2"/>
  <c r="Q24" i="3"/>
  <c r="T24" i="3" s="1"/>
  <c r="AD21" i="2"/>
  <c r="G23" i="2"/>
  <c r="L23" i="2" s="1"/>
  <c r="H25" i="3"/>
  <c r="R23" i="2"/>
  <c r="O24" i="2"/>
  <c r="Y21" i="2"/>
  <c r="Z21" i="2" s="1"/>
  <c r="AA21" i="2" s="1"/>
  <c r="M22" i="2"/>
  <c r="U22" i="2" s="1"/>
  <c r="X22" i="2" s="1"/>
  <c r="N21" i="2"/>
  <c r="H24" i="2"/>
  <c r="BC24" i="3"/>
  <c r="BF24" i="3" s="1"/>
  <c r="AX25" i="3"/>
  <c r="BD25" i="3" s="1"/>
  <c r="BG25" i="3" s="1"/>
  <c r="K25" i="3"/>
  <c r="AO24" i="3"/>
  <c r="AR24" i="3" s="1"/>
  <c r="AU25" i="3" s="1"/>
  <c r="I25" i="3"/>
  <c r="BJ24" i="3"/>
  <c r="M25" i="3"/>
  <c r="P25" i="3"/>
  <c r="AW25" i="3"/>
  <c r="BE25" i="3" s="1"/>
  <c r="BH25" i="3" s="1"/>
  <c r="AP24" i="3"/>
  <c r="AS24" i="3" s="1"/>
  <c r="O25" i="3"/>
  <c r="S24" i="3"/>
  <c r="V24" i="3" s="1"/>
  <c r="G26" i="3"/>
  <c r="BB26" i="3" s="1"/>
  <c r="CH27" i="3"/>
  <c r="F27" i="2" s="1"/>
  <c r="CF26" i="3"/>
  <c r="AD26" i="3"/>
  <c r="BO26" i="3" s="1"/>
  <c r="BU26" i="3" s="1"/>
  <c r="E26" i="3"/>
  <c r="J26" i="3" s="1"/>
  <c r="AB26" i="3"/>
  <c r="BM26" i="3" s="1"/>
  <c r="BP26" i="3" s="1"/>
  <c r="AC26" i="3"/>
  <c r="BN26" i="3" s="1"/>
  <c r="BT26" i="3" s="1"/>
  <c r="CG26" i="3"/>
  <c r="F26" i="3"/>
  <c r="BA26" i="3" s="1"/>
  <c r="Y24" i="3"/>
  <c r="I24" i="2" s="1"/>
  <c r="J25" i="3"/>
  <c r="AZ25" i="3"/>
  <c r="AY25" i="3"/>
  <c r="AM25" i="3"/>
  <c r="N25" i="3"/>
  <c r="T22" i="2"/>
  <c r="W22" i="2" s="1"/>
  <c r="R24" i="3"/>
  <c r="U24" i="3" s="1"/>
  <c r="X25" i="3" s="1"/>
  <c r="AN24" i="3"/>
  <c r="AQ24" i="3" s="1"/>
  <c r="AT25" i="3" s="1"/>
  <c r="BS25" i="3"/>
  <c r="BV25" i="3" s="1"/>
  <c r="BY25" i="3" s="1"/>
  <c r="AH25" i="3"/>
  <c r="AE25" i="3"/>
  <c r="AG25" i="3"/>
  <c r="AI25" i="3"/>
  <c r="BR25" i="3"/>
  <c r="AL25" i="3"/>
  <c r="AJ25" i="3"/>
  <c r="AF25" i="3"/>
  <c r="AK25" i="3"/>
  <c r="BQ25" i="3"/>
  <c r="BW25" i="3" s="1"/>
  <c r="BZ25" i="3" s="1"/>
  <c r="AV24" i="3"/>
  <c r="P24" i="2" s="1"/>
  <c r="BV23" i="3"/>
  <c r="BY23" i="3" s="1"/>
  <c r="CB24" i="3" s="1"/>
  <c r="CB25" i="3" s="1"/>
  <c r="AD27" i="3"/>
  <c r="BO27" i="3" s="1"/>
  <c r="BU27" i="3" s="1"/>
  <c r="AC27" i="3"/>
  <c r="BN27" i="3" s="1"/>
  <c r="BT27" i="3" s="1"/>
  <c r="G27" i="3"/>
  <c r="BB27" i="3" s="1"/>
  <c r="E27" i="3"/>
  <c r="BI25" i="3"/>
  <c r="W25" i="3"/>
  <c r="CD25" i="3"/>
  <c r="Q25" i="2" s="1"/>
  <c r="BK25" i="3"/>
  <c r="J25" i="2" s="1"/>
  <c r="CC25" i="3"/>
  <c r="CG27" i="3"/>
  <c r="CF27" i="3"/>
  <c r="CH28" i="3"/>
  <c r="F28" i="2" s="1"/>
  <c r="S25" i="3" l="1"/>
  <c r="V25" i="3" s="1"/>
  <c r="O25" i="2"/>
  <c r="K23" i="2"/>
  <c r="S23" i="2" s="1"/>
  <c r="V23" i="2" s="1"/>
  <c r="T23" i="2"/>
  <c r="W23" i="2" s="1"/>
  <c r="AB21" i="2"/>
  <c r="AC21" i="2"/>
  <c r="M23" i="2"/>
  <c r="U23" i="2" s="1"/>
  <c r="X23" i="2" s="1"/>
  <c r="R24" i="2"/>
  <c r="G24" i="2"/>
  <c r="L24" i="2" s="1"/>
  <c r="H25" i="2"/>
  <c r="N22" i="2"/>
  <c r="V22" i="2"/>
  <c r="AD22" i="2" s="1"/>
  <c r="Y25" i="3"/>
  <c r="I25" i="2" s="1"/>
  <c r="R25" i="3"/>
  <c r="U25" i="3" s="1"/>
  <c r="X26" i="3" s="1"/>
  <c r="AY26" i="3"/>
  <c r="BJ25" i="3"/>
  <c r="BJ26" i="3" s="1"/>
  <c r="AM26" i="3"/>
  <c r="AJ26" i="3"/>
  <c r="AG26" i="3"/>
  <c r="BR26" i="3"/>
  <c r="BX26" i="3" s="1"/>
  <c r="CA26" i="3" s="1"/>
  <c r="AK26" i="3"/>
  <c r="BS26" i="3"/>
  <c r="BV26" i="3" s="1"/>
  <c r="BY26" i="3" s="1"/>
  <c r="AH26" i="3"/>
  <c r="AZ26" i="3"/>
  <c r="BC26" i="3" s="1"/>
  <c r="BF26" i="3" s="1"/>
  <c r="I26" i="3"/>
  <c r="AX26" i="3"/>
  <c r="BD26" i="3" s="1"/>
  <c r="BG26" i="3" s="1"/>
  <c r="O26" i="3"/>
  <c r="K26" i="3"/>
  <c r="BC25" i="3"/>
  <c r="BF25" i="3" s="1"/>
  <c r="BI26" i="3" s="1"/>
  <c r="AF26" i="3"/>
  <c r="N26" i="3"/>
  <c r="AV25" i="3"/>
  <c r="P25" i="2" s="1"/>
  <c r="AI26" i="3"/>
  <c r="AB27" i="3"/>
  <c r="BM27" i="3" s="1"/>
  <c r="BP27" i="3" s="1"/>
  <c r="M26" i="3"/>
  <c r="H26" i="3"/>
  <c r="L26" i="3"/>
  <c r="AE26" i="3"/>
  <c r="F27" i="3"/>
  <c r="BA27" i="3" s="1"/>
  <c r="Q25" i="3"/>
  <c r="T25" i="3" s="1"/>
  <c r="W26" i="3" s="1"/>
  <c r="AL26" i="3"/>
  <c r="AW26" i="3"/>
  <c r="P26" i="3"/>
  <c r="BQ26" i="3"/>
  <c r="BW26" i="3" s="1"/>
  <c r="BZ26" i="3" s="1"/>
  <c r="AO25" i="3"/>
  <c r="AR25" i="3" s="1"/>
  <c r="AU26" i="3" s="1"/>
  <c r="AN25" i="3"/>
  <c r="AQ25" i="3" s="1"/>
  <c r="AT26" i="3" s="1"/>
  <c r="BX25" i="3"/>
  <c r="CA25" i="3" s="1"/>
  <c r="CD26" i="3" s="1"/>
  <c r="Q26" i="2" s="1"/>
  <c r="AP25" i="3"/>
  <c r="AS25" i="3" s="1"/>
  <c r="CB26" i="3"/>
  <c r="AB28" i="3"/>
  <c r="BM28" i="3" s="1"/>
  <c r="AD28" i="3"/>
  <c r="BO28" i="3" s="1"/>
  <c r="BU28" i="3" s="1"/>
  <c r="AC28" i="3"/>
  <c r="BN28" i="3" s="1"/>
  <c r="BT28" i="3" s="1"/>
  <c r="F28" i="3"/>
  <c r="BA28" i="3" s="1"/>
  <c r="G28" i="3"/>
  <c r="BB28" i="3" s="1"/>
  <c r="E28" i="3"/>
  <c r="BQ27" i="3"/>
  <c r="BW27" i="3" s="1"/>
  <c r="AY27" i="3"/>
  <c r="AZ27" i="3"/>
  <c r="AL27" i="3"/>
  <c r="AI27" i="3"/>
  <c r="AF27" i="3"/>
  <c r="Y26" i="3"/>
  <c r="BK26" i="3"/>
  <c r="J26" i="2" s="1"/>
  <c r="J27" i="3"/>
  <c r="L27" i="3"/>
  <c r="P27" i="3"/>
  <c r="H27" i="3"/>
  <c r="N27" i="3"/>
  <c r="CC26" i="3"/>
  <c r="CG28" i="3"/>
  <c r="CF28" i="3"/>
  <c r="AW27" i="3"/>
  <c r="M27" i="3"/>
  <c r="BR27" i="3"/>
  <c r="AJ27" i="3"/>
  <c r="AM27" i="3"/>
  <c r="AG27" i="3"/>
  <c r="CH29" i="3"/>
  <c r="F29" i="2" s="1"/>
  <c r="T24" i="2" l="1"/>
  <c r="W24" i="2" s="1"/>
  <c r="K24" i="2"/>
  <c r="S24" i="2" s="1"/>
  <c r="V24" i="2" s="1"/>
  <c r="G25" i="2"/>
  <c r="L25" i="2" s="1"/>
  <c r="AP26" i="3"/>
  <c r="AS26" i="3" s="1"/>
  <c r="G26" i="2"/>
  <c r="M26" i="2" s="1"/>
  <c r="AO26" i="3"/>
  <c r="AR26" i="3" s="1"/>
  <c r="AU27" i="3" s="1"/>
  <c r="M24" i="2"/>
  <c r="U24" i="2" s="1"/>
  <c r="X24" i="2" s="1"/>
  <c r="I26" i="2"/>
  <c r="H26" i="2"/>
  <c r="R25" i="2"/>
  <c r="O26" i="2"/>
  <c r="N23" i="2"/>
  <c r="Y22" i="2"/>
  <c r="Z22" i="2" s="1"/>
  <c r="AC22" i="2" s="1"/>
  <c r="AD23" i="2"/>
  <c r="Y23" i="2"/>
  <c r="Z23" i="2" s="1"/>
  <c r="AA23" i="2" s="1"/>
  <c r="AN26" i="3"/>
  <c r="AQ26" i="3" s="1"/>
  <c r="AT27" i="3" s="1"/>
  <c r="Q26" i="3"/>
  <c r="T26" i="3" s="1"/>
  <c r="W27" i="3" s="1"/>
  <c r="R26" i="3"/>
  <c r="U26" i="3" s="1"/>
  <c r="X27" i="3" s="1"/>
  <c r="I27" i="3"/>
  <c r="AX27" i="3"/>
  <c r="BD27" i="3" s="1"/>
  <c r="BG27" i="3" s="1"/>
  <c r="S26" i="3"/>
  <c r="V26" i="3" s="1"/>
  <c r="Y27" i="3" s="1"/>
  <c r="I27" i="2" s="1"/>
  <c r="O27" i="3"/>
  <c r="AV26" i="3"/>
  <c r="K27" i="3"/>
  <c r="CB27" i="3"/>
  <c r="BE26" i="3"/>
  <c r="BH26" i="3" s="1"/>
  <c r="BK27" i="3" s="1"/>
  <c r="J27" i="2" s="1"/>
  <c r="AK27" i="3"/>
  <c r="BS27" i="3"/>
  <c r="BV27" i="3" s="1"/>
  <c r="BY27" i="3" s="1"/>
  <c r="AE27" i="3"/>
  <c r="AH27" i="3"/>
  <c r="BX27" i="3"/>
  <c r="CA27" i="3" s="1"/>
  <c r="AK28" i="3"/>
  <c r="G29" i="3"/>
  <c r="BB29" i="3" s="1"/>
  <c r="F29" i="3"/>
  <c r="BA29" i="3" s="1"/>
  <c r="AB29" i="3"/>
  <c r="BM29" i="3" s="1"/>
  <c r="AD29" i="3"/>
  <c r="BO29" i="3" s="1"/>
  <c r="BU29" i="3" s="1"/>
  <c r="AC29" i="3"/>
  <c r="BN29" i="3" s="1"/>
  <c r="BT29" i="3" s="1"/>
  <c r="E29" i="3"/>
  <c r="BP28" i="3"/>
  <c r="BS28" i="3"/>
  <c r="BQ28" i="3"/>
  <c r="BW28" i="3" s="1"/>
  <c r="AE28" i="3"/>
  <c r="AH28" i="3"/>
  <c r="BI27" i="3"/>
  <c r="BC27" i="3"/>
  <c r="BF27" i="3" s="1"/>
  <c r="CD27" i="3"/>
  <c r="AO27" i="3"/>
  <c r="AR27" i="3" s="1"/>
  <c r="AY28" i="3"/>
  <c r="AZ28" i="3"/>
  <c r="BJ27" i="3"/>
  <c r="K28" i="3"/>
  <c r="AX28" i="3"/>
  <c r="AP27" i="3"/>
  <c r="AS27" i="3" s="1"/>
  <c r="AL28" i="3"/>
  <c r="AI28" i="3"/>
  <c r="AF28" i="3"/>
  <c r="S27" i="3"/>
  <c r="V27" i="3" s="1"/>
  <c r="Q27" i="3"/>
  <c r="T27" i="3" s="1"/>
  <c r="J28" i="3"/>
  <c r="L28" i="3"/>
  <c r="O28" i="3"/>
  <c r="I28" i="3"/>
  <c r="P28" i="3"/>
  <c r="H28" i="3"/>
  <c r="N28" i="3"/>
  <c r="CC27" i="3"/>
  <c r="BZ27" i="3"/>
  <c r="BE27" i="3"/>
  <c r="BH27" i="3" s="1"/>
  <c r="CG29" i="3"/>
  <c r="CF29" i="3"/>
  <c r="BR28" i="3"/>
  <c r="AW28" i="3"/>
  <c r="M28" i="3"/>
  <c r="CH30" i="3"/>
  <c r="F30" i="2" s="1"/>
  <c r="AG28" i="3"/>
  <c r="AM28" i="3"/>
  <c r="AJ28" i="3"/>
  <c r="AV27" i="3" l="1"/>
  <c r="P27" i="2" s="1"/>
  <c r="L26" i="2"/>
  <c r="M25" i="2"/>
  <c r="U25" i="2" s="1"/>
  <c r="X25" i="2" s="1"/>
  <c r="T25" i="2"/>
  <c r="W25" i="2" s="1"/>
  <c r="K26" i="2"/>
  <c r="K25" i="2"/>
  <c r="S25" i="2" s="1"/>
  <c r="V25" i="2" s="1"/>
  <c r="AD24" i="2"/>
  <c r="Y24" i="2"/>
  <c r="Z24" i="2" s="1"/>
  <c r="AB24" i="2" s="1"/>
  <c r="N24" i="2"/>
  <c r="R27" i="3"/>
  <c r="U27" i="3" s="1"/>
  <c r="X28" i="3" s="1"/>
  <c r="G27" i="2"/>
  <c r="M27" i="2" s="1"/>
  <c r="O27" i="2"/>
  <c r="Q27" i="2"/>
  <c r="R27" i="2"/>
  <c r="R26" i="2"/>
  <c r="P26" i="2"/>
  <c r="H27" i="2"/>
  <c r="AA22" i="2"/>
  <c r="AB22" i="2"/>
  <c r="AB23" i="2"/>
  <c r="AC23" i="2"/>
  <c r="AN27" i="3"/>
  <c r="AQ27" i="3" s="1"/>
  <c r="AT28" i="3" s="1"/>
  <c r="AU28" i="3"/>
  <c r="CB28" i="3"/>
  <c r="BX28" i="3"/>
  <c r="CA28" i="3" s="1"/>
  <c r="BD28" i="3"/>
  <c r="BG28" i="3" s="1"/>
  <c r="AK29" i="3"/>
  <c r="G30" i="3"/>
  <c r="BB30" i="3" s="1"/>
  <c r="F30" i="3"/>
  <c r="BA30" i="3" s="1"/>
  <c r="AB30" i="3"/>
  <c r="BM30" i="3" s="1"/>
  <c r="AD30" i="3"/>
  <c r="BO30" i="3" s="1"/>
  <c r="BU30" i="3" s="1"/>
  <c r="AC30" i="3"/>
  <c r="BN30" i="3" s="1"/>
  <c r="BT30" i="3" s="1"/>
  <c r="E30" i="3"/>
  <c r="W28" i="3"/>
  <c r="AN28" i="3"/>
  <c r="AQ28" i="3" s="1"/>
  <c r="BV28" i="3"/>
  <c r="BY28" i="3" s="1"/>
  <c r="BP29" i="3"/>
  <c r="BS29" i="3"/>
  <c r="BQ29" i="3"/>
  <c r="BW29" i="3" s="1"/>
  <c r="AE29" i="3"/>
  <c r="CD28" i="3"/>
  <c r="AH29" i="3"/>
  <c r="BI28" i="3"/>
  <c r="BC28" i="3"/>
  <c r="BF28" i="3" s="1"/>
  <c r="AY29" i="3"/>
  <c r="AZ29" i="3"/>
  <c r="BJ28" i="3"/>
  <c r="K29" i="3"/>
  <c r="AX29" i="3"/>
  <c r="AO28" i="3"/>
  <c r="AR28" i="3" s="1"/>
  <c r="AP28" i="3"/>
  <c r="AS28" i="3" s="1"/>
  <c r="AL29" i="3"/>
  <c r="AI29" i="3"/>
  <c r="AF29" i="3"/>
  <c r="Y28" i="3"/>
  <c r="I28" i="2" s="1"/>
  <c r="AV28" i="3"/>
  <c r="P28" i="2" s="1"/>
  <c r="BK28" i="3"/>
  <c r="J28" i="2" s="1"/>
  <c r="S28" i="3"/>
  <c r="V28" i="3" s="1"/>
  <c r="R28" i="3"/>
  <c r="U28" i="3" s="1"/>
  <c r="J29" i="3"/>
  <c r="L29" i="3"/>
  <c r="Q28" i="3"/>
  <c r="T28" i="3" s="1"/>
  <c r="P29" i="3"/>
  <c r="H29" i="3"/>
  <c r="O29" i="3"/>
  <c r="I29" i="3"/>
  <c r="N29" i="3"/>
  <c r="CC28" i="3"/>
  <c r="BZ28" i="3"/>
  <c r="BE28" i="3"/>
  <c r="BH28" i="3" s="1"/>
  <c r="CG30" i="3"/>
  <c r="CF30" i="3"/>
  <c r="M29" i="3"/>
  <c r="AW29" i="3"/>
  <c r="BR29" i="3"/>
  <c r="AJ29" i="3"/>
  <c r="AG29" i="3"/>
  <c r="AM29" i="3"/>
  <c r="CH31" i="3"/>
  <c r="F31" i="2" s="1"/>
  <c r="T26" i="2" l="1"/>
  <c r="W26" i="2" s="1"/>
  <c r="U27" i="2"/>
  <c r="X27" i="2" s="1"/>
  <c r="N25" i="2"/>
  <c r="K27" i="2"/>
  <c r="S27" i="2" s="1"/>
  <c r="V27" i="2" s="1"/>
  <c r="S26" i="2"/>
  <c r="V26" i="2" s="1"/>
  <c r="AC24" i="2"/>
  <c r="AA24" i="2"/>
  <c r="Y25" i="2"/>
  <c r="Z25" i="2" s="1"/>
  <c r="AB25" i="2" s="1"/>
  <c r="L27" i="2"/>
  <c r="T27" i="2" s="1"/>
  <c r="W27" i="2" s="1"/>
  <c r="AU29" i="3"/>
  <c r="U26" i="2"/>
  <c r="X26" i="2" s="1"/>
  <c r="AD25" i="2"/>
  <c r="R28" i="2"/>
  <c r="G28" i="2"/>
  <c r="O28" i="2"/>
  <c r="Q28" i="2"/>
  <c r="H28" i="2"/>
  <c r="N26" i="2"/>
  <c r="CB29" i="3"/>
  <c r="BX29" i="3"/>
  <c r="CA29" i="3" s="1"/>
  <c r="AT29" i="3"/>
  <c r="BD29" i="3"/>
  <c r="BG29" i="3" s="1"/>
  <c r="G31" i="3"/>
  <c r="BB31" i="3" s="1"/>
  <c r="F31" i="3"/>
  <c r="BA31" i="3" s="1"/>
  <c r="AB31" i="3"/>
  <c r="BM31" i="3" s="1"/>
  <c r="AD31" i="3"/>
  <c r="BO31" i="3" s="1"/>
  <c r="BU31" i="3" s="1"/>
  <c r="AC31" i="3"/>
  <c r="BN31" i="3" s="1"/>
  <c r="BT31" i="3" s="1"/>
  <c r="E31" i="3"/>
  <c r="AK30" i="3"/>
  <c r="W29" i="3"/>
  <c r="CD29" i="3"/>
  <c r="Q29" i="2" s="1"/>
  <c r="BV29" i="3"/>
  <c r="BY29" i="3" s="1"/>
  <c r="BP30" i="3"/>
  <c r="BS30" i="3"/>
  <c r="BQ30" i="3"/>
  <c r="BW30" i="3" s="1"/>
  <c r="AN29" i="3"/>
  <c r="AQ29" i="3" s="1"/>
  <c r="BI29" i="3"/>
  <c r="AE30" i="3"/>
  <c r="AH30" i="3"/>
  <c r="BC29" i="3"/>
  <c r="BF29" i="3" s="1"/>
  <c r="AY30" i="3"/>
  <c r="AZ30" i="3"/>
  <c r="AO29" i="3"/>
  <c r="AR29" i="3" s="1"/>
  <c r="BJ29" i="3"/>
  <c r="K30" i="3"/>
  <c r="AX30" i="3"/>
  <c r="BK29" i="3"/>
  <c r="J29" i="2" s="1"/>
  <c r="R29" i="3"/>
  <c r="U29" i="3" s="1"/>
  <c r="Y29" i="3"/>
  <c r="I29" i="2" s="1"/>
  <c r="AL30" i="3"/>
  <c r="AF30" i="3"/>
  <c r="AI30" i="3"/>
  <c r="AP29" i="3"/>
  <c r="AS29" i="3" s="1"/>
  <c r="AV29" i="3"/>
  <c r="P29" i="2" s="1"/>
  <c r="X29" i="3"/>
  <c r="J30" i="3"/>
  <c r="L30" i="3"/>
  <c r="S29" i="3"/>
  <c r="V29" i="3" s="1"/>
  <c r="Q29" i="3"/>
  <c r="T29" i="3" s="1"/>
  <c r="O30" i="3"/>
  <c r="I30" i="3"/>
  <c r="P30" i="3"/>
  <c r="H30" i="3"/>
  <c r="N30" i="3"/>
  <c r="CC29" i="3"/>
  <c r="BZ29" i="3"/>
  <c r="BE29" i="3"/>
  <c r="BH29" i="3" s="1"/>
  <c r="CF31" i="3"/>
  <c r="CG31" i="3"/>
  <c r="AW30" i="3"/>
  <c r="M30" i="3"/>
  <c r="BR30" i="3"/>
  <c r="CH32" i="3"/>
  <c r="F32" i="2" s="1"/>
  <c r="AM30" i="3"/>
  <c r="AG30" i="3"/>
  <c r="AJ30" i="3"/>
  <c r="AD26" i="2" l="1"/>
  <c r="K28" i="2"/>
  <c r="S28" i="2" s="1"/>
  <c r="V28" i="2" s="1"/>
  <c r="Y26" i="2"/>
  <c r="Z26" i="2" s="1"/>
  <c r="AA26" i="2" s="1"/>
  <c r="AA25" i="2"/>
  <c r="AC25" i="2"/>
  <c r="N27" i="2"/>
  <c r="AU30" i="3"/>
  <c r="CB30" i="3"/>
  <c r="L28" i="2"/>
  <c r="M28" i="2"/>
  <c r="U28" i="2" s="1"/>
  <c r="X28" i="2" s="1"/>
  <c r="G29" i="2"/>
  <c r="L29" i="2" s="1"/>
  <c r="R29" i="2"/>
  <c r="O29" i="2"/>
  <c r="H29" i="2"/>
  <c r="AT30" i="3"/>
  <c r="AD27" i="2"/>
  <c r="Y27" i="2"/>
  <c r="Z27" i="2" s="1"/>
  <c r="BX30" i="3"/>
  <c r="CA30" i="3" s="1"/>
  <c r="BD30" i="3"/>
  <c r="BG30" i="3" s="1"/>
  <c r="CD30" i="3"/>
  <c r="Q30" i="2" s="1"/>
  <c r="AH31" i="3"/>
  <c r="G32" i="3"/>
  <c r="BB32" i="3" s="1"/>
  <c r="F32" i="3"/>
  <c r="BA32" i="3" s="1"/>
  <c r="AB32" i="3"/>
  <c r="BM32" i="3" s="1"/>
  <c r="AD32" i="3"/>
  <c r="BO32" i="3" s="1"/>
  <c r="BU32" i="3" s="1"/>
  <c r="AC32" i="3"/>
  <c r="BN32" i="3" s="1"/>
  <c r="BT32" i="3" s="1"/>
  <c r="E32" i="3"/>
  <c r="W30" i="3"/>
  <c r="BV30" i="3"/>
  <c r="BY30" i="3" s="1"/>
  <c r="BP31" i="3"/>
  <c r="BS31" i="3"/>
  <c r="BQ31" i="3"/>
  <c r="BW31" i="3" s="1"/>
  <c r="BI30" i="3"/>
  <c r="AE31" i="3"/>
  <c r="AK31" i="3"/>
  <c r="AN30" i="3"/>
  <c r="AQ30" i="3" s="1"/>
  <c r="BC30" i="3"/>
  <c r="BF30" i="3" s="1"/>
  <c r="AY31" i="3"/>
  <c r="AZ31" i="3"/>
  <c r="BJ30" i="3"/>
  <c r="BK30" i="3"/>
  <c r="J30" i="2" s="1"/>
  <c r="Y30" i="3"/>
  <c r="I30" i="2" s="1"/>
  <c r="K31" i="3"/>
  <c r="AX31" i="3"/>
  <c r="AP30" i="3"/>
  <c r="AS30" i="3" s="1"/>
  <c r="AL31" i="3"/>
  <c r="AF31" i="3"/>
  <c r="AI31" i="3"/>
  <c r="AV30" i="3"/>
  <c r="P30" i="2" s="1"/>
  <c r="AO30" i="3"/>
  <c r="AR30" i="3" s="1"/>
  <c r="X30" i="3"/>
  <c r="S30" i="3"/>
  <c r="V30" i="3" s="1"/>
  <c r="R30" i="3"/>
  <c r="U30" i="3" s="1"/>
  <c r="J31" i="3"/>
  <c r="L31" i="3"/>
  <c r="Q30" i="3"/>
  <c r="T30" i="3" s="1"/>
  <c r="P31" i="3"/>
  <c r="H31" i="3"/>
  <c r="O31" i="3"/>
  <c r="I31" i="3"/>
  <c r="N31" i="3"/>
  <c r="CC30" i="3"/>
  <c r="BZ30" i="3"/>
  <c r="BE30" i="3"/>
  <c r="BH30" i="3" s="1"/>
  <c r="CG32" i="3"/>
  <c r="CF32" i="3"/>
  <c r="BR31" i="3"/>
  <c r="AW31" i="3"/>
  <c r="M31" i="3"/>
  <c r="CH33" i="3"/>
  <c r="F33" i="2" s="1"/>
  <c r="AG31" i="3"/>
  <c r="AJ31" i="3"/>
  <c r="AM31" i="3"/>
  <c r="AU31" i="3" l="1"/>
  <c r="AB26" i="2"/>
  <c r="N28" i="2"/>
  <c r="K29" i="2"/>
  <c r="AC26" i="2"/>
  <c r="T28" i="2"/>
  <c r="W28" i="2" s="1"/>
  <c r="Y28" i="2" s="1"/>
  <c r="Z28" i="2" s="1"/>
  <c r="CB31" i="3"/>
  <c r="M29" i="2"/>
  <c r="U29" i="2" s="1"/>
  <c r="X29" i="2" s="1"/>
  <c r="R30" i="2"/>
  <c r="T29" i="2"/>
  <c r="W29" i="2" s="1"/>
  <c r="G30" i="2"/>
  <c r="M30" i="2" s="1"/>
  <c r="O30" i="2"/>
  <c r="H30" i="2"/>
  <c r="AT31" i="3"/>
  <c r="AD28" i="2"/>
  <c r="AA27" i="2"/>
  <c r="AC27" i="2"/>
  <c r="AB27" i="2"/>
  <c r="BX31" i="3"/>
  <c r="CA31" i="3" s="1"/>
  <c r="CD31" i="3"/>
  <c r="Q31" i="2" s="1"/>
  <c r="BD31" i="3"/>
  <c r="BG31" i="3" s="1"/>
  <c r="E33" i="3"/>
  <c r="G33" i="3"/>
  <c r="BB33" i="3" s="1"/>
  <c r="AB33" i="3"/>
  <c r="BM33" i="3" s="1"/>
  <c r="AD33" i="3"/>
  <c r="BO33" i="3" s="1"/>
  <c r="BU33" i="3" s="1"/>
  <c r="AC33" i="3"/>
  <c r="BN33" i="3" s="1"/>
  <c r="BT33" i="3" s="1"/>
  <c r="F33" i="3"/>
  <c r="BA33" i="3" s="1"/>
  <c r="AK32" i="3"/>
  <c r="W31" i="3"/>
  <c r="BV31" i="3"/>
  <c r="BY31" i="3" s="1"/>
  <c r="AN31" i="3"/>
  <c r="AQ31" i="3" s="1"/>
  <c r="BP32" i="3"/>
  <c r="BS32" i="3"/>
  <c r="BQ32" i="3"/>
  <c r="BW32" i="3" s="1"/>
  <c r="BI31" i="3"/>
  <c r="AH32" i="3"/>
  <c r="AE32" i="3"/>
  <c r="AV31" i="3"/>
  <c r="R31" i="2" s="1"/>
  <c r="BC31" i="3"/>
  <c r="BF31" i="3" s="1"/>
  <c r="Y31" i="3"/>
  <c r="I31" i="2" s="1"/>
  <c r="AY32" i="3"/>
  <c r="AZ32" i="3"/>
  <c r="BJ31" i="3"/>
  <c r="BK31" i="3"/>
  <c r="J31" i="2" s="1"/>
  <c r="K32" i="3"/>
  <c r="AX32" i="3"/>
  <c r="AL32" i="3"/>
  <c r="AI32" i="3"/>
  <c r="AF32" i="3"/>
  <c r="AP31" i="3"/>
  <c r="AS31" i="3" s="1"/>
  <c r="AO31" i="3"/>
  <c r="AR31" i="3" s="1"/>
  <c r="AU32" i="3" s="1"/>
  <c r="X31" i="3"/>
  <c r="S31" i="3"/>
  <c r="V31" i="3" s="1"/>
  <c r="R31" i="3"/>
  <c r="U31" i="3" s="1"/>
  <c r="J32" i="3"/>
  <c r="L32" i="3"/>
  <c r="Q31" i="3"/>
  <c r="T31" i="3" s="1"/>
  <c r="P32" i="3"/>
  <c r="H32" i="3"/>
  <c r="O32" i="3"/>
  <c r="I32" i="3"/>
  <c r="N32" i="3"/>
  <c r="CC31" i="3"/>
  <c r="BZ31" i="3"/>
  <c r="BE31" i="3"/>
  <c r="BH31" i="3" s="1"/>
  <c r="CG33" i="3"/>
  <c r="CF33" i="3"/>
  <c r="CH34" i="3"/>
  <c r="F34" i="2" s="1"/>
  <c r="AM32" i="3"/>
  <c r="AJ32" i="3"/>
  <c r="AG32" i="3"/>
  <c r="BR32" i="3"/>
  <c r="AW32" i="3"/>
  <c r="M32" i="3"/>
  <c r="CB32" i="3" l="1"/>
  <c r="K30" i="2"/>
  <c r="S30" i="2" s="1"/>
  <c r="V30" i="2" s="1"/>
  <c r="L30" i="2"/>
  <c r="T30" i="2" s="1"/>
  <c r="W30" i="2" s="1"/>
  <c r="N29" i="2"/>
  <c r="P31" i="2"/>
  <c r="U30" i="2"/>
  <c r="X30" i="2" s="1"/>
  <c r="H31" i="2"/>
  <c r="O31" i="2"/>
  <c r="G31" i="2"/>
  <c r="L31" i="2" s="1"/>
  <c r="T31" i="2" s="1"/>
  <c r="S29" i="2"/>
  <c r="V29" i="2" s="1"/>
  <c r="Y29" i="2" s="1"/>
  <c r="Z29" i="2" s="1"/>
  <c r="AT32" i="3"/>
  <c r="AA28" i="2"/>
  <c r="AB28" i="2"/>
  <c r="AC28" i="2"/>
  <c r="BX32" i="3"/>
  <c r="CA32" i="3" s="1"/>
  <c r="CD32" i="3"/>
  <c r="Q32" i="2" s="1"/>
  <c r="BD32" i="3"/>
  <c r="BG32" i="3" s="1"/>
  <c r="AK33" i="3"/>
  <c r="G34" i="3"/>
  <c r="BB34" i="3" s="1"/>
  <c r="F34" i="3"/>
  <c r="BA34" i="3" s="1"/>
  <c r="AB34" i="3"/>
  <c r="BM34" i="3" s="1"/>
  <c r="AC34" i="3"/>
  <c r="BN34" i="3" s="1"/>
  <c r="BT34" i="3" s="1"/>
  <c r="E34" i="3"/>
  <c r="AD34" i="3"/>
  <c r="BO34" i="3" s="1"/>
  <c r="BU34" i="3" s="1"/>
  <c r="W32" i="3"/>
  <c r="Y32" i="3"/>
  <c r="I32" i="2" s="1"/>
  <c r="BV32" i="3"/>
  <c r="BY32" i="3" s="1"/>
  <c r="CB33" i="3" s="1"/>
  <c r="BP33" i="3"/>
  <c r="BS33" i="3"/>
  <c r="BI32" i="3"/>
  <c r="AH33" i="3"/>
  <c r="BQ33" i="3"/>
  <c r="BW33" i="3" s="1"/>
  <c r="AV32" i="3"/>
  <c r="P32" i="2" s="1"/>
  <c r="AE33" i="3"/>
  <c r="AN32" i="3"/>
  <c r="AQ32" i="3" s="1"/>
  <c r="AP32" i="3"/>
  <c r="AS32" i="3" s="1"/>
  <c r="BC32" i="3"/>
  <c r="BF32" i="3" s="1"/>
  <c r="AY33" i="3"/>
  <c r="AZ33" i="3"/>
  <c r="AO32" i="3"/>
  <c r="AR32" i="3" s="1"/>
  <c r="AU33" i="3" s="1"/>
  <c r="BJ32" i="3"/>
  <c r="BK32" i="3"/>
  <c r="K33" i="3"/>
  <c r="AX33" i="3"/>
  <c r="AL33" i="3"/>
  <c r="AI33" i="3"/>
  <c r="AF33" i="3"/>
  <c r="X32" i="3"/>
  <c r="S32" i="3"/>
  <c r="V32" i="3" s="1"/>
  <c r="R32" i="3"/>
  <c r="U32" i="3" s="1"/>
  <c r="J33" i="3"/>
  <c r="L33" i="3"/>
  <c r="Q32" i="3"/>
  <c r="T32" i="3" s="1"/>
  <c r="P33" i="3"/>
  <c r="H33" i="3"/>
  <c r="O33" i="3"/>
  <c r="I33" i="3"/>
  <c r="N33" i="3"/>
  <c r="CC32" i="3"/>
  <c r="BZ32" i="3"/>
  <c r="BE32" i="3"/>
  <c r="BH32" i="3" s="1"/>
  <c r="CG34" i="3"/>
  <c r="CF34" i="3"/>
  <c r="AW33" i="3"/>
  <c r="M33" i="3"/>
  <c r="CH35" i="3"/>
  <c r="F35" i="2" s="1"/>
  <c r="BR33" i="3"/>
  <c r="AM33" i="3"/>
  <c r="AG33" i="3"/>
  <c r="AJ33" i="3"/>
  <c r="W31" i="2" l="1"/>
  <c r="M31" i="2"/>
  <c r="U31" i="2" s="1"/>
  <c r="X31" i="2" s="1"/>
  <c r="K31" i="2"/>
  <c r="S31" i="2" s="1"/>
  <c r="V31" i="2" s="1"/>
  <c r="G32" i="2"/>
  <c r="H32" i="2"/>
  <c r="J32" i="2"/>
  <c r="R32" i="2"/>
  <c r="O32" i="2"/>
  <c r="AD29" i="2"/>
  <c r="N30" i="2"/>
  <c r="AT33" i="3"/>
  <c r="Y30" i="2"/>
  <c r="Z30" i="2" s="1"/>
  <c r="AA30" i="2" s="1"/>
  <c r="AD30" i="2"/>
  <c r="AA29" i="2"/>
  <c r="AB29" i="2"/>
  <c r="AC29" i="2"/>
  <c r="BX33" i="3"/>
  <c r="CA33" i="3" s="1"/>
  <c r="CD33" i="3"/>
  <c r="BD33" i="3"/>
  <c r="BG33" i="3" s="1"/>
  <c r="AD35" i="3"/>
  <c r="BO35" i="3" s="1"/>
  <c r="BU35" i="3" s="1"/>
  <c r="AC35" i="3"/>
  <c r="BN35" i="3" s="1"/>
  <c r="BT35" i="3" s="1"/>
  <c r="G35" i="3"/>
  <c r="BB35" i="3" s="1"/>
  <c r="F35" i="3"/>
  <c r="BA35" i="3" s="1"/>
  <c r="E35" i="3"/>
  <c r="AB35" i="3"/>
  <c r="BM35" i="3" s="1"/>
  <c r="AE34" i="3"/>
  <c r="W33" i="3"/>
  <c r="Y33" i="3"/>
  <c r="I33" i="2" s="1"/>
  <c r="BV33" i="3"/>
  <c r="BY33" i="3" s="1"/>
  <c r="CB34" i="3" s="1"/>
  <c r="AN33" i="3"/>
  <c r="AQ33" i="3" s="1"/>
  <c r="AT34" i="3" s="1"/>
  <c r="BI33" i="3"/>
  <c r="AV33" i="3"/>
  <c r="P33" i="2" s="1"/>
  <c r="BP34" i="3"/>
  <c r="BS34" i="3"/>
  <c r="BQ34" i="3"/>
  <c r="BW34" i="3" s="1"/>
  <c r="AH34" i="3"/>
  <c r="AK34" i="3"/>
  <c r="BC33" i="3"/>
  <c r="BF33" i="3" s="1"/>
  <c r="AY34" i="3"/>
  <c r="AZ34" i="3"/>
  <c r="BJ33" i="3"/>
  <c r="BK33" i="3"/>
  <c r="J33" i="2" s="1"/>
  <c r="K34" i="3"/>
  <c r="AX34" i="3"/>
  <c r="AO33" i="3"/>
  <c r="AR33" i="3" s="1"/>
  <c r="AU34" i="3" s="1"/>
  <c r="AL34" i="3"/>
  <c r="AF34" i="3"/>
  <c r="AI34" i="3"/>
  <c r="AP33" i="3"/>
  <c r="AS33" i="3" s="1"/>
  <c r="X33" i="3"/>
  <c r="R33" i="3"/>
  <c r="U33" i="3" s="1"/>
  <c r="S33" i="3"/>
  <c r="V33" i="3" s="1"/>
  <c r="J34" i="3"/>
  <c r="L34" i="3"/>
  <c r="Q33" i="3"/>
  <c r="T33" i="3" s="1"/>
  <c r="CC33" i="3"/>
  <c r="P34" i="3"/>
  <c r="H34" i="3"/>
  <c r="O34" i="3"/>
  <c r="I34" i="3"/>
  <c r="N34" i="3"/>
  <c r="BZ33" i="3"/>
  <c r="BE33" i="3"/>
  <c r="BH33" i="3" s="1"/>
  <c r="CG35" i="3"/>
  <c r="CF35" i="3"/>
  <c r="BR34" i="3"/>
  <c r="AG34" i="3"/>
  <c r="AJ34" i="3"/>
  <c r="AM34" i="3"/>
  <c r="CH36" i="3"/>
  <c r="F36" i="2" s="1"/>
  <c r="AW34" i="3"/>
  <c r="M34" i="3"/>
  <c r="K32" i="2" l="1"/>
  <c r="S32" i="2" s="1"/>
  <c r="V32" i="2" s="1"/>
  <c r="G33" i="2"/>
  <c r="M33" i="2" s="1"/>
  <c r="R33" i="2"/>
  <c r="L32" i="2"/>
  <c r="T32" i="2" s="1"/>
  <c r="W32" i="2" s="1"/>
  <c r="M32" i="2"/>
  <c r="U32" i="2" s="1"/>
  <c r="X32" i="2" s="1"/>
  <c r="O33" i="2"/>
  <c r="Q33" i="2"/>
  <c r="H33" i="2"/>
  <c r="N31" i="2"/>
  <c r="AC30" i="2"/>
  <c r="AB30" i="2"/>
  <c r="Y31" i="2"/>
  <c r="Z31" i="2" s="1"/>
  <c r="AA31" i="2" s="1"/>
  <c r="AD31" i="2"/>
  <c r="BX34" i="3"/>
  <c r="CA34" i="3" s="1"/>
  <c r="CD34" i="3"/>
  <c r="Q34" i="2" s="1"/>
  <c r="BD34" i="3"/>
  <c r="BG34" i="3" s="1"/>
  <c r="AH35" i="3"/>
  <c r="AB36" i="3"/>
  <c r="BM36" i="3" s="1"/>
  <c r="AD36" i="3"/>
  <c r="BO36" i="3" s="1"/>
  <c r="BU36" i="3" s="1"/>
  <c r="AC36" i="3"/>
  <c r="BN36" i="3" s="1"/>
  <c r="BT36" i="3" s="1"/>
  <c r="E36" i="3"/>
  <c r="F36" i="3"/>
  <c r="BA36" i="3" s="1"/>
  <c r="G36" i="3"/>
  <c r="BB36" i="3" s="1"/>
  <c r="W34" i="3"/>
  <c r="BI34" i="3"/>
  <c r="Y34" i="3"/>
  <c r="I34" i="2" s="1"/>
  <c r="AN34" i="3"/>
  <c r="AQ34" i="3" s="1"/>
  <c r="AT35" i="3" s="1"/>
  <c r="BV34" i="3"/>
  <c r="BY34" i="3" s="1"/>
  <c r="CB35" i="3" s="1"/>
  <c r="BP35" i="3"/>
  <c r="BS35" i="3"/>
  <c r="AV34" i="3"/>
  <c r="P34" i="2" s="1"/>
  <c r="AE35" i="3"/>
  <c r="AK35" i="3"/>
  <c r="BQ35" i="3"/>
  <c r="BW35" i="3" s="1"/>
  <c r="BC34" i="3"/>
  <c r="BF34" i="3" s="1"/>
  <c r="AY35" i="3"/>
  <c r="AZ35" i="3"/>
  <c r="BJ34" i="3"/>
  <c r="BK34" i="3"/>
  <c r="J34" i="2" s="1"/>
  <c r="K35" i="3"/>
  <c r="AX35" i="3"/>
  <c r="X34" i="3"/>
  <c r="AL35" i="3"/>
  <c r="AI35" i="3"/>
  <c r="AF35" i="3"/>
  <c r="AO34" i="3"/>
  <c r="AR34" i="3" s="1"/>
  <c r="AU35" i="3" s="1"/>
  <c r="AP34" i="3"/>
  <c r="AS34" i="3" s="1"/>
  <c r="R34" i="3"/>
  <c r="U34" i="3" s="1"/>
  <c r="S34" i="3"/>
  <c r="V34" i="3" s="1"/>
  <c r="Q34" i="3"/>
  <c r="T34" i="3" s="1"/>
  <c r="J35" i="3"/>
  <c r="L35" i="3"/>
  <c r="P35" i="3"/>
  <c r="H35" i="3"/>
  <c r="O35" i="3"/>
  <c r="I35" i="3"/>
  <c r="CC34" i="3"/>
  <c r="N35" i="3"/>
  <c r="BZ34" i="3"/>
  <c r="BE34" i="3"/>
  <c r="BH34" i="3" s="1"/>
  <c r="CG36" i="3"/>
  <c r="CF36" i="3"/>
  <c r="BR35" i="3"/>
  <c r="M35" i="3"/>
  <c r="AW35" i="3"/>
  <c r="CH37" i="3"/>
  <c r="F37" i="2" s="1"/>
  <c r="AJ35" i="3"/>
  <c r="AM35" i="3"/>
  <c r="AG35" i="3"/>
  <c r="G34" i="2" l="1"/>
  <c r="M34" i="2" s="1"/>
  <c r="L33" i="2"/>
  <c r="T33" i="2" s="1"/>
  <c r="W33" i="2" s="1"/>
  <c r="K33" i="2"/>
  <c r="S33" i="2" s="1"/>
  <c r="V33" i="2" s="1"/>
  <c r="N32" i="2"/>
  <c r="R34" i="2"/>
  <c r="U33" i="2"/>
  <c r="X33" i="2" s="1"/>
  <c r="H34" i="2"/>
  <c r="O34" i="2"/>
  <c r="AC31" i="2"/>
  <c r="AB31" i="2"/>
  <c r="AD32" i="2"/>
  <c r="Y32" i="2"/>
  <c r="Z32" i="2" s="1"/>
  <c r="BX35" i="3"/>
  <c r="CA35" i="3" s="1"/>
  <c r="CD35" i="3"/>
  <c r="Q35" i="2" s="1"/>
  <c r="AE36" i="3"/>
  <c r="BD35" i="3"/>
  <c r="BG35" i="3" s="1"/>
  <c r="G37" i="3"/>
  <c r="BB37" i="3" s="1"/>
  <c r="AB37" i="3"/>
  <c r="BM37" i="3" s="1"/>
  <c r="AD37" i="3"/>
  <c r="BO37" i="3" s="1"/>
  <c r="BU37" i="3" s="1"/>
  <c r="AC37" i="3"/>
  <c r="BN37" i="3" s="1"/>
  <c r="BT37" i="3" s="1"/>
  <c r="E37" i="3"/>
  <c r="F37" i="3"/>
  <c r="BA37" i="3" s="1"/>
  <c r="W35" i="3"/>
  <c r="BI35" i="3"/>
  <c r="AV35" i="3"/>
  <c r="P35" i="2" s="1"/>
  <c r="Y35" i="3"/>
  <c r="I35" i="2" s="1"/>
  <c r="BV35" i="3"/>
  <c r="BY35" i="3" s="1"/>
  <c r="CB36" i="3" s="1"/>
  <c r="AN35" i="3"/>
  <c r="AQ35" i="3" s="1"/>
  <c r="AT36" i="3" s="1"/>
  <c r="BP36" i="3"/>
  <c r="BS36" i="3"/>
  <c r="BQ36" i="3"/>
  <c r="BW36" i="3" s="1"/>
  <c r="AH36" i="3"/>
  <c r="AK36" i="3"/>
  <c r="BJ35" i="3"/>
  <c r="BC35" i="3"/>
  <c r="BF35" i="3" s="1"/>
  <c r="AY36" i="3"/>
  <c r="AZ36" i="3"/>
  <c r="X35" i="3"/>
  <c r="BK35" i="3"/>
  <c r="K36" i="3"/>
  <c r="AX36" i="3"/>
  <c r="AP35" i="3"/>
  <c r="AS35" i="3" s="1"/>
  <c r="AL36" i="3"/>
  <c r="AI36" i="3"/>
  <c r="AF36" i="3"/>
  <c r="AO35" i="3"/>
  <c r="AR35" i="3" s="1"/>
  <c r="AU36" i="3" s="1"/>
  <c r="R35" i="3"/>
  <c r="U35" i="3" s="1"/>
  <c r="S35" i="3"/>
  <c r="V35" i="3" s="1"/>
  <c r="J36" i="3"/>
  <c r="L36" i="3"/>
  <c r="Q35" i="3"/>
  <c r="T35" i="3" s="1"/>
  <c r="P36" i="3"/>
  <c r="H36" i="3"/>
  <c r="O36" i="3"/>
  <c r="I36" i="3"/>
  <c r="CC35" i="3"/>
  <c r="N36" i="3"/>
  <c r="BZ35" i="3"/>
  <c r="BE35" i="3"/>
  <c r="BH35" i="3" s="1"/>
  <c r="CG37" i="3"/>
  <c r="CF37" i="3"/>
  <c r="CH38" i="3"/>
  <c r="F38" i="2" s="1"/>
  <c r="M36" i="3"/>
  <c r="AW36" i="3"/>
  <c r="BR36" i="3"/>
  <c r="AG36" i="3"/>
  <c r="AJ36" i="3"/>
  <c r="AM36" i="3"/>
  <c r="L34" i="2" l="1"/>
  <c r="T34" i="2" s="1"/>
  <c r="W34" i="2" s="1"/>
  <c r="K34" i="2"/>
  <c r="S34" i="2" s="1"/>
  <c r="V34" i="2" s="1"/>
  <c r="U34" i="2"/>
  <c r="X34" i="2" s="1"/>
  <c r="N33" i="2"/>
  <c r="R35" i="2"/>
  <c r="G35" i="2"/>
  <c r="L35" i="2" s="1"/>
  <c r="T35" i="2" s="1"/>
  <c r="W35" i="2" s="1"/>
  <c r="H35" i="2"/>
  <c r="J35" i="2"/>
  <c r="O35" i="2"/>
  <c r="Y33" i="2"/>
  <c r="Z33" i="2" s="1"/>
  <c r="AA33" i="2" s="1"/>
  <c r="AD33" i="2"/>
  <c r="AA32" i="2"/>
  <c r="AB32" i="2"/>
  <c r="AC32" i="2"/>
  <c r="BX36" i="3"/>
  <c r="CA36" i="3" s="1"/>
  <c r="CD36" i="3"/>
  <c r="Q36" i="2" s="1"/>
  <c r="AK37" i="3"/>
  <c r="AV36" i="3"/>
  <c r="P36" i="2" s="1"/>
  <c r="BD36" i="3"/>
  <c r="BG36" i="3" s="1"/>
  <c r="G38" i="3"/>
  <c r="BB38" i="3" s="1"/>
  <c r="F38" i="3"/>
  <c r="BA38" i="3" s="1"/>
  <c r="AB38" i="3"/>
  <c r="BM38" i="3" s="1"/>
  <c r="AD38" i="3"/>
  <c r="BO38" i="3" s="1"/>
  <c r="BU38" i="3" s="1"/>
  <c r="AC38" i="3"/>
  <c r="BN38" i="3" s="1"/>
  <c r="BT38" i="3" s="1"/>
  <c r="E38" i="3"/>
  <c r="W36" i="3"/>
  <c r="BI36" i="3"/>
  <c r="Y36" i="3"/>
  <c r="BV36" i="3"/>
  <c r="BY36" i="3" s="1"/>
  <c r="CB37" i="3" s="1"/>
  <c r="BP37" i="3"/>
  <c r="BS37" i="3"/>
  <c r="BQ37" i="3"/>
  <c r="BW37" i="3" s="1"/>
  <c r="AN36" i="3"/>
  <c r="AQ36" i="3" s="1"/>
  <c r="AT37" i="3" s="1"/>
  <c r="BJ36" i="3"/>
  <c r="AE37" i="3"/>
  <c r="AH37" i="3"/>
  <c r="X36" i="3"/>
  <c r="BC36" i="3"/>
  <c r="BF36" i="3" s="1"/>
  <c r="AY37" i="3"/>
  <c r="AZ37" i="3"/>
  <c r="BK36" i="3"/>
  <c r="J36" i="2" s="1"/>
  <c r="K37" i="3"/>
  <c r="AX37" i="3"/>
  <c r="AL37" i="3"/>
  <c r="AI37" i="3"/>
  <c r="AF37" i="3"/>
  <c r="AP36" i="3"/>
  <c r="AS36" i="3" s="1"/>
  <c r="AO36" i="3"/>
  <c r="AR36" i="3" s="1"/>
  <c r="AU37" i="3" s="1"/>
  <c r="R36" i="3"/>
  <c r="U36" i="3" s="1"/>
  <c r="S36" i="3"/>
  <c r="V36" i="3" s="1"/>
  <c r="J37" i="3"/>
  <c r="L37" i="3"/>
  <c r="Q36" i="3"/>
  <c r="T36" i="3" s="1"/>
  <c r="CC36" i="3"/>
  <c r="O37" i="3"/>
  <c r="I37" i="3"/>
  <c r="P37" i="3"/>
  <c r="H37" i="3"/>
  <c r="N37" i="3"/>
  <c r="BZ36" i="3"/>
  <c r="BE36" i="3"/>
  <c r="BH36" i="3" s="1"/>
  <c r="CG38" i="3"/>
  <c r="CF38" i="3"/>
  <c r="BR37" i="3"/>
  <c r="AW37" i="3"/>
  <c r="M37" i="3"/>
  <c r="AJ37" i="3"/>
  <c r="AM37" i="3"/>
  <c r="AG37" i="3"/>
  <c r="CH39" i="3"/>
  <c r="F39" i="2" s="1"/>
  <c r="I36" i="2" l="1"/>
  <c r="G36" i="2"/>
  <c r="N34" i="2"/>
  <c r="K35" i="2"/>
  <c r="S35" i="2" s="1"/>
  <c r="V35" i="2" s="1"/>
  <c r="R36" i="2"/>
  <c r="M35" i="2"/>
  <c r="U35" i="2" s="1"/>
  <c r="X35" i="2" s="1"/>
  <c r="H36" i="2"/>
  <c r="K36" i="2" s="1"/>
  <c r="O36" i="2"/>
  <c r="AB33" i="2"/>
  <c r="AC33" i="2"/>
  <c r="AV37" i="3"/>
  <c r="P37" i="2" s="1"/>
  <c r="AD34" i="2"/>
  <c r="Y34" i="2"/>
  <c r="Z34" i="2" s="1"/>
  <c r="BX37" i="3"/>
  <c r="CA37" i="3" s="1"/>
  <c r="CD37" i="3"/>
  <c r="Q37" i="2" s="1"/>
  <c r="M36" i="2"/>
  <c r="BD37" i="3"/>
  <c r="BG37" i="3" s="1"/>
  <c r="AH38" i="3"/>
  <c r="G39" i="3"/>
  <c r="BB39" i="3" s="1"/>
  <c r="F39" i="3"/>
  <c r="BA39" i="3" s="1"/>
  <c r="AB39" i="3"/>
  <c r="BM39" i="3" s="1"/>
  <c r="AD39" i="3"/>
  <c r="BO39" i="3" s="1"/>
  <c r="BU39" i="3" s="1"/>
  <c r="AC39" i="3"/>
  <c r="BN39" i="3" s="1"/>
  <c r="BT39" i="3" s="1"/>
  <c r="E39" i="3"/>
  <c r="W37" i="3"/>
  <c r="BI37" i="3"/>
  <c r="BJ37" i="3"/>
  <c r="Y37" i="3"/>
  <c r="I37" i="2" s="1"/>
  <c r="AN37" i="3"/>
  <c r="AQ37" i="3" s="1"/>
  <c r="AT38" i="3" s="1"/>
  <c r="BV37" i="3"/>
  <c r="BY37" i="3" s="1"/>
  <c r="CB38" i="3" s="1"/>
  <c r="BP38" i="3"/>
  <c r="BS38" i="3"/>
  <c r="BQ38" i="3"/>
  <c r="BW38" i="3" s="1"/>
  <c r="X37" i="3"/>
  <c r="AK38" i="3"/>
  <c r="AE38" i="3"/>
  <c r="BC37" i="3"/>
  <c r="BF37" i="3" s="1"/>
  <c r="AY38" i="3"/>
  <c r="AZ38" i="3"/>
  <c r="BK37" i="3"/>
  <c r="K38" i="3"/>
  <c r="AX38" i="3"/>
  <c r="AO37" i="3"/>
  <c r="AR37" i="3" s="1"/>
  <c r="AU38" i="3" s="1"/>
  <c r="AL38" i="3"/>
  <c r="AF38" i="3"/>
  <c r="AI38" i="3"/>
  <c r="AP37" i="3"/>
  <c r="AS37" i="3" s="1"/>
  <c r="R37" i="3"/>
  <c r="U37" i="3" s="1"/>
  <c r="J38" i="3"/>
  <c r="L38" i="3"/>
  <c r="Q37" i="3"/>
  <c r="T37" i="3" s="1"/>
  <c r="S37" i="3"/>
  <c r="V37" i="3" s="1"/>
  <c r="CC37" i="3"/>
  <c r="P38" i="3"/>
  <c r="H38" i="3"/>
  <c r="O38" i="3"/>
  <c r="I38" i="3"/>
  <c r="N38" i="3"/>
  <c r="BZ37" i="3"/>
  <c r="BE37" i="3"/>
  <c r="BH37" i="3" s="1"/>
  <c r="CG39" i="3"/>
  <c r="CF39" i="3"/>
  <c r="AW38" i="3"/>
  <c r="M38" i="3"/>
  <c r="CH40" i="3"/>
  <c r="F40" i="2" s="1"/>
  <c r="BR38" i="3"/>
  <c r="AG38" i="3"/>
  <c r="AJ38" i="3"/>
  <c r="AM38" i="3"/>
  <c r="L36" i="2" l="1"/>
  <c r="U36" i="2"/>
  <c r="X36" i="2" s="1"/>
  <c r="R37" i="2"/>
  <c r="AV38" i="3"/>
  <c r="P38" i="2" s="1"/>
  <c r="N35" i="2"/>
  <c r="T36" i="2"/>
  <c r="W36" i="2" s="1"/>
  <c r="R38" i="2"/>
  <c r="G37" i="2"/>
  <c r="L37" i="2" s="1"/>
  <c r="O37" i="2"/>
  <c r="H37" i="2"/>
  <c r="J37" i="2"/>
  <c r="S36" i="2"/>
  <c r="V36" i="2" s="1"/>
  <c r="AD35" i="2"/>
  <c r="AA34" i="2"/>
  <c r="AC34" i="2"/>
  <c r="AB34" i="2"/>
  <c r="Y35" i="2"/>
  <c r="Z35" i="2" s="1"/>
  <c r="N36" i="2"/>
  <c r="BX38" i="3"/>
  <c r="CA38" i="3" s="1"/>
  <c r="CD38" i="3"/>
  <c r="AH39" i="3"/>
  <c r="BD38" i="3"/>
  <c r="BG38" i="3" s="1"/>
  <c r="G40" i="3"/>
  <c r="BB40" i="3" s="1"/>
  <c r="F40" i="3"/>
  <c r="BA40" i="3" s="1"/>
  <c r="AB40" i="3"/>
  <c r="BM40" i="3" s="1"/>
  <c r="AD40" i="3"/>
  <c r="BO40" i="3" s="1"/>
  <c r="BU40" i="3" s="1"/>
  <c r="AC40" i="3"/>
  <c r="BN40" i="3" s="1"/>
  <c r="BT40" i="3" s="1"/>
  <c r="E40" i="3"/>
  <c r="BI38" i="3"/>
  <c r="W38" i="3"/>
  <c r="BJ38" i="3"/>
  <c r="Y38" i="3"/>
  <c r="I38" i="2" s="1"/>
  <c r="AN38" i="3"/>
  <c r="AQ38" i="3" s="1"/>
  <c r="AT39" i="3" s="1"/>
  <c r="BV38" i="3"/>
  <c r="BY38" i="3" s="1"/>
  <c r="CB39" i="3" s="1"/>
  <c r="X38" i="3"/>
  <c r="BP39" i="3"/>
  <c r="BS39" i="3"/>
  <c r="BQ39" i="3"/>
  <c r="BW39" i="3" s="1"/>
  <c r="AK39" i="3"/>
  <c r="AE39" i="3"/>
  <c r="BC38" i="3"/>
  <c r="BF38" i="3" s="1"/>
  <c r="AY39" i="3"/>
  <c r="AZ39" i="3"/>
  <c r="BK38" i="3"/>
  <c r="J38" i="2" s="1"/>
  <c r="K39" i="3"/>
  <c r="AX39" i="3"/>
  <c r="AO38" i="3"/>
  <c r="AR38" i="3" s="1"/>
  <c r="AU39" i="3" s="1"/>
  <c r="AL39" i="3"/>
  <c r="AF39" i="3"/>
  <c r="AI39" i="3"/>
  <c r="AP38" i="3"/>
  <c r="AS38" i="3" s="1"/>
  <c r="AV39" i="3" s="1"/>
  <c r="S38" i="3"/>
  <c r="V38" i="3" s="1"/>
  <c r="Q38" i="3"/>
  <c r="T38" i="3" s="1"/>
  <c r="J39" i="3"/>
  <c r="L39" i="3"/>
  <c r="R38" i="3"/>
  <c r="U38" i="3" s="1"/>
  <c r="CC38" i="3"/>
  <c r="P39" i="3"/>
  <c r="H39" i="3"/>
  <c r="O39" i="3"/>
  <c r="I39" i="3"/>
  <c r="N39" i="3"/>
  <c r="BZ38" i="3"/>
  <c r="BE38" i="3"/>
  <c r="BH38" i="3" s="1"/>
  <c r="CG40" i="3"/>
  <c r="CF40" i="3"/>
  <c r="AJ39" i="3"/>
  <c r="P39" i="2" s="1"/>
  <c r="AM39" i="3"/>
  <c r="AG39" i="3"/>
  <c r="AW39" i="3"/>
  <c r="M39" i="3"/>
  <c r="CH41" i="3"/>
  <c r="F41" i="2" s="1"/>
  <c r="BR39" i="3"/>
  <c r="R39" i="2" l="1"/>
  <c r="T37" i="2"/>
  <c r="W37" i="2" s="1"/>
  <c r="K37" i="2"/>
  <c r="S37" i="2" s="1"/>
  <c r="V37" i="2" s="1"/>
  <c r="M37" i="2"/>
  <c r="U37" i="2" s="1"/>
  <c r="X37" i="2" s="1"/>
  <c r="Q38" i="2"/>
  <c r="O38" i="2"/>
  <c r="G38" i="2"/>
  <c r="M38" i="2" s="1"/>
  <c r="U38" i="2" s="1"/>
  <c r="H38" i="2"/>
  <c r="AD36" i="2"/>
  <c r="AA35" i="2"/>
  <c r="AC35" i="2"/>
  <c r="AB35" i="2"/>
  <c r="Y36" i="2"/>
  <c r="Z36" i="2" s="1"/>
  <c r="BX39" i="3"/>
  <c r="CA39" i="3" s="1"/>
  <c r="CD39" i="3"/>
  <c r="Q39" i="2" s="1"/>
  <c r="AH40" i="3"/>
  <c r="BD39" i="3"/>
  <c r="BG39" i="3" s="1"/>
  <c r="E41" i="3"/>
  <c r="G41" i="3"/>
  <c r="BB41" i="3" s="1"/>
  <c r="AB41" i="3"/>
  <c r="BM41" i="3" s="1"/>
  <c r="AD41" i="3"/>
  <c r="BO41" i="3" s="1"/>
  <c r="BU41" i="3" s="1"/>
  <c r="AC41" i="3"/>
  <c r="BN41" i="3" s="1"/>
  <c r="BT41" i="3" s="1"/>
  <c r="F41" i="3"/>
  <c r="BA41" i="3" s="1"/>
  <c r="BI39" i="3"/>
  <c r="W39" i="3"/>
  <c r="BJ39" i="3"/>
  <c r="X39" i="3"/>
  <c r="Y39" i="3"/>
  <c r="I39" i="2" s="1"/>
  <c r="AN39" i="3"/>
  <c r="AQ39" i="3" s="1"/>
  <c r="AT40" i="3" s="1"/>
  <c r="BV39" i="3"/>
  <c r="BY39" i="3" s="1"/>
  <c r="CB40" i="3" s="1"/>
  <c r="BP40" i="3"/>
  <c r="BS40" i="3"/>
  <c r="BQ40" i="3"/>
  <c r="BW40" i="3" s="1"/>
  <c r="AK40" i="3"/>
  <c r="AE40" i="3"/>
  <c r="BC39" i="3"/>
  <c r="BF39" i="3" s="1"/>
  <c r="AY40" i="3"/>
  <c r="AZ40" i="3"/>
  <c r="BK39" i="3"/>
  <c r="J39" i="2" s="1"/>
  <c r="K40" i="3"/>
  <c r="AX40" i="3"/>
  <c r="AP39" i="3"/>
  <c r="AS39" i="3" s="1"/>
  <c r="AV40" i="3" s="1"/>
  <c r="AO39" i="3"/>
  <c r="AR39" i="3" s="1"/>
  <c r="AU40" i="3" s="1"/>
  <c r="AL40" i="3"/>
  <c r="AI40" i="3"/>
  <c r="AF40" i="3"/>
  <c r="S39" i="3"/>
  <c r="V39" i="3" s="1"/>
  <c r="R39" i="3"/>
  <c r="U39" i="3" s="1"/>
  <c r="J40" i="3"/>
  <c r="L40" i="3"/>
  <c r="Q39" i="3"/>
  <c r="T39" i="3" s="1"/>
  <c r="CC39" i="3"/>
  <c r="P40" i="3"/>
  <c r="H40" i="3"/>
  <c r="O40" i="3"/>
  <c r="I40" i="3"/>
  <c r="N40" i="3"/>
  <c r="BZ39" i="3"/>
  <c r="BE39" i="3"/>
  <c r="BH39" i="3" s="1"/>
  <c r="CG41" i="3"/>
  <c r="CF41" i="3"/>
  <c r="AW40" i="3"/>
  <c r="M40" i="3"/>
  <c r="BR40" i="3"/>
  <c r="CH42" i="3"/>
  <c r="F42" i="2" s="1"/>
  <c r="AG40" i="3"/>
  <c r="AM40" i="3"/>
  <c r="AJ40" i="3"/>
  <c r="X38" i="2" l="1"/>
  <c r="K38" i="2"/>
  <c r="P40" i="2"/>
  <c r="R40" i="2"/>
  <c r="G39" i="2"/>
  <c r="L39" i="2" s="1"/>
  <c r="T39" i="2" s="1"/>
  <c r="W39" i="2" s="1"/>
  <c r="L38" i="2"/>
  <c r="T38" i="2" s="1"/>
  <c r="W38" i="2" s="1"/>
  <c r="H39" i="2"/>
  <c r="O39" i="2"/>
  <c r="N37" i="2"/>
  <c r="CD40" i="3"/>
  <c r="Q40" i="2" s="1"/>
  <c r="AD37" i="2"/>
  <c r="AA36" i="2"/>
  <c r="AB36" i="2"/>
  <c r="AC36" i="2"/>
  <c r="Y37" i="2"/>
  <c r="Z37" i="2" s="1"/>
  <c r="BX40" i="3"/>
  <c r="CA40" i="3" s="1"/>
  <c r="AH41" i="3"/>
  <c r="BD40" i="3"/>
  <c r="BG40" i="3" s="1"/>
  <c r="G42" i="3"/>
  <c r="BB42" i="3" s="1"/>
  <c r="F42" i="3"/>
  <c r="BA42" i="3" s="1"/>
  <c r="AB42" i="3"/>
  <c r="BM42" i="3" s="1"/>
  <c r="AC42" i="3"/>
  <c r="BN42" i="3" s="1"/>
  <c r="BT42" i="3" s="1"/>
  <c r="AD42" i="3"/>
  <c r="BO42" i="3" s="1"/>
  <c r="BU42" i="3" s="1"/>
  <c r="E42" i="3"/>
  <c r="BI40" i="3"/>
  <c r="W40" i="3"/>
  <c r="BJ40" i="3"/>
  <c r="X40" i="3"/>
  <c r="Y40" i="3"/>
  <c r="I40" i="2" s="1"/>
  <c r="AN40" i="3"/>
  <c r="AQ40" i="3" s="1"/>
  <c r="AT41" i="3" s="1"/>
  <c r="BV40" i="3"/>
  <c r="BY40" i="3" s="1"/>
  <c r="CB41" i="3" s="1"/>
  <c r="BP41" i="3"/>
  <c r="BS41" i="3"/>
  <c r="BQ41" i="3"/>
  <c r="BW41" i="3" s="1"/>
  <c r="AK41" i="3"/>
  <c r="AE41" i="3"/>
  <c r="BC40" i="3"/>
  <c r="BF40" i="3" s="1"/>
  <c r="AY41" i="3"/>
  <c r="AZ41" i="3"/>
  <c r="BK40" i="3"/>
  <c r="J40" i="2" s="1"/>
  <c r="K41" i="3"/>
  <c r="AX41" i="3"/>
  <c r="AO40" i="3"/>
  <c r="AR40" i="3" s="1"/>
  <c r="AU41" i="3" s="1"/>
  <c r="AL41" i="3"/>
  <c r="AI41" i="3"/>
  <c r="AF41" i="3"/>
  <c r="AP40" i="3"/>
  <c r="AS40" i="3" s="1"/>
  <c r="AV41" i="3" s="1"/>
  <c r="S40" i="3"/>
  <c r="V40" i="3" s="1"/>
  <c r="Q40" i="3"/>
  <c r="T40" i="3" s="1"/>
  <c r="J41" i="3"/>
  <c r="L41" i="3"/>
  <c r="R40" i="3"/>
  <c r="U40" i="3" s="1"/>
  <c r="CC40" i="3"/>
  <c r="P41" i="3"/>
  <c r="H41" i="3"/>
  <c r="O41" i="3"/>
  <c r="I41" i="3"/>
  <c r="N41" i="3"/>
  <c r="BZ40" i="3"/>
  <c r="BE40" i="3"/>
  <c r="BH40" i="3" s="1"/>
  <c r="CG42" i="3"/>
  <c r="CF42" i="3"/>
  <c r="AM41" i="3"/>
  <c r="AG41" i="3"/>
  <c r="AJ41" i="3"/>
  <c r="AW41" i="3"/>
  <c r="M41" i="3"/>
  <c r="BR41" i="3"/>
  <c r="CH43" i="3"/>
  <c r="F43" i="2" s="1"/>
  <c r="P41" i="2" l="1"/>
  <c r="K39" i="2"/>
  <c r="S39" i="2" s="1"/>
  <c r="V39" i="2" s="1"/>
  <c r="N38" i="2"/>
  <c r="M39" i="2"/>
  <c r="U39" i="2" s="1"/>
  <c r="X39" i="2" s="1"/>
  <c r="R41" i="2"/>
  <c r="G40" i="2"/>
  <c r="M40" i="2" s="1"/>
  <c r="U40" i="2" s="1"/>
  <c r="X40" i="2" s="1"/>
  <c r="AK42" i="3"/>
  <c r="H40" i="2"/>
  <c r="O40" i="2"/>
  <c r="S38" i="2"/>
  <c r="CD41" i="3"/>
  <c r="Q41" i="2" s="1"/>
  <c r="AA37" i="2"/>
  <c r="AB37" i="2"/>
  <c r="AC37" i="2"/>
  <c r="BX41" i="3"/>
  <c r="CA41" i="3" s="1"/>
  <c r="BD41" i="3"/>
  <c r="BG41" i="3" s="1"/>
  <c r="AD43" i="3"/>
  <c r="BO43" i="3" s="1"/>
  <c r="BU43" i="3" s="1"/>
  <c r="AC43" i="3"/>
  <c r="BN43" i="3" s="1"/>
  <c r="BT43" i="3" s="1"/>
  <c r="G43" i="3"/>
  <c r="BB43" i="3" s="1"/>
  <c r="F43" i="3"/>
  <c r="BA43" i="3" s="1"/>
  <c r="AB43" i="3"/>
  <c r="BM43" i="3" s="1"/>
  <c r="E43" i="3"/>
  <c r="AN41" i="3"/>
  <c r="AQ41" i="3" s="1"/>
  <c r="AT42" i="3" s="1"/>
  <c r="BI41" i="3"/>
  <c r="W41" i="3"/>
  <c r="BJ41" i="3"/>
  <c r="X41" i="3"/>
  <c r="Y41" i="3"/>
  <c r="I41" i="2" s="1"/>
  <c r="AE42" i="3"/>
  <c r="BV41" i="3"/>
  <c r="BY41" i="3" s="1"/>
  <c r="CB42" i="3" s="1"/>
  <c r="AH42" i="3"/>
  <c r="BP42" i="3"/>
  <c r="BS42" i="3"/>
  <c r="BQ42" i="3"/>
  <c r="BW42" i="3" s="1"/>
  <c r="BC41" i="3"/>
  <c r="BF41" i="3" s="1"/>
  <c r="AY42" i="3"/>
  <c r="AZ42" i="3"/>
  <c r="BK41" i="3"/>
  <c r="K42" i="3"/>
  <c r="AX42" i="3"/>
  <c r="AO41" i="3"/>
  <c r="AR41" i="3" s="1"/>
  <c r="AU42" i="3" s="1"/>
  <c r="AP41" i="3"/>
  <c r="AS41" i="3" s="1"/>
  <c r="AV42" i="3" s="1"/>
  <c r="AL42" i="3"/>
  <c r="AI42" i="3"/>
  <c r="AF42" i="3"/>
  <c r="R41" i="3"/>
  <c r="U41" i="3" s="1"/>
  <c r="S41" i="3"/>
  <c r="V41" i="3" s="1"/>
  <c r="CC41" i="3"/>
  <c r="Q41" i="3"/>
  <c r="T41" i="3" s="1"/>
  <c r="J42" i="3"/>
  <c r="L42" i="3"/>
  <c r="O42" i="3"/>
  <c r="I42" i="3"/>
  <c r="P42" i="3"/>
  <c r="H42" i="3"/>
  <c r="N42" i="3"/>
  <c r="BZ41" i="3"/>
  <c r="BE41" i="3"/>
  <c r="BH41" i="3" s="1"/>
  <c r="CG43" i="3"/>
  <c r="CF43" i="3"/>
  <c r="AG42" i="3"/>
  <c r="AJ42" i="3"/>
  <c r="AM42" i="3"/>
  <c r="AW42" i="3"/>
  <c r="M42" i="3"/>
  <c r="BR42" i="3"/>
  <c r="CH44" i="3"/>
  <c r="F44" i="2" s="1"/>
  <c r="K40" i="2" l="1"/>
  <c r="S40" i="2" s="1"/>
  <c r="V40" i="2" s="1"/>
  <c r="L40" i="2"/>
  <c r="T40" i="2" s="1"/>
  <c r="W40" i="2" s="1"/>
  <c r="CD42" i="3"/>
  <c r="Q42" i="2" s="1"/>
  <c r="P42" i="2"/>
  <c r="G41" i="2"/>
  <c r="L41" i="2" s="1"/>
  <c r="T41" i="2" s="1"/>
  <c r="W41" i="2" s="1"/>
  <c r="R42" i="2"/>
  <c r="J41" i="2"/>
  <c r="H41" i="2"/>
  <c r="O41" i="2"/>
  <c r="N39" i="2"/>
  <c r="V38" i="2"/>
  <c r="AD38" i="2" s="1"/>
  <c r="AD39" i="2"/>
  <c r="Y39" i="2"/>
  <c r="Z39" i="2" s="1"/>
  <c r="BX42" i="3"/>
  <c r="CA42" i="3" s="1"/>
  <c r="BD42" i="3"/>
  <c r="BG42" i="3" s="1"/>
  <c r="AK43" i="3"/>
  <c r="AB44" i="3"/>
  <c r="BM44" i="3" s="1"/>
  <c r="AD44" i="3"/>
  <c r="BO44" i="3" s="1"/>
  <c r="BU44" i="3" s="1"/>
  <c r="AC44" i="3"/>
  <c r="BN44" i="3" s="1"/>
  <c r="BT44" i="3" s="1"/>
  <c r="E44" i="3"/>
  <c r="G44" i="3"/>
  <c r="BB44" i="3" s="1"/>
  <c r="F44" i="3"/>
  <c r="BA44" i="3" s="1"/>
  <c r="AN42" i="3"/>
  <c r="AQ42" i="3" s="1"/>
  <c r="AT43" i="3" s="1"/>
  <c r="BI42" i="3"/>
  <c r="W42" i="3"/>
  <c r="BJ42" i="3"/>
  <c r="X42" i="3"/>
  <c r="Y42" i="3"/>
  <c r="I42" i="2" s="1"/>
  <c r="AH43" i="3"/>
  <c r="BV42" i="3"/>
  <c r="BY42" i="3" s="1"/>
  <c r="CB43" i="3" s="1"/>
  <c r="BP43" i="3"/>
  <c r="BS43" i="3"/>
  <c r="AE43" i="3"/>
  <c r="BQ43" i="3"/>
  <c r="BW43" i="3" s="1"/>
  <c r="BK42" i="3"/>
  <c r="J42" i="2" s="1"/>
  <c r="BC42" i="3"/>
  <c r="BF42" i="3" s="1"/>
  <c r="AY43" i="3"/>
  <c r="AZ43" i="3"/>
  <c r="K43" i="3"/>
  <c r="AX43" i="3"/>
  <c r="AO42" i="3"/>
  <c r="AR42" i="3" s="1"/>
  <c r="AU43" i="3" s="1"/>
  <c r="AL43" i="3"/>
  <c r="AI43" i="3"/>
  <c r="AF43" i="3"/>
  <c r="AP42" i="3"/>
  <c r="AS42" i="3" s="1"/>
  <c r="AV43" i="3" s="1"/>
  <c r="CC42" i="3"/>
  <c r="R42" i="3"/>
  <c r="U42" i="3" s="1"/>
  <c r="J43" i="3"/>
  <c r="L43" i="3"/>
  <c r="S42" i="3"/>
  <c r="V42" i="3" s="1"/>
  <c r="Q42" i="3"/>
  <c r="T42" i="3" s="1"/>
  <c r="P43" i="3"/>
  <c r="H43" i="3"/>
  <c r="O43" i="3"/>
  <c r="I43" i="3"/>
  <c r="N43" i="3"/>
  <c r="BZ42" i="3"/>
  <c r="BE42" i="3"/>
  <c r="BH42" i="3" s="1"/>
  <c r="CG44" i="3"/>
  <c r="CF44" i="3"/>
  <c r="CH45" i="3"/>
  <c r="F45" i="2" s="1"/>
  <c r="BR43" i="3"/>
  <c r="AM43" i="3"/>
  <c r="AJ43" i="3"/>
  <c r="AG43" i="3"/>
  <c r="AW43" i="3"/>
  <c r="M43" i="3"/>
  <c r="K41" i="2" l="1"/>
  <c r="M41" i="2"/>
  <c r="U41" i="2" s="1"/>
  <c r="X41" i="2" s="1"/>
  <c r="P43" i="2"/>
  <c r="CD43" i="3"/>
  <c r="O43" i="2" s="1"/>
  <c r="O42" i="2"/>
  <c r="G42" i="2"/>
  <c r="L42" i="2" s="1"/>
  <c r="T42" i="2" s="1"/>
  <c r="W42" i="2" s="1"/>
  <c r="R43" i="2"/>
  <c r="H42" i="2"/>
  <c r="N40" i="2"/>
  <c r="Y38" i="2"/>
  <c r="Z38" i="2" s="1"/>
  <c r="Y40" i="2"/>
  <c r="Z40" i="2" s="1"/>
  <c r="AA40" i="2" s="1"/>
  <c r="AD40" i="2"/>
  <c r="AA39" i="2"/>
  <c r="AB39" i="2"/>
  <c r="AC39" i="2"/>
  <c r="BX43" i="3"/>
  <c r="CA43" i="3" s="1"/>
  <c r="AE44" i="3"/>
  <c r="BD43" i="3"/>
  <c r="BG43" i="3" s="1"/>
  <c r="G45" i="3"/>
  <c r="BB45" i="3" s="1"/>
  <c r="AB45" i="3"/>
  <c r="BM45" i="3" s="1"/>
  <c r="AD45" i="3"/>
  <c r="BO45" i="3" s="1"/>
  <c r="BU45" i="3" s="1"/>
  <c r="AC45" i="3"/>
  <c r="BN45" i="3" s="1"/>
  <c r="BT45" i="3" s="1"/>
  <c r="E45" i="3"/>
  <c r="F45" i="3"/>
  <c r="BA45" i="3" s="1"/>
  <c r="AN43" i="3"/>
  <c r="AQ43" i="3" s="1"/>
  <c r="AT44" i="3" s="1"/>
  <c r="W43" i="3"/>
  <c r="BI43" i="3"/>
  <c r="BJ43" i="3"/>
  <c r="X43" i="3"/>
  <c r="Y43" i="3"/>
  <c r="I43" i="2" s="1"/>
  <c r="BV43" i="3"/>
  <c r="BY43" i="3" s="1"/>
  <c r="CB44" i="3" s="1"/>
  <c r="AH44" i="3"/>
  <c r="AK44" i="3"/>
  <c r="BP44" i="3"/>
  <c r="BS44" i="3"/>
  <c r="BK43" i="3"/>
  <c r="J43" i="2" s="1"/>
  <c r="BQ44" i="3"/>
  <c r="BW44" i="3" s="1"/>
  <c r="BC43" i="3"/>
  <c r="BF43" i="3" s="1"/>
  <c r="AY44" i="3"/>
  <c r="AZ44" i="3"/>
  <c r="CC43" i="3"/>
  <c r="K44" i="3"/>
  <c r="AX44" i="3"/>
  <c r="AO43" i="3"/>
  <c r="AR43" i="3" s="1"/>
  <c r="AU44" i="3" s="1"/>
  <c r="AP43" i="3"/>
  <c r="AS43" i="3" s="1"/>
  <c r="AV44" i="3" s="1"/>
  <c r="AL44" i="3"/>
  <c r="AI44" i="3"/>
  <c r="AF44" i="3"/>
  <c r="R43" i="3"/>
  <c r="U43" i="3" s="1"/>
  <c r="S43" i="3"/>
  <c r="V43" i="3" s="1"/>
  <c r="J44" i="3"/>
  <c r="L44" i="3"/>
  <c r="Q43" i="3"/>
  <c r="T43" i="3" s="1"/>
  <c r="O44" i="3"/>
  <c r="I44" i="3"/>
  <c r="P44" i="3"/>
  <c r="H44" i="3"/>
  <c r="N44" i="3"/>
  <c r="BZ43" i="3"/>
  <c r="BE43" i="3"/>
  <c r="BH43" i="3" s="1"/>
  <c r="CG45" i="3"/>
  <c r="CF45" i="3"/>
  <c r="M44" i="3"/>
  <c r="AW44" i="3"/>
  <c r="CH46" i="3"/>
  <c r="F46" i="2" s="1"/>
  <c r="BR44" i="3"/>
  <c r="AM44" i="3"/>
  <c r="AG44" i="3"/>
  <c r="AJ44" i="3"/>
  <c r="N41" i="2" l="1"/>
  <c r="K42" i="2"/>
  <c r="S42" i="2" s="1"/>
  <c r="V42" i="2" s="1"/>
  <c r="Q43" i="2"/>
  <c r="M42" i="2"/>
  <c r="U42" i="2" s="1"/>
  <c r="X42" i="2" s="1"/>
  <c r="CD44" i="3"/>
  <c r="Q44" i="2" s="1"/>
  <c r="G43" i="2"/>
  <c r="M43" i="2" s="1"/>
  <c r="U43" i="2" s="1"/>
  <c r="X43" i="2" s="1"/>
  <c r="O44" i="2"/>
  <c r="P44" i="2"/>
  <c r="R44" i="2"/>
  <c r="H43" i="2"/>
  <c r="AC38" i="2"/>
  <c r="AA38" i="2"/>
  <c r="AB38" i="2"/>
  <c r="S41" i="2"/>
  <c r="AC40" i="2"/>
  <c r="AB40" i="2"/>
  <c r="BX44" i="3"/>
  <c r="CA44" i="3" s="1"/>
  <c r="AK45" i="3"/>
  <c r="BD44" i="3"/>
  <c r="BG44" i="3" s="1"/>
  <c r="G46" i="3"/>
  <c r="BB46" i="3" s="1"/>
  <c r="F46" i="3"/>
  <c r="BA46" i="3" s="1"/>
  <c r="AB46" i="3"/>
  <c r="BM46" i="3" s="1"/>
  <c r="AD46" i="3"/>
  <c r="BO46" i="3" s="1"/>
  <c r="BU46" i="3" s="1"/>
  <c r="AC46" i="3"/>
  <c r="BN46" i="3" s="1"/>
  <c r="BT46" i="3" s="1"/>
  <c r="E46" i="3"/>
  <c r="AN44" i="3"/>
  <c r="AQ44" i="3" s="1"/>
  <c r="AT45" i="3" s="1"/>
  <c r="W44" i="3"/>
  <c r="BI44" i="3"/>
  <c r="BJ44" i="3"/>
  <c r="X44" i="3"/>
  <c r="Y44" i="3"/>
  <c r="I44" i="2" s="1"/>
  <c r="BV44" i="3"/>
  <c r="BY44" i="3" s="1"/>
  <c r="CB45" i="3" s="1"/>
  <c r="BK44" i="3"/>
  <c r="J44" i="2" s="1"/>
  <c r="BP45" i="3"/>
  <c r="BS45" i="3"/>
  <c r="BQ45" i="3"/>
  <c r="BW45" i="3" s="1"/>
  <c r="AE45" i="3"/>
  <c r="AH45" i="3"/>
  <c r="CC44" i="3"/>
  <c r="BC44" i="3"/>
  <c r="BF44" i="3" s="1"/>
  <c r="AY45" i="3"/>
  <c r="AZ45" i="3"/>
  <c r="K45" i="3"/>
  <c r="AX45" i="3"/>
  <c r="R44" i="3"/>
  <c r="U44" i="3" s="1"/>
  <c r="AP44" i="3"/>
  <c r="AS44" i="3" s="1"/>
  <c r="AV45" i="3" s="1"/>
  <c r="AO44" i="3"/>
  <c r="AR44" i="3" s="1"/>
  <c r="AU45" i="3" s="1"/>
  <c r="R45" i="2" s="1"/>
  <c r="AL45" i="3"/>
  <c r="AF45" i="3"/>
  <c r="AI45" i="3"/>
  <c r="Q44" i="3"/>
  <c r="T44" i="3" s="1"/>
  <c r="J45" i="3"/>
  <c r="L45" i="3"/>
  <c r="S44" i="3"/>
  <c r="V44" i="3" s="1"/>
  <c r="P45" i="3"/>
  <c r="H45" i="3"/>
  <c r="O45" i="3"/>
  <c r="I45" i="3"/>
  <c r="N45" i="3"/>
  <c r="BZ44" i="3"/>
  <c r="BE44" i="3"/>
  <c r="BH44" i="3" s="1"/>
  <c r="CG46" i="3"/>
  <c r="CF46" i="3"/>
  <c r="AJ45" i="3"/>
  <c r="AM45" i="3"/>
  <c r="AG45" i="3"/>
  <c r="CH47" i="3"/>
  <c r="F47" i="2" s="1"/>
  <c r="M45" i="3"/>
  <c r="AW45" i="3"/>
  <c r="BR45" i="3"/>
  <c r="N42" i="2" l="1"/>
  <c r="Y42" i="2"/>
  <c r="Z42" i="2" s="1"/>
  <c r="AA42" i="2" s="1"/>
  <c r="K43" i="2"/>
  <c r="S43" i="2" s="1"/>
  <c r="V43" i="2" s="1"/>
  <c r="L43" i="2"/>
  <c r="T43" i="2" s="1"/>
  <c r="W43" i="2" s="1"/>
  <c r="CD45" i="3"/>
  <c r="Q45" i="2" s="1"/>
  <c r="O45" i="2"/>
  <c r="P45" i="2"/>
  <c r="G44" i="2"/>
  <c r="L44" i="2" s="1"/>
  <c r="T44" i="2" s="1"/>
  <c r="W44" i="2" s="1"/>
  <c r="H44" i="2"/>
  <c r="V41" i="2"/>
  <c r="Y41" i="2" s="1"/>
  <c r="Z41" i="2" s="1"/>
  <c r="AA41" i="2" s="1"/>
  <c r="AD42" i="2"/>
  <c r="BX45" i="3"/>
  <c r="CA45" i="3" s="1"/>
  <c r="BJ45" i="3"/>
  <c r="AH46" i="3"/>
  <c r="BD45" i="3"/>
  <c r="BG45" i="3" s="1"/>
  <c r="G47" i="3"/>
  <c r="BB47" i="3" s="1"/>
  <c r="F47" i="3"/>
  <c r="BA47" i="3" s="1"/>
  <c r="AB47" i="3"/>
  <c r="BM47" i="3" s="1"/>
  <c r="AD47" i="3"/>
  <c r="BO47" i="3" s="1"/>
  <c r="BU47" i="3" s="1"/>
  <c r="AC47" i="3"/>
  <c r="BN47" i="3" s="1"/>
  <c r="BT47" i="3" s="1"/>
  <c r="E47" i="3"/>
  <c r="W45" i="3"/>
  <c r="BI45" i="3"/>
  <c r="X45" i="3"/>
  <c r="Y45" i="3"/>
  <c r="I45" i="2" s="1"/>
  <c r="BK45" i="3"/>
  <c r="BV45" i="3"/>
  <c r="BY45" i="3" s="1"/>
  <c r="CB46" i="3" s="1"/>
  <c r="AN45" i="3"/>
  <c r="AQ45" i="3" s="1"/>
  <c r="AT46" i="3" s="1"/>
  <c r="BP46" i="3"/>
  <c r="BS46" i="3"/>
  <c r="AK46" i="3"/>
  <c r="BQ46" i="3"/>
  <c r="BW46" i="3" s="1"/>
  <c r="CC45" i="3"/>
  <c r="AE46" i="3"/>
  <c r="BC45" i="3"/>
  <c r="BF45" i="3" s="1"/>
  <c r="AY46" i="3"/>
  <c r="AZ46" i="3"/>
  <c r="K46" i="3"/>
  <c r="AX46" i="3"/>
  <c r="AO45" i="3"/>
  <c r="AR45" i="3" s="1"/>
  <c r="AU46" i="3" s="1"/>
  <c r="AL46" i="3"/>
  <c r="AF46" i="3"/>
  <c r="AI46" i="3"/>
  <c r="AP45" i="3"/>
  <c r="AS45" i="3" s="1"/>
  <c r="AV46" i="3" s="1"/>
  <c r="R45" i="3"/>
  <c r="U45" i="3" s="1"/>
  <c r="S45" i="3"/>
  <c r="V45" i="3" s="1"/>
  <c r="J46" i="3"/>
  <c r="L46" i="3"/>
  <c r="Q45" i="3"/>
  <c r="T45" i="3" s="1"/>
  <c r="P46" i="3"/>
  <c r="H46" i="3"/>
  <c r="O46" i="3"/>
  <c r="I46" i="3"/>
  <c r="N46" i="3"/>
  <c r="BZ45" i="3"/>
  <c r="BE45" i="3"/>
  <c r="BH45" i="3" s="1"/>
  <c r="CG47" i="3"/>
  <c r="CF47" i="3"/>
  <c r="BR46" i="3"/>
  <c r="CH48" i="3"/>
  <c r="F48" i="2" s="1"/>
  <c r="AW46" i="3"/>
  <c r="M46" i="3"/>
  <c r="AG46" i="3"/>
  <c r="AJ46" i="3"/>
  <c r="AM46" i="3"/>
  <c r="AC42" i="2" l="1"/>
  <c r="AB42" i="2"/>
  <c r="K44" i="2"/>
  <c r="S44" i="2" s="1"/>
  <c r="V44" i="2" s="1"/>
  <c r="N43" i="2"/>
  <c r="CD46" i="3"/>
  <c r="Q46" i="2" s="1"/>
  <c r="M44" i="2"/>
  <c r="U44" i="2" s="1"/>
  <c r="X44" i="2" s="1"/>
  <c r="P46" i="2"/>
  <c r="J45" i="2"/>
  <c r="H45" i="2"/>
  <c r="R46" i="2"/>
  <c r="G45" i="2"/>
  <c r="L45" i="2" s="1"/>
  <c r="T45" i="2" s="1"/>
  <c r="W45" i="2" s="1"/>
  <c r="AC41" i="2"/>
  <c r="AB41" i="2"/>
  <c r="AD41" i="2"/>
  <c r="Y43" i="2"/>
  <c r="Z43" i="2" s="1"/>
  <c r="AA43" i="2" s="1"/>
  <c r="AD43" i="2"/>
  <c r="BX46" i="3"/>
  <c r="CA46" i="3" s="1"/>
  <c r="BJ46" i="3"/>
  <c r="AK47" i="3"/>
  <c r="BD46" i="3"/>
  <c r="BG46" i="3" s="1"/>
  <c r="G48" i="3"/>
  <c r="BB48" i="3" s="1"/>
  <c r="F48" i="3"/>
  <c r="BA48" i="3" s="1"/>
  <c r="AB48" i="3"/>
  <c r="BM48" i="3" s="1"/>
  <c r="AD48" i="3"/>
  <c r="BO48" i="3" s="1"/>
  <c r="BU48" i="3" s="1"/>
  <c r="AC48" i="3"/>
  <c r="BN48" i="3" s="1"/>
  <c r="BT48" i="3" s="1"/>
  <c r="E48" i="3"/>
  <c r="W46" i="3"/>
  <c r="BI46" i="3"/>
  <c r="X46" i="3"/>
  <c r="Y46" i="3"/>
  <c r="I46" i="2" s="1"/>
  <c r="BK46" i="3"/>
  <c r="CC46" i="3"/>
  <c r="AN46" i="3"/>
  <c r="AQ46" i="3" s="1"/>
  <c r="AT47" i="3" s="1"/>
  <c r="BV46" i="3"/>
  <c r="BY46" i="3" s="1"/>
  <c r="CB47" i="3" s="1"/>
  <c r="BP47" i="3"/>
  <c r="BS47" i="3"/>
  <c r="BQ47" i="3"/>
  <c r="BW47" i="3" s="1"/>
  <c r="AE47" i="3"/>
  <c r="AH47" i="3"/>
  <c r="BC46" i="3"/>
  <c r="BF46" i="3" s="1"/>
  <c r="AY47" i="3"/>
  <c r="AZ47" i="3"/>
  <c r="K47" i="3"/>
  <c r="AX47" i="3"/>
  <c r="AO46" i="3"/>
  <c r="AR46" i="3" s="1"/>
  <c r="AU47" i="3" s="1"/>
  <c r="AL47" i="3"/>
  <c r="AF47" i="3"/>
  <c r="AI47" i="3"/>
  <c r="AP46" i="3"/>
  <c r="AS46" i="3" s="1"/>
  <c r="AV47" i="3" s="1"/>
  <c r="R46" i="3"/>
  <c r="U46" i="3" s="1"/>
  <c r="S46" i="3"/>
  <c r="V46" i="3" s="1"/>
  <c r="Q46" i="3"/>
  <c r="T46" i="3" s="1"/>
  <c r="J47" i="3"/>
  <c r="L47" i="3"/>
  <c r="O47" i="3"/>
  <c r="I47" i="3"/>
  <c r="P47" i="3"/>
  <c r="H47" i="3"/>
  <c r="N47" i="3"/>
  <c r="BZ46" i="3"/>
  <c r="BE46" i="3"/>
  <c r="BH46" i="3" s="1"/>
  <c r="CG48" i="3"/>
  <c r="CF48" i="3"/>
  <c r="AM47" i="3"/>
  <c r="AG47" i="3"/>
  <c r="AJ47" i="3"/>
  <c r="M47" i="3"/>
  <c r="AW47" i="3"/>
  <c r="CH49" i="3"/>
  <c r="F49" i="2" s="1"/>
  <c r="BR47" i="3"/>
  <c r="CD47" i="3" l="1"/>
  <c r="Q47" i="2" s="1"/>
  <c r="K45" i="2"/>
  <c r="S45" i="2" s="1"/>
  <c r="V45" i="2" s="1"/>
  <c r="N44" i="2"/>
  <c r="O46" i="2"/>
  <c r="P47" i="2"/>
  <c r="M45" i="2"/>
  <c r="U45" i="2" s="1"/>
  <c r="X45" i="2" s="1"/>
  <c r="G46" i="2"/>
  <c r="L46" i="2" s="1"/>
  <c r="T46" i="2" s="1"/>
  <c r="W46" i="2" s="1"/>
  <c r="J46" i="2"/>
  <c r="H46" i="2"/>
  <c r="R47" i="2"/>
  <c r="Y44" i="2"/>
  <c r="Z44" i="2" s="1"/>
  <c r="AB44" i="2" s="1"/>
  <c r="AD44" i="2"/>
  <c r="AB43" i="2"/>
  <c r="AC43" i="2"/>
  <c r="BJ47" i="3"/>
  <c r="BX47" i="3"/>
  <c r="CA47" i="3" s="1"/>
  <c r="CD48" i="3" s="1"/>
  <c r="Q48" i="2" s="1"/>
  <c r="BD47" i="3"/>
  <c r="BG47" i="3" s="1"/>
  <c r="AE48" i="3"/>
  <c r="E49" i="3"/>
  <c r="G49" i="3"/>
  <c r="BB49" i="3" s="1"/>
  <c r="AB49" i="3"/>
  <c r="BM49" i="3" s="1"/>
  <c r="AD49" i="3"/>
  <c r="BO49" i="3" s="1"/>
  <c r="BU49" i="3" s="1"/>
  <c r="AC49" i="3"/>
  <c r="BN49" i="3" s="1"/>
  <c r="BT49" i="3" s="1"/>
  <c r="F49" i="3"/>
  <c r="BA49" i="3" s="1"/>
  <c r="CC47" i="3"/>
  <c r="W47" i="3"/>
  <c r="X47" i="3"/>
  <c r="BI47" i="3"/>
  <c r="Y47" i="3"/>
  <c r="I47" i="2" s="1"/>
  <c r="BK47" i="3"/>
  <c r="J47" i="2" s="1"/>
  <c r="BV47" i="3"/>
  <c r="BY47" i="3" s="1"/>
  <c r="CB48" i="3" s="1"/>
  <c r="BP48" i="3"/>
  <c r="BS48" i="3"/>
  <c r="AN47" i="3"/>
  <c r="AQ47" i="3" s="1"/>
  <c r="AT48" i="3" s="1"/>
  <c r="BQ48" i="3"/>
  <c r="BW48" i="3" s="1"/>
  <c r="AH48" i="3"/>
  <c r="AK48" i="3"/>
  <c r="BC47" i="3"/>
  <c r="BF47" i="3" s="1"/>
  <c r="AY48" i="3"/>
  <c r="AZ48" i="3"/>
  <c r="K48" i="3"/>
  <c r="AX48" i="3"/>
  <c r="AP47" i="3"/>
  <c r="AS47" i="3" s="1"/>
  <c r="AV48" i="3" s="1"/>
  <c r="AO47" i="3"/>
  <c r="AR47" i="3" s="1"/>
  <c r="AU48" i="3" s="1"/>
  <c r="AL48" i="3"/>
  <c r="AI48" i="3"/>
  <c r="AF48" i="3"/>
  <c r="S47" i="3"/>
  <c r="V47" i="3" s="1"/>
  <c r="R47" i="3"/>
  <c r="U47" i="3" s="1"/>
  <c r="J48" i="3"/>
  <c r="L48" i="3"/>
  <c r="Q47" i="3"/>
  <c r="T47" i="3" s="1"/>
  <c r="O48" i="3"/>
  <c r="I48" i="3"/>
  <c r="P48" i="3"/>
  <c r="H48" i="3"/>
  <c r="N48" i="3"/>
  <c r="BZ47" i="3"/>
  <c r="BE47" i="3"/>
  <c r="BH47" i="3" s="1"/>
  <c r="CG49" i="3"/>
  <c r="CF49" i="3"/>
  <c r="AJ48" i="3"/>
  <c r="P48" i="2" s="1"/>
  <c r="AG48" i="3"/>
  <c r="AM48" i="3"/>
  <c r="BR48" i="3"/>
  <c r="AW48" i="3"/>
  <c r="M48" i="3"/>
  <c r="CH50" i="3"/>
  <c r="F50" i="2" s="1"/>
  <c r="O48" i="2" l="1"/>
  <c r="O47" i="2"/>
  <c r="K46" i="2"/>
  <c r="S46" i="2" s="1"/>
  <c r="V46" i="2" s="1"/>
  <c r="G47" i="2"/>
  <c r="L47" i="2" s="1"/>
  <c r="T47" i="2" s="1"/>
  <c r="W47" i="2" s="1"/>
  <c r="M46" i="2"/>
  <c r="U46" i="2" s="1"/>
  <c r="X46" i="2" s="1"/>
  <c r="H47" i="2"/>
  <c r="R48" i="2"/>
  <c r="N45" i="2"/>
  <c r="AA44" i="2"/>
  <c r="AC44" i="2"/>
  <c r="Y45" i="2"/>
  <c r="Z45" i="2" s="1"/>
  <c r="AA45" i="2" s="1"/>
  <c r="AD45" i="2"/>
  <c r="BJ48" i="3"/>
  <c r="BX48" i="3"/>
  <c r="CA48" i="3" s="1"/>
  <c r="CD49" i="3" s="1"/>
  <c r="Q49" i="2" s="1"/>
  <c r="AN48" i="3"/>
  <c r="AQ48" i="3" s="1"/>
  <c r="AT49" i="3" s="1"/>
  <c r="CC48" i="3"/>
  <c r="AK49" i="3"/>
  <c r="BD48" i="3"/>
  <c r="BG48" i="3" s="1"/>
  <c r="G50" i="3"/>
  <c r="BB50" i="3" s="1"/>
  <c r="F50" i="3"/>
  <c r="BA50" i="3" s="1"/>
  <c r="AB50" i="3"/>
  <c r="BM50" i="3" s="1"/>
  <c r="AC50" i="3"/>
  <c r="BN50" i="3" s="1"/>
  <c r="BT50" i="3" s="1"/>
  <c r="AD50" i="3"/>
  <c r="BO50" i="3" s="1"/>
  <c r="BU50" i="3" s="1"/>
  <c r="E50" i="3"/>
  <c r="W48" i="3"/>
  <c r="X48" i="3"/>
  <c r="BI48" i="3"/>
  <c r="Y48" i="3"/>
  <c r="I48" i="2" s="1"/>
  <c r="BK48" i="3"/>
  <c r="J48" i="2" s="1"/>
  <c r="BV48" i="3"/>
  <c r="BY48" i="3" s="1"/>
  <c r="CB49" i="3" s="1"/>
  <c r="BP49" i="3"/>
  <c r="BS49" i="3"/>
  <c r="BQ49" i="3"/>
  <c r="BW49" i="3" s="1"/>
  <c r="AE49" i="3"/>
  <c r="AH49" i="3"/>
  <c r="BC48" i="3"/>
  <c r="BF48" i="3" s="1"/>
  <c r="AY49" i="3"/>
  <c r="AZ49" i="3"/>
  <c r="K49" i="3"/>
  <c r="AX49" i="3"/>
  <c r="AO48" i="3"/>
  <c r="AR48" i="3" s="1"/>
  <c r="AU49" i="3" s="1"/>
  <c r="AL49" i="3"/>
  <c r="AI49" i="3"/>
  <c r="AF49" i="3"/>
  <c r="AP48" i="3"/>
  <c r="AS48" i="3" s="1"/>
  <c r="AV49" i="3" s="1"/>
  <c r="R48" i="3"/>
  <c r="U48" i="3" s="1"/>
  <c r="S48" i="3"/>
  <c r="V48" i="3" s="1"/>
  <c r="J49" i="3"/>
  <c r="L49" i="3"/>
  <c r="Q48" i="3"/>
  <c r="T48" i="3" s="1"/>
  <c r="O49" i="3"/>
  <c r="I49" i="3"/>
  <c r="P49" i="3"/>
  <c r="H49" i="3"/>
  <c r="N49" i="3"/>
  <c r="BZ48" i="3"/>
  <c r="BE48" i="3"/>
  <c r="BH48" i="3" s="1"/>
  <c r="CG50" i="3"/>
  <c r="CF50" i="3"/>
  <c r="CH51" i="3"/>
  <c r="F51" i="2" s="1"/>
  <c r="AJ49" i="3"/>
  <c r="P49" i="2" s="1"/>
  <c r="AG49" i="3"/>
  <c r="AM49" i="3"/>
  <c r="BR49" i="3"/>
  <c r="O49" i="2" s="1"/>
  <c r="M49" i="3"/>
  <c r="AW49" i="3"/>
  <c r="K47" i="2" l="1"/>
  <c r="N46" i="2"/>
  <c r="M47" i="2"/>
  <c r="U47" i="2" s="1"/>
  <c r="X47" i="2" s="1"/>
  <c r="H48" i="2"/>
  <c r="G48" i="2"/>
  <c r="L48" i="2" s="1"/>
  <c r="T48" i="2" s="1"/>
  <c r="W48" i="2" s="1"/>
  <c r="R49" i="2"/>
  <c r="BJ49" i="3"/>
  <c r="AC45" i="2"/>
  <c r="AB45" i="2"/>
  <c r="Y46" i="2"/>
  <c r="Z46" i="2" s="1"/>
  <c r="AB46" i="2" s="1"/>
  <c r="AD46" i="2"/>
  <c r="BX49" i="3"/>
  <c r="CA49" i="3" s="1"/>
  <c r="CD50" i="3" s="1"/>
  <c r="Q50" i="2" s="1"/>
  <c r="CC49" i="3"/>
  <c r="BD49" i="3"/>
  <c r="BG49" i="3" s="1"/>
  <c r="AK50" i="3"/>
  <c r="AD51" i="3"/>
  <c r="BO51" i="3" s="1"/>
  <c r="BU51" i="3" s="1"/>
  <c r="AC51" i="3"/>
  <c r="BN51" i="3" s="1"/>
  <c r="BT51" i="3" s="1"/>
  <c r="G51" i="3"/>
  <c r="BB51" i="3" s="1"/>
  <c r="F51" i="3"/>
  <c r="BA51" i="3" s="1"/>
  <c r="AB51" i="3"/>
  <c r="BM51" i="3" s="1"/>
  <c r="E51" i="3"/>
  <c r="W49" i="3"/>
  <c r="X49" i="3"/>
  <c r="BI49" i="3"/>
  <c r="Y49" i="3"/>
  <c r="I49" i="2" s="1"/>
  <c r="AN49" i="3"/>
  <c r="AQ49" i="3" s="1"/>
  <c r="AT50" i="3" s="1"/>
  <c r="BK49" i="3"/>
  <c r="J49" i="2" s="1"/>
  <c r="BV49" i="3"/>
  <c r="BY49" i="3" s="1"/>
  <c r="CB50" i="3" s="1"/>
  <c r="BP50" i="3"/>
  <c r="BS50" i="3"/>
  <c r="AE50" i="3"/>
  <c r="BQ50" i="3"/>
  <c r="BW50" i="3" s="1"/>
  <c r="AH50" i="3"/>
  <c r="BC49" i="3"/>
  <c r="BF49" i="3" s="1"/>
  <c r="AY50" i="3"/>
  <c r="AZ50" i="3"/>
  <c r="K50" i="3"/>
  <c r="AX50" i="3"/>
  <c r="AO49" i="3"/>
  <c r="AR49" i="3" s="1"/>
  <c r="AU50" i="3" s="1"/>
  <c r="AP49" i="3"/>
  <c r="AS49" i="3" s="1"/>
  <c r="AV50" i="3" s="1"/>
  <c r="AL50" i="3"/>
  <c r="AI50" i="3"/>
  <c r="AF50" i="3"/>
  <c r="R49" i="3"/>
  <c r="U49" i="3" s="1"/>
  <c r="S49" i="3"/>
  <c r="V49" i="3" s="1"/>
  <c r="J50" i="3"/>
  <c r="L50" i="3"/>
  <c r="Q49" i="3"/>
  <c r="T49" i="3" s="1"/>
  <c r="P50" i="3"/>
  <c r="H50" i="3"/>
  <c r="O50" i="3"/>
  <c r="I50" i="3"/>
  <c r="N50" i="3"/>
  <c r="BZ49" i="3"/>
  <c r="BE49" i="3"/>
  <c r="BH49" i="3" s="1"/>
  <c r="CG51" i="3"/>
  <c r="CF51" i="3"/>
  <c r="AG50" i="3"/>
  <c r="AM50" i="3"/>
  <c r="AJ50" i="3"/>
  <c r="BR50" i="3"/>
  <c r="O50" i="2" s="1"/>
  <c r="CH52" i="3"/>
  <c r="F52" i="2" s="1"/>
  <c r="M50" i="3"/>
  <c r="AW50" i="3"/>
  <c r="K48" i="2" l="1"/>
  <c r="S48" i="2" s="1"/>
  <c r="V48" i="2" s="1"/>
  <c r="N47" i="2"/>
  <c r="M48" i="2"/>
  <c r="U48" i="2" s="1"/>
  <c r="X48" i="2" s="1"/>
  <c r="S47" i="2"/>
  <c r="V47" i="2" s="1"/>
  <c r="AD47" i="2" s="1"/>
  <c r="R50" i="2"/>
  <c r="P50" i="2"/>
  <c r="G49" i="2"/>
  <c r="M49" i="2" s="1"/>
  <c r="U49" i="2" s="1"/>
  <c r="X49" i="2" s="1"/>
  <c r="H49" i="2"/>
  <c r="BJ50" i="3"/>
  <c r="AC46" i="2"/>
  <c r="BX50" i="3"/>
  <c r="CA50" i="3" s="1"/>
  <c r="CD51" i="3" s="1"/>
  <c r="Q51" i="2" s="1"/>
  <c r="CC50" i="3"/>
  <c r="AH51" i="3"/>
  <c r="BD50" i="3"/>
  <c r="BG50" i="3" s="1"/>
  <c r="AB52" i="3"/>
  <c r="BM52" i="3" s="1"/>
  <c r="AD52" i="3"/>
  <c r="BO52" i="3" s="1"/>
  <c r="BU52" i="3" s="1"/>
  <c r="AC52" i="3"/>
  <c r="BN52" i="3" s="1"/>
  <c r="BT52" i="3" s="1"/>
  <c r="F52" i="3"/>
  <c r="BA52" i="3" s="1"/>
  <c r="G52" i="3"/>
  <c r="BB52" i="3" s="1"/>
  <c r="E52" i="3"/>
  <c r="AN50" i="3"/>
  <c r="AQ50" i="3" s="1"/>
  <c r="AT51" i="3" s="1"/>
  <c r="W50" i="3"/>
  <c r="X50" i="3"/>
  <c r="BI50" i="3"/>
  <c r="Y50" i="3"/>
  <c r="I50" i="2" s="1"/>
  <c r="BK50" i="3"/>
  <c r="J50" i="2" s="1"/>
  <c r="BV50" i="3"/>
  <c r="BY50" i="3" s="1"/>
  <c r="CB51" i="3" s="1"/>
  <c r="BP51" i="3"/>
  <c r="BS51" i="3"/>
  <c r="BQ51" i="3"/>
  <c r="BW51" i="3" s="1"/>
  <c r="AE51" i="3"/>
  <c r="AK51" i="3"/>
  <c r="BC50" i="3"/>
  <c r="BF50" i="3" s="1"/>
  <c r="AY51" i="3"/>
  <c r="AZ51" i="3"/>
  <c r="K51" i="3"/>
  <c r="AX51" i="3"/>
  <c r="AO50" i="3"/>
  <c r="AR50" i="3" s="1"/>
  <c r="AU51" i="3" s="1"/>
  <c r="AP50" i="3"/>
  <c r="AS50" i="3" s="1"/>
  <c r="AV51" i="3" s="1"/>
  <c r="AL51" i="3"/>
  <c r="AI51" i="3"/>
  <c r="AF51" i="3"/>
  <c r="S50" i="3"/>
  <c r="V50" i="3" s="1"/>
  <c r="R50" i="3"/>
  <c r="U50" i="3" s="1"/>
  <c r="J51" i="3"/>
  <c r="L51" i="3"/>
  <c r="Q50" i="3"/>
  <c r="T50" i="3" s="1"/>
  <c r="P51" i="3"/>
  <c r="H51" i="3"/>
  <c r="O51" i="3"/>
  <c r="I51" i="3"/>
  <c r="N51" i="3"/>
  <c r="BZ50" i="3"/>
  <c r="CC51" i="3" s="1"/>
  <c r="BE50" i="3"/>
  <c r="BH50" i="3" s="1"/>
  <c r="CG52" i="3"/>
  <c r="CF52" i="3"/>
  <c r="AM51" i="3"/>
  <c r="AG51" i="3"/>
  <c r="AJ51" i="3"/>
  <c r="CH53" i="3"/>
  <c r="F53" i="2" s="1"/>
  <c r="M51" i="3"/>
  <c r="AW51" i="3"/>
  <c r="BR51" i="3"/>
  <c r="O51" i="2" s="1"/>
  <c r="K49" i="2" l="1"/>
  <c r="S49" i="2" s="1"/>
  <c r="V49" i="2" s="1"/>
  <c r="AD49" i="2" s="1"/>
  <c r="L49" i="2"/>
  <c r="T49" i="2" s="1"/>
  <c r="W49" i="2" s="1"/>
  <c r="Y47" i="2"/>
  <c r="Z47" i="2" s="1"/>
  <c r="AA47" i="2" s="1"/>
  <c r="Y48" i="2"/>
  <c r="Z48" i="2" s="1"/>
  <c r="AB48" i="2" s="1"/>
  <c r="N48" i="2"/>
  <c r="P51" i="2"/>
  <c r="G50" i="2"/>
  <c r="L50" i="2" s="1"/>
  <c r="T50" i="2" s="1"/>
  <c r="W50" i="2" s="1"/>
  <c r="R51" i="2"/>
  <c r="H50" i="2"/>
  <c r="BJ51" i="3"/>
  <c r="AD48" i="2"/>
  <c r="BX51" i="3"/>
  <c r="CA51" i="3" s="1"/>
  <c r="CD52" i="3" s="1"/>
  <c r="Q52" i="2" s="1"/>
  <c r="AH52" i="3"/>
  <c r="BD51" i="3"/>
  <c r="BG51" i="3" s="1"/>
  <c r="BJ52" i="3" s="1"/>
  <c r="X51" i="3"/>
  <c r="G53" i="3"/>
  <c r="BB53" i="3" s="1"/>
  <c r="AB53" i="3"/>
  <c r="BM53" i="3" s="1"/>
  <c r="AD53" i="3"/>
  <c r="BO53" i="3" s="1"/>
  <c r="BU53" i="3" s="1"/>
  <c r="AC53" i="3"/>
  <c r="BN53" i="3" s="1"/>
  <c r="BT53" i="3" s="1"/>
  <c r="E53" i="3"/>
  <c r="F53" i="3"/>
  <c r="BA53" i="3" s="1"/>
  <c r="AN51" i="3"/>
  <c r="AQ51" i="3" s="1"/>
  <c r="AT52" i="3" s="1"/>
  <c r="W51" i="3"/>
  <c r="BI51" i="3"/>
  <c r="Y51" i="3"/>
  <c r="I51" i="2" s="1"/>
  <c r="BK51" i="3"/>
  <c r="J51" i="2" s="1"/>
  <c r="AE52" i="3"/>
  <c r="BV51" i="3"/>
  <c r="BY51" i="3" s="1"/>
  <c r="CB52" i="3" s="1"/>
  <c r="BP52" i="3"/>
  <c r="BS52" i="3"/>
  <c r="BQ52" i="3"/>
  <c r="BW52" i="3" s="1"/>
  <c r="AK52" i="3"/>
  <c r="BC51" i="3"/>
  <c r="BF51" i="3" s="1"/>
  <c r="AY52" i="3"/>
  <c r="AZ52" i="3"/>
  <c r="K52" i="3"/>
  <c r="AX52" i="3"/>
  <c r="AP51" i="3"/>
  <c r="AS51" i="3" s="1"/>
  <c r="AV52" i="3" s="1"/>
  <c r="AL52" i="3"/>
  <c r="AI52" i="3"/>
  <c r="AF52" i="3"/>
  <c r="AO51" i="3"/>
  <c r="AR51" i="3" s="1"/>
  <c r="AU52" i="3" s="1"/>
  <c r="S51" i="3"/>
  <c r="V51" i="3" s="1"/>
  <c r="R51" i="3"/>
  <c r="U51" i="3" s="1"/>
  <c r="J52" i="3"/>
  <c r="L52" i="3"/>
  <c r="Q51" i="3"/>
  <c r="T51" i="3" s="1"/>
  <c r="O52" i="3"/>
  <c r="I52" i="3"/>
  <c r="P52" i="3"/>
  <c r="H52" i="3"/>
  <c r="N52" i="3"/>
  <c r="BZ51" i="3"/>
  <c r="CC52" i="3" s="1"/>
  <c r="BE51" i="3"/>
  <c r="BH51" i="3" s="1"/>
  <c r="CG53" i="3"/>
  <c r="CF53" i="3"/>
  <c r="CH54" i="3"/>
  <c r="F54" i="2" s="1"/>
  <c r="BR52" i="3"/>
  <c r="AW52" i="3"/>
  <c r="M52" i="3"/>
  <c r="AM52" i="3"/>
  <c r="AG52" i="3"/>
  <c r="AJ52" i="3"/>
  <c r="N49" i="2" l="1"/>
  <c r="K50" i="2"/>
  <c r="S50" i="2" s="1"/>
  <c r="V50" i="2" s="1"/>
  <c r="AB47" i="2"/>
  <c r="AC47" i="2"/>
  <c r="AC48" i="2"/>
  <c r="AA48" i="2"/>
  <c r="M50" i="2"/>
  <c r="U50" i="2" s="1"/>
  <c r="X50" i="2" s="1"/>
  <c r="O52" i="2"/>
  <c r="R52" i="2"/>
  <c r="P52" i="2"/>
  <c r="H51" i="2"/>
  <c r="G51" i="2"/>
  <c r="Y49" i="2"/>
  <c r="Z49" i="2" s="1"/>
  <c r="AA49" i="2" s="1"/>
  <c r="BX52" i="3"/>
  <c r="CA52" i="3" s="1"/>
  <c r="CD53" i="3" s="1"/>
  <c r="Q53" i="2" s="1"/>
  <c r="AH53" i="3"/>
  <c r="X52" i="3"/>
  <c r="BD52" i="3"/>
  <c r="BG52" i="3" s="1"/>
  <c r="BJ53" i="3" s="1"/>
  <c r="BI52" i="3"/>
  <c r="W52" i="3"/>
  <c r="G54" i="3"/>
  <c r="BB54" i="3" s="1"/>
  <c r="F54" i="3"/>
  <c r="BA54" i="3" s="1"/>
  <c r="AB54" i="3"/>
  <c r="BM54" i="3" s="1"/>
  <c r="AD54" i="3"/>
  <c r="BO54" i="3" s="1"/>
  <c r="BU54" i="3" s="1"/>
  <c r="AC54" i="3"/>
  <c r="BN54" i="3" s="1"/>
  <c r="BT54" i="3" s="1"/>
  <c r="E54" i="3"/>
  <c r="Y52" i="3"/>
  <c r="I52" i="2" s="1"/>
  <c r="BK52" i="3"/>
  <c r="J52" i="2" s="1"/>
  <c r="AN52" i="3"/>
  <c r="AQ52" i="3" s="1"/>
  <c r="AT53" i="3" s="1"/>
  <c r="BV52" i="3"/>
  <c r="BY52" i="3" s="1"/>
  <c r="CB53" i="3" s="1"/>
  <c r="BP53" i="3"/>
  <c r="BS53" i="3"/>
  <c r="AE53" i="3"/>
  <c r="BQ53" i="3"/>
  <c r="BW53" i="3" s="1"/>
  <c r="AK53" i="3"/>
  <c r="BC52" i="3"/>
  <c r="BF52" i="3" s="1"/>
  <c r="AY53" i="3"/>
  <c r="AZ53" i="3"/>
  <c r="K53" i="3"/>
  <c r="AX53" i="3"/>
  <c r="AL53" i="3"/>
  <c r="AI53" i="3"/>
  <c r="AF53" i="3"/>
  <c r="AP52" i="3"/>
  <c r="AS52" i="3" s="1"/>
  <c r="AV53" i="3" s="1"/>
  <c r="R52" i="3"/>
  <c r="U52" i="3" s="1"/>
  <c r="AO52" i="3"/>
  <c r="AR52" i="3" s="1"/>
  <c r="AU53" i="3" s="1"/>
  <c r="R53" i="2" s="1"/>
  <c r="S52" i="3"/>
  <c r="V52" i="3" s="1"/>
  <c r="Q52" i="3"/>
  <c r="T52" i="3" s="1"/>
  <c r="J53" i="3"/>
  <c r="L53" i="3"/>
  <c r="P53" i="3"/>
  <c r="H53" i="3"/>
  <c r="O53" i="3"/>
  <c r="I53" i="3"/>
  <c r="N53" i="3"/>
  <c r="BZ52" i="3"/>
  <c r="CC53" i="3" s="1"/>
  <c r="BE52" i="3"/>
  <c r="BH52" i="3" s="1"/>
  <c r="CG54" i="3"/>
  <c r="CF54" i="3"/>
  <c r="BR53" i="3"/>
  <c r="AM53" i="3"/>
  <c r="AG53" i="3"/>
  <c r="AJ53" i="3"/>
  <c r="AW53" i="3"/>
  <c r="M53" i="3"/>
  <c r="CH55" i="3"/>
  <c r="F55" i="2" s="1"/>
  <c r="K51" i="2" l="1"/>
  <c r="S51" i="2" s="1"/>
  <c r="V51" i="2" s="1"/>
  <c r="Y50" i="2"/>
  <c r="Z50" i="2" s="1"/>
  <c r="AA50" i="2" s="1"/>
  <c r="O53" i="2"/>
  <c r="N50" i="2"/>
  <c r="G52" i="2"/>
  <c r="M52" i="2" s="1"/>
  <c r="U52" i="2" s="1"/>
  <c r="X52" i="2" s="1"/>
  <c r="P53" i="2"/>
  <c r="L51" i="2"/>
  <c r="T51" i="2" s="1"/>
  <c r="W51" i="2" s="1"/>
  <c r="M51" i="2"/>
  <c r="U51" i="2" s="1"/>
  <c r="X51" i="2" s="1"/>
  <c r="H52" i="2"/>
  <c r="AD50" i="2"/>
  <c r="AC49" i="2"/>
  <c r="AB49" i="2"/>
  <c r="X53" i="3"/>
  <c r="BX53" i="3"/>
  <c r="CA53" i="3" s="1"/>
  <c r="CD54" i="3" s="1"/>
  <c r="Q54" i="2" s="1"/>
  <c r="W53" i="3"/>
  <c r="BD53" i="3"/>
  <c r="BG53" i="3" s="1"/>
  <c r="BJ54" i="3" s="1"/>
  <c r="BI53" i="3"/>
  <c r="AK54" i="3"/>
  <c r="G55" i="3"/>
  <c r="BB55" i="3" s="1"/>
  <c r="F55" i="3"/>
  <c r="BA55" i="3" s="1"/>
  <c r="AB55" i="3"/>
  <c r="BM55" i="3" s="1"/>
  <c r="AD55" i="3"/>
  <c r="BO55" i="3" s="1"/>
  <c r="BU55" i="3" s="1"/>
  <c r="AC55" i="3"/>
  <c r="BN55" i="3" s="1"/>
  <c r="BT55" i="3" s="1"/>
  <c r="E55" i="3"/>
  <c r="AN53" i="3"/>
  <c r="AQ53" i="3" s="1"/>
  <c r="AT54" i="3" s="1"/>
  <c r="Y53" i="3"/>
  <c r="I53" i="2" s="1"/>
  <c r="BK53" i="3"/>
  <c r="BV53" i="3"/>
  <c r="BY53" i="3" s="1"/>
  <c r="CB54" i="3" s="1"/>
  <c r="BP54" i="3"/>
  <c r="BS54" i="3"/>
  <c r="BQ54" i="3"/>
  <c r="BW54" i="3" s="1"/>
  <c r="AE54" i="3"/>
  <c r="AH54" i="3"/>
  <c r="BC53" i="3"/>
  <c r="BF53" i="3" s="1"/>
  <c r="AY54" i="3"/>
  <c r="AZ54" i="3"/>
  <c r="AO53" i="3"/>
  <c r="AR53" i="3" s="1"/>
  <c r="AU54" i="3" s="1"/>
  <c r="K54" i="3"/>
  <c r="AX54" i="3"/>
  <c r="AL54" i="3"/>
  <c r="AF54" i="3"/>
  <c r="AI54" i="3"/>
  <c r="AP53" i="3"/>
  <c r="AS53" i="3" s="1"/>
  <c r="AV54" i="3" s="1"/>
  <c r="Q53" i="3"/>
  <c r="T53" i="3" s="1"/>
  <c r="R53" i="3"/>
  <c r="U53" i="3" s="1"/>
  <c r="S53" i="3"/>
  <c r="V53" i="3" s="1"/>
  <c r="J54" i="3"/>
  <c r="L54" i="3"/>
  <c r="O54" i="3"/>
  <c r="I54" i="3"/>
  <c r="P54" i="3"/>
  <c r="H54" i="3"/>
  <c r="N54" i="3"/>
  <c r="BZ53" i="3"/>
  <c r="CC54" i="3" s="1"/>
  <c r="BE53" i="3"/>
  <c r="BH53" i="3" s="1"/>
  <c r="CF55" i="3"/>
  <c r="CG55" i="3"/>
  <c r="BR54" i="3"/>
  <c r="CH56" i="3"/>
  <c r="F56" i="2" s="1"/>
  <c r="AM54" i="3"/>
  <c r="AG54" i="3"/>
  <c r="AJ54" i="3"/>
  <c r="P54" i="2" s="1"/>
  <c r="M54" i="3"/>
  <c r="AW54" i="3"/>
  <c r="L52" i="2" l="1"/>
  <c r="T52" i="2" s="1"/>
  <c r="W52" i="2" s="1"/>
  <c r="AD51" i="2"/>
  <c r="K52" i="2"/>
  <c r="S52" i="2" s="1"/>
  <c r="V52" i="2" s="1"/>
  <c r="N51" i="2"/>
  <c r="AB50" i="2"/>
  <c r="AC50" i="2"/>
  <c r="R54" i="2"/>
  <c r="Y51" i="2"/>
  <c r="Z51" i="2" s="1"/>
  <c r="AC51" i="2" s="1"/>
  <c r="O54" i="2"/>
  <c r="G53" i="2"/>
  <c r="L53" i="2" s="1"/>
  <c r="T53" i="2" s="1"/>
  <c r="W53" i="2" s="1"/>
  <c r="J53" i="2"/>
  <c r="H53" i="2"/>
  <c r="X54" i="3"/>
  <c r="W54" i="3"/>
  <c r="BX54" i="3"/>
  <c r="CA54" i="3" s="1"/>
  <c r="CD55" i="3" s="1"/>
  <c r="Q55" i="2" s="1"/>
  <c r="BD54" i="3"/>
  <c r="BG54" i="3" s="1"/>
  <c r="BJ55" i="3" s="1"/>
  <c r="BI54" i="3"/>
  <c r="AH55" i="3"/>
  <c r="G56" i="3"/>
  <c r="BB56" i="3" s="1"/>
  <c r="F56" i="3"/>
  <c r="BA56" i="3" s="1"/>
  <c r="AB56" i="3"/>
  <c r="BM56" i="3" s="1"/>
  <c r="AD56" i="3"/>
  <c r="BO56" i="3" s="1"/>
  <c r="BU56" i="3" s="1"/>
  <c r="AC56" i="3"/>
  <c r="BN56" i="3" s="1"/>
  <c r="BT56" i="3" s="1"/>
  <c r="E56" i="3"/>
  <c r="Y54" i="3"/>
  <c r="I54" i="2" s="1"/>
  <c r="BK54" i="3"/>
  <c r="J54" i="2" s="1"/>
  <c r="BV54" i="3"/>
  <c r="BY54" i="3" s="1"/>
  <c r="CB55" i="3" s="1"/>
  <c r="BP55" i="3"/>
  <c r="BS55" i="3"/>
  <c r="AE55" i="3"/>
  <c r="AK55" i="3"/>
  <c r="BQ55" i="3"/>
  <c r="BW55" i="3" s="1"/>
  <c r="AN54" i="3"/>
  <c r="AQ54" i="3" s="1"/>
  <c r="AT55" i="3" s="1"/>
  <c r="BC54" i="3"/>
  <c r="BF54" i="3" s="1"/>
  <c r="AY55" i="3"/>
  <c r="AZ55" i="3"/>
  <c r="K55" i="3"/>
  <c r="AX55" i="3"/>
  <c r="AO54" i="3"/>
  <c r="AR54" i="3" s="1"/>
  <c r="AU55" i="3" s="1"/>
  <c r="AL55" i="3"/>
  <c r="AF55" i="3"/>
  <c r="AI55" i="3"/>
  <c r="AP54" i="3"/>
  <c r="AS54" i="3" s="1"/>
  <c r="AV55" i="3" s="1"/>
  <c r="R54" i="3"/>
  <c r="U54" i="3" s="1"/>
  <c r="S54" i="3"/>
  <c r="V54" i="3" s="1"/>
  <c r="J55" i="3"/>
  <c r="L55" i="3"/>
  <c r="Q54" i="3"/>
  <c r="T54" i="3" s="1"/>
  <c r="P55" i="3"/>
  <c r="H55" i="3"/>
  <c r="O55" i="3"/>
  <c r="I55" i="3"/>
  <c r="N55" i="3"/>
  <c r="BZ54" i="3"/>
  <c r="CC55" i="3" s="1"/>
  <c r="BE54" i="3"/>
  <c r="BH54" i="3" s="1"/>
  <c r="CG56" i="3"/>
  <c r="CF56" i="3"/>
  <c r="AW55" i="3"/>
  <c r="M55" i="3"/>
  <c r="BR55" i="3"/>
  <c r="AG55" i="3"/>
  <c r="AM55" i="3"/>
  <c r="AJ55" i="3"/>
  <c r="CH57" i="3"/>
  <c r="F57" i="2" s="1"/>
  <c r="K53" i="2" l="1"/>
  <c r="S53" i="2" s="1"/>
  <c r="V53" i="2" s="1"/>
  <c r="N52" i="2"/>
  <c r="Y52" i="2"/>
  <c r="Z52" i="2" s="1"/>
  <c r="AA52" i="2" s="1"/>
  <c r="AD52" i="2"/>
  <c r="AA51" i="2"/>
  <c r="AB51" i="2"/>
  <c r="X55" i="3"/>
  <c r="P55" i="2"/>
  <c r="G54" i="2"/>
  <c r="L54" i="2" s="1"/>
  <c r="T54" i="2" s="1"/>
  <c r="W54" i="2" s="1"/>
  <c r="R55" i="2"/>
  <c r="M53" i="2"/>
  <c r="U53" i="2" s="1"/>
  <c r="X53" i="2" s="1"/>
  <c r="O55" i="2"/>
  <c r="H54" i="2"/>
  <c r="W55" i="3"/>
  <c r="BX55" i="3"/>
  <c r="CA55" i="3" s="1"/>
  <c r="CD56" i="3" s="1"/>
  <c r="Q56" i="2" s="1"/>
  <c r="BI55" i="3"/>
  <c r="BD55" i="3"/>
  <c r="BG55" i="3" s="1"/>
  <c r="BJ56" i="3" s="1"/>
  <c r="AK56" i="3"/>
  <c r="E57" i="3"/>
  <c r="G57" i="3"/>
  <c r="BB57" i="3" s="1"/>
  <c r="AB57" i="3"/>
  <c r="BM57" i="3" s="1"/>
  <c r="AD57" i="3"/>
  <c r="BO57" i="3" s="1"/>
  <c r="BU57" i="3" s="1"/>
  <c r="AC57" i="3"/>
  <c r="BN57" i="3" s="1"/>
  <c r="BT57" i="3" s="1"/>
  <c r="F57" i="3"/>
  <c r="BA57" i="3" s="1"/>
  <c r="Y55" i="3"/>
  <c r="AN55" i="3"/>
  <c r="AQ55" i="3" s="1"/>
  <c r="AT56" i="3" s="1"/>
  <c r="BK55" i="3"/>
  <c r="J55" i="2" s="1"/>
  <c r="BV55" i="3"/>
  <c r="BY55" i="3" s="1"/>
  <c r="CB56" i="3" s="1"/>
  <c r="BP56" i="3"/>
  <c r="BS56" i="3"/>
  <c r="BQ56" i="3"/>
  <c r="BW56" i="3" s="1"/>
  <c r="AH56" i="3"/>
  <c r="AE56" i="3"/>
  <c r="BC55" i="3"/>
  <c r="BF55" i="3" s="1"/>
  <c r="AY56" i="3"/>
  <c r="AZ56" i="3"/>
  <c r="K56" i="3"/>
  <c r="AX56" i="3"/>
  <c r="AO55" i="3"/>
  <c r="AR55" i="3" s="1"/>
  <c r="AU56" i="3" s="1"/>
  <c r="AP55" i="3"/>
  <c r="AS55" i="3" s="1"/>
  <c r="AV56" i="3" s="1"/>
  <c r="AL56" i="3"/>
  <c r="AI56" i="3"/>
  <c r="AF56" i="3"/>
  <c r="S55" i="3"/>
  <c r="V55" i="3" s="1"/>
  <c r="R55" i="3"/>
  <c r="U55" i="3" s="1"/>
  <c r="J56" i="3"/>
  <c r="L56" i="3"/>
  <c r="Q55" i="3"/>
  <c r="T55" i="3" s="1"/>
  <c r="P56" i="3"/>
  <c r="H56" i="3"/>
  <c r="O56" i="3"/>
  <c r="I56" i="3"/>
  <c r="N56" i="3"/>
  <c r="BZ55" i="3"/>
  <c r="CC56" i="3" s="1"/>
  <c r="BE55" i="3"/>
  <c r="BH55" i="3" s="1"/>
  <c r="CG57" i="3"/>
  <c r="CF57" i="3"/>
  <c r="AM56" i="3"/>
  <c r="AJ56" i="3"/>
  <c r="AG56" i="3"/>
  <c r="CH58" i="3"/>
  <c r="F58" i="2" s="1"/>
  <c r="BR56" i="3"/>
  <c r="AW56" i="3"/>
  <c r="M56" i="3"/>
  <c r="X56" i="3" l="1"/>
  <c r="AC52" i="2"/>
  <c r="AB52" i="2"/>
  <c r="K54" i="2"/>
  <c r="S54" i="2" s="1"/>
  <c r="V54" i="2" s="1"/>
  <c r="AD53" i="2"/>
  <c r="N53" i="2"/>
  <c r="Y53" i="2"/>
  <c r="Z53" i="2" s="1"/>
  <c r="AA53" i="2" s="1"/>
  <c r="O56" i="2"/>
  <c r="M54" i="2"/>
  <c r="U54" i="2" s="1"/>
  <c r="X54" i="2" s="1"/>
  <c r="P56" i="2"/>
  <c r="G55" i="2"/>
  <c r="M55" i="2" s="1"/>
  <c r="U55" i="2" s="1"/>
  <c r="X55" i="2" s="1"/>
  <c r="R56" i="2"/>
  <c r="I55" i="2"/>
  <c r="H55" i="2"/>
  <c r="W56" i="3"/>
  <c r="BX56" i="3"/>
  <c r="CA56" i="3" s="1"/>
  <c r="CD57" i="3" s="1"/>
  <c r="Q57" i="2" s="1"/>
  <c r="BI56" i="3"/>
  <c r="AH57" i="3"/>
  <c r="BD56" i="3"/>
  <c r="BG56" i="3" s="1"/>
  <c r="BJ57" i="3" s="1"/>
  <c r="G58" i="3"/>
  <c r="BB58" i="3" s="1"/>
  <c r="F58" i="3"/>
  <c r="BA58" i="3" s="1"/>
  <c r="AB58" i="3"/>
  <c r="BM58" i="3" s="1"/>
  <c r="E58" i="3"/>
  <c r="AC58" i="3"/>
  <c r="BN58" i="3" s="1"/>
  <c r="BT58" i="3" s="1"/>
  <c r="AD58" i="3"/>
  <c r="BO58" i="3" s="1"/>
  <c r="BU58" i="3" s="1"/>
  <c r="Y56" i="3"/>
  <c r="BK56" i="3"/>
  <c r="J56" i="2" s="1"/>
  <c r="BV56" i="3"/>
  <c r="BY56" i="3" s="1"/>
  <c r="CB57" i="3" s="1"/>
  <c r="BP57" i="3"/>
  <c r="BS57" i="3"/>
  <c r="BQ57" i="3"/>
  <c r="BW57" i="3" s="1"/>
  <c r="AE57" i="3"/>
  <c r="AK57" i="3"/>
  <c r="AN56" i="3"/>
  <c r="AQ56" i="3" s="1"/>
  <c r="AT57" i="3" s="1"/>
  <c r="AP56" i="3"/>
  <c r="AS56" i="3" s="1"/>
  <c r="AV57" i="3" s="1"/>
  <c r="BC56" i="3"/>
  <c r="BF56" i="3" s="1"/>
  <c r="AY57" i="3"/>
  <c r="AZ57" i="3"/>
  <c r="K57" i="3"/>
  <c r="AX57" i="3"/>
  <c r="AO56" i="3"/>
  <c r="AR56" i="3" s="1"/>
  <c r="AU57" i="3" s="1"/>
  <c r="AL57" i="3"/>
  <c r="AI57" i="3"/>
  <c r="AF57" i="3"/>
  <c r="R56" i="3"/>
  <c r="U56" i="3" s="1"/>
  <c r="X57" i="3" s="1"/>
  <c r="S56" i="3"/>
  <c r="V56" i="3" s="1"/>
  <c r="J57" i="3"/>
  <c r="L57" i="3"/>
  <c r="Q56" i="3"/>
  <c r="T56" i="3" s="1"/>
  <c r="P57" i="3"/>
  <c r="H57" i="3"/>
  <c r="O57" i="3"/>
  <c r="I57" i="3"/>
  <c r="N57" i="3"/>
  <c r="BZ56" i="3"/>
  <c r="CC57" i="3" s="1"/>
  <c r="BE56" i="3"/>
  <c r="BH56" i="3" s="1"/>
  <c r="CG58" i="3"/>
  <c r="CF58" i="3"/>
  <c r="AM57" i="3"/>
  <c r="AJ57" i="3"/>
  <c r="AG57" i="3"/>
  <c r="BR57" i="3"/>
  <c r="AW57" i="3"/>
  <c r="M57" i="3"/>
  <c r="CH59" i="3"/>
  <c r="F59" i="2" s="1"/>
  <c r="W57" i="3" l="1"/>
  <c r="K55" i="2"/>
  <c r="S55" i="2" s="1"/>
  <c r="V55" i="2" s="1"/>
  <c r="AD55" i="2" s="1"/>
  <c r="N54" i="2"/>
  <c r="AC53" i="2"/>
  <c r="AB53" i="2"/>
  <c r="Y54" i="2"/>
  <c r="Z54" i="2" s="1"/>
  <c r="AA54" i="2" s="1"/>
  <c r="AD54" i="2"/>
  <c r="L55" i="2"/>
  <c r="T55" i="2" s="1"/>
  <c r="W55" i="2" s="1"/>
  <c r="O57" i="2"/>
  <c r="P57" i="2"/>
  <c r="G56" i="2"/>
  <c r="M56" i="2" s="1"/>
  <c r="U56" i="2" s="1"/>
  <c r="X56" i="2" s="1"/>
  <c r="R57" i="2"/>
  <c r="H56" i="2"/>
  <c r="I56" i="2"/>
  <c r="BX57" i="3"/>
  <c r="CA57" i="3" s="1"/>
  <c r="CD58" i="3" s="1"/>
  <c r="Q58" i="2" s="1"/>
  <c r="BI57" i="3"/>
  <c r="AK58" i="3"/>
  <c r="BD57" i="3"/>
  <c r="BG57" i="3" s="1"/>
  <c r="BJ58" i="3" s="1"/>
  <c r="AD59" i="3"/>
  <c r="BO59" i="3" s="1"/>
  <c r="BU59" i="3" s="1"/>
  <c r="AC59" i="3"/>
  <c r="BN59" i="3" s="1"/>
  <c r="BT59" i="3" s="1"/>
  <c r="G59" i="3"/>
  <c r="BB59" i="3" s="1"/>
  <c r="F59" i="3"/>
  <c r="BA59" i="3" s="1"/>
  <c r="AB59" i="3"/>
  <c r="BM59" i="3" s="1"/>
  <c r="E59" i="3"/>
  <c r="Y57" i="3"/>
  <c r="BK57" i="3"/>
  <c r="J57" i="2" s="1"/>
  <c r="BV57" i="3"/>
  <c r="BY57" i="3" s="1"/>
  <c r="CB58" i="3" s="1"/>
  <c r="AN57" i="3"/>
  <c r="AQ57" i="3" s="1"/>
  <c r="AT58" i="3" s="1"/>
  <c r="AH58" i="3"/>
  <c r="BP58" i="3"/>
  <c r="BS58" i="3"/>
  <c r="BQ58" i="3"/>
  <c r="BW58" i="3" s="1"/>
  <c r="AE58" i="3"/>
  <c r="BC57" i="3"/>
  <c r="BF57" i="3" s="1"/>
  <c r="AY58" i="3"/>
  <c r="AZ58" i="3"/>
  <c r="AO57" i="3"/>
  <c r="AR57" i="3" s="1"/>
  <c r="AU58" i="3" s="1"/>
  <c r="K58" i="3"/>
  <c r="AX58" i="3"/>
  <c r="AP57" i="3"/>
  <c r="AS57" i="3" s="1"/>
  <c r="AV58" i="3" s="1"/>
  <c r="AL58" i="3"/>
  <c r="AF58" i="3"/>
  <c r="AI58" i="3"/>
  <c r="R57" i="3"/>
  <c r="U57" i="3" s="1"/>
  <c r="X58" i="3" s="1"/>
  <c r="J58" i="3"/>
  <c r="L58" i="3"/>
  <c r="S57" i="3"/>
  <c r="V57" i="3" s="1"/>
  <c r="Q57" i="3"/>
  <c r="T57" i="3" s="1"/>
  <c r="W58" i="3" s="1"/>
  <c r="P58" i="3"/>
  <c r="H58" i="3"/>
  <c r="O58" i="3"/>
  <c r="I58" i="3"/>
  <c r="N58" i="3"/>
  <c r="BZ57" i="3"/>
  <c r="CC58" i="3" s="1"/>
  <c r="BE57" i="3"/>
  <c r="BH57" i="3" s="1"/>
  <c r="CG59" i="3"/>
  <c r="CF59" i="3"/>
  <c r="AM58" i="3"/>
  <c r="AG58" i="3"/>
  <c r="AJ58" i="3"/>
  <c r="BR58" i="3"/>
  <c r="CH60" i="3"/>
  <c r="F60" i="2" s="1"/>
  <c r="AW58" i="3"/>
  <c r="M58" i="3"/>
  <c r="K56" i="2" l="1"/>
  <c r="S56" i="2" s="1"/>
  <c r="V56" i="2" s="1"/>
  <c r="AD56" i="2" s="1"/>
  <c r="N55" i="2"/>
  <c r="Y55" i="2"/>
  <c r="Z55" i="2" s="1"/>
  <c r="AC55" i="2" s="1"/>
  <c r="AC54" i="2"/>
  <c r="AB54" i="2"/>
  <c r="L56" i="2"/>
  <c r="T56" i="2" s="1"/>
  <c r="W56" i="2" s="1"/>
  <c r="O58" i="2"/>
  <c r="P58" i="2"/>
  <c r="G57" i="2"/>
  <c r="M57" i="2" s="1"/>
  <c r="U57" i="2" s="1"/>
  <c r="X57" i="2" s="1"/>
  <c r="R58" i="2"/>
  <c r="I57" i="2"/>
  <c r="H57" i="2"/>
  <c r="BX58" i="3"/>
  <c r="CA58" i="3" s="1"/>
  <c r="CD59" i="3" s="1"/>
  <c r="Q59" i="2" s="1"/>
  <c r="BI58" i="3"/>
  <c r="AH59" i="3"/>
  <c r="Y58" i="3"/>
  <c r="BD58" i="3"/>
  <c r="BG58" i="3" s="1"/>
  <c r="BJ59" i="3" s="1"/>
  <c r="AB60" i="3"/>
  <c r="BM60" i="3" s="1"/>
  <c r="AD60" i="3"/>
  <c r="BO60" i="3" s="1"/>
  <c r="BU60" i="3" s="1"/>
  <c r="AC60" i="3"/>
  <c r="BN60" i="3" s="1"/>
  <c r="BT60" i="3" s="1"/>
  <c r="F60" i="3"/>
  <c r="BA60" i="3" s="1"/>
  <c r="E60" i="3"/>
  <c r="G60" i="3"/>
  <c r="BB60" i="3" s="1"/>
  <c r="BK58" i="3"/>
  <c r="J58" i="2" s="1"/>
  <c r="AN58" i="3"/>
  <c r="AQ58" i="3" s="1"/>
  <c r="AT59" i="3" s="1"/>
  <c r="BV58" i="3"/>
  <c r="BY58" i="3" s="1"/>
  <c r="CB59" i="3" s="1"/>
  <c r="BP59" i="3"/>
  <c r="BS59" i="3"/>
  <c r="BQ59" i="3"/>
  <c r="BW59" i="3" s="1"/>
  <c r="AK59" i="3"/>
  <c r="AE59" i="3"/>
  <c r="BC58" i="3"/>
  <c r="BF58" i="3" s="1"/>
  <c r="AY59" i="3"/>
  <c r="AZ59" i="3"/>
  <c r="K59" i="3"/>
  <c r="AX59" i="3"/>
  <c r="AO58" i="3"/>
  <c r="AR58" i="3" s="1"/>
  <c r="AU59" i="3" s="1"/>
  <c r="AP58" i="3"/>
  <c r="AS58" i="3" s="1"/>
  <c r="AV59" i="3" s="1"/>
  <c r="AL59" i="3"/>
  <c r="AI59" i="3"/>
  <c r="AF59" i="3"/>
  <c r="R58" i="3"/>
  <c r="U58" i="3" s="1"/>
  <c r="X59" i="3" s="1"/>
  <c r="S58" i="3"/>
  <c r="V58" i="3" s="1"/>
  <c r="J59" i="3"/>
  <c r="L59" i="3"/>
  <c r="Q58" i="3"/>
  <c r="T58" i="3" s="1"/>
  <c r="W59" i="3" s="1"/>
  <c r="O59" i="3"/>
  <c r="I59" i="3"/>
  <c r="P59" i="3"/>
  <c r="H59" i="3"/>
  <c r="N59" i="3"/>
  <c r="BZ58" i="3"/>
  <c r="CC59" i="3" s="1"/>
  <c r="BE58" i="3"/>
  <c r="BH58" i="3" s="1"/>
  <c r="CG60" i="3"/>
  <c r="CF60" i="3"/>
  <c r="AW59" i="3"/>
  <c r="M59" i="3"/>
  <c r="CH61" i="3"/>
  <c r="F61" i="2" s="1"/>
  <c r="AG59" i="3"/>
  <c r="AM59" i="3"/>
  <c r="AJ59" i="3"/>
  <c r="BR59" i="3"/>
  <c r="O59" i="2" s="1"/>
  <c r="R59" i="2" l="1"/>
  <c r="P59" i="2"/>
  <c r="AB55" i="2"/>
  <c r="AA55" i="2"/>
  <c r="L57" i="2"/>
  <c r="T57" i="2" s="1"/>
  <c r="W57" i="2" s="1"/>
  <c r="Y56" i="2"/>
  <c r="Z56" i="2" s="1"/>
  <c r="AB56" i="2" s="1"/>
  <c r="K57" i="2"/>
  <c r="S57" i="2" s="1"/>
  <c r="V57" i="2" s="1"/>
  <c r="N56" i="2"/>
  <c r="G58" i="2"/>
  <c r="H58" i="2"/>
  <c r="I58" i="2"/>
  <c r="BX59" i="3"/>
  <c r="CA59" i="3" s="1"/>
  <c r="CD60" i="3" s="1"/>
  <c r="Q60" i="2" s="1"/>
  <c r="BI59" i="3"/>
  <c r="Y59" i="3"/>
  <c r="G59" i="2" s="1"/>
  <c r="AK60" i="3"/>
  <c r="BD59" i="3"/>
  <c r="BG59" i="3" s="1"/>
  <c r="BJ60" i="3" s="1"/>
  <c r="G61" i="3"/>
  <c r="BB61" i="3" s="1"/>
  <c r="AB61" i="3"/>
  <c r="BM61" i="3" s="1"/>
  <c r="AD61" i="3"/>
  <c r="BO61" i="3" s="1"/>
  <c r="BU61" i="3" s="1"/>
  <c r="AC61" i="3"/>
  <c r="BN61" i="3" s="1"/>
  <c r="BT61" i="3" s="1"/>
  <c r="E61" i="3"/>
  <c r="F61" i="3"/>
  <c r="BA61" i="3" s="1"/>
  <c r="BK59" i="3"/>
  <c r="J59" i="2" s="1"/>
  <c r="AH60" i="3"/>
  <c r="BV59" i="3"/>
  <c r="BY59" i="3" s="1"/>
  <c r="CB60" i="3" s="1"/>
  <c r="AE60" i="3"/>
  <c r="BP60" i="3"/>
  <c r="BS60" i="3"/>
  <c r="AN59" i="3"/>
  <c r="AQ59" i="3" s="1"/>
  <c r="AT60" i="3" s="1"/>
  <c r="BQ60" i="3"/>
  <c r="BW60" i="3" s="1"/>
  <c r="BC59" i="3"/>
  <c r="BF59" i="3" s="1"/>
  <c r="AY60" i="3"/>
  <c r="AZ60" i="3"/>
  <c r="K60" i="3"/>
  <c r="AX60" i="3"/>
  <c r="AP59" i="3"/>
  <c r="AS59" i="3" s="1"/>
  <c r="AV60" i="3" s="1"/>
  <c r="AO59" i="3"/>
  <c r="AR59" i="3" s="1"/>
  <c r="AU60" i="3" s="1"/>
  <c r="AL60" i="3"/>
  <c r="AI60" i="3"/>
  <c r="AF60" i="3"/>
  <c r="S59" i="3"/>
  <c r="V59" i="3" s="1"/>
  <c r="R59" i="3"/>
  <c r="U59" i="3" s="1"/>
  <c r="X60" i="3" s="1"/>
  <c r="J60" i="3"/>
  <c r="L60" i="3"/>
  <c r="Q59" i="3"/>
  <c r="T59" i="3" s="1"/>
  <c r="W60" i="3" s="1"/>
  <c r="P60" i="3"/>
  <c r="H60" i="3"/>
  <c r="O60" i="3"/>
  <c r="I60" i="3"/>
  <c r="N60" i="3"/>
  <c r="BZ59" i="3"/>
  <c r="CC60" i="3" s="1"/>
  <c r="BE59" i="3"/>
  <c r="BH59" i="3" s="1"/>
  <c r="CG61" i="3"/>
  <c r="CF61" i="3"/>
  <c r="CH62" i="3"/>
  <c r="F62" i="2" s="1"/>
  <c r="M60" i="3"/>
  <c r="AW60" i="3"/>
  <c r="BR60" i="3"/>
  <c r="O60" i="2" s="1"/>
  <c r="AG60" i="3"/>
  <c r="AM60" i="3"/>
  <c r="AJ60" i="3"/>
  <c r="AA56" i="2" l="1"/>
  <c r="AC56" i="2"/>
  <c r="K58" i="2"/>
  <c r="S58" i="2" s="1"/>
  <c r="V58" i="2" s="1"/>
  <c r="N57" i="2"/>
  <c r="Y57" i="2"/>
  <c r="Z57" i="2" s="1"/>
  <c r="AB57" i="2" s="1"/>
  <c r="AD57" i="2"/>
  <c r="M58" i="2"/>
  <c r="U58" i="2" s="1"/>
  <c r="X58" i="2" s="1"/>
  <c r="L58" i="2"/>
  <c r="T58" i="2" s="1"/>
  <c r="W58" i="2" s="1"/>
  <c r="P60" i="2"/>
  <c r="R60" i="2"/>
  <c r="H59" i="2"/>
  <c r="I59" i="2"/>
  <c r="L59" i="2" s="1"/>
  <c r="T59" i="2" s="1"/>
  <c r="W59" i="2" s="1"/>
  <c r="BX60" i="3"/>
  <c r="CA60" i="3" s="1"/>
  <c r="CD61" i="3" s="1"/>
  <c r="Q61" i="2" s="1"/>
  <c r="BI60" i="3"/>
  <c r="M59" i="2"/>
  <c r="U59" i="2" s="1"/>
  <c r="X59" i="2" s="1"/>
  <c r="Y60" i="3"/>
  <c r="BD60" i="3"/>
  <c r="BG60" i="3" s="1"/>
  <c r="BJ61" i="3" s="1"/>
  <c r="AK61" i="3"/>
  <c r="G62" i="3"/>
  <c r="BB62" i="3" s="1"/>
  <c r="F62" i="3"/>
  <c r="BA62" i="3" s="1"/>
  <c r="AB62" i="3"/>
  <c r="BM62" i="3" s="1"/>
  <c r="AD62" i="3"/>
  <c r="BO62" i="3" s="1"/>
  <c r="BU62" i="3" s="1"/>
  <c r="AC62" i="3"/>
  <c r="BN62" i="3" s="1"/>
  <c r="BT62" i="3" s="1"/>
  <c r="E62" i="3"/>
  <c r="AN60" i="3"/>
  <c r="AQ60" i="3" s="1"/>
  <c r="AT61" i="3" s="1"/>
  <c r="BK60" i="3"/>
  <c r="BV60" i="3"/>
  <c r="BY60" i="3" s="1"/>
  <c r="CB61" i="3" s="1"/>
  <c r="BP61" i="3"/>
  <c r="BS61" i="3"/>
  <c r="BQ61" i="3"/>
  <c r="BW61" i="3" s="1"/>
  <c r="AE61" i="3"/>
  <c r="AH61" i="3"/>
  <c r="BC60" i="3"/>
  <c r="BF60" i="3" s="1"/>
  <c r="AY61" i="3"/>
  <c r="AZ61" i="3"/>
  <c r="K61" i="3"/>
  <c r="AX61" i="3"/>
  <c r="AO60" i="3"/>
  <c r="AR60" i="3" s="1"/>
  <c r="AU61" i="3" s="1"/>
  <c r="AP60" i="3"/>
  <c r="AS60" i="3" s="1"/>
  <c r="AV61" i="3" s="1"/>
  <c r="AL61" i="3"/>
  <c r="AI61" i="3"/>
  <c r="AF61" i="3"/>
  <c r="R60" i="3"/>
  <c r="U60" i="3" s="1"/>
  <c r="X61" i="3" s="1"/>
  <c r="S60" i="3"/>
  <c r="V60" i="3" s="1"/>
  <c r="J61" i="3"/>
  <c r="L61" i="3"/>
  <c r="Q60" i="3"/>
  <c r="T60" i="3" s="1"/>
  <c r="W61" i="3" s="1"/>
  <c r="P61" i="3"/>
  <c r="H61" i="3"/>
  <c r="O61" i="3"/>
  <c r="I61" i="3"/>
  <c r="N61" i="3"/>
  <c r="BZ60" i="3"/>
  <c r="CC61" i="3" s="1"/>
  <c r="BE60" i="3"/>
  <c r="BH60" i="3" s="1"/>
  <c r="CG62" i="3"/>
  <c r="CF62" i="3"/>
  <c r="CH63" i="3"/>
  <c r="F63" i="2" s="1"/>
  <c r="M61" i="3"/>
  <c r="AW61" i="3"/>
  <c r="BR61" i="3"/>
  <c r="AJ61" i="3"/>
  <c r="AG61" i="3"/>
  <c r="AM61" i="3"/>
  <c r="AA57" i="2" l="1"/>
  <c r="AC57" i="2"/>
  <c r="K59" i="2"/>
  <c r="S59" i="2" s="1"/>
  <c r="V59" i="2" s="1"/>
  <c r="AD58" i="2"/>
  <c r="N58" i="2"/>
  <c r="Y58" i="2"/>
  <c r="Z58" i="2" s="1"/>
  <c r="AA58" i="2" s="1"/>
  <c r="O61" i="2"/>
  <c r="BI61" i="3"/>
  <c r="P61" i="2"/>
  <c r="J60" i="2"/>
  <c r="G60" i="2"/>
  <c r="R61" i="2"/>
  <c r="I60" i="2"/>
  <c r="H60" i="2"/>
  <c r="BX61" i="3"/>
  <c r="CA61" i="3" s="1"/>
  <c r="CD62" i="3" s="1"/>
  <c r="Q62" i="2" s="1"/>
  <c r="Y61" i="3"/>
  <c r="G61" i="2" s="1"/>
  <c r="BD61" i="3"/>
  <c r="BG61" i="3" s="1"/>
  <c r="BJ62" i="3" s="1"/>
  <c r="AE62" i="3"/>
  <c r="G63" i="3"/>
  <c r="BB63" i="3" s="1"/>
  <c r="F63" i="3"/>
  <c r="BA63" i="3" s="1"/>
  <c r="AB63" i="3"/>
  <c r="BM63" i="3" s="1"/>
  <c r="AD63" i="3"/>
  <c r="BO63" i="3" s="1"/>
  <c r="BU63" i="3" s="1"/>
  <c r="AC63" i="3"/>
  <c r="BN63" i="3" s="1"/>
  <c r="BT63" i="3" s="1"/>
  <c r="E63" i="3"/>
  <c r="BK61" i="3"/>
  <c r="AK62" i="3"/>
  <c r="BV61" i="3"/>
  <c r="BY61" i="3" s="1"/>
  <c r="CB62" i="3" s="1"/>
  <c r="AH62" i="3"/>
  <c r="BP62" i="3"/>
  <c r="BS62" i="3"/>
  <c r="BQ62" i="3"/>
  <c r="BW62" i="3" s="1"/>
  <c r="AN61" i="3"/>
  <c r="AQ61" i="3" s="1"/>
  <c r="AT62" i="3" s="1"/>
  <c r="BC61" i="3"/>
  <c r="BF61" i="3" s="1"/>
  <c r="AY62" i="3"/>
  <c r="AZ62" i="3"/>
  <c r="K62" i="3"/>
  <c r="AX62" i="3"/>
  <c r="AO61" i="3"/>
  <c r="AR61" i="3" s="1"/>
  <c r="AU62" i="3" s="1"/>
  <c r="AL62" i="3"/>
  <c r="AF62" i="3"/>
  <c r="AI62" i="3"/>
  <c r="AP61" i="3"/>
  <c r="AS61" i="3" s="1"/>
  <c r="AV62" i="3" s="1"/>
  <c r="R61" i="3"/>
  <c r="U61" i="3" s="1"/>
  <c r="X62" i="3" s="1"/>
  <c r="J62" i="3"/>
  <c r="L62" i="3"/>
  <c r="S61" i="3"/>
  <c r="V61" i="3" s="1"/>
  <c r="Q61" i="3"/>
  <c r="T61" i="3" s="1"/>
  <c r="W62" i="3" s="1"/>
  <c r="P62" i="3"/>
  <c r="H62" i="3"/>
  <c r="O62" i="3"/>
  <c r="I62" i="3"/>
  <c r="N62" i="3"/>
  <c r="BZ61" i="3"/>
  <c r="CC62" i="3" s="1"/>
  <c r="BE61" i="3"/>
  <c r="BH61" i="3" s="1"/>
  <c r="CG63" i="3"/>
  <c r="CF63" i="3"/>
  <c r="AJ62" i="3"/>
  <c r="AG62" i="3"/>
  <c r="AM62" i="3"/>
  <c r="CH64" i="3"/>
  <c r="F64" i="2" s="1"/>
  <c r="M62" i="3"/>
  <c r="AW62" i="3"/>
  <c r="BR62" i="3"/>
  <c r="BI62" i="3" l="1"/>
  <c r="N59" i="2"/>
  <c r="AD59" i="2"/>
  <c r="Y59" i="2"/>
  <c r="Z59" i="2" s="1"/>
  <c r="AA59" i="2" s="1"/>
  <c r="K60" i="2"/>
  <c r="S60" i="2" s="1"/>
  <c r="V60" i="2" s="1"/>
  <c r="AB58" i="2"/>
  <c r="AC58" i="2"/>
  <c r="L60" i="2"/>
  <c r="T60" i="2" s="1"/>
  <c r="W60" i="2" s="1"/>
  <c r="P62" i="2"/>
  <c r="M60" i="2"/>
  <c r="U60" i="2" s="1"/>
  <c r="X60" i="2" s="1"/>
  <c r="O62" i="2"/>
  <c r="R62" i="2"/>
  <c r="I61" i="2"/>
  <c r="L61" i="2" s="1"/>
  <c r="T61" i="2" s="1"/>
  <c r="W61" i="2" s="1"/>
  <c r="J61" i="2"/>
  <c r="M61" i="2" s="1"/>
  <c r="U61" i="2" s="1"/>
  <c r="X61" i="2" s="1"/>
  <c r="H61" i="2"/>
  <c r="K61" i="2" s="1"/>
  <c r="Y62" i="3"/>
  <c r="I62" i="2" s="1"/>
  <c r="BX62" i="3"/>
  <c r="CA62" i="3" s="1"/>
  <c r="CD63" i="3" s="1"/>
  <c r="Q63" i="2" s="1"/>
  <c r="BD62" i="3"/>
  <c r="BG62" i="3" s="1"/>
  <c r="BJ63" i="3" s="1"/>
  <c r="AN62" i="3"/>
  <c r="AQ62" i="3" s="1"/>
  <c r="AT63" i="3" s="1"/>
  <c r="AE63" i="3"/>
  <c r="G64" i="3"/>
  <c r="BB64" i="3" s="1"/>
  <c r="F64" i="3"/>
  <c r="BA64" i="3" s="1"/>
  <c r="AB64" i="3"/>
  <c r="BM64" i="3" s="1"/>
  <c r="AD64" i="3"/>
  <c r="BO64" i="3" s="1"/>
  <c r="BU64" i="3" s="1"/>
  <c r="AC64" i="3"/>
  <c r="BN64" i="3" s="1"/>
  <c r="BT64" i="3" s="1"/>
  <c r="E64" i="3"/>
  <c r="BK62" i="3"/>
  <c r="AK63" i="3"/>
  <c r="BV62" i="3"/>
  <c r="BY62" i="3" s="1"/>
  <c r="CB63" i="3" s="1"/>
  <c r="AH63" i="3"/>
  <c r="BP63" i="3"/>
  <c r="BS63" i="3"/>
  <c r="BQ63" i="3"/>
  <c r="BW63" i="3" s="1"/>
  <c r="BC62" i="3"/>
  <c r="BF62" i="3" s="1"/>
  <c r="BI63" i="3" s="1"/>
  <c r="AY63" i="3"/>
  <c r="AZ63" i="3"/>
  <c r="K63" i="3"/>
  <c r="AX63" i="3"/>
  <c r="AO62" i="3"/>
  <c r="AR62" i="3" s="1"/>
  <c r="AU63" i="3" s="1"/>
  <c r="AL63" i="3"/>
  <c r="AF63" i="3"/>
  <c r="AI63" i="3"/>
  <c r="AP62" i="3"/>
  <c r="AS62" i="3" s="1"/>
  <c r="AV63" i="3" s="1"/>
  <c r="S62" i="3"/>
  <c r="V62" i="3" s="1"/>
  <c r="J63" i="3"/>
  <c r="L63" i="3"/>
  <c r="Q62" i="3"/>
  <c r="T62" i="3" s="1"/>
  <c r="W63" i="3" s="1"/>
  <c r="R62" i="3"/>
  <c r="U62" i="3" s="1"/>
  <c r="X63" i="3" s="1"/>
  <c r="O63" i="3"/>
  <c r="I63" i="3"/>
  <c r="P63" i="3"/>
  <c r="H63" i="3"/>
  <c r="N63" i="3"/>
  <c r="BZ62" i="3"/>
  <c r="CC63" i="3" s="1"/>
  <c r="BE62" i="3"/>
  <c r="BH62" i="3" s="1"/>
  <c r="CF64" i="3"/>
  <c r="CG64" i="3"/>
  <c r="CH65" i="3"/>
  <c r="F65" i="2" s="1"/>
  <c r="AW63" i="3"/>
  <c r="M63" i="3"/>
  <c r="AJ63" i="3"/>
  <c r="P63" i="2" s="1"/>
  <c r="AG63" i="3"/>
  <c r="AM63" i="3"/>
  <c r="BR63" i="3"/>
  <c r="G62" i="2" l="1"/>
  <c r="AC59" i="2"/>
  <c r="AB59" i="2"/>
  <c r="N60" i="2"/>
  <c r="L62" i="2"/>
  <c r="T62" i="2" s="1"/>
  <c r="W62" i="2" s="1"/>
  <c r="O63" i="2"/>
  <c r="R63" i="2"/>
  <c r="J62" i="2"/>
  <c r="M62" i="2" s="1"/>
  <c r="U62" i="2" s="1"/>
  <c r="X62" i="2" s="1"/>
  <c r="H62" i="2"/>
  <c r="S61" i="2"/>
  <c r="V61" i="2" s="1"/>
  <c r="Y63" i="3"/>
  <c r="I63" i="2" s="1"/>
  <c r="Y60" i="2"/>
  <c r="Z60" i="2" s="1"/>
  <c r="AA60" i="2" s="1"/>
  <c r="AD60" i="2"/>
  <c r="BX63" i="3"/>
  <c r="CA63" i="3" s="1"/>
  <c r="CD64" i="3" s="1"/>
  <c r="AK64" i="3"/>
  <c r="BD63" i="3"/>
  <c r="BG63" i="3" s="1"/>
  <c r="BJ64" i="3" s="1"/>
  <c r="E65" i="3"/>
  <c r="G65" i="3"/>
  <c r="BB65" i="3" s="1"/>
  <c r="AB65" i="3"/>
  <c r="BM65" i="3" s="1"/>
  <c r="AD65" i="3"/>
  <c r="BO65" i="3" s="1"/>
  <c r="BU65" i="3" s="1"/>
  <c r="AC65" i="3"/>
  <c r="BN65" i="3" s="1"/>
  <c r="BT65" i="3" s="1"/>
  <c r="F65" i="3"/>
  <c r="BA65" i="3" s="1"/>
  <c r="AN63" i="3"/>
  <c r="AQ63" i="3" s="1"/>
  <c r="AT64" i="3" s="1"/>
  <c r="BK63" i="3"/>
  <c r="BV63" i="3"/>
  <c r="BY63" i="3" s="1"/>
  <c r="CB64" i="3" s="1"/>
  <c r="BP64" i="3"/>
  <c r="BS64" i="3"/>
  <c r="BQ64" i="3"/>
  <c r="BW64" i="3" s="1"/>
  <c r="AH64" i="3"/>
  <c r="AE64" i="3"/>
  <c r="BC63" i="3"/>
  <c r="BF63" i="3" s="1"/>
  <c r="BI64" i="3" s="1"/>
  <c r="AY64" i="3"/>
  <c r="AZ64" i="3"/>
  <c r="K64" i="3"/>
  <c r="AX64" i="3"/>
  <c r="AO63" i="3"/>
  <c r="AR63" i="3" s="1"/>
  <c r="AU64" i="3" s="1"/>
  <c r="AL64" i="3"/>
  <c r="AI64" i="3"/>
  <c r="AF64" i="3"/>
  <c r="AP63" i="3"/>
  <c r="AS63" i="3" s="1"/>
  <c r="AV64" i="3" s="1"/>
  <c r="R63" i="3"/>
  <c r="U63" i="3" s="1"/>
  <c r="X64" i="3" s="1"/>
  <c r="S63" i="3"/>
  <c r="V63" i="3" s="1"/>
  <c r="J64" i="3"/>
  <c r="L64" i="3"/>
  <c r="Q63" i="3"/>
  <c r="T63" i="3" s="1"/>
  <c r="W64" i="3" s="1"/>
  <c r="P64" i="3"/>
  <c r="H64" i="3"/>
  <c r="O64" i="3"/>
  <c r="I64" i="3"/>
  <c r="N64" i="3"/>
  <c r="BZ63" i="3"/>
  <c r="CC64" i="3" s="1"/>
  <c r="BE63" i="3"/>
  <c r="BH63" i="3" s="1"/>
  <c r="CG65" i="3"/>
  <c r="CF65" i="3"/>
  <c r="BR64" i="3"/>
  <c r="AM64" i="3"/>
  <c r="AJ64" i="3"/>
  <c r="AG64" i="3"/>
  <c r="CH66" i="3"/>
  <c r="F66" i="2" s="1"/>
  <c r="B40" i="1" s="1"/>
  <c r="AW64" i="3"/>
  <c r="M64" i="3"/>
  <c r="K62" i="2" l="1"/>
  <c r="S62" i="2" s="1"/>
  <c r="V62" i="2" s="1"/>
  <c r="P64" i="2"/>
  <c r="O64" i="2"/>
  <c r="G63" i="2"/>
  <c r="L63" i="2" s="1"/>
  <c r="T63" i="2" s="1"/>
  <c r="W63" i="2" s="1"/>
  <c r="R64" i="2"/>
  <c r="Y64" i="3"/>
  <c r="I64" i="2" s="1"/>
  <c r="Q64" i="2"/>
  <c r="J63" i="2"/>
  <c r="H63" i="2"/>
  <c r="N61" i="2"/>
  <c r="AC60" i="2"/>
  <c r="AB60" i="2"/>
  <c r="Y61" i="2"/>
  <c r="Z61" i="2" s="1"/>
  <c r="AA61" i="2" s="1"/>
  <c r="AD61" i="2"/>
  <c r="BX64" i="3"/>
  <c r="CA64" i="3" s="1"/>
  <c r="CD65" i="3" s="1"/>
  <c r="Q65" i="2" s="1"/>
  <c r="BD64" i="3"/>
  <c r="BG64" i="3" s="1"/>
  <c r="BJ65" i="3" s="1"/>
  <c r="AK65" i="3"/>
  <c r="G66" i="3"/>
  <c r="BB66" i="3" s="1"/>
  <c r="F66" i="3"/>
  <c r="BA66" i="3" s="1"/>
  <c r="AB66" i="3"/>
  <c r="BM66" i="3" s="1"/>
  <c r="E66" i="3"/>
  <c r="AC66" i="3"/>
  <c r="BN66" i="3" s="1"/>
  <c r="BT66" i="3" s="1"/>
  <c r="AD66" i="3"/>
  <c r="BO66" i="3" s="1"/>
  <c r="BU66" i="3" s="1"/>
  <c r="BK64" i="3"/>
  <c r="H64" i="2" s="1"/>
  <c r="BV64" i="3"/>
  <c r="BY64" i="3" s="1"/>
  <c r="CB65" i="3" s="1"/>
  <c r="BP65" i="3"/>
  <c r="BS65" i="3"/>
  <c r="BQ65" i="3"/>
  <c r="BW65" i="3" s="1"/>
  <c r="AE65" i="3"/>
  <c r="AH65" i="3"/>
  <c r="AN64" i="3"/>
  <c r="AQ64" i="3" s="1"/>
  <c r="AT65" i="3" s="1"/>
  <c r="BC64" i="3"/>
  <c r="BF64" i="3" s="1"/>
  <c r="BI65" i="3" s="1"/>
  <c r="AY65" i="3"/>
  <c r="AZ65" i="3"/>
  <c r="K65" i="3"/>
  <c r="AX65" i="3"/>
  <c r="AO64" i="3"/>
  <c r="AR64" i="3" s="1"/>
  <c r="AU65" i="3" s="1"/>
  <c r="AP64" i="3"/>
  <c r="AS64" i="3" s="1"/>
  <c r="AV65" i="3" s="1"/>
  <c r="AL65" i="3"/>
  <c r="AI65" i="3"/>
  <c r="AF65" i="3"/>
  <c r="S64" i="3"/>
  <c r="V64" i="3" s="1"/>
  <c r="R64" i="3"/>
  <c r="U64" i="3" s="1"/>
  <c r="X65" i="3" s="1"/>
  <c r="J65" i="3"/>
  <c r="L65" i="3"/>
  <c r="Q64" i="3"/>
  <c r="T64" i="3" s="1"/>
  <c r="W65" i="3" s="1"/>
  <c r="P65" i="3"/>
  <c r="H65" i="3"/>
  <c r="O65" i="3"/>
  <c r="I65" i="3"/>
  <c r="N65" i="3"/>
  <c r="BZ64" i="3"/>
  <c r="CC65" i="3" s="1"/>
  <c r="BE64" i="3"/>
  <c r="BH64" i="3" s="1"/>
  <c r="CG66" i="3"/>
  <c r="CF66" i="3"/>
  <c r="BR65" i="3"/>
  <c r="AW65" i="3"/>
  <c r="M65" i="3"/>
  <c r="CH67" i="3"/>
  <c r="F67" i="2" s="1"/>
  <c r="AJ65" i="3"/>
  <c r="AG65" i="3"/>
  <c r="AM65" i="3"/>
  <c r="N62" i="2" l="1"/>
  <c r="K63" i="2"/>
  <c r="S63" i="2" s="1"/>
  <c r="V63" i="2" s="1"/>
  <c r="M63" i="2"/>
  <c r="U63" i="2" s="1"/>
  <c r="X63" i="2" s="1"/>
  <c r="O65" i="2"/>
  <c r="P65" i="2"/>
  <c r="G64" i="2"/>
  <c r="L64" i="2" s="1"/>
  <c r="T64" i="2" s="1"/>
  <c r="W64" i="2" s="1"/>
  <c r="Y65" i="3"/>
  <c r="I65" i="2" s="1"/>
  <c r="G65" i="2"/>
  <c r="J64" i="2"/>
  <c r="R65" i="2"/>
  <c r="AC61" i="2"/>
  <c r="AB61" i="2"/>
  <c r="Y62" i="2"/>
  <c r="Z62" i="2" s="1"/>
  <c r="AA62" i="2" s="1"/>
  <c r="AD62" i="2"/>
  <c r="BX65" i="3"/>
  <c r="CA65" i="3" s="1"/>
  <c r="CD66" i="3" s="1"/>
  <c r="Q66" i="2" s="1"/>
  <c r="BD65" i="3"/>
  <c r="BG65" i="3" s="1"/>
  <c r="BJ66" i="3" s="1"/>
  <c r="AK66" i="3"/>
  <c r="AD67" i="3"/>
  <c r="BO67" i="3" s="1"/>
  <c r="BU67" i="3" s="1"/>
  <c r="AC67" i="3"/>
  <c r="BN67" i="3" s="1"/>
  <c r="BT67" i="3" s="1"/>
  <c r="G67" i="3"/>
  <c r="BB67" i="3" s="1"/>
  <c r="F67" i="3"/>
  <c r="BA67" i="3" s="1"/>
  <c r="E67" i="3"/>
  <c r="AB67" i="3"/>
  <c r="BM67" i="3" s="1"/>
  <c r="AN65" i="3"/>
  <c r="AQ65" i="3" s="1"/>
  <c r="AT66" i="3" s="1"/>
  <c r="BK65" i="3"/>
  <c r="BV65" i="3"/>
  <c r="BY65" i="3" s="1"/>
  <c r="CB66" i="3" s="1"/>
  <c r="BP66" i="3"/>
  <c r="BS66" i="3"/>
  <c r="BQ66" i="3"/>
  <c r="BW66" i="3" s="1"/>
  <c r="AH66" i="3"/>
  <c r="AE66" i="3"/>
  <c r="BC65" i="3"/>
  <c r="BF65" i="3" s="1"/>
  <c r="BI66" i="3" s="1"/>
  <c r="AY66" i="3"/>
  <c r="AZ66" i="3"/>
  <c r="K66" i="3"/>
  <c r="AX66" i="3"/>
  <c r="AO65" i="3"/>
  <c r="AR65" i="3" s="1"/>
  <c r="AU66" i="3" s="1"/>
  <c r="AP65" i="3"/>
  <c r="AS65" i="3" s="1"/>
  <c r="AV66" i="3" s="1"/>
  <c r="AL66" i="3"/>
  <c r="AI66" i="3"/>
  <c r="AF66" i="3"/>
  <c r="S65" i="3"/>
  <c r="V65" i="3" s="1"/>
  <c r="Y66" i="3" s="1"/>
  <c r="R65" i="3"/>
  <c r="U65" i="3" s="1"/>
  <c r="X66" i="3" s="1"/>
  <c r="G66" i="2" s="1"/>
  <c r="J66" i="3"/>
  <c r="L66" i="3"/>
  <c r="Q65" i="3"/>
  <c r="T65" i="3" s="1"/>
  <c r="W66" i="3" s="1"/>
  <c r="O66" i="3"/>
  <c r="I66" i="3"/>
  <c r="P66" i="3"/>
  <c r="H66" i="3"/>
  <c r="N66" i="3"/>
  <c r="BZ65" i="3"/>
  <c r="CC66" i="3" s="1"/>
  <c r="BE65" i="3"/>
  <c r="BH65" i="3" s="1"/>
  <c r="CG67" i="3"/>
  <c r="CF67" i="3"/>
  <c r="BR66" i="3"/>
  <c r="CH68" i="3"/>
  <c r="F68" i="2" s="1"/>
  <c r="AJ66" i="3"/>
  <c r="AM66" i="3"/>
  <c r="AG66" i="3"/>
  <c r="AW66" i="3"/>
  <c r="M66" i="3"/>
  <c r="R66" i="2" l="1"/>
  <c r="P66" i="2"/>
  <c r="M64" i="2"/>
  <c r="U64" i="2" s="1"/>
  <c r="X64" i="2" s="1"/>
  <c r="K64" i="2"/>
  <c r="S64" i="2" s="1"/>
  <c r="V64" i="2" s="1"/>
  <c r="L65" i="2"/>
  <c r="T65" i="2" s="1"/>
  <c r="W65" i="2" s="1"/>
  <c r="O66" i="2"/>
  <c r="I66" i="2"/>
  <c r="L66" i="2" s="1"/>
  <c r="J65" i="2"/>
  <c r="M65" i="2" s="1"/>
  <c r="U65" i="2" s="1"/>
  <c r="X65" i="2" s="1"/>
  <c r="H65" i="2"/>
  <c r="K65" i="2" s="1"/>
  <c r="S65" i="2" s="1"/>
  <c r="V65" i="2" s="1"/>
  <c r="N63" i="2"/>
  <c r="Y63" i="2"/>
  <c r="Z63" i="2" s="1"/>
  <c r="AA63" i="2" s="1"/>
  <c r="AD63" i="2"/>
  <c r="AB62" i="2"/>
  <c r="AC62" i="2"/>
  <c r="BX66" i="3"/>
  <c r="CA66" i="3" s="1"/>
  <c r="CD67" i="3" s="1"/>
  <c r="Q67" i="2" s="1"/>
  <c r="BD66" i="3"/>
  <c r="BG66" i="3" s="1"/>
  <c r="BJ67" i="3" s="1"/>
  <c r="AK67" i="3"/>
  <c r="AB68" i="3"/>
  <c r="BM68" i="3" s="1"/>
  <c r="AD68" i="3"/>
  <c r="BO68" i="3" s="1"/>
  <c r="BU68" i="3" s="1"/>
  <c r="AC68" i="3"/>
  <c r="BN68" i="3" s="1"/>
  <c r="BT68" i="3" s="1"/>
  <c r="G68" i="3"/>
  <c r="BB68" i="3" s="1"/>
  <c r="E68" i="3"/>
  <c r="F68" i="3"/>
  <c r="BA68" i="3" s="1"/>
  <c r="BK66" i="3"/>
  <c r="AN66" i="3"/>
  <c r="AQ66" i="3" s="1"/>
  <c r="AT67" i="3" s="1"/>
  <c r="AE67" i="3"/>
  <c r="BV66" i="3"/>
  <c r="BY66" i="3" s="1"/>
  <c r="CB67" i="3" s="1"/>
  <c r="AH67" i="3"/>
  <c r="BP67" i="3"/>
  <c r="BS67" i="3"/>
  <c r="BQ67" i="3"/>
  <c r="BW67" i="3" s="1"/>
  <c r="BC66" i="3"/>
  <c r="BF66" i="3" s="1"/>
  <c r="BI67" i="3" s="1"/>
  <c r="AY67" i="3"/>
  <c r="AZ67" i="3"/>
  <c r="K67" i="3"/>
  <c r="AX67" i="3"/>
  <c r="AP66" i="3"/>
  <c r="AS66" i="3" s="1"/>
  <c r="AV67" i="3" s="1"/>
  <c r="AL67" i="3"/>
  <c r="AI67" i="3"/>
  <c r="AF67" i="3"/>
  <c r="AO66" i="3"/>
  <c r="AR66" i="3" s="1"/>
  <c r="AU67" i="3" s="1"/>
  <c r="R67" i="2" s="1"/>
  <c r="R66" i="3"/>
  <c r="U66" i="3" s="1"/>
  <c r="X67" i="3" s="1"/>
  <c r="G67" i="2" s="1"/>
  <c r="S66" i="3"/>
  <c r="V66" i="3" s="1"/>
  <c r="Y67" i="3" s="1"/>
  <c r="J67" i="3"/>
  <c r="L67" i="3"/>
  <c r="Q66" i="3"/>
  <c r="T66" i="3" s="1"/>
  <c r="W67" i="3" s="1"/>
  <c r="P67" i="3"/>
  <c r="H67" i="3"/>
  <c r="O67" i="3"/>
  <c r="I67" i="3"/>
  <c r="N67" i="3"/>
  <c r="BZ66" i="3"/>
  <c r="CC67" i="3" s="1"/>
  <c r="BE66" i="3"/>
  <c r="BH66" i="3" s="1"/>
  <c r="CG68" i="3"/>
  <c r="CF68" i="3"/>
  <c r="M67" i="3"/>
  <c r="AW67" i="3"/>
  <c r="CH69" i="3"/>
  <c r="F69" i="2" s="1"/>
  <c r="BR67" i="3"/>
  <c r="AJ67" i="3"/>
  <c r="P67" i="2" s="1"/>
  <c r="AG67" i="3"/>
  <c r="AM67" i="3"/>
  <c r="O67" i="2" l="1"/>
  <c r="T66" i="2"/>
  <c r="W66" i="2" s="1"/>
  <c r="B29" i="1" s="1"/>
  <c r="B20" i="1"/>
  <c r="I67" i="2"/>
  <c r="L67" i="2" s="1"/>
  <c r="T67" i="2" s="1"/>
  <c r="W67" i="2" s="1"/>
  <c r="J66" i="2"/>
  <c r="M66" i="2" s="1"/>
  <c r="H66" i="2"/>
  <c r="N64" i="2"/>
  <c r="AC63" i="2"/>
  <c r="AB63" i="2"/>
  <c r="Y64" i="2"/>
  <c r="Z64" i="2" s="1"/>
  <c r="AA64" i="2" s="1"/>
  <c r="AD64" i="2"/>
  <c r="N65" i="2"/>
  <c r="BX67" i="3"/>
  <c r="AK68" i="3"/>
  <c r="BD67" i="3"/>
  <c r="BG67" i="3" s="1"/>
  <c r="BJ68" i="3" s="1"/>
  <c r="G69" i="3"/>
  <c r="BB69" i="3" s="1"/>
  <c r="AB69" i="3"/>
  <c r="BM69" i="3" s="1"/>
  <c r="AD69" i="3"/>
  <c r="BO69" i="3" s="1"/>
  <c r="BU69" i="3" s="1"/>
  <c r="AC69" i="3"/>
  <c r="BN69" i="3" s="1"/>
  <c r="BT69" i="3" s="1"/>
  <c r="E69" i="3"/>
  <c r="F69" i="3"/>
  <c r="BA69" i="3" s="1"/>
  <c r="BK67" i="3"/>
  <c r="AN67" i="3"/>
  <c r="AQ67" i="3" s="1"/>
  <c r="AT68" i="3" s="1"/>
  <c r="BV67" i="3"/>
  <c r="BY67" i="3" s="1"/>
  <c r="CB68" i="3" s="1"/>
  <c r="AE68" i="3"/>
  <c r="BP68" i="3"/>
  <c r="BS68" i="3"/>
  <c r="AH68" i="3"/>
  <c r="BQ68" i="3"/>
  <c r="BW68" i="3" s="1"/>
  <c r="BC67" i="3"/>
  <c r="BF67" i="3" s="1"/>
  <c r="BI68" i="3" s="1"/>
  <c r="AY68" i="3"/>
  <c r="AZ68" i="3"/>
  <c r="K68" i="3"/>
  <c r="AX68" i="3"/>
  <c r="AP67" i="3"/>
  <c r="AS67" i="3" s="1"/>
  <c r="AV68" i="3" s="1"/>
  <c r="AL68" i="3"/>
  <c r="AI68" i="3"/>
  <c r="AF68" i="3"/>
  <c r="AO67" i="3"/>
  <c r="AR67" i="3" s="1"/>
  <c r="AU68" i="3" s="1"/>
  <c r="R68" i="2" s="1"/>
  <c r="S67" i="3"/>
  <c r="V67" i="3" s="1"/>
  <c r="Y68" i="3" s="1"/>
  <c r="R67" i="3"/>
  <c r="U67" i="3" s="1"/>
  <c r="X68" i="3" s="1"/>
  <c r="G68" i="2" s="1"/>
  <c r="J68" i="3"/>
  <c r="L68" i="3"/>
  <c r="Q67" i="3"/>
  <c r="T67" i="3" s="1"/>
  <c r="W68" i="3" s="1"/>
  <c r="P68" i="3"/>
  <c r="H68" i="3"/>
  <c r="O68" i="3"/>
  <c r="I68" i="3"/>
  <c r="N68" i="3"/>
  <c r="BZ67" i="3"/>
  <c r="CC68" i="3" s="1"/>
  <c r="CA67" i="3"/>
  <c r="CD68" i="3" s="1"/>
  <c r="Q68" i="2" s="1"/>
  <c r="BE67" i="3"/>
  <c r="BH67" i="3" s="1"/>
  <c r="CG69" i="3"/>
  <c r="CF69" i="3"/>
  <c r="BR68" i="3"/>
  <c r="AW68" i="3"/>
  <c r="M68" i="3"/>
  <c r="AM68" i="3"/>
  <c r="AG68" i="3"/>
  <c r="AJ68" i="3"/>
  <c r="CH70" i="3"/>
  <c r="F70" i="2" s="1"/>
  <c r="I68" i="2" l="1"/>
  <c r="L68" i="2" s="1"/>
  <c r="T68" i="2" s="1"/>
  <c r="K66" i="2"/>
  <c r="B19" i="1" s="1"/>
  <c r="U66" i="2"/>
  <c r="X66" i="2" s="1"/>
  <c r="B30" i="1" s="1"/>
  <c r="B21" i="1"/>
  <c r="O68" i="2"/>
  <c r="P68" i="2"/>
  <c r="J67" i="2"/>
  <c r="M67" i="2" s="1"/>
  <c r="U67" i="2" s="1"/>
  <c r="X67" i="2" s="1"/>
  <c r="H67" i="2"/>
  <c r="Y65" i="2"/>
  <c r="Z65" i="2" s="1"/>
  <c r="AA65" i="2" s="1"/>
  <c r="AD65" i="2"/>
  <c r="AC64" i="2"/>
  <c r="AB64" i="2"/>
  <c r="BX68" i="3"/>
  <c r="CA68" i="3" s="1"/>
  <c r="CD69" i="3" s="1"/>
  <c r="Q69" i="2" s="1"/>
  <c r="BD68" i="3"/>
  <c r="BG68" i="3" s="1"/>
  <c r="BJ69" i="3" s="1"/>
  <c r="AK69" i="3"/>
  <c r="G70" i="3"/>
  <c r="BB70" i="3" s="1"/>
  <c r="F70" i="3"/>
  <c r="BA70" i="3" s="1"/>
  <c r="AB70" i="3"/>
  <c r="BM70" i="3" s="1"/>
  <c r="AD70" i="3"/>
  <c r="BO70" i="3" s="1"/>
  <c r="BU70" i="3" s="1"/>
  <c r="AC70" i="3"/>
  <c r="BN70" i="3" s="1"/>
  <c r="BT70" i="3" s="1"/>
  <c r="E70" i="3"/>
  <c r="BK68" i="3"/>
  <c r="AN68" i="3"/>
  <c r="AQ68" i="3" s="1"/>
  <c r="AT69" i="3" s="1"/>
  <c r="BV68" i="3"/>
  <c r="BY68" i="3" s="1"/>
  <c r="CB69" i="3" s="1"/>
  <c r="BP69" i="3"/>
  <c r="BS69" i="3"/>
  <c r="BQ69" i="3"/>
  <c r="BW69" i="3" s="1"/>
  <c r="AE69" i="3"/>
  <c r="AH69" i="3"/>
  <c r="BC68" i="3"/>
  <c r="BF68" i="3" s="1"/>
  <c r="BI69" i="3" s="1"/>
  <c r="AY69" i="3"/>
  <c r="AZ69" i="3"/>
  <c r="K69" i="3"/>
  <c r="AX69" i="3"/>
  <c r="AO68" i="3"/>
  <c r="AR68" i="3" s="1"/>
  <c r="AU69" i="3" s="1"/>
  <c r="R69" i="2" s="1"/>
  <c r="AP68" i="3"/>
  <c r="AS68" i="3" s="1"/>
  <c r="AV69" i="3" s="1"/>
  <c r="AL69" i="3"/>
  <c r="AI69" i="3"/>
  <c r="AF69" i="3"/>
  <c r="S68" i="3"/>
  <c r="V68" i="3" s="1"/>
  <c r="Y69" i="3" s="1"/>
  <c r="R68" i="3"/>
  <c r="U68" i="3" s="1"/>
  <c r="X69" i="3" s="1"/>
  <c r="G69" i="2" s="1"/>
  <c r="J69" i="3"/>
  <c r="L69" i="3"/>
  <c r="Q68" i="3"/>
  <c r="T68" i="3" s="1"/>
  <c r="W69" i="3" s="1"/>
  <c r="P69" i="3"/>
  <c r="H69" i="3"/>
  <c r="O69" i="3"/>
  <c r="I69" i="3"/>
  <c r="N69" i="3"/>
  <c r="BZ68" i="3"/>
  <c r="CC69" i="3" s="1"/>
  <c r="BE68" i="3"/>
  <c r="BH68" i="3" s="1"/>
  <c r="CG70" i="3"/>
  <c r="CF70" i="3"/>
  <c r="CH71" i="3"/>
  <c r="F71" i="2" s="1"/>
  <c r="AW69" i="3"/>
  <c r="M69" i="3"/>
  <c r="BR69" i="3"/>
  <c r="AM69" i="3"/>
  <c r="AJ69" i="3"/>
  <c r="AG69" i="3"/>
  <c r="O69" i="2" l="1"/>
  <c r="W68" i="2"/>
  <c r="K67" i="2"/>
  <c r="S67" i="2" s="1"/>
  <c r="V67" i="2" s="1"/>
  <c r="N66" i="2"/>
  <c r="B22" i="1" s="1"/>
  <c r="S66" i="2"/>
  <c r="V66" i="2" s="1"/>
  <c r="B28" i="1" s="1"/>
  <c r="I69" i="2"/>
  <c r="L69" i="2" s="1"/>
  <c r="T69" i="2" s="1"/>
  <c r="P69" i="2"/>
  <c r="J68" i="2"/>
  <c r="M68" i="2" s="1"/>
  <c r="U68" i="2" s="1"/>
  <c r="X68" i="2" s="1"/>
  <c r="H68" i="2"/>
  <c r="K68" i="2" s="1"/>
  <c r="AC65" i="2"/>
  <c r="AB65" i="2"/>
  <c r="BX69" i="3"/>
  <c r="CA69" i="3" s="1"/>
  <c r="CD70" i="3" s="1"/>
  <c r="Q70" i="2" s="1"/>
  <c r="BD69" i="3"/>
  <c r="BG69" i="3" s="1"/>
  <c r="BJ70" i="3" s="1"/>
  <c r="AE70" i="3"/>
  <c r="G71" i="3"/>
  <c r="BB71" i="3" s="1"/>
  <c r="F71" i="3"/>
  <c r="BA71" i="3" s="1"/>
  <c r="AB71" i="3"/>
  <c r="BM71" i="3" s="1"/>
  <c r="AD71" i="3"/>
  <c r="BO71" i="3" s="1"/>
  <c r="BU71" i="3" s="1"/>
  <c r="AC71" i="3"/>
  <c r="BN71" i="3" s="1"/>
  <c r="BT71" i="3" s="1"/>
  <c r="E71" i="3"/>
  <c r="BK69" i="3"/>
  <c r="H69" i="2" s="1"/>
  <c r="K69" i="2" s="1"/>
  <c r="AN69" i="3"/>
  <c r="AQ69" i="3" s="1"/>
  <c r="AT70" i="3" s="1"/>
  <c r="AH70" i="3"/>
  <c r="BV69" i="3"/>
  <c r="BY69" i="3" s="1"/>
  <c r="CB70" i="3" s="1"/>
  <c r="BP70" i="3"/>
  <c r="BS70" i="3"/>
  <c r="BQ70" i="3"/>
  <c r="BW70" i="3" s="1"/>
  <c r="AK70" i="3"/>
  <c r="BC69" i="3"/>
  <c r="BF69" i="3" s="1"/>
  <c r="BI70" i="3" s="1"/>
  <c r="AY70" i="3"/>
  <c r="AZ70" i="3"/>
  <c r="K70" i="3"/>
  <c r="AX70" i="3"/>
  <c r="AP69" i="3"/>
  <c r="AS69" i="3" s="1"/>
  <c r="AV70" i="3" s="1"/>
  <c r="AO69" i="3"/>
  <c r="AR69" i="3" s="1"/>
  <c r="AU70" i="3" s="1"/>
  <c r="R70" i="2" s="1"/>
  <c r="AL70" i="3"/>
  <c r="AF70" i="3"/>
  <c r="AI70" i="3"/>
  <c r="R69" i="3"/>
  <c r="U69" i="3" s="1"/>
  <c r="X70" i="3" s="1"/>
  <c r="G70" i="2" s="1"/>
  <c r="S69" i="3"/>
  <c r="V69" i="3" s="1"/>
  <c r="Y70" i="3" s="1"/>
  <c r="J70" i="3"/>
  <c r="L70" i="3"/>
  <c r="Q69" i="3"/>
  <c r="T69" i="3" s="1"/>
  <c r="W70" i="3" s="1"/>
  <c r="P70" i="3"/>
  <c r="H70" i="3"/>
  <c r="O70" i="3"/>
  <c r="I70" i="3"/>
  <c r="N70" i="3"/>
  <c r="BZ69" i="3"/>
  <c r="CC70" i="3" s="1"/>
  <c r="BE69" i="3"/>
  <c r="BH69" i="3" s="1"/>
  <c r="CG71" i="3"/>
  <c r="CF71" i="3"/>
  <c r="CH72" i="3"/>
  <c r="F72" i="2" s="1"/>
  <c r="AM70" i="3"/>
  <c r="AG70" i="3"/>
  <c r="AJ70" i="3"/>
  <c r="P70" i="2" s="1"/>
  <c r="BR70" i="3"/>
  <c r="M70" i="3"/>
  <c r="AW70" i="3"/>
  <c r="N67" i="2" l="1"/>
  <c r="W69" i="2"/>
  <c r="AD66" i="2"/>
  <c r="Y66" i="2"/>
  <c r="B27" i="1" s="1"/>
  <c r="I70" i="2"/>
  <c r="L70" i="2" s="1"/>
  <c r="T70" i="2" s="1"/>
  <c r="W70" i="2" s="1"/>
  <c r="O70" i="2"/>
  <c r="J69" i="2"/>
  <c r="M69" i="2" s="1"/>
  <c r="U69" i="2" s="1"/>
  <c r="X69" i="2" s="1"/>
  <c r="S68" i="2"/>
  <c r="V68" i="2" s="1"/>
  <c r="Y67" i="2"/>
  <c r="Z67" i="2" s="1"/>
  <c r="AA67" i="2" s="1"/>
  <c r="AD67" i="2"/>
  <c r="BX70" i="3"/>
  <c r="CA70" i="3" s="1"/>
  <c r="CD71" i="3" s="1"/>
  <c r="Q71" i="2" s="1"/>
  <c r="BD70" i="3"/>
  <c r="BG70" i="3" s="1"/>
  <c r="BJ71" i="3" s="1"/>
  <c r="AE71" i="3"/>
  <c r="AN70" i="3"/>
  <c r="AQ70" i="3" s="1"/>
  <c r="AT71" i="3" s="1"/>
  <c r="G72" i="3"/>
  <c r="BB72" i="3" s="1"/>
  <c r="F72" i="3"/>
  <c r="BA72" i="3" s="1"/>
  <c r="AB72" i="3"/>
  <c r="BM72" i="3" s="1"/>
  <c r="AD72" i="3"/>
  <c r="BO72" i="3" s="1"/>
  <c r="BU72" i="3" s="1"/>
  <c r="AC72" i="3"/>
  <c r="BN72" i="3" s="1"/>
  <c r="BT72" i="3" s="1"/>
  <c r="E72" i="3"/>
  <c r="BK70" i="3"/>
  <c r="AK71" i="3"/>
  <c r="BV70" i="3"/>
  <c r="BY70" i="3" s="1"/>
  <c r="CB71" i="3" s="1"/>
  <c r="AH71" i="3"/>
  <c r="BP71" i="3"/>
  <c r="BS71" i="3"/>
  <c r="BQ71" i="3"/>
  <c r="BW71" i="3" s="1"/>
  <c r="BC70" i="3"/>
  <c r="BF70" i="3" s="1"/>
  <c r="BI71" i="3" s="1"/>
  <c r="AY71" i="3"/>
  <c r="AZ71" i="3"/>
  <c r="K71" i="3"/>
  <c r="AX71" i="3"/>
  <c r="AO70" i="3"/>
  <c r="AR70" i="3" s="1"/>
  <c r="AU71" i="3" s="1"/>
  <c r="R71" i="2" s="1"/>
  <c r="AP70" i="3"/>
  <c r="AS70" i="3" s="1"/>
  <c r="AV71" i="3" s="1"/>
  <c r="AL71" i="3"/>
  <c r="AF71" i="3"/>
  <c r="AI71" i="3"/>
  <c r="S70" i="3"/>
  <c r="V70" i="3" s="1"/>
  <c r="Y71" i="3" s="1"/>
  <c r="Q70" i="3"/>
  <c r="T70" i="3" s="1"/>
  <c r="W71" i="3" s="1"/>
  <c r="J71" i="3"/>
  <c r="L71" i="3"/>
  <c r="R70" i="3"/>
  <c r="U70" i="3" s="1"/>
  <c r="X71" i="3" s="1"/>
  <c r="G71" i="2" s="1"/>
  <c r="P71" i="3"/>
  <c r="H71" i="3"/>
  <c r="O71" i="3"/>
  <c r="I71" i="3"/>
  <c r="N71" i="3"/>
  <c r="BZ70" i="3"/>
  <c r="CC71" i="3" s="1"/>
  <c r="BE70" i="3"/>
  <c r="BH70" i="3" s="1"/>
  <c r="CG72" i="3"/>
  <c r="CF72" i="3"/>
  <c r="BR71" i="3"/>
  <c r="O71" i="2" s="1"/>
  <c r="AG71" i="3"/>
  <c r="AJ71" i="3"/>
  <c r="AM71" i="3"/>
  <c r="AW71" i="3"/>
  <c r="M71" i="3"/>
  <c r="CH73" i="3"/>
  <c r="F73" i="2" s="1"/>
  <c r="Z66" i="2" l="1"/>
  <c r="AA66" i="2" s="1"/>
  <c r="B34" i="1" s="1"/>
  <c r="B33" i="1"/>
  <c r="P71" i="2"/>
  <c r="I71" i="2"/>
  <c r="L71" i="2" s="1"/>
  <c r="T71" i="2" s="1"/>
  <c r="J70" i="2"/>
  <c r="M70" i="2" s="1"/>
  <c r="U70" i="2" s="1"/>
  <c r="X70" i="2" s="1"/>
  <c r="H70" i="2"/>
  <c r="K70" i="2" s="1"/>
  <c r="N68" i="2"/>
  <c r="S69" i="2"/>
  <c r="V69" i="2" s="1"/>
  <c r="Y68" i="2"/>
  <c r="Z68" i="2" s="1"/>
  <c r="AA68" i="2" s="1"/>
  <c r="AD68" i="2"/>
  <c r="AB67" i="2"/>
  <c r="AC67" i="2"/>
  <c r="BX71" i="3"/>
  <c r="CA71" i="3" s="1"/>
  <c r="CD72" i="3" s="1"/>
  <c r="Q72" i="2" s="1"/>
  <c r="BD71" i="3"/>
  <c r="BG71" i="3" s="1"/>
  <c r="BJ72" i="3" s="1"/>
  <c r="AH72" i="3"/>
  <c r="AN71" i="3"/>
  <c r="AQ71" i="3" s="1"/>
  <c r="AT72" i="3" s="1"/>
  <c r="G73" i="3"/>
  <c r="BB73" i="3" s="1"/>
  <c r="AB73" i="3"/>
  <c r="BM73" i="3" s="1"/>
  <c r="AD73" i="3"/>
  <c r="BO73" i="3" s="1"/>
  <c r="BU73" i="3" s="1"/>
  <c r="AC73" i="3"/>
  <c r="BN73" i="3" s="1"/>
  <c r="BT73" i="3" s="1"/>
  <c r="F73" i="3"/>
  <c r="BA73" i="3" s="1"/>
  <c r="E73" i="3"/>
  <c r="BK71" i="3"/>
  <c r="BV71" i="3"/>
  <c r="BY71" i="3" s="1"/>
  <c r="CB72" i="3" s="1"/>
  <c r="BP72" i="3"/>
  <c r="BS72" i="3"/>
  <c r="AK72" i="3"/>
  <c r="BQ72" i="3"/>
  <c r="BW72" i="3" s="1"/>
  <c r="AE72" i="3"/>
  <c r="BC71" i="3"/>
  <c r="BF71" i="3" s="1"/>
  <c r="BI72" i="3" s="1"/>
  <c r="AY72" i="3"/>
  <c r="AZ72" i="3"/>
  <c r="K72" i="3"/>
  <c r="AX72" i="3"/>
  <c r="AO71" i="3"/>
  <c r="AR71" i="3" s="1"/>
  <c r="AU72" i="3" s="1"/>
  <c r="R72" i="2" s="1"/>
  <c r="AP71" i="3"/>
  <c r="AS71" i="3" s="1"/>
  <c r="AV72" i="3" s="1"/>
  <c r="AL72" i="3"/>
  <c r="AI72" i="3"/>
  <c r="AF72" i="3"/>
  <c r="R71" i="3"/>
  <c r="U71" i="3" s="1"/>
  <c r="X72" i="3" s="1"/>
  <c r="G72" i="2" s="1"/>
  <c r="S71" i="3"/>
  <c r="V71" i="3" s="1"/>
  <c r="Y72" i="3" s="1"/>
  <c r="J72" i="3"/>
  <c r="L72" i="3"/>
  <c r="Q71" i="3"/>
  <c r="T71" i="3" s="1"/>
  <c r="W72" i="3" s="1"/>
  <c r="O72" i="3"/>
  <c r="I72" i="3"/>
  <c r="P72" i="3"/>
  <c r="H72" i="3"/>
  <c r="N72" i="3"/>
  <c r="BZ71" i="3"/>
  <c r="CC72" i="3" s="1"/>
  <c r="BE71" i="3"/>
  <c r="BH71" i="3" s="1"/>
  <c r="CG73" i="3"/>
  <c r="CF73" i="3"/>
  <c r="CH74" i="3"/>
  <c r="F74" i="2" s="1"/>
  <c r="BR72" i="3"/>
  <c r="AW72" i="3"/>
  <c r="M72" i="3"/>
  <c r="I72" i="2" s="1"/>
  <c r="AM72" i="3"/>
  <c r="AJ72" i="3"/>
  <c r="AG72" i="3"/>
  <c r="O72" i="2" l="1"/>
  <c r="AC66" i="2"/>
  <c r="AB66" i="2"/>
  <c r="B35" i="1" s="1"/>
  <c r="W71" i="2"/>
  <c r="P72" i="2"/>
  <c r="J71" i="2"/>
  <c r="M71" i="2" s="1"/>
  <c r="U71" i="2" s="1"/>
  <c r="X71" i="2" s="1"/>
  <c r="H71" i="2"/>
  <c r="K71" i="2" s="1"/>
  <c r="N69" i="2"/>
  <c r="S70" i="2"/>
  <c r="V70" i="2" s="1"/>
  <c r="AC68" i="2"/>
  <c r="AB68" i="2"/>
  <c r="Y69" i="2"/>
  <c r="Z69" i="2" s="1"/>
  <c r="AA69" i="2" s="1"/>
  <c r="AD69" i="2"/>
  <c r="BX72" i="3"/>
  <c r="CA72" i="3" s="1"/>
  <c r="CD73" i="3" s="1"/>
  <c r="Q73" i="2" s="1"/>
  <c r="L72" i="2"/>
  <c r="T72" i="2" s="1"/>
  <c r="BD72" i="3"/>
  <c r="BG72" i="3" s="1"/>
  <c r="BJ73" i="3" s="1"/>
  <c r="AE73" i="3"/>
  <c r="G74" i="3"/>
  <c r="BB74" i="3" s="1"/>
  <c r="F74" i="3"/>
  <c r="BA74" i="3" s="1"/>
  <c r="AB74" i="3"/>
  <c r="BM74" i="3" s="1"/>
  <c r="E74" i="3"/>
  <c r="AC74" i="3"/>
  <c r="BN74" i="3" s="1"/>
  <c r="BT74" i="3" s="1"/>
  <c r="AD74" i="3"/>
  <c r="BO74" i="3" s="1"/>
  <c r="BU74" i="3" s="1"/>
  <c r="BK72" i="3"/>
  <c r="AN72" i="3"/>
  <c r="AQ72" i="3" s="1"/>
  <c r="AT73" i="3" s="1"/>
  <c r="AH73" i="3"/>
  <c r="AK73" i="3"/>
  <c r="BV72" i="3"/>
  <c r="BY72" i="3" s="1"/>
  <c r="CB73" i="3" s="1"/>
  <c r="BP73" i="3"/>
  <c r="BS73" i="3"/>
  <c r="BQ73" i="3"/>
  <c r="BW73" i="3" s="1"/>
  <c r="BC72" i="3"/>
  <c r="BF72" i="3" s="1"/>
  <c r="BI73" i="3" s="1"/>
  <c r="AY73" i="3"/>
  <c r="AZ73" i="3"/>
  <c r="K73" i="3"/>
  <c r="AX73" i="3"/>
  <c r="AO72" i="3"/>
  <c r="AR72" i="3" s="1"/>
  <c r="AU73" i="3" s="1"/>
  <c r="R73" i="2" s="1"/>
  <c r="AP72" i="3"/>
  <c r="AS72" i="3" s="1"/>
  <c r="AV73" i="3" s="1"/>
  <c r="AL73" i="3"/>
  <c r="AI73" i="3"/>
  <c r="AF73" i="3"/>
  <c r="R72" i="3"/>
  <c r="U72" i="3" s="1"/>
  <c r="X73" i="3" s="1"/>
  <c r="G73" i="2" s="1"/>
  <c r="S72" i="3"/>
  <c r="V72" i="3" s="1"/>
  <c r="Y73" i="3" s="1"/>
  <c r="J73" i="3"/>
  <c r="L73" i="3"/>
  <c r="Q72" i="3"/>
  <c r="T72" i="3" s="1"/>
  <c r="W73" i="3" s="1"/>
  <c r="P73" i="3"/>
  <c r="H73" i="3"/>
  <c r="O73" i="3"/>
  <c r="I73" i="3"/>
  <c r="N73" i="3"/>
  <c r="BZ72" i="3"/>
  <c r="CC73" i="3" s="1"/>
  <c r="BE72" i="3"/>
  <c r="BH72" i="3" s="1"/>
  <c r="CG74" i="3"/>
  <c r="CF74" i="3"/>
  <c r="AG73" i="3"/>
  <c r="AM73" i="3"/>
  <c r="AJ73" i="3"/>
  <c r="CH75" i="3"/>
  <c r="F75" i="2" s="1"/>
  <c r="AW73" i="3"/>
  <c r="M73" i="3"/>
  <c r="BR73" i="3"/>
  <c r="O73" i="2" s="1"/>
  <c r="W72" i="2" l="1"/>
  <c r="I73" i="2"/>
  <c r="L73" i="2" s="1"/>
  <c r="T73" i="2" s="1"/>
  <c r="P73" i="2"/>
  <c r="J72" i="2"/>
  <c r="M72" i="2" s="1"/>
  <c r="U72" i="2" s="1"/>
  <c r="X72" i="2" s="1"/>
  <c r="H72" i="2"/>
  <c r="K72" i="2" s="1"/>
  <c r="S71" i="2"/>
  <c r="V71" i="2" s="1"/>
  <c r="N70" i="2"/>
  <c r="AB69" i="2"/>
  <c r="Y70" i="2"/>
  <c r="Z70" i="2" s="1"/>
  <c r="AA70" i="2" s="1"/>
  <c r="AD70" i="2"/>
  <c r="AC69" i="2"/>
  <c r="BX73" i="3"/>
  <c r="CA73" i="3" s="1"/>
  <c r="CD74" i="3" s="1"/>
  <c r="Q74" i="2" s="1"/>
  <c r="BK73" i="3"/>
  <c r="BD73" i="3"/>
  <c r="BG73" i="3" s="1"/>
  <c r="BJ74" i="3" s="1"/>
  <c r="AH74" i="3"/>
  <c r="AD75" i="3"/>
  <c r="BO75" i="3" s="1"/>
  <c r="BU75" i="3" s="1"/>
  <c r="AC75" i="3"/>
  <c r="BN75" i="3" s="1"/>
  <c r="BT75" i="3" s="1"/>
  <c r="G75" i="3"/>
  <c r="BB75" i="3" s="1"/>
  <c r="F75" i="3"/>
  <c r="BA75" i="3" s="1"/>
  <c r="E75" i="3"/>
  <c r="AB75" i="3"/>
  <c r="BM75" i="3" s="1"/>
  <c r="BV73" i="3"/>
  <c r="BY73" i="3" s="1"/>
  <c r="CB74" i="3" s="1"/>
  <c r="AN73" i="3"/>
  <c r="AQ73" i="3" s="1"/>
  <c r="AT74" i="3" s="1"/>
  <c r="AK74" i="3"/>
  <c r="BP74" i="3"/>
  <c r="BS74" i="3"/>
  <c r="BQ74" i="3"/>
  <c r="BW74" i="3" s="1"/>
  <c r="AE74" i="3"/>
  <c r="BC73" i="3"/>
  <c r="BF73" i="3" s="1"/>
  <c r="BI74" i="3" s="1"/>
  <c r="AY74" i="3"/>
  <c r="AZ74" i="3"/>
  <c r="K74" i="3"/>
  <c r="AX74" i="3"/>
  <c r="AO73" i="3"/>
  <c r="AR73" i="3" s="1"/>
  <c r="AU74" i="3" s="1"/>
  <c r="R74" i="2" s="1"/>
  <c r="AL74" i="3"/>
  <c r="AI74" i="3"/>
  <c r="AF74" i="3"/>
  <c r="AP73" i="3"/>
  <c r="AS73" i="3" s="1"/>
  <c r="AV74" i="3" s="1"/>
  <c r="R73" i="3"/>
  <c r="U73" i="3" s="1"/>
  <c r="X74" i="3" s="1"/>
  <c r="G74" i="2" s="1"/>
  <c r="S73" i="3"/>
  <c r="V73" i="3" s="1"/>
  <c r="Y74" i="3" s="1"/>
  <c r="J74" i="3"/>
  <c r="L74" i="3"/>
  <c r="Q73" i="3"/>
  <c r="T73" i="3" s="1"/>
  <c r="W74" i="3" s="1"/>
  <c r="P74" i="3"/>
  <c r="H74" i="3"/>
  <c r="O74" i="3"/>
  <c r="I74" i="3"/>
  <c r="N74" i="3"/>
  <c r="BZ73" i="3"/>
  <c r="CC74" i="3" s="1"/>
  <c r="BE73" i="3"/>
  <c r="BH73" i="3" s="1"/>
  <c r="CG75" i="3"/>
  <c r="CF75" i="3"/>
  <c r="AW74" i="3"/>
  <c r="M74" i="3"/>
  <c r="CH76" i="3"/>
  <c r="F76" i="2" s="1"/>
  <c r="AJ74" i="3"/>
  <c r="AG74" i="3"/>
  <c r="AM74" i="3"/>
  <c r="BR74" i="3"/>
  <c r="W73" i="2" l="1"/>
  <c r="P74" i="2"/>
  <c r="O74" i="2"/>
  <c r="I74" i="2"/>
  <c r="L74" i="2" s="1"/>
  <c r="T74" i="2" s="1"/>
  <c r="J73" i="2"/>
  <c r="M73" i="2" s="1"/>
  <c r="U73" i="2" s="1"/>
  <c r="X73" i="2" s="1"/>
  <c r="H73" i="2"/>
  <c r="K73" i="2" s="1"/>
  <c r="N71" i="2"/>
  <c r="S72" i="2"/>
  <c r="V72" i="2" s="1"/>
  <c r="AC70" i="2"/>
  <c r="Y71" i="2"/>
  <c r="Z71" i="2" s="1"/>
  <c r="AA71" i="2" s="1"/>
  <c r="AD71" i="2"/>
  <c r="AB70" i="2"/>
  <c r="BX74" i="3"/>
  <c r="CA74" i="3" s="1"/>
  <c r="CD75" i="3" s="1"/>
  <c r="BK74" i="3"/>
  <c r="AE75" i="3"/>
  <c r="BD74" i="3"/>
  <c r="BG74" i="3" s="1"/>
  <c r="BJ75" i="3" s="1"/>
  <c r="AN74" i="3"/>
  <c r="AQ74" i="3" s="1"/>
  <c r="AT75" i="3" s="1"/>
  <c r="AB76" i="3"/>
  <c r="BM76" i="3" s="1"/>
  <c r="AD76" i="3"/>
  <c r="BO76" i="3" s="1"/>
  <c r="BU76" i="3" s="1"/>
  <c r="AC76" i="3"/>
  <c r="BN76" i="3" s="1"/>
  <c r="BT76" i="3" s="1"/>
  <c r="G76" i="3"/>
  <c r="BB76" i="3" s="1"/>
  <c r="E76" i="3"/>
  <c r="F76" i="3"/>
  <c r="BA76" i="3" s="1"/>
  <c r="AH75" i="3"/>
  <c r="BV74" i="3"/>
  <c r="BY74" i="3" s="1"/>
  <c r="CB75" i="3" s="1"/>
  <c r="BP75" i="3"/>
  <c r="BS75" i="3"/>
  <c r="BQ75" i="3"/>
  <c r="BW75" i="3" s="1"/>
  <c r="AK75" i="3"/>
  <c r="BC74" i="3"/>
  <c r="BF74" i="3" s="1"/>
  <c r="BI75" i="3" s="1"/>
  <c r="AY75" i="3"/>
  <c r="AZ75" i="3"/>
  <c r="K75" i="3"/>
  <c r="AX75" i="3"/>
  <c r="AO74" i="3"/>
  <c r="AR74" i="3" s="1"/>
  <c r="AU75" i="3" s="1"/>
  <c r="R75" i="2" s="1"/>
  <c r="AL75" i="3"/>
  <c r="AI75" i="3"/>
  <c r="AF75" i="3"/>
  <c r="AP74" i="3"/>
  <c r="AS74" i="3" s="1"/>
  <c r="AV75" i="3" s="1"/>
  <c r="S74" i="3"/>
  <c r="V74" i="3" s="1"/>
  <c r="Y75" i="3" s="1"/>
  <c r="R74" i="3"/>
  <c r="U74" i="3" s="1"/>
  <c r="X75" i="3" s="1"/>
  <c r="G75" i="2" s="1"/>
  <c r="J75" i="3"/>
  <c r="L75" i="3"/>
  <c r="Q74" i="3"/>
  <c r="T74" i="3" s="1"/>
  <c r="W75" i="3" s="1"/>
  <c r="O75" i="3"/>
  <c r="I75" i="3"/>
  <c r="P75" i="3"/>
  <c r="H75" i="3"/>
  <c r="N75" i="3"/>
  <c r="BZ74" i="3"/>
  <c r="CC75" i="3" s="1"/>
  <c r="BE74" i="3"/>
  <c r="BH74" i="3" s="1"/>
  <c r="CG76" i="3"/>
  <c r="CF76" i="3"/>
  <c r="AJ75" i="3"/>
  <c r="AG75" i="3"/>
  <c r="AM75" i="3"/>
  <c r="CH77" i="3"/>
  <c r="F77" i="2" s="1"/>
  <c r="M75" i="3"/>
  <c r="AW75" i="3"/>
  <c r="BR75" i="3"/>
  <c r="I75" i="2" l="1"/>
  <c r="L75" i="2" s="1"/>
  <c r="T75" i="2" s="1"/>
  <c r="W74" i="2"/>
  <c r="P75" i="2"/>
  <c r="Q75" i="2"/>
  <c r="O75" i="2"/>
  <c r="J74" i="2"/>
  <c r="M74" i="2" s="1"/>
  <c r="U74" i="2" s="1"/>
  <c r="X74" i="2" s="1"/>
  <c r="H74" i="2"/>
  <c r="N72" i="2"/>
  <c r="S73" i="2"/>
  <c r="V73" i="2" s="1"/>
  <c r="AC71" i="2"/>
  <c r="AB71" i="2"/>
  <c r="Y72" i="2"/>
  <c r="Z72" i="2" s="1"/>
  <c r="AA72" i="2" s="1"/>
  <c r="AD72" i="2"/>
  <c r="BX75" i="3"/>
  <c r="CA75" i="3" s="1"/>
  <c r="CD76" i="3" s="1"/>
  <c r="Q76" i="2" s="1"/>
  <c r="BK75" i="3"/>
  <c r="AK76" i="3"/>
  <c r="BD75" i="3"/>
  <c r="BG75" i="3" s="1"/>
  <c r="BJ76" i="3" s="1"/>
  <c r="G77" i="3"/>
  <c r="BB77" i="3" s="1"/>
  <c r="AB77" i="3"/>
  <c r="BM77" i="3" s="1"/>
  <c r="AD77" i="3"/>
  <c r="BO77" i="3" s="1"/>
  <c r="BU77" i="3" s="1"/>
  <c r="AC77" i="3"/>
  <c r="BN77" i="3" s="1"/>
  <c r="BT77" i="3" s="1"/>
  <c r="E77" i="3"/>
  <c r="F77" i="3"/>
  <c r="BA77" i="3" s="1"/>
  <c r="AN75" i="3"/>
  <c r="AQ75" i="3" s="1"/>
  <c r="AT76" i="3" s="1"/>
  <c r="BV75" i="3"/>
  <c r="BY75" i="3" s="1"/>
  <c r="CB76" i="3" s="1"/>
  <c r="BP76" i="3"/>
  <c r="BS76" i="3"/>
  <c r="BQ76" i="3"/>
  <c r="BW76" i="3" s="1"/>
  <c r="AH76" i="3"/>
  <c r="AE76" i="3"/>
  <c r="BC75" i="3"/>
  <c r="BF75" i="3" s="1"/>
  <c r="BI76" i="3" s="1"/>
  <c r="AY76" i="3"/>
  <c r="AZ76" i="3"/>
  <c r="K76" i="3"/>
  <c r="AX76" i="3"/>
  <c r="AO75" i="3"/>
  <c r="AR75" i="3" s="1"/>
  <c r="AU76" i="3" s="1"/>
  <c r="R76" i="2" s="1"/>
  <c r="AL76" i="3"/>
  <c r="AI76" i="3"/>
  <c r="AF76" i="3"/>
  <c r="AP75" i="3"/>
  <c r="AS75" i="3" s="1"/>
  <c r="AV76" i="3" s="1"/>
  <c r="R75" i="3"/>
  <c r="U75" i="3" s="1"/>
  <c r="X76" i="3" s="1"/>
  <c r="G76" i="2" s="1"/>
  <c r="S75" i="3"/>
  <c r="V75" i="3" s="1"/>
  <c r="Y76" i="3" s="1"/>
  <c r="J76" i="3"/>
  <c r="L76" i="3"/>
  <c r="Q75" i="3"/>
  <c r="T75" i="3" s="1"/>
  <c r="W76" i="3" s="1"/>
  <c r="O76" i="3"/>
  <c r="I76" i="3"/>
  <c r="P76" i="3"/>
  <c r="H76" i="3"/>
  <c r="N76" i="3"/>
  <c r="BZ75" i="3"/>
  <c r="CC76" i="3" s="1"/>
  <c r="BE75" i="3"/>
  <c r="BH75" i="3" s="1"/>
  <c r="CG77" i="3"/>
  <c r="CF77" i="3"/>
  <c r="BR76" i="3"/>
  <c r="AW76" i="3"/>
  <c r="M76" i="3"/>
  <c r="CH78" i="3"/>
  <c r="F78" i="2" s="1"/>
  <c r="AM76" i="3"/>
  <c r="AJ76" i="3"/>
  <c r="AG76" i="3"/>
  <c r="P76" i="2" l="1"/>
  <c r="K74" i="2"/>
  <c r="S74" i="2" s="1"/>
  <c r="V74" i="2" s="1"/>
  <c r="AD74" i="2" s="1"/>
  <c r="I76" i="2"/>
  <c r="L76" i="2" s="1"/>
  <c r="T76" i="2" s="1"/>
  <c r="W76" i="2" s="1"/>
  <c r="O76" i="2"/>
  <c r="W75" i="2"/>
  <c r="J75" i="2"/>
  <c r="M75" i="2" s="1"/>
  <c r="U75" i="2" s="1"/>
  <c r="X75" i="2" s="1"/>
  <c r="H75" i="2"/>
  <c r="N73" i="2"/>
  <c r="AD73" i="2"/>
  <c r="Y73" i="2"/>
  <c r="Z73" i="2" s="1"/>
  <c r="AC73" i="2" s="1"/>
  <c r="AC72" i="2"/>
  <c r="AB72" i="2"/>
  <c r="BK76" i="3"/>
  <c r="BX76" i="3"/>
  <c r="CA76" i="3" s="1"/>
  <c r="CD77" i="3" s="1"/>
  <c r="Q77" i="2" s="1"/>
  <c r="BD76" i="3"/>
  <c r="BG76" i="3" s="1"/>
  <c r="BJ77" i="3" s="1"/>
  <c r="AH77" i="3"/>
  <c r="G78" i="3"/>
  <c r="BB78" i="3" s="1"/>
  <c r="F78" i="3"/>
  <c r="BA78" i="3" s="1"/>
  <c r="AB78" i="3"/>
  <c r="BM78" i="3" s="1"/>
  <c r="AD78" i="3"/>
  <c r="BO78" i="3" s="1"/>
  <c r="BU78" i="3" s="1"/>
  <c r="AC78" i="3"/>
  <c r="BN78" i="3" s="1"/>
  <c r="BT78" i="3" s="1"/>
  <c r="E78" i="3"/>
  <c r="AK77" i="3"/>
  <c r="BV76" i="3"/>
  <c r="BY76" i="3" s="1"/>
  <c r="CB77" i="3" s="1"/>
  <c r="BP77" i="3"/>
  <c r="BS77" i="3"/>
  <c r="AN76" i="3"/>
  <c r="AQ76" i="3" s="1"/>
  <c r="AT77" i="3" s="1"/>
  <c r="BQ77" i="3"/>
  <c r="BW77" i="3" s="1"/>
  <c r="AP76" i="3"/>
  <c r="AS76" i="3" s="1"/>
  <c r="AV77" i="3" s="1"/>
  <c r="AE77" i="3"/>
  <c r="BC76" i="3"/>
  <c r="BF76" i="3" s="1"/>
  <c r="BI77" i="3" s="1"/>
  <c r="AY77" i="3"/>
  <c r="AZ77" i="3"/>
  <c r="K77" i="3"/>
  <c r="AX77" i="3"/>
  <c r="AO76" i="3"/>
  <c r="AR76" i="3" s="1"/>
  <c r="AU77" i="3" s="1"/>
  <c r="R77" i="2" s="1"/>
  <c r="AL77" i="3"/>
  <c r="AI77" i="3"/>
  <c r="AF77" i="3"/>
  <c r="S76" i="3"/>
  <c r="V76" i="3" s="1"/>
  <c r="Y77" i="3" s="1"/>
  <c r="R76" i="3"/>
  <c r="U76" i="3" s="1"/>
  <c r="X77" i="3" s="1"/>
  <c r="G77" i="2" s="1"/>
  <c r="J77" i="3"/>
  <c r="L77" i="3"/>
  <c r="Q76" i="3"/>
  <c r="T76" i="3" s="1"/>
  <c r="W77" i="3" s="1"/>
  <c r="P77" i="3"/>
  <c r="H77" i="3"/>
  <c r="O77" i="3"/>
  <c r="I77" i="3"/>
  <c r="N77" i="3"/>
  <c r="BZ76" i="3"/>
  <c r="CC77" i="3" s="1"/>
  <c r="BE76" i="3"/>
  <c r="BH76" i="3" s="1"/>
  <c r="CG78" i="3"/>
  <c r="CF78" i="3"/>
  <c r="AJ77" i="3"/>
  <c r="AM77" i="3"/>
  <c r="AG77" i="3"/>
  <c r="CH79" i="3"/>
  <c r="F79" i="2" s="1"/>
  <c r="AW77" i="3"/>
  <c r="M77" i="3"/>
  <c r="I77" i="2" s="1"/>
  <c r="BR77" i="3"/>
  <c r="O77" i="2" s="1"/>
  <c r="K75" i="2" l="1"/>
  <c r="S75" i="2" s="1"/>
  <c r="V75" i="2" s="1"/>
  <c r="N74" i="2"/>
  <c r="P77" i="2"/>
  <c r="J76" i="2"/>
  <c r="M76" i="2" s="1"/>
  <c r="U76" i="2" s="1"/>
  <c r="X76" i="2" s="1"/>
  <c r="H76" i="2"/>
  <c r="K76" i="2" s="1"/>
  <c r="Y74" i="2"/>
  <c r="Z74" i="2" s="1"/>
  <c r="AC74" i="2" s="1"/>
  <c r="AB73" i="2"/>
  <c r="AA73" i="2"/>
  <c r="BK77" i="3"/>
  <c r="BX77" i="3"/>
  <c r="CA77" i="3" s="1"/>
  <c r="CD78" i="3" s="1"/>
  <c r="Q78" i="2" s="1"/>
  <c r="L77" i="2"/>
  <c r="T77" i="2" s="1"/>
  <c r="W77" i="2" s="1"/>
  <c r="BD77" i="3"/>
  <c r="BG77" i="3" s="1"/>
  <c r="BJ78" i="3" s="1"/>
  <c r="AK78" i="3"/>
  <c r="G79" i="3"/>
  <c r="BB79" i="3" s="1"/>
  <c r="F79" i="3"/>
  <c r="BA79" i="3" s="1"/>
  <c r="AB79" i="3"/>
  <c r="BM79" i="3" s="1"/>
  <c r="AD79" i="3"/>
  <c r="BO79" i="3" s="1"/>
  <c r="BU79" i="3" s="1"/>
  <c r="AC79" i="3"/>
  <c r="BN79" i="3" s="1"/>
  <c r="BT79" i="3" s="1"/>
  <c r="E79" i="3"/>
  <c r="AN77" i="3"/>
  <c r="AQ77" i="3" s="1"/>
  <c r="AT78" i="3" s="1"/>
  <c r="BV77" i="3"/>
  <c r="BY77" i="3" s="1"/>
  <c r="CB78" i="3" s="1"/>
  <c r="BP78" i="3"/>
  <c r="BS78" i="3"/>
  <c r="AH78" i="3"/>
  <c r="BQ78" i="3"/>
  <c r="BW78" i="3" s="1"/>
  <c r="AE78" i="3"/>
  <c r="BC77" i="3"/>
  <c r="BF77" i="3" s="1"/>
  <c r="BI78" i="3" s="1"/>
  <c r="AO77" i="3"/>
  <c r="AR77" i="3" s="1"/>
  <c r="AU78" i="3" s="1"/>
  <c r="R78" i="2" s="1"/>
  <c r="AY78" i="3"/>
  <c r="AZ78" i="3"/>
  <c r="K78" i="3"/>
  <c r="AX78" i="3"/>
  <c r="AP77" i="3"/>
  <c r="AS77" i="3" s="1"/>
  <c r="AV78" i="3" s="1"/>
  <c r="AL78" i="3"/>
  <c r="AF78" i="3"/>
  <c r="AI78" i="3"/>
  <c r="R77" i="3"/>
  <c r="U77" i="3" s="1"/>
  <c r="X78" i="3" s="1"/>
  <c r="G78" i="2" s="1"/>
  <c r="S77" i="3"/>
  <c r="V77" i="3" s="1"/>
  <c r="Y78" i="3" s="1"/>
  <c r="J78" i="3"/>
  <c r="L78" i="3"/>
  <c r="Q77" i="3"/>
  <c r="T77" i="3" s="1"/>
  <c r="W78" i="3" s="1"/>
  <c r="O78" i="3"/>
  <c r="I78" i="3"/>
  <c r="P78" i="3"/>
  <c r="H78" i="3"/>
  <c r="N78" i="3"/>
  <c r="BZ77" i="3"/>
  <c r="CC78" i="3" s="1"/>
  <c r="BE77" i="3"/>
  <c r="BH77" i="3" s="1"/>
  <c r="CG79" i="3"/>
  <c r="CF79" i="3"/>
  <c r="BR78" i="3"/>
  <c r="O78" i="2" s="1"/>
  <c r="CH80" i="3"/>
  <c r="F80" i="2" s="1"/>
  <c r="M78" i="3"/>
  <c r="AW78" i="3"/>
  <c r="AJ78" i="3"/>
  <c r="AM78" i="3"/>
  <c r="AG78" i="3"/>
  <c r="N75" i="2" l="1"/>
  <c r="I78" i="2"/>
  <c r="L78" i="2" s="1"/>
  <c r="T78" i="2" s="1"/>
  <c r="P78" i="2"/>
  <c r="J77" i="2"/>
  <c r="M77" i="2" s="1"/>
  <c r="U77" i="2" s="1"/>
  <c r="X77" i="2" s="1"/>
  <c r="H77" i="2"/>
  <c r="K77" i="2" s="1"/>
  <c r="AB74" i="2"/>
  <c r="AA74" i="2"/>
  <c r="S76" i="2"/>
  <c r="V76" i="2" s="1"/>
  <c r="BK78" i="3"/>
  <c r="J78" i="2" s="1"/>
  <c r="M78" i="2" s="1"/>
  <c r="U78" i="2" s="1"/>
  <c r="X78" i="2" s="1"/>
  <c r="Y75" i="2"/>
  <c r="Z75" i="2" s="1"/>
  <c r="AA75" i="2" s="1"/>
  <c r="AD75" i="2"/>
  <c r="BX78" i="3"/>
  <c r="CA78" i="3" s="1"/>
  <c r="CD79" i="3" s="1"/>
  <c r="Q79" i="2" s="1"/>
  <c r="AK79" i="3"/>
  <c r="BD78" i="3"/>
  <c r="BG78" i="3" s="1"/>
  <c r="BJ79" i="3" s="1"/>
  <c r="G80" i="3"/>
  <c r="BB80" i="3" s="1"/>
  <c r="F80" i="3"/>
  <c r="BA80" i="3" s="1"/>
  <c r="AB80" i="3"/>
  <c r="BM80" i="3" s="1"/>
  <c r="AD80" i="3"/>
  <c r="BO80" i="3" s="1"/>
  <c r="BU80" i="3" s="1"/>
  <c r="AC80" i="3"/>
  <c r="BN80" i="3" s="1"/>
  <c r="BT80" i="3" s="1"/>
  <c r="E80" i="3"/>
  <c r="AN78" i="3"/>
  <c r="AQ78" i="3" s="1"/>
  <c r="AT79" i="3" s="1"/>
  <c r="BV78" i="3"/>
  <c r="BY78" i="3" s="1"/>
  <c r="CB79" i="3" s="1"/>
  <c r="BP79" i="3"/>
  <c r="BS79" i="3"/>
  <c r="BQ79" i="3"/>
  <c r="BW79" i="3" s="1"/>
  <c r="AE79" i="3"/>
  <c r="AH79" i="3"/>
  <c r="BC78" i="3"/>
  <c r="BF78" i="3" s="1"/>
  <c r="BI79" i="3" s="1"/>
  <c r="AY79" i="3"/>
  <c r="AZ79" i="3"/>
  <c r="K79" i="3"/>
  <c r="AX79" i="3"/>
  <c r="AP78" i="3"/>
  <c r="AS78" i="3" s="1"/>
  <c r="AV79" i="3" s="1"/>
  <c r="AO78" i="3"/>
  <c r="AR78" i="3" s="1"/>
  <c r="AU79" i="3" s="1"/>
  <c r="R79" i="2" s="1"/>
  <c r="AL79" i="3"/>
  <c r="AF79" i="3"/>
  <c r="AI79" i="3"/>
  <c r="R78" i="3"/>
  <c r="U78" i="3" s="1"/>
  <c r="X79" i="3" s="1"/>
  <c r="G79" i="2" s="1"/>
  <c r="S78" i="3"/>
  <c r="V78" i="3" s="1"/>
  <c r="Y79" i="3" s="1"/>
  <c r="J79" i="3"/>
  <c r="L79" i="3"/>
  <c r="Q78" i="3"/>
  <c r="T78" i="3" s="1"/>
  <c r="W79" i="3" s="1"/>
  <c r="P79" i="3"/>
  <c r="H79" i="3"/>
  <c r="O79" i="3"/>
  <c r="I79" i="3"/>
  <c r="N79" i="3"/>
  <c r="BZ78" i="3"/>
  <c r="CC79" i="3" s="1"/>
  <c r="BE78" i="3"/>
  <c r="BH78" i="3" s="1"/>
  <c r="CG80" i="3"/>
  <c r="CF80" i="3"/>
  <c r="BR79" i="3"/>
  <c r="AW79" i="3"/>
  <c r="M79" i="3"/>
  <c r="CH81" i="3"/>
  <c r="F81" i="2" s="1"/>
  <c r="AG79" i="3"/>
  <c r="AM79" i="3"/>
  <c r="AJ79" i="3"/>
  <c r="P79" i="2" s="1"/>
  <c r="W78" i="2" l="1"/>
  <c r="I79" i="2"/>
  <c r="L79" i="2" s="1"/>
  <c r="T79" i="2" s="1"/>
  <c r="W79" i="2" s="1"/>
  <c r="O79" i="2"/>
  <c r="H78" i="2"/>
  <c r="K78" i="2" s="1"/>
  <c r="N78" i="2" s="1"/>
  <c r="Y76" i="2"/>
  <c r="Z76" i="2" s="1"/>
  <c r="AA76" i="2" s="1"/>
  <c r="AD76" i="2"/>
  <c r="S77" i="2"/>
  <c r="V77" i="2" s="1"/>
  <c r="N76" i="2"/>
  <c r="BK79" i="3"/>
  <c r="J79" i="2" s="1"/>
  <c r="M79" i="2" s="1"/>
  <c r="U79" i="2" s="1"/>
  <c r="X79" i="2" s="1"/>
  <c r="AB75" i="2"/>
  <c r="AC75" i="2"/>
  <c r="BX79" i="3"/>
  <c r="CA79" i="3" s="1"/>
  <c r="CD80" i="3" s="1"/>
  <c r="Q80" i="2" s="1"/>
  <c r="BD79" i="3"/>
  <c r="BG79" i="3" s="1"/>
  <c r="BJ80" i="3" s="1"/>
  <c r="AH80" i="3"/>
  <c r="AN79" i="3"/>
  <c r="AQ79" i="3" s="1"/>
  <c r="AT80" i="3" s="1"/>
  <c r="G81" i="3"/>
  <c r="BB81" i="3" s="1"/>
  <c r="AB81" i="3"/>
  <c r="BM81" i="3" s="1"/>
  <c r="AD81" i="3"/>
  <c r="BO81" i="3" s="1"/>
  <c r="BU81" i="3" s="1"/>
  <c r="AC81" i="3"/>
  <c r="BN81" i="3" s="1"/>
  <c r="BT81" i="3" s="1"/>
  <c r="F81" i="3"/>
  <c r="BA81" i="3" s="1"/>
  <c r="E81" i="3"/>
  <c r="BV79" i="3"/>
  <c r="BY79" i="3" s="1"/>
  <c r="CB80" i="3" s="1"/>
  <c r="AE80" i="3"/>
  <c r="AK80" i="3"/>
  <c r="BP80" i="3"/>
  <c r="BS80" i="3"/>
  <c r="BQ80" i="3"/>
  <c r="BW80" i="3" s="1"/>
  <c r="BC79" i="3"/>
  <c r="BF79" i="3" s="1"/>
  <c r="BI80" i="3" s="1"/>
  <c r="AY80" i="3"/>
  <c r="AZ80" i="3"/>
  <c r="K80" i="3"/>
  <c r="AX80" i="3"/>
  <c r="AO79" i="3"/>
  <c r="AR79" i="3" s="1"/>
  <c r="AU80" i="3" s="1"/>
  <c r="R80" i="2" s="1"/>
  <c r="AL80" i="3"/>
  <c r="AI80" i="3"/>
  <c r="AF80" i="3"/>
  <c r="AP79" i="3"/>
  <c r="AS79" i="3" s="1"/>
  <c r="AV80" i="3" s="1"/>
  <c r="R79" i="3"/>
  <c r="U79" i="3" s="1"/>
  <c r="X80" i="3" s="1"/>
  <c r="G80" i="2" s="1"/>
  <c r="S79" i="3"/>
  <c r="V79" i="3" s="1"/>
  <c r="Y80" i="3" s="1"/>
  <c r="J80" i="3"/>
  <c r="L80" i="3"/>
  <c r="Q79" i="3"/>
  <c r="T79" i="3" s="1"/>
  <c r="W80" i="3" s="1"/>
  <c r="P80" i="3"/>
  <c r="H80" i="3"/>
  <c r="O80" i="3"/>
  <c r="I80" i="3"/>
  <c r="N80" i="3"/>
  <c r="BZ79" i="3"/>
  <c r="CC80" i="3" s="1"/>
  <c r="BE79" i="3"/>
  <c r="BH79" i="3" s="1"/>
  <c r="CG81" i="3"/>
  <c r="CF81" i="3"/>
  <c r="CH82" i="3"/>
  <c r="F82" i="2" s="1"/>
  <c r="AM80" i="3"/>
  <c r="AJ80" i="3"/>
  <c r="P80" i="2" s="1"/>
  <c r="AG80" i="3"/>
  <c r="BR80" i="3"/>
  <c r="O80" i="2" s="1"/>
  <c r="AW80" i="3"/>
  <c r="M80" i="3"/>
  <c r="I80" i="2" l="1"/>
  <c r="L80" i="2" s="1"/>
  <c r="T80" i="2" s="1"/>
  <c r="W80" i="2" s="1"/>
  <c r="H79" i="2"/>
  <c r="AB76" i="2"/>
  <c r="AC76" i="2"/>
  <c r="Y77" i="2"/>
  <c r="Z77" i="2" s="1"/>
  <c r="AA77" i="2" s="1"/>
  <c r="AD77" i="2"/>
  <c r="S78" i="2"/>
  <c r="N77" i="2"/>
  <c r="BK80" i="3"/>
  <c r="J80" i="2" s="1"/>
  <c r="M80" i="2" s="1"/>
  <c r="U80" i="2" s="1"/>
  <c r="X80" i="2" s="1"/>
  <c r="BX80" i="3"/>
  <c r="CA80" i="3" s="1"/>
  <c r="CD81" i="3" s="1"/>
  <c r="Q81" i="2" s="1"/>
  <c r="AK81" i="3"/>
  <c r="BD80" i="3"/>
  <c r="BG80" i="3" s="1"/>
  <c r="BJ81" i="3" s="1"/>
  <c r="G82" i="3"/>
  <c r="BB82" i="3" s="1"/>
  <c r="F82" i="3"/>
  <c r="BA82" i="3" s="1"/>
  <c r="AB82" i="3"/>
  <c r="BM82" i="3" s="1"/>
  <c r="AD82" i="3"/>
  <c r="BO82" i="3" s="1"/>
  <c r="BU82" i="3" s="1"/>
  <c r="E82" i="3"/>
  <c r="AC82" i="3"/>
  <c r="BN82" i="3" s="1"/>
  <c r="BT82" i="3" s="1"/>
  <c r="AH81" i="3"/>
  <c r="AE81" i="3"/>
  <c r="AN80" i="3"/>
  <c r="AQ80" i="3" s="1"/>
  <c r="AT81" i="3" s="1"/>
  <c r="BV80" i="3"/>
  <c r="BY80" i="3" s="1"/>
  <c r="CB81" i="3" s="1"/>
  <c r="BP81" i="3"/>
  <c r="BS81" i="3"/>
  <c r="BQ81" i="3"/>
  <c r="BW81" i="3" s="1"/>
  <c r="BC80" i="3"/>
  <c r="BF80" i="3" s="1"/>
  <c r="BI81" i="3" s="1"/>
  <c r="AY81" i="3"/>
  <c r="AZ81" i="3"/>
  <c r="K81" i="3"/>
  <c r="AX81" i="3"/>
  <c r="AO80" i="3"/>
  <c r="AR80" i="3" s="1"/>
  <c r="AU81" i="3" s="1"/>
  <c r="R81" i="2" s="1"/>
  <c r="AP80" i="3"/>
  <c r="AS80" i="3" s="1"/>
  <c r="AV81" i="3" s="1"/>
  <c r="AL81" i="3"/>
  <c r="AI81" i="3"/>
  <c r="AF81" i="3"/>
  <c r="R80" i="3"/>
  <c r="U80" i="3" s="1"/>
  <c r="X81" i="3" s="1"/>
  <c r="G81" i="2" s="1"/>
  <c r="S80" i="3"/>
  <c r="V80" i="3" s="1"/>
  <c r="Y81" i="3" s="1"/>
  <c r="J81" i="3"/>
  <c r="L81" i="3"/>
  <c r="Q80" i="3"/>
  <c r="T80" i="3" s="1"/>
  <c r="W81" i="3" s="1"/>
  <c r="O81" i="3"/>
  <c r="I81" i="3"/>
  <c r="P81" i="3"/>
  <c r="H81" i="3"/>
  <c r="N81" i="3"/>
  <c r="BZ80" i="3"/>
  <c r="CC81" i="3" s="1"/>
  <c r="BE80" i="3"/>
  <c r="BH80" i="3" s="1"/>
  <c r="CG82" i="3"/>
  <c r="CF82" i="3"/>
  <c r="M81" i="3"/>
  <c r="AW81" i="3"/>
  <c r="BR81" i="3"/>
  <c r="CH83" i="3"/>
  <c r="F83" i="2" s="1"/>
  <c r="AG81" i="3"/>
  <c r="AJ81" i="3"/>
  <c r="AM81" i="3"/>
  <c r="BK81" i="3" l="1"/>
  <c r="J81" i="2" s="1"/>
  <c r="O81" i="2"/>
  <c r="K79" i="2"/>
  <c r="S79" i="2" s="1"/>
  <c r="V79" i="2" s="1"/>
  <c r="P81" i="2"/>
  <c r="H81" i="2"/>
  <c r="K81" i="2" s="1"/>
  <c r="I81" i="2"/>
  <c r="L81" i="2" s="1"/>
  <c r="T81" i="2" s="1"/>
  <c r="H80" i="2"/>
  <c r="V78" i="2"/>
  <c r="Y78" i="2" s="1"/>
  <c r="Z78" i="2" s="1"/>
  <c r="AB77" i="2"/>
  <c r="AC77" i="2"/>
  <c r="M81" i="2"/>
  <c r="U81" i="2" s="1"/>
  <c r="X81" i="2" s="1"/>
  <c r="BX81" i="3"/>
  <c r="CA81" i="3" s="1"/>
  <c r="CD82" i="3" s="1"/>
  <c r="Q82" i="2" s="1"/>
  <c r="BD81" i="3"/>
  <c r="BG81" i="3" s="1"/>
  <c r="BJ82" i="3" s="1"/>
  <c r="AE82" i="3"/>
  <c r="AN81" i="3"/>
  <c r="AQ81" i="3" s="1"/>
  <c r="AT82" i="3" s="1"/>
  <c r="AD83" i="3"/>
  <c r="BO83" i="3" s="1"/>
  <c r="BU83" i="3" s="1"/>
  <c r="AC83" i="3"/>
  <c r="BN83" i="3" s="1"/>
  <c r="BT83" i="3" s="1"/>
  <c r="G83" i="3"/>
  <c r="BB83" i="3" s="1"/>
  <c r="F83" i="3"/>
  <c r="BA83" i="3" s="1"/>
  <c r="E83" i="3"/>
  <c r="AB83" i="3"/>
  <c r="BM83" i="3" s="1"/>
  <c r="AK82" i="3"/>
  <c r="BV81" i="3"/>
  <c r="BY81" i="3" s="1"/>
  <c r="CB82" i="3" s="1"/>
  <c r="BP82" i="3"/>
  <c r="BS82" i="3"/>
  <c r="BQ82" i="3"/>
  <c r="BW82" i="3" s="1"/>
  <c r="AH82" i="3"/>
  <c r="BC81" i="3"/>
  <c r="BF81" i="3" s="1"/>
  <c r="BI82" i="3" s="1"/>
  <c r="AY82" i="3"/>
  <c r="AZ82" i="3"/>
  <c r="K82" i="3"/>
  <c r="AX82" i="3"/>
  <c r="AO81" i="3"/>
  <c r="AR81" i="3" s="1"/>
  <c r="AU82" i="3" s="1"/>
  <c r="R82" i="2" s="1"/>
  <c r="AP81" i="3"/>
  <c r="AS81" i="3" s="1"/>
  <c r="AV82" i="3" s="1"/>
  <c r="AL82" i="3"/>
  <c r="AF82" i="3"/>
  <c r="AI82" i="3"/>
  <c r="R81" i="3"/>
  <c r="U81" i="3" s="1"/>
  <c r="X82" i="3" s="1"/>
  <c r="G82" i="2" s="1"/>
  <c r="S81" i="3"/>
  <c r="V81" i="3" s="1"/>
  <c r="Y82" i="3" s="1"/>
  <c r="J82" i="3"/>
  <c r="L82" i="3"/>
  <c r="Q81" i="3"/>
  <c r="T81" i="3" s="1"/>
  <c r="W82" i="3" s="1"/>
  <c r="O82" i="3"/>
  <c r="I82" i="3"/>
  <c r="P82" i="3"/>
  <c r="H82" i="3"/>
  <c r="N82" i="3"/>
  <c r="BZ81" i="3"/>
  <c r="CC82" i="3" s="1"/>
  <c r="BE81" i="3"/>
  <c r="BH81" i="3" s="1"/>
  <c r="BK82" i="3" s="1"/>
  <c r="J82" i="2" s="1"/>
  <c r="CG83" i="3"/>
  <c r="CF83" i="3"/>
  <c r="AJ82" i="3"/>
  <c r="AG82" i="3"/>
  <c r="AM82" i="3"/>
  <c r="AW82" i="3"/>
  <c r="M82" i="3"/>
  <c r="I82" i="2" s="1"/>
  <c r="CH84" i="3"/>
  <c r="F84" i="2" s="1"/>
  <c r="BR82" i="3"/>
  <c r="W81" i="2" l="1"/>
  <c r="N79" i="2"/>
  <c r="Y79" i="2"/>
  <c r="Z79" i="2" s="1"/>
  <c r="AB79" i="2" s="1"/>
  <c r="AD79" i="2"/>
  <c r="K80" i="2"/>
  <c r="S80" i="2" s="1"/>
  <c r="V80" i="2" s="1"/>
  <c r="O82" i="2"/>
  <c r="H82" i="2"/>
  <c r="K82" i="2" s="1"/>
  <c r="P82" i="2"/>
  <c r="AA78" i="2"/>
  <c r="AC78" i="2"/>
  <c r="AB78" i="2"/>
  <c r="AD78" i="2"/>
  <c r="S81" i="2"/>
  <c r="V81" i="2" s="1"/>
  <c r="BX82" i="3"/>
  <c r="CA82" i="3" s="1"/>
  <c r="CD83" i="3" s="1"/>
  <c r="Q83" i="2" s="1"/>
  <c r="L82" i="2"/>
  <c r="T82" i="2" s="1"/>
  <c r="M82" i="2"/>
  <c r="U82" i="2" s="1"/>
  <c r="X82" i="2" s="1"/>
  <c r="BD82" i="3"/>
  <c r="BG82" i="3" s="1"/>
  <c r="BJ83" i="3" s="1"/>
  <c r="AB84" i="3"/>
  <c r="BM84" i="3" s="1"/>
  <c r="AD84" i="3"/>
  <c r="BO84" i="3" s="1"/>
  <c r="BU84" i="3" s="1"/>
  <c r="AC84" i="3"/>
  <c r="BN84" i="3" s="1"/>
  <c r="BT84" i="3" s="1"/>
  <c r="E84" i="3"/>
  <c r="G84" i="3"/>
  <c r="BB84" i="3" s="1"/>
  <c r="F84" i="3"/>
  <c r="BA84" i="3" s="1"/>
  <c r="AK83" i="3"/>
  <c r="AH83" i="3"/>
  <c r="AN82" i="3"/>
  <c r="AQ82" i="3" s="1"/>
  <c r="AT83" i="3" s="1"/>
  <c r="BV82" i="3"/>
  <c r="BY82" i="3" s="1"/>
  <c r="CB83" i="3" s="1"/>
  <c r="BP83" i="3"/>
  <c r="BS83" i="3"/>
  <c r="BQ83" i="3"/>
  <c r="BW83" i="3" s="1"/>
  <c r="AE83" i="3"/>
  <c r="BC82" i="3"/>
  <c r="BF82" i="3" s="1"/>
  <c r="BI83" i="3" s="1"/>
  <c r="AY83" i="3"/>
  <c r="AZ83" i="3"/>
  <c r="K83" i="3"/>
  <c r="AX83" i="3"/>
  <c r="AO82" i="3"/>
  <c r="AR82" i="3" s="1"/>
  <c r="AU83" i="3" s="1"/>
  <c r="R83" i="2" s="1"/>
  <c r="AP82" i="3"/>
  <c r="AS82" i="3" s="1"/>
  <c r="AV83" i="3" s="1"/>
  <c r="AL83" i="3"/>
  <c r="AI83" i="3"/>
  <c r="AF83" i="3"/>
  <c r="R82" i="3"/>
  <c r="U82" i="3" s="1"/>
  <c r="X83" i="3" s="1"/>
  <c r="G83" i="2" s="1"/>
  <c r="S82" i="3"/>
  <c r="V82" i="3" s="1"/>
  <c r="Y83" i="3" s="1"/>
  <c r="J83" i="3"/>
  <c r="L83" i="3"/>
  <c r="Q82" i="3"/>
  <c r="T82" i="3" s="1"/>
  <c r="W83" i="3" s="1"/>
  <c r="O83" i="3"/>
  <c r="I83" i="3"/>
  <c r="P83" i="3"/>
  <c r="H83" i="3"/>
  <c r="N83" i="3"/>
  <c r="BZ82" i="3"/>
  <c r="CC83" i="3" s="1"/>
  <c r="BE82" i="3"/>
  <c r="BH82" i="3" s="1"/>
  <c r="BK83" i="3" s="1"/>
  <c r="J83" i="2" s="1"/>
  <c r="CG84" i="3"/>
  <c r="CF84" i="3"/>
  <c r="BR83" i="3"/>
  <c r="AW83" i="3"/>
  <c r="M83" i="3"/>
  <c r="AM83" i="3"/>
  <c r="AG83" i="3"/>
  <c r="AJ83" i="3"/>
  <c r="P83" i="2" s="1"/>
  <c r="CH85" i="3"/>
  <c r="F85" i="2" s="1"/>
  <c r="AA79" i="2" l="1"/>
  <c r="AC79" i="2"/>
  <c r="AD80" i="2"/>
  <c r="Y80" i="2"/>
  <c r="Z80" i="2" s="1"/>
  <c r="AA80" i="2" s="1"/>
  <c r="N80" i="2"/>
  <c r="W82" i="2"/>
  <c r="O83" i="2"/>
  <c r="I83" i="2"/>
  <c r="L83" i="2" s="1"/>
  <c r="T83" i="2" s="1"/>
  <c r="W83" i="2" s="1"/>
  <c r="H83" i="2"/>
  <c r="K83" i="2" s="1"/>
  <c r="N81" i="2"/>
  <c r="S82" i="2"/>
  <c r="V82" i="2" s="1"/>
  <c r="Y81" i="2"/>
  <c r="Z81" i="2" s="1"/>
  <c r="AA81" i="2" s="1"/>
  <c r="AD81" i="2"/>
  <c r="BX83" i="3"/>
  <c r="CA83" i="3" s="1"/>
  <c r="CD84" i="3" s="1"/>
  <c r="Q84" i="2" s="1"/>
  <c r="M83" i="2"/>
  <c r="U83" i="2" s="1"/>
  <c r="X83" i="2" s="1"/>
  <c r="AH84" i="3"/>
  <c r="BD83" i="3"/>
  <c r="BG83" i="3" s="1"/>
  <c r="BJ84" i="3" s="1"/>
  <c r="G85" i="3"/>
  <c r="BB85" i="3" s="1"/>
  <c r="AB85" i="3"/>
  <c r="BM85" i="3" s="1"/>
  <c r="AD85" i="3"/>
  <c r="BO85" i="3" s="1"/>
  <c r="BU85" i="3" s="1"/>
  <c r="AC85" i="3"/>
  <c r="BN85" i="3" s="1"/>
  <c r="BT85" i="3" s="1"/>
  <c r="E85" i="3"/>
  <c r="F85" i="3"/>
  <c r="BA85" i="3" s="1"/>
  <c r="AN83" i="3"/>
  <c r="AQ83" i="3" s="1"/>
  <c r="AT84" i="3" s="1"/>
  <c r="BV83" i="3"/>
  <c r="BY83" i="3" s="1"/>
  <c r="CB84" i="3" s="1"/>
  <c r="BP84" i="3"/>
  <c r="BS84" i="3"/>
  <c r="AK84" i="3"/>
  <c r="BQ84" i="3"/>
  <c r="BW84" i="3" s="1"/>
  <c r="AE84" i="3"/>
  <c r="BC83" i="3"/>
  <c r="BF83" i="3" s="1"/>
  <c r="BI84" i="3" s="1"/>
  <c r="AY84" i="3"/>
  <c r="AZ84" i="3"/>
  <c r="AO83" i="3"/>
  <c r="AR83" i="3" s="1"/>
  <c r="AU84" i="3" s="1"/>
  <c r="R84" i="2" s="1"/>
  <c r="AP83" i="3"/>
  <c r="AS83" i="3" s="1"/>
  <c r="AV84" i="3" s="1"/>
  <c r="K84" i="3"/>
  <c r="AX84" i="3"/>
  <c r="AL84" i="3"/>
  <c r="AI84" i="3"/>
  <c r="AF84" i="3"/>
  <c r="S83" i="3"/>
  <c r="V83" i="3" s="1"/>
  <c r="Y84" i="3" s="1"/>
  <c r="R83" i="3"/>
  <c r="U83" i="3" s="1"/>
  <c r="X84" i="3" s="1"/>
  <c r="G84" i="2" s="1"/>
  <c r="J84" i="3"/>
  <c r="L84" i="3"/>
  <c r="Q83" i="3"/>
  <c r="T83" i="3" s="1"/>
  <c r="W84" i="3" s="1"/>
  <c r="P84" i="3"/>
  <c r="H84" i="3"/>
  <c r="O84" i="3"/>
  <c r="I84" i="3"/>
  <c r="N84" i="3"/>
  <c r="BZ83" i="3"/>
  <c r="CC84" i="3" s="1"/>
  <c r="BE83" i="3"/>
  <c r="BH83" i="3" s="1"/>
  <c r="BK84" i="3" s="1"/>
  <c r="J84" i="2" s="1"/>
  <c r="CG85" i="3"/>
  <c r="CF85" i="3"/>
  <c r="AW84" i="3"/>
  <c r="M84" i="3"/>
  <c r="AM84" i="3"/>
  <c r="AG84" i="3"/>
  <c r="AJ84" i="3"/>
  <c r="P84" i="2" s="1"/>
  <c r="BR84" i="3"/>
  <c r="CH86" i="3"/>
  <c r="F86" i="2" s="1"/>
  <c r="O84" i="2" l="1"/>
  <c r="AB80" i="2"/>
  <c r="AC80" i="2"/>
  <c r="I84" i="2"/>
  <c r="L84" i="2" s="1"/>
  <c r="T84" i="2" s="1"/>
  <c r="W84" i="2" s="1"/>
  <c r="H84" i="2"/>
  <c r="K84" i="2" s="1"/>
  <c r="N82" i="2"/>
  <c r="S83" i="2"/>
  <c r="V83" i="2" s="1"/>
  <c r="M84" i="2"/>
  <c r="U84" i="2" s="1"/>
  <c r="X84" i="2" s="1"/>
  <c r="AC81" i="2"/>
  <c r="AB81" i="2"/>
  <c r="Y82" i="2"/>
  <c r="Z82" i="2" s="1"/>
  <c r="AA82" i="2" s="1"/>
  <c r="AD82" i="2"/>
  <c r="BX84" i="3"/>
  <c r="CA84" i="3" s="1"/>
  <c r="CD85" i="3" s="1"/>
  <c r="Q85" i="2" s="1"/>
  <c r="AK85" i="3"/>
  <c r="BD84" i="3"/>
  <c r="BG84" i="3" s="1"/>
  <c r="BJ85" i="3" s="1"/>
  <c r="G86" i="3"/>
  <c r="BB86" i="3" s="1"/>
  <c r="F86" i="3"/>
  <c r="BA86" i="3" s="1"/>
  <c r="AB86" i="3"/>
  <c r="BM86" i="3" s="1"/>
  <c r="AD86" i="3"/>
  <c r="BO86" i="3" s="1"/>
  <c r="BU86" i="3" s="1"/>
  <c r="AC86" i="3"/>
  <c r="BN86" i="3" s="1"/>
  <c r="BT86" i="3" s="1"/>
  <c r="E86" i="3"/>
  <c r="AN84" i="3"/>
  <c r="AQ84" i="3" s="1"/>
  <c r="AT85" i="3" s="1"/>
  <c r="BV84" i="3"/>
  <c r="BY84" i="3" s="1"/>
  <c r="CB85" i="3" s="1"/>
  <c r="BP85" i="3"/>
  <c r="BS85" i="3"/>
  <c r="AE85" i="3"/>
  <c r="AH85" i="3"/>
  <c r="BQ85" i="3"/>
  <c r="BW85" i="3" s="1"/>
  <c r="BC84" i="3"/>
  <c r="BF84" i="3" s="1"/>
  <c r="BI85" i="3" s="1"/>
  <c r="AY85" i="3"/>
  <c r="AZ85" i="3"/>
  <c r="K85" i="3"/>
  <c r="AX85" i="3"/>
  <c r="AP84" i="3"/>
  <c r="AS84" i="3" s="1"/>
  <c r="AV85" i="3" s="1"/>
  <c r="AO84" i="3"/>
  <c r="AR84" i="3" s="1"/>
  <c r="AU85" i="3" s="1"/>
  <c r="R85" i="2" s="1"/>
  <c r="AL85" i="3"/>
  <c r="AI85" i="3"/>
  <c r="AF85" i="3"/>
  <c r="R84" i="3"/>
  <c r="U84" i="3" s="1"/>
  <c r="X85" i="3" s="1"/>
  <c r="G85" i="2" s="1"/>
  <c r="S84" i="3"/>
  <c r="V84" i="3" s="1"/>
  <c r="Y85" i="3" s="1"/>
  <c r="J85" i="3"/>
  <c r="L85" i="3"/>
  <c r="Q84" i="3"/>
  <c r="T84" i="3" s="1"/>
  <c r="W85" i="3" s="1"/>
  <c r="O85" i="3"/>
  <c r="I85" i="3"/>
  <c r="P85" i="3"/>
  <c r="H85" i="3"/>
  <c r="N85" i="3"/>
  <c r="BZ84" i="3"/>
  <c r="CC85" i="3" s="1"/>
  <c r="BE84" i="3"/>
  <c r="BH84" i="3" s="1"/>
  <c r="BK85" i="3" s="1"/>
  <c r="J85" i="2" s="1"/>
  <c r="CG86" i="3"/>
  <c r="CF86" i="3"/>
  <c r="AJ85" i="3"/>
  <c r="AG85" i="3"/>
  <c r="AM85" i="3"/>
  <c r="CH87" i="3"/>
  <c r="F87" i="2" s="1"/>
  <c r="BR85" i="3"/>
  <c r="AW85" i="3"/>
  <c r="H85" i="2" s="1"/>
  <c r="M85" i="3"/>
  <c r="O85" i="2" l="1"/>
  <c r="K85" i="2"/>
  <c r="P85" i="2"/>
  <c r="I85" i="2"/>
  <c r="L85" i="2" s="1"/>
  <c r="T85" i="2" s="1"/>
  <c r="N83" i="2"/>
  <c r="S84" i="2"/>
  <c r="V84" i="2" s="1"/>
  <c r="AB82" i="2"/>
  <c r="AC82" i="2"/>
  <c r="Y83" i="2"/>
  <c r="Z83" i="2" s="1"/>
  <c r="AA83" i="2" s="1"/>
  <c r="AD83" i="2"/>
  <c r="BX85" i="3"/>
  <c r="CA85" i="3" s="1"/>
  <c r="CD86" i="3" s="1"/>
  <c r="Q86" i="2" s="1"/>
  <c r="M85" i="2"/>
  <c r="U85" i="2" s="1"/>
  <c r="X85" i="2" s="1"/>
  <c r="BD85" i="3"/>
  <c r="BG85" i="3" s="1"/>
  <c r="BJ86" i="3" s="1"/>
  <c r="AK86" i="3"/>
  <c r="G87" i="3"/>
  <c r="BB87" i="3" s="1"/>
  <c r="F87" i="3"/>
  <c r="BA87" i="3" s="1"/>
  <c r="AB87" i="3"/>
  <c r="BM87" i="3" s="1"/>
  <c r="AD87" i="3"/>
  <c r="BO87" i="3" s="1"/>
  <c r="BU87" i="3" s="1"/>
  <c r="AC87" i="3"/>
  <c r="BN87" i="3" s="1"/>
  <c r="BT87" i="3" s="1"/>
  <c r="E87" i="3"/>
  <c r="AN85" i="3"/>
  <c r="AQ85" i="3" s="1"/>
  <c r="AT86" i="3" s="1"/>
  <c r="BV85" i="3"/>
  <c r="BY85" i="3" s="1"/>
  <c r="CB86" i="3" s="1"/>
  <c r="BP86" i="3"/>
  <c r="BS86" i="3"/>
  <c r="BQ86" i="3"/>
  <c r="BW86" i="3" s="1"/>
  <c r="AH86" i="3"/>
  <c r="AE86" i="3"/>
  <c r="BC85" i="3"/>
  <c r="BF85" i="3" s="1"/>
  <c r="BI86" i="3" s="1"/>
  <c r="AY86" i="3"/>
  <c r="AZ86" i="3"/>
  <c r="K86" i="3"/>
  <c r="AX86" i="3"/>
  <c r="AP85" i="3"/>
  <c r="AS85" i="3" s="1"/>
  <c r="AV86" i="3" s="1"/>
  <c r="AL86" i="3"/>
  <c r="AF86" i="3"/>
  <c r="AI86" i="3"/>
  <c r="AO85" i="3"/>
  <c r="AR85" i="3" s="1"/>
  <c r="AU86" i="3" s="1"/>
  <c r="R86" i="2" s="1"/>
  <c r="R85" i="3"/>
  <c r="U85" i="3" s="1"/>
  <c r="X86" i="3" s="1"/>
  <c r="G86" i="2" s="1"/>
  <c r="S85" i="3"/>
  <c r="V85" i="3" s="1"/>
  <c r="Y86" i="3" s="1"/>
  <c r="J86" i="3"/>
  <c r="L86" i="3"/>
  <c r="Q85" i="3"/>
  <c r="T85" i="3" s="1"/>
  <c r="W86" i="3" s="1"/>
  <c r="O86" i="3"/>
  <c r="I86" i="3"/>
  <c r="P86" i="3"/>
  <c r="H86" i="3"/>
  <c r="N86" i="3"/>
  <c r="BZ85" i="3"/>
  <c r="CC86" i="3" s="1"/>
  <c r="BE85" i="3"/>
  <c r="BH85" i="3" s="1"/>
  <c r="BK86" i="3" s="1"/>
  <c r="J86" i="2" s="1"/>
  <c r="CF87" i="3"/>
  <c r="CG87" i="3"/>
  <c r="CH88" i="3"/>
  <c r="F88" i="2" s="1"/>
  <c r="M86" i="3"/>
  <c r="AW86" i="3"/>
  <c r="H86" i="2" s="1"/>
  <c r="AM86" i="3"/>
  <c r="AG86" i="3"/>
  <c r="AJ86" i="3"/>
  <c r="P86" i="2" s="1"/>
  <c r="BR86" i="3"/>
  <c r="W85" i="2" l="1"/>
  <c r="K86" i="2"/>
  <c r="I86" i="2"/>
  <c r="L86" i="2" s="1"/>
  <c r="T86" i="2" s="1"/>
  <c r="W86" i="2" s="1"/>
  <c r="O86" i="2"/>
  <c r="N84" i="2"/>
  <c r="S85" i="2"/>
  <c r="V85" i="2" s="1"/>
  <c r="AD84" i="2"/>
  <c r="AC83" i="2"/>
  <c r="AB83" i="2"/>
  <c r="Y84" i="2"/>
  <c r="Z84" i="2" s="1"/>
  <c r="BX86" i="3"/>
  <c r="CA86" i="3" s="1"/>
  <c r="CD87" i="3" s="1"/>
  <c r="Q87" i="2" s="1"/>
  <c r="M86" i="2"/>
  <c r="U86" i="2" s="1"/>
  <c r="X86" i="2" s="1"/>
  <c r="AE87" i="3"/>
  <c r="BD86" i="3"/>
  <c r="BG86" i="3" s="1"/>
  <c r="BJ87" i="3" s="1"/>
  <c r="G88" i="3"/>
  <c r="BB88" i="3" s="1"/>
  <c r="F88" i="3"/>
  <c r="BA88" i="3" s="1"/>
  <c r="AB88" i="3"/>
  <c r="BM88" i="3" s="1"/>
  <c r="AD88" i="3"/>
  <c r="BO88" i="3" s="1"/>
  <c r="BU88" i="3" s="1"/>
  <c r="AC88" i="3"/>
  <c r="BN88" i="3" s="1"/>
  <c r="BT88" i="3" s="1"/>
  <c r="E88" i="3"/>
  <c r="BV86" i="3"/>
  <c r="BY86" i="3" s="1"/>
  <c r="CB87" i="3" s="1"/>
  <c r="BP87" i="3"/>
  <c r="BS87" i="3"/>
  <c r="BQ87" i="3"/>
  <c r="BW87" i="3" s="1"/>
  <c r="AN86" i="3"/>
  <c r="AQ86" i="3" s="1"/>
  <c r="AT87" i="3" s="1"/>
  <c r="AH87" i="3"/>
  <c r="AK87" i="3"/>
  <c r="BC86" i="3"/>
  <c r="BF86" i="3" s="1"/>
  <c r="BI87" i="3" s="1"/>
  <c r="AY87" i="3"/>
  <c r="AZ87" i="3"/>
  <c r="K87" i="3"/>
  <c r="AX87" i="3"/>
  <c r="AO86" i="3"/>
  <c r="AR86" i="3" s="1"/>
  <c r="AU87" i="3" s="1"/>
  <c r="R87" i="2" s="1"/>
  <c r="AP86" i="3"/>
  <c r="AS86" i="3" s="1"/>
  <c r="AV87" i="3" s="1"/>
  <c r="AL87" i="3"/>
  <c r="AF87" i="3"/>
  <c r="AI87" i="3"/>
  <c r="R86" i="3"/>
  <c r="U86" i="3" s="1"/>
  <c r="X87" i="3" s="1"/>
  <c r="G87" i="2" s="1"/>
  <c r="S86" i="3"/>
  <c r="V86" i="3" s="1"/>
  <c r="Y87" i="3" s="1"/>
  <c r="J87" i="3"/>
  <c r="L87" i="3"/>
  <c r="Q86" i="3"/>
  <c r="T86" i="3" s="1"/>
  <c r="W87" i="3" s="1"/>
  <c r="O87" i="3"/>
  <c r="I87" i="3"/>
  <c r="P87" i="3"/>
  <c r="H87" i="3"/>
  <c r="N87" i="3"/>
  <c r="BZ86" i="3"/>
  <c r="CC87" i="3" s="1"/>
  <c r="BE86" i="3"/>
  <c r="BH86" i="3" s="1"/>
  <c r="BK87" i="3" s="1"/>
  <c r="J87" i="2" s="1"/>
  <c r="CG88" i="3"/>
  <c r="CF88" i="3"/>
  <c r="CH89" i="3"/>
  <c r="F89" i="2" s="1"/>
  <c r="AG87" i="3"/>
  <c r="AM87" i="3"/>
  <c r="AJ87" i="3"/>
  <c r="AW87" i="3"/>
  <c r="M87" i="3"/>
  <c r="BR87" i="3"/>
  <c r="I87" i="2" l="1"/>
  <c r="L87" i="2" s="1"/>
  <c r="T87" i="2" s="1"/>
  <c r="P87" i="2"/>
  <c r="O87" i="2"/>
  <c r="H87" i="2"/>
  <c r="K87" i="2" s="1"/>
  <c r="N85" i="2"/>
  <c r="S86" i="2"/>
  <c r="V86" i="2" s="1"/>
  <c r="Y85" i="2"/>
  <c r="Z85" i="2" s="1"/>
  <c r="AB85" i="2" s="1"/>
  <c r="AD85" i="2"/>
  <c r="AK88" i="3"/>
  <c r="AA84" i="2"/>
  <c r="AB84" i="2"/>
  <c r="AC84" i="2"/>
  <c r="BX87" i="3"/>
  <c r="CA87" i="3" s="1"/>
  <c r="CD88" i="3" s="1"/>
  <c r="Q88" i="2" s="1"/>
  <c r="M87" i="2"/>
  <c r="U87" i="2" s="1"/>
  <c r="X87" i="2" s="1"/>
  <c r="BD87" i="3"/>
  <c r="BG87" i="3" s="1"/>
  <c r="BJ88" i="3" s="1"/>
  <c r="G89" i="3"/>
  <c r="BB89" i="3" s="1"/>
  <c r="AB89" i="3"/>
  <c r="BM89" i="3" s="1"/>
  <c r="AD89" i="3"/>
  <c r="BO89" i="3" s="1"/>
  <c r="BU89" i="3" s="1"/>
  <c r="AC89" i="3"/>
  <c r="BN89" i="3" s="1"/>
  <c r="BT89" i="3" s="1"/>
  <c r="E89" i="3"/>
  <c r="F89" i="3"/>
  <c r="BA89" i="3" s="1"/>
  <c r="BV87" i="3"/>
  <c r="BY87" i="3" s="1"/>
  <c r="CB88" i="3" s="1"/>
  <c r="AN87" i="3"/>
  <c r="AQ87" i="3" s="1"/>
  <c r="AT88" i="3" s="1"/>
  <c r="BP88" i="3"/>
  <c r="BS88" i="3"/>
  <c r="BQ88" i="3"/>
  <c r="BW88" i="3" s="1"/>
  <c r="AH88" i="3"/>
  <c r="AE88" i="3"/>
  <c r="BC87" i="3"/>
  <c r="BF87" i="3" s="1"/>
  <c r="BI88" i="3" s="1"/>
  <c r="AY88" i="3"/>
  <c r="AZ88" i="3"/>
  <c r="K88" i="3"/>
  <c r="AX88" i="3"/>
  <c r="AO87" i="3"/>
  <c r="AR87" i="3" s="1"/>
  <c r="AU88" i="3" s="1"/>
  <c r="R88" i="2" s="1"/>
  <c r="AL88" i="3"/>
  <c r="AI88" i="3"/>
  <c r="AF88" i="3"/>
  <c r="AP87" i="3"/>
  <c r="AS87" i="3" s="1"/>
  <c r="AV88" i="3" s="1"/>
  <c r="R87" i="3"/>
  <c r="U87" i="3" s="1"/>
  <c r="X88" i="3" s="1"/>
  <c r="G88" i="2" s="1"/>
  <c r="S87" i="3"/>
  <c r="V87" i="3" s="1"/>
  <c r="Y88" i="3" s="1"/>
  <c r="J88" i="3"/>
  <c r="L88" i="3"/>
  <c r="Q87" i="3"/>
  <c r="T87" i="3" s="1"/>
  <c r="W88" i="3" s="1"/>
  <c r="O88" i="3"/>
  <c r="I88" i="3"/>
  <c r="P88" i="3"/>
  <c r="H88" i="3"/>
  <c r="N88" i="3"/>
  <c r="BZ87" i="3"/>
  <c r="CC88" i="3" s="1"/>
  <c r="BE87" i="3"/>
  <c r="BH87" i="3" s="1"/>
  <c r="BK88" i="3" s="1"/>
  <c r="J88" i="2" s="1"/>
  <c r="CG89" i="3"/>
  <c r="CF89" i="3"/>
  <c r="AJ88" i="3"/>
  <c r="AG88" i="3"/>
  <c r="AM88" i="3"/>
  <c r="BR88" i="3"/>
  <c r="O88" i="2" s="1"/>
  <c r="CH90" i="3"/>
  <c r="F90" i="2" s="1"/>
  <c r="AW88" i="3"/>
  <c r="H88" i="2" s="1"/>
  <c r="M88" i="3"/>
  <c r="W87" i="2" l="1"/>
  <c r="K88" i="2"/>
  <c r="I88" i="2"/>
  <c r="L88" i="2" s="1"/>
  <c r="T88" i="2" s="1"/>
  <c r="W88" i="2" s="1"/>
  <c r="P88" i="2"/>
  <c r="N86" i="2"/>
  <c r="S87" i="2"/>
  <c r="V87" i="2" s="1"/>
  <c r="AA85" i="2"/>
  <c r="AC85" i="2"/>
  <c r="Y86" i="2"/>
  <c r="Z86" i="2" s="1"/>
  <c r="AA86" i="2" s="1"/>
  <c r="AD86" i="2"/>
  <c r="N87" i="2"/>
  <c r="BX88" i="3"/>
  <c r="CA88" i="3" s="1"/>
  <c r="CD89" i="3" s="1"/>
  <c r="Q89" i="2" s="1"/>
  <c r="AK89" i="3"/>
  <c r="M88" i="2"/>
  <c r="U88" i="2" s="1"/>
  <c r="X88" i="2" s="1"/>
  <c r="BD88" i="3"/>
  <c r="BG88" i="3" s="1"/>
  <c r="BJ89" i="3" s="1"/>
  <c r="G90" i="3"/>
  <c r="BB90" i="3" s="1"/>
  <c r="F90" i="3"/>
  <c r="BA90" i="3" s="1"/>
  <c r="AB90" i="3"/>
  <c r="BM90" i="3" s="1"/>
  <c r="AD90" i="3"/>
  <c r="BO90" i="3" s="1"/>
  <c r="BU90" i="3" s="1"/>
  <c r="AC90" i="3"/>
  <c r="BN90" i="3" s="1"/>
  <c r="BT90" i="3" s="1"/>
  <c r="E90" i="3"/>
  <c r="BV88" i="3"/>
  <c r="BY88" i="3" s="1"/>
  <c r="CB89" i="3" s="1"/>
  <c r="BP89" i="3"/>
  <c r="BS89" i="3"/>
  <c r="AN88" i="3"/>
  <c r="AQ88" i="3" s="1"/>
  <c r="AT89" i="3" s="1"/>
  <c r="BQ89" i="3"/>
  <c r="BW89" i="3" s="1"/>
  <c r="AE89" i="3"/>
  <c r="AH89" i="3"/>
  <c r="BC88" i="3"/>
  <c r="BF88" i="3" s="1"/>
  <c r="BI89" i="3" s="1"/>
  <c r="AY89" i="3"/>
  <c r="AZ89" i="3"/>
  <c r="K89" i="3"/>
  <c r="AX89" i="3"/>
  <c r="AO88" i="3"/>
  <c r="AR88" i="3" s="1"/>
  <c r="AU89" i="3" s="1"/>
  <c r="R89" i="2" s="1"/>
  <c r="AL89" i="3"/>
  <c r="AI89" i="3"/>
  <c r="AF89" i="3"/>
  <c r="AP88" i="3"/>
  <c r="AS88" i="3" s="1"/>
  <c r="AV89" i="3" s="1"/>
  <c r="S88" i="3"/>
  <c r="V88" i="3" s="1"/>
  <c r="Y89" i="3" s="1"/>
  <c r="R88" i="3"/>
  <c r="U88" i="3" s="1"/>
  <c r="X89" i="3" s="1"/>
  <c r="G89" i="2" s="1"/>
  <c r="J89" i="3"/>
  <c r="L89" i="3"/>
  <c r="Q88" i="3"/>
  <c r="T88" i="3" s="1"/>
  <c r="W89" i="3" s="1"/>
  <c r="P89" i="3"/>
  <c r="H89" i="3"/>
  <c r="O89" i="3"/>
  <c r="I89" i="3"/>
  <c r="N89" i="3"/>
  <c r="BZ88" i="3"/>
  <c r="CC89" i="3" s="1"/>
  <c r="BE88" i="3"/>
  <c r="BH88" i="3" s="1"/>
  <c r="BK89" i="3" s="1"/>
  <c r="J89" i="2" s="1"/>
  <c r="CG90" i="3"/>
  <c r="CF90" i="3"/>
  <c r="BR89" i="3"/>
  <c r="CH91" i="3"/>
  <c r="F91" i="2" s="1"/>
  <c r="AW89" i="3"/>
  <c r="M89" i="3"/>
  <c r="I89" i="2" s="1"/>
  <c r="AJ89" i="3"/>
  <c r="P89" i="2" s="1"/>
  <c r="AG89" i="3"/>
  <c r="AM89" i="3"/>
  <c r="H89" i="2" l="1"/>
  <c r="K89" i="2" s="1"/>
  <c r="O89" i="2"/>
  <c r="S88" i="2"/>
  <c r="V88" i="2" s="1"/>
  <c r="AC86" i="2"/>
  <c r="AB86" i="2"/>
  <c r="Y87" i="2"/>
  <c r="Z87" i="2" s="1"/>
  <c r="AB87" i="2" s="1"/>
  <c r="AD87" i="2"/>
  <c r="BX89" i="3"/>
  <c r="CA89" i="3" s="1"/>
  <c r="CD90" i="3" s="1"/>
  <c r="Q90" i="2" s="1"/>
  <c r="L89" i="2"/>
  <c r="T89" i="2" s="1"/>
  <c r="W89" i="2" s="1"/>
  <c r="M89" i="2"/>
  <c r="U89" i="2" s="1"/>
  <c r="X89" i="2" s="1"/>
  <c r="AH90" i="3"/>
  <c r="BD89" i="3"/>
  <c r="BG89" i="3" s="1"/>
  <c r="BJ90" i="3" s="1"/>
  <c r="AD91" i="3"/>
  <c r="BO91" i="3" s="1"/>
  <c r="BU91" i="3" s="1"/>
  <c r="AC91" i="3"/>
  <c r="BN91" i="3" s="1"/>
  <c r="BT91" i="3" s="1"/>
  <c r="G91" i="3"/>
  <c r="BB91" i="3" s="1"/>
  <c r="F91" i="3"/>
  <c r="BA91" i="3" s="1"/>
  <c r="E91" i="3"/>
  <c r="AB91" i="3"/>
  <c r="BM91" i="3" s="1"/>
  <c r="BV89" i="3"/>
  <c r="BY89" i="3" s="1"/>
  <c r="CB90" i="3" s="1"/>
  <c r="AN89" i="3"/>
  <c r="AQ89" i="3" s="1"/>
  <c r="AT90" i="3" s="1"/>
  <c r="BP90" i="3"/>
  <c r="BS90" i="3"/>
  <c r="BQ90" i="3"/>
  <c r="BW90" i="3" s="1"/>
  <c r="AK90" i="3"/>
  <c r="AE90" i="3"/>
  <c r="BC89" i="3"/>
  <c r="BF89" i="3" s="1"/>
  <c r="BI90" i="3" s="1"/>
  <c r="AY90" i="3"/>
  <c r="AZ90" i="3"/>
  <c r="AO89" i="3"/>
  <c r="AR89" i="3" s="1"/>
  <c r="AU90" i="3" s="1"/>
  <c r="R90" i="2" s="1"/>
  <c r="K90" i="3"/>
  <c r="AX90" i="3"/>
  <c r="AP89" i="3"/>
  <c r="AS89" i="3" s="1"/>
  <c r="AV90" i="3" s="1"/>
  <c r="AL90" i="3"/>
  <c r="AI90" i="3"/>
  <c r="AF90" i="3"/>
  <c r="S89" i="3"/>
  <c r="V89" i="3" s="1"/>
  <c r="Y90" i="3" s="1"/>
  <c r="R89" i="3"/>
  <c r="U89" i="3" s="1"/>
  <c r="X90" i="3" s="1"/>
  <c r="G90" i="2" s="1"/>
  <c r="J90" i="3"/>
  <c r="L90" i="3"/>
  <c r="Q89" i="3"/>
  <c r="T89" i="3" s="1"/>
  <c r="W90" i="3" s="1"/>
  <c r="P90" i="3"/>
  <c r="H90" i="3"/>
  <c r="O90" i="3"/>
  <c r="I90" i="3"/>
  <c r="N90" i="3"/>
  <c r="BZ89" i="3"/>
  <c r="CC90" i="3" s="1"/>
  <c r="BE89" i="3"/>
  <c r="BH89" i="3" s="1"/>
  <c r="BK90" i="3" s="1"/>
  <c r="J90" i="2" s="1"/>
  <c r="CG91" i="3"/>
  <c r="CF91" i="3"/>
  <c r="CH92" i="3"/>
  <c r="F92" i="2" s="1"/>
  <c r="BR90" i="3"/>
  <c r="O90" i="2" s="1"/>
  <c r="AG90" i="3"/>
  <c r="AM90" i="3"/>
  <c r="AJ90" i="3"/>
  <c r="AW90" i="3"/>
  <c r="H90" i="2" s="1"/>
  <c r="M90" i="3"/>
  <c r="I90" i="2" s="1"/>
  <c r="P90" i="2" l="1"/>
  <c r="K90" i="2"/>
  <c r="N88" i="2"/>
  <c r="S89" i="2"/>
  <c r="V89" i="2" s="1"/>
  <c r="AC87" i="2"/>
  <c r="AA87" i="2"/>
  <c r="Y88" i="2"/>
  <c r="Z88" i="2" s="1"/>
  <c r="AA88" i="2" s="1"/>
  <c r="AD88" i="2"/>
  <c r="BX90" i="3"/>
  <c r="CA90" i="3" s="1"/>
  <c r="CD91" i="3" s="1"/>
  <c r="Q91" i="2" s="1"/>
  <c r="M90" i="2"/>
  <c r="U90" i="2" s="1"/>
  <c r="X90" i="2" s="1"/>
  <c r="L90" i="2"/>
  <c r="T90" i="2" s="1"/>
  <c r="W90" i="2" s="1"/>
  <c r="BD90" i="3"/>
  <c r="BG90" i="3" s="1"/>
  <c r="BJ91" i="3" s="1"/>
  <c r="AE91" i="3"/>
  <c r="AB92" i="3"/>
  <c r="BM92" i="3" s="1"/>
  <c r="AD92" i="3"/>
  <c r="BO92" i="3" s="1"/>
  <c r="BU92" i="3" s="1"/>
  <c r="AC92" i="3"/>
  <c r="BN92" i="3" s="1"/>
  <c r="BT92" i="3" s="1"/>
  <c r="F92" i="3"/>
  <c r="BA92" i="3" s="1"/>
  <c r="E92" i="3"/>
  <c r="G92" i="3"/>
  <c r="BB92" i="3" s="1"/>
  <c r="BV90" i="3"/>
  <c r="BY90" i="3" s="1"/>
  <c r="CB91" i="3" s="1"/>
  <c r="AN90" i="3"/>
  <c r="AQ90" i="3" s="1"/>
  <c r="AT91" i="3" s="1"/>
  <c r="BP91" i="3"/>
  <c r="BS91" i="3"/>
  <c r="BQ91" i="3"/>
  <c r="BW91" i="3" s="1"/>
  <c r="AK91" i="3"/>
  <c r="AH91" i="3"/>
  <c r="BC90" i="3"/>
  <c r="BF90" i="3" s="1"/>
  <c r="BI91" i="3" s="1"/>
  <c r="AY91" i="3"/>
  <c r="AZ91" i="3"/>
  <c r="K91" i="3"/>
  <c r="AX91" i="3"/>
  <c r="AP90" i="3"/>
  <c r="AS90" i="3" s="1"/>
  <c r="AV91" i="3" s="1"/>
  <c r="AL91" i="3"/>
  <c r="AI91" i="3"/>
  <c r="AF91" i="3"/>
  <c r="AO90" i="3"/>
  <c r="AR90" i="3" s="1"/>
  <c r="AU91" i="3" s="1"/>
  <c r="R91" i="2" s="1"/>
  <c r="R90" i="3"/>
  <c r="U90" i="3" s="1"/>
  <c r="X91" i="3" s="1"/>
  <c r="G91" i="2" s="1"/>
  <c r="S90" i="3"/>
  <c r="V90" i="3" s="1"/>
  <c r="Y91" i="3" s="1"/>
  <c r="J91" i="3"/>
  <c r="L91" i="3"/>
  <c r="Q90" i="3"/>
  <c r="T90" i="3" s="1"/>
  <c r="W91" i="3" s="1"/>
  <c r="O91" i="3"/>
  <c r="I91" i="3"/>
  <c r="P91" i="3"/>
  <c r="H91" i="3"/>
  <c r="N91" i="3"/>
  <c r="BZ90" i="3"/>
  <c r="CC91" i="3" s="1"/>
  <c r="BE90" i="3"/>
  <c r="BH90" i="3" s="1"/>
  <c r="BK91" i="3" s="1"/>
  <c r="J91" i="2" s="1"/>
  <c r="CG92" i="3"/>
  <c r="CF92" i="3"/>
  <c r="M91" i="3"/>
  <c r="AW91" i="3"/>
  <c r="BR91" i="3"/>
  <c r="O91" i="2" s="1"/>
  <c r="CH93" i="3"/>
  <c r="F93" i="2" s="1"/>
  <c r="AJ91" i="3"/>
  <c r="AG91" i="3"/>
  <c r="AM91" i="3"/>
  <c r="H91" i="2" l="1"/>
  <c r="K91" i="2" s="1"/>
  <c r="P91" i="2"/>
  <c r="I91" i="2"/>
  <c r="L91" i="2" s="1"/>
  <c r="T91" i="2" s="1"/>
  <c r="N89" i="2"/>
  <c r="S90" i="2"/>
  <c r="V90" i="2" s="1"/>
  <c r="AC88" i="2"/>
  <c r="AB88" i="2"/>
  <c r="Y89" i="2"/>
  <c r="Z89" i="2" s="1"/>
  <c r="AA89" i="2" s="1"/>
  <c r="AD89" i="2"/>
  <c r="BX91" i="3"/>
  <c r="M91" i="2"/>
  <c r="U91" i="2" s="1"/>
  <c r="X91" i="2" s="1"/>
  <c r="BD91" i="3"/>
  <c r="BG91" i="3" s="1"/>
  <c r="BJ92" i="3" s="1"/>
  <c r="AE92" i="3"/>
  <c r="G93" i="3"/>
  <c r="BB93" i="3" s="1"/>
  <c r="AB93" i="3"/>
  <c r="BM93" i="3" s="1"/>
  <c r="AD93" i="3"/>
  <c r="BO93" i="3" s="1"/>
  <c r="BU93" i="3" s="1"/>
  <c r="AC93" i="3"/>
  <c r="BN93" i="3" s="1"/>
  <c r="BT93" i="3" s="1"/>
  <c r="F93" i="3"/>
  <c r="BA93" i="3" s="1"/>
  <c r="E93" i="3"/>
  <c r="AN91" i="3"/>
  <c r="AQ91" i="3" s="1"/>
  <c r="AT92" i="3" s="1"/>
  <c r="BV91" i="3"/>
  <c r="BY91" i="3" s="1"/>
  <c r="CB92" i="3" s="1"/>
  <c r="BP92" i="3"/>
  <c r="BS92" i="3"/>
  <c r="AH92" i="3"/>
  <c r="BQ92" i="3"/>
  <c r="BW92" i="3" s="1"/>
  <c r="AK92" i="3"/>
  <c r="BC91" i="3"/>
  <c r="BF91" i="3" s="1"/>
  <c r="BI92" i="3" s="1"/>
  <c r="AY92" i="3"/>
  <c r="AZ92" i="3"/>
  <c r="AO91" i="3"/>
  <c r="AR91" i="3" s="1"/>
  <c r="AU92" i="3" s="1"/>
  <c r="R92" i="2" s="1"/>
  <c r="K92" i="3"/>
  <c r="AX92" i="3"/>
  <c r="R91" i="3"/>
  <c r="U91" i="3" s="1"/>
  <c r="X92" i="3" s="1"/>
  <c r="G92" i="2" s="1"/>
  <c r="AL92" i="3"/>
  <c r="AI92" i="3"/>
  <c r="AF92" i="3"/>
  <c r="AP91" i="3"/>
  <c r="AS91" i="3" s="1"/>
  <c r="AV92" i="3" s="1"/>
  <c r="S91" i="3"/>
  <c r="V91" i="3" s="1"/>
  <c r="Y92" i="3" s="1"/>
  <c r="J92" i="3"/>
  <c r="L92" i="3"/>
  <c r="Q91" i="3"/>
  <c r="T91" i="3" s="1"/>
  <c r="W92" i="3" s="1"/>
  <c r="P92" i="3"/>
  <c r="H92" i="3"/>
  <c r="O92" i="3"/>
  <c r="I92" i="3"/>
  <c r="N92" i="3"/>
  <c r="BZ91" i="3"/>
  <c r="CC92" i="3" s="1"/>
  <c r="CA91" i="3"/>
  <c r="CD92" i="3" s="1"/>
  <c r="Q92" i="2" s="1"/>
  <c r="BE91" i="3"/>
  <c r="BH91" i="3" s="1"/>
  <c r="BK92" i="3" s="1"/>
  <c r="J92" i="2" s="1"/>
  <c r="CG93" i="3"/>
  <c r="CF93" i="3"/>
  <c r="BR92" i="3"/>
  <c r="AM92" i="3"/>
  <c r="AJ92" i="3"/>
  <c r="P92" i="2" s="1"/>
  <c r="AG92" i="3"/>
  <c r="AW92" i="3"/>
  <c r="M92" i="3"/>
  <c r="CH94" i="3"/>
  <c r="F94" i="2" s="1"/>
  <c r="W91" i="2" l="1"/>
  <c r="I92" i="2"/>
  <c r="L92" i="2" s="1"/>
  <c r="T92" i="2" s="1"/>
  <c r="W92" i="2" s="1"/>
  <c r="O92" i="2"/>
  <c r="H92" i="2"/>
  <c r="K92" i="2" s="1"/>
  <c r="N90" i="2"/>
  <c r="S91" i="2"/>
  <c r="V91" i="2" s="1"/>
  <c r="M92" i="2"/>
  <c r="U92" i="2" s="1"/>
  <c r="X92" i="2" s="1"/>
  <c r="AC89" i="2"/>
  <c r="AB89" i="2"/>
  <c r="Y90" i="2"/>
  <c r="Z90" i="2" s="1"/>
  <c r="AA90" i="2" s="1"/>
  <c r="AD90" i="2"/>
  <c r="BX92" i="3"/>
  <c r="CA92" i="3" s="1"/>
  <c r="CD93" i="3" s="1"/>
  <c r="Q93" i="2" s="1"/>
  <c r="AK93" i="3"/>
  <c r="BD92" i="3"/>
  <c r="BG92" i="3" s="1"/>
  <c r="BJ93" i="3" s="1"/>
  <c r="G94" i="3"/>
  <c r="BB94" i="3" s="1"/>
  <c r="F94" i="3"/>
  <c r="BA94" i="3" s="1"/>
  <c r="AB94" i="3"/>
  <c r="BM94" i="3" s="1"/>
  <c r="AD94" i="3"/>
  <c r="BO94" i="3" s="1"/>
  <c r="BU94" i="3" s="1"/>
  <c r="AC94" i="3"/>
  <c r="BN94" i="3" s="1"/>
  <c r="BT94" i="3" s="1"/>
  <c r="E94" i="3"/>
  <c r="AN92" i="3"/>
  <c r="AQ92" i="3" s="1"/>
  <c r="AT93" i="3" s="1"/>
  <c r="BV92" i="3"/>
  <c r="BY92" i="3" s="1"/>
  <c r="CB93" i="3" s="1"/>
  <c r="BP93" i="3"/>
  <c r="BS93" i="3"/>
  <c r="AE93" i="3"/>
  <c r="AH93" i="3"/>
  <c r="BQ93" i="3"/>
  <c r="BW93" i="3" s="1"/>
  <c r="AP92" i="3"/>
  <c r="AS92" i="3" s="1"/>
  <c r="AV93" i="3" s="1"/>
  <c r="BC92" i="3"/>
  <c r="BF92" i="3" s="1"/>
  <c r="BI93" i="3" s="1"/>
  <c r="AY93" i="3"/>
  <c r="AZ93" i="3"/>
  <c r="AO92" i="3"/>
  <c r="AR92" i="3" s="1"/>
  <c r="AU93" i="3" s="1"/>
  <c r="R93" i="2" s="1"/>
  <c r="K93" i="3"/>
  <c r="AX93" i="3"/>
  <c r="AL93" i="3"/>
  <c r="AI93" i="3"/>
  <c r="AF93" i="3"/>
  <c r="R92" i="3"/>
  <c r="U92" i="3" s="1"/>
  <c r="X93" i="3" s="1"/>
  <c r="G93" i="2" s="1"/>
  <c r="S92" i="3"/>
  <c r="V92" i="3" s="1"/>
  <c r="Y93" i="3" s="1"/>
  <c r="J93" i="3"/>
  <c r="L93" i="3"/>
  <c r="Q92" i="3"/>
  <c r="T92" i="3" s="1"/>
  <c r="W93" i="3" s="1"/>
  <c r="O93" i="3"/>
  <c r="I93" i="3"/>
  <c r="P93" i="3"/>
  <c r="H93" i="3"/>
  <c r="N93" i="3"/>
  <c r="BZ92" i="3"/>
  <c r="CC93" i="3" s="1"/>
  <c r="BE92" i="3"/>
  <c r="BH92" i="3" s="1"/>
  <c r="BK93" i="3" s="1"/>
  <c r="J93" i="2" s="1"/>
  <c r="CG94" i="3"/>
  <c r="CF94" i="3"/>
  <c r="CH95" i="3"/>
  <c r="F95" i="2" s="1"/>
  <c r="M93" i="3"/>
  <c r="AW93" i="3"/>
  <c r="AM93" i="3"/>
  <c r="AG93" i="3"/>
  <c r="AJ93" i="3"/>
  <c r="BR93" i="3"/>
  <c r="O93" i="2" s="1"/>
  <c r="I93" i="2" l="1"/>
  <c r="L93" i="2" s="1"/>
  <c r="T93" i="2" s="1"/>
  <c r="P93" i="2"/>
  <c r="H93" i="2"/>
  <c r="K93" i="2" s="1"/>
  <c r="N91" i="2"/>
  <c r="AD91" i="2"/>
  <c r="Y91" i="2"/>
  <c r="Z91" i="2" s="1"/>
  <c r="AB91" i="2" s="1"/>
  <c r="S92" i="2"/>
  <c r="V92" i="2" s="1"/>
  <c r="AB90" i="2"/>
  <c r="AC90" i="2"/>
  <c r="BX93" i="3"/>
  <c r="CA93" i="3" s="1"/>
  <c r="CD94" i="3" s="1"/>
  <c r="Q94" i="2" s="1"/>
  <c r="M93" i="2"/>
  <c r="U93" i="2" s="1"/>
  <c r="X93" i="2" s="1"/>
  <c r="AK94" i="3"/>
  <c r="BD93" i="3"/>
  <c r="BG93" i="3" s="1"/>
  <c r="BJ94" i="3" s="1"/>
  <c r="G95" i="3"/>
  <c r="BB95" i="3" s="1"/>
  <c r="F95" i="3"/>
  <c r="BA95" i="3" s="1"/>
  <c r="AB95" i="3"/>
  <c r="BM95" i="3" s="1"/>
  <c r="AD95" i="3"/>
  <c r="BO95" i="3" s="1"/>
  <c r="BU95" i="3" s="1"/>
  <c r="AC95" i="3"/>
  <c r="BN95" i="3" s="1"/>
  <c r="BT95" i="3" s="1"/>
  <c r="E95" i="3"/>
  <c r="AN93" i="3"/>
  <c r="AQ93" i="3" s="1"/>
  <c r="AT94" i="3" s="1"/>
  <c r="BV93" i="3"/>
  <c r="BY93" i="3" s="1"/>
  <c r="CB94" i="3" s="1"/>
  <c r="BP94" i="3"/>
  <c r="BS94" i="3"/>
  <c r="AE94" i="3"/>
  <c r="AH94" i="3"/>
  <c r="BQ94" i="3"/>
  <c r="BW94" i="3" s="1"/>
  <c r="BC93" i="3"/>
  <c r="BF93" i="3" s="1"/>
  <c r="BI94" i="3" s="1"/>
  <c r="AY94" i="3"/>
  <c r="AZ94" i="3"/>
  <c r="AO93" i="3"/>
  <c r="AR93" i="3" s="1"/>
  <c r="AU94" i="3" s="1"/>
  <c r="R94" i="2" s="1"/>
  <c r="K94" i="3"/>
  <c r="AX94" i="3"/>
  <c r="AP93" i="3"/>
  <c r="AS93" i="3" s="1"/>
  <c r="AV94" i="3" s="1"/>
  <c r="AL94" i="3"/>
  <c r="AF94" i="3"/>
  <c r="AI94" i="3"/>
  <c r="R93" i="3"/>
  <c r="U93" i="3" s="1"/>
  <c r="X94" i="3" s="1"/>
  <c r="G94" i="2" s="1"/>
  <c r="S93" i="3"/>
  <c r="V93" i="3" s="1"/>
  <c r="Y94" i="3" s="1"/>
  <c r="Q93" i="3"/>
  <c r="T93" i="3" s="1"/>
  <c r="W94" i="3" s="1"/>
  <c r="J94" i="3"/>
  <c r="L94" i="3"/>
  <c r="O94" i="3"/>
  <c r="I94" i="3"/>
  <c r="P94" i="3"/>
  <c r="H94" i="3"/>
  <c r="N94" i="3"/>
  <c r="BZ93" i="3"/>
  <c r="CC94" i="3" s="1"/>
  <c r="BE93" i="3"/>
  <c r="BH93" i="3" s="1"/>
  <c r="BK94" i="3" s="1"/>
  <c r="J94" i="2" s="1"/>
  <c r="CG95" i="3"/>
  <c r="CF95" i="3"/>
  <c r="M94" i="3"/>
  <c r="AW94" i="3"/>
  <c r="CH96" i="3"/>
  <c r="F96" i="2" s="1"/>
  <c r="BR94" i="3"/>
  <c r="O94" i="2" s="1"/>
  <c r="AG94" i="3"/>
  <c r="AJ94" i="3"/>
  <c r="AM94" i="3"/>
  <c r="W93" i="2" l="1"/>
  <c r="P94" i="2"/>
  <c r="H94" i="2"/>
  <c r="K94" i="2" s="1"/>
  <c r="I94" i="2"/>
  <c r="L94" i="2" s="1"/>
  <c r="T94" i="2" s="1"/>
  <c r="N92" i="2"/>
  <c r="AC91" i="2"/>
  <c r="AA91" i="2"/>
  <c r="S93" i="2"/>
  <c r="V93" i="2" s="1"/>
  <c r="Y92" i="2"/>
  <c r="Z92" i="2" s="1"/>
  <c r="AA92" i="2" s="1"/>
  <c r="AD92" i="2"/>
  <c r="BX94" i="3"/>
  <c r="CA94" i="3" s="1"/>
  <c r="CD95" i="3" s="1"/>
  <c r="Q95" i="2" s="1"/>
  <c r="M94" i="2"/>
  <c r="U94" i="2" s="1"/>
  <c r="X94" i="2" s="1"/>
  <c r="AK95" i="3"/>
  <c r="BD94" i="3"/>
  <c r="BG94" i="3" s="1"/>
  <c r="BJ95" i="3" s="1"/>
  <c r="G96" i="3"/>
  <c r="BB96" i="3" s="1"/>
  <c r="F96" i="3"/>
  <c r="BA96" i="3" s="1"/>
  <c r="AB96" i="3"/>
  <c r="BM96" i="3" s="1"/>
  <c r="AD96" i="3"/>
  <c r="BO96" i="3" s="1"/>
  <c r="BU96" i="3" s="1"/>
  <c r="AC96" i="3"/>
  <c r="BN96" i="3" s="1"/>
  <c r="BT96" i="3" s="1"/>
  <c r="E96" i="3"/>
  <c r="AN94" i="3"/>
  <c r="AQ94" i="3" s="1"/>
  <c r="AT95" i="3" s="1"/>
  <c r="BV94" i="3"/>
  <c r="BY94" i="3" s="1"/>
  <c r="CB95" i="3" s="1"/>
  <c r="BP95" i="3"/>
  <c r="BS95" i="3"/>
  <c r="BQ95" i="3"/>
  <c r="BW95" i="3" s="1"/>
  <c r="AE95" i="3"/>
  <c r="AH95" i="3"/>
  <c r="BC94" i="3"/>
  <c r="BF94" i="3" s="1"/>
  <c r="BI95" i="3" s="1"/>
  <c r="AY95" i="3"/>
  <c r="AZ95" i="3"/>
  <c r="K95" i="3"/>
  <c r="AX95" i="3"/>
  <c r="AP94" i="3"/>
  <c r="AS94" i="3" s="1"/>
  <c r="AV95" i="3" s="1"/>
  <c r="AL95" i="3"/>
  <c r="AF95" i="3"/>
  <c r="AI95" i="3"/>
  <c r="AO94" i="3"/>
  <c r="AR94" i="3" s="1"/>
  <c r="AU95" i="3" s="1"/>
  <c r="R95" i="2" s="1"/>
  <c r="R94" i="3"/>
  <c r="U94" i="3" s="1"/>
  <c r="X95" i="3" s="1"/>
  <c r="G95" i="2" s="1"/>
  <c r="S94" i="3"/>
  <c r="V94" i="3" s="1"/>
  <c r="Y95" i="3" s="1"/>
  <c r="J95" i="3"/>
  <c r="L95" i="3"/>
  <c r="Q94" i="3"/>
  <c r="T94" i="3" s="1"/>
  <c r="W95" i="3" s="1"/>
  <c r="O95" i="3"/>
  <c r="I95" i="3"/>
  <c r="P95" i="3"/>
  <c r="H95" i="3"/>
  <c r="N95" i="3"/>
  <c r="BZ94" i="3"/>
  <c r="CC95" i="3" s="1"/>
  <c r="BE94" i="3"/>
  <c r="BH94" i="3" s="1"/>
  <c r="BK95" i="3" s="1"/>
  <c r="J95" i="2" s="1"/>
  <c r="CG96" i="3"/>
  <c r="CF96" i="3"/>
  <c r="AW95" i="3"/>
  <c r="M95" i="3"/>
  <c r="CH97" i="3"/>
  <c r="F97" i="2" s="1"/>
  <c r="BR95" i="3"/>
  <c r="AM95" i="3"/>
  <c r="AG95" i="3"/>
  <c r="AJ95" i="3"/>
  <c r="P95" i="2" s="1"/>
  <c r="W94" i="2" l="1"/>
  <c r="I95" i="2"/>
  <c r="L95" i="2" s="1"/>
  <c r="T95" i="2" s="1"/>
  <c r="W95" i="2" s="1"/>
  <c r="H95" i="2"/>
  <c r="K95" i="2" s="1"/>
  <c r="O95" i="2"/>
  <c r="N93" i="2"/>
  <c r="S94" i="2"/>
  <c r="V94" i="2" s="1"/>
  <c r="Y93" i="2"/>
  <c r="Z93" i="2" s="1"/>
  <c r="AC93" i="2" s="1"/>
  <c r="AD93" i="2"/>
  <c r="AC92" i="2"/>
  <c r="AB92" i="2"/>
  <c r="BX95" i="3"/>
  <c r="CA95" i="3" s="1"/>
  <c r="CD96" i="3" s="1"/>
  <c r="Q96" i="2" s="1"/>
  <c r="M95" i="2"/>
  <c r="U95" i="2" s="1"/>
  <c r="X95" i="2" s="1"/>
  <c r="BD95" i="3"/>
  <c r="BG95" i="3" s="1"/>
  <c r="BJ96" i="3" s="1"/>
  <c r="AK96" i="3"/>
  <c r="G97" i="3"/>
  <c r="BB97" i="3" s="1"/>
  <c r="AB97" i="3"/>
  <c r="BM97" i="3" s="1"/>
  <c r="AD97" i="3"/>
  <c r="BO97" i="3" s="1"/>
  <c r="BU97" i="3" s="1"/>
  <c r="AC97" i="3"/>
  <c r="BN97" i="3" s="1"/>
  <c r="BT97" i="3" s="1"/>
  <c r="F97" i="3"/>
  <c r="BA97" i="3" s="1"/>
  <c r="E97" i="3"/>
  <c r="AN95" i="3"/>
  <c r="AQ95" i="3" s="1"/>
  <c r="AT96" i="3" s="1"/>
  <c r="BV95" i="3"/>
  <c r="BY95" i="3" s="1"/>
  <c r="CB96" i="3" s="1"/>
  <c r="BP96" i="3"/>
  <c r="BS96" i="3"/>
  <c r="BQ96" i="3"/>
  <c r="BW96" i="3" s="1"/>
  <c r="AH96" i="3"/>
  <c r="AE96" i="3"/>
  <c r="BC95" i="3"/>
  <c r="BF95" i="3" s="1"/>
  <c r="BI96" i="3" s="1"/>
  <c r="AY96" i="3"/>
  <c r="AZ96" i="3"/>
  <c r="K96" i="3"/>
  <c r="AX96" i="3"/>
  <c r="R95" i="3"/>
  <c r="U95" i="3" s="1"/>
  <c r="X96" i="3" s="1"/>
  <c r="G96" i="2" s="1"/>
  <c r="AO95" i="3"/>
  <c r="AR95" i="3" s="1"/>
  <c r="AU96" i="3" s="1"/>
  <c r="R96" i="2" s="1"/>
  <c r="AP95" i="3"/>
  <c r="AS95" i="3" s="1"/>
  <c r="AV96" i="3" s="1"/>
  <c r="AL96" i="3"/>
  <c r="AI96" i="3"/>
  <c r="AF96" i="3"/>
  <c r="S95" i="3"/>
  <c r="V95" i="3" s="1"/>
  <c r="Y96" i="3" s="1"/>
  <c r="Q95" i="3"/>
  <c r="T95" i="3" s="1"/>
  <c r="W96" i="3" s="1"/>
  <c r="J96" i="3"/>
  <c r="L96" i="3"/>
  <c r="P96" i="3"/>
  <c r="H96" i="3"/>
  <c r="O96" i="3"/>
  <c r="I96" i="3"/>
  <c r="N96" i="3"/>
  <c r="BZ95" i="3"/>
  <c r="CC96" i="3" s="1"/>
  <c r="BE95" i="3"/>
  <c r="BH95" i="3" s="1"/>
  <c r="BK96" i="3" s="1"/>
  <c r="J96" i="2" s="1"/>
  <c r="CG97" i="3"/>
  <c r="CF97" i="3"/>
  <c r="BR96" i="3"/>
  <c r="O96" i="2" s="1"/>
  <c r="AG96" i="3"/>
  <c r="AJ96" i="3"/>
  <c r="AM96" i="3"/>
  <c r="AW96" i="3"/>
  <c r="M96" i="3"/>
  <c r="CH98" i="3"/>
  <c r="F98" i="2" s="1"/>
  <c r="I96" i="2" l="1"/>
  <c r="L96" i="2" s="1"/>
  <c r="T96" i="2" s="1"/>
  <c r="H96" i="2"/>
  <c r="K96" i="2" s="1"/>
  <c r="P96" i="2"/>
  <c r="N94" i="2"/>
  <c r="S95" i="2"/>
  <c r="V95" i="2" s="1"/>
  <c r="AB93" i="2"/>
  <c r="AA93" i="2"/>
  <c r="Y94" i="2"/>
  <c r="Z94" i="2" s="1"/>
  <c r="AA94" i="2" s="1"/>
  <c r="AD94" i="2"/>
  <c r="BX96" i="3"/>
  <c r="CA96" i="3" s="1"/>
  <c r="CD97" i="3" s="1"/>
  <c r="Q97" i="2" s="1"/>
  <c r="M96" i="2"/>
  <c r="U96" i="2" s="1"/>
  <c r="X96" i="2" s="1"/>
  <c r="AH97" i="3"/>
  <c r="BD96" i="3"/>
  <c r="BG96" i="3" s="1"/>
  <c r="BJ97" i="3" s="1"/>
  <c r="G98" i="3"/>
  <c r="BB98" i="3" s="1"/>
  <c r="F98" i="3"/>
  <c r="BA98" i="3" s="1"/>
  <c r="AB98" i="3"/>
  <c r="BM98" i="3" s="1"/>
  <c r="AC98" i="3"/>
  <c r="BN98" i="3" s="1"/>
  <c r="BT98" i="3" s="1"/>
  <c r="AD98" i="3"/>
  <c r="BO98" i="3" s="1"/>
  <c r="BU98" i="3" s="1"/>
  <c r="E98" i="3"/>
  <c r="AN96" i="3"/>
  <c r="AQ96" i="3" s="1"/>
  <c r="AT97" i="3" s="1"/>
  <c r="BV96" i="3"/>
  <c r="BY96" i="3" s="1"/>
  <c r="CB97" i="3" s="1"/>
  <c r="BP97" i="3"/>
  <c r="BS97" i="3"/>
  <c r="AK97" i="3"/>
  <c r="AE97" i="3"/>
  <c r="BQ97" i="3"/>
  <c r="BW97" i="3" s="1"/>
  <c r="BC96" i="3"/>
  <c r="BF96" i="3" s="1"/>
  <c r="BI97" i="3" s="1"/>
  <c r="AY97" i="3"/>
  <c r="AZ97" i="3"/>
  <c r="K97" i="3"/>
  <c r="AX97" i="3"/>
  <c r="AO96" i="3"/>
  <c r="AR96" i="3" s="1"/>
  <c r="AU97" i="3" s="1"/>
  <c r="R97" i="2" s="1"/>
  <c r="AL97" i="3"/>
  <c r="AI97" i="3"/>
  <c r="AF97" i="3"/>
  <c r="AP96" i="3"/>
  <c r="AS96" i="3" s="1"/>
  <c r="AV97" i="3" s="1"/>
  <c r="R96" i="3"/>
  <c r="U96" i="3" s="1"/>
  <c r="X97" i="3" s="1"/>
  <c r="G97" i="2" s="1"/>
  <c r="S96" i="3"/>
  <c r="V96" i="3" s="1"/>
  <c r="Y97" i="3" s="1"/>
  <c r="J97" i="3"/>
  <c r="L97" i="3"/>
  <c r="Q96" i="3"/>
  <c r="T96" i="3" s="1"/>
  <c r="W97" i="3" s="1"/>
  <c r="O97" i="3"/>
  <c r="I97" i="3"/>
  <c r="P97" i="3"/>
  <c r="H97" i="3"/>
  <c r="N97" i="3"/>
  <c r="BZ96" i="3"/>
  <c r="CC97" i="3" s="1"/>
  <c r="BE96" i="3"/>
  <c r="BH96" i="3" s="1"/>
  <c r="BK97" i="3" s="1"/>
  <c r="J97" i="2" s="1"/>
  <c r="CG98" i="3"/>
  <c r="CF98" i="3"/>
  <c r="AW97" i="3"/>
  <c r="M97" i="3"/>
  <c r="CH99" i="3"/>
  <c r="F99" i="2" s="1"/>
  <c r="BR97" i="3"/>
  <c r="O97" i="2" s="1"/>
  <c r="AM97" i="3"/>
  <c r="AG97" i="3"/>
  <c r="AJ97" i="3"/>
  <c r="P97" i="2" s="1"/>
  <c r="W96" i="2" l="1"/>
  <c r="H97" i="2"/>
  <c r="K97" i="2" s="1"/>
  <c r="S97" i="2" s="1"/>
  <c r="V97" i="2" s="1"/>
  <c r="I97" i="2"/>
  <c r="L97" i="2" s="1"/>
  <c r="T97" i="2" s="1"/>
  <c r="W97" i="2" s="1"/>
  <c r="N95" i="2"/>
  <c r="S96" i="2"/>
  <c r="AC94" i="2"/>
  <c r="AB94" i="2"/>
  <c r="Y95" i="2"/>
  <c r="Z95" i="2" s="1"/>
  <c r="AB95" i="2" s="1"/>
  <c r="AD95" i="2"/>
  <c r="BX97" i="3"/>
  <c r="CA97" i="3" s="1"/>
  <c r="CD98" i="3" s="1"/>
  <c r="Q98" i="2" s="1"/>
  <c r="M97" i="2"/>
  <c r="U97" i="2" s="1"/>
  <c r="X97" i="2" s="1"/>
  <c r="BD97" i="3"/>
  <c r="BG97" i="3" s="1"/>
  <c r="BJ98" i="3" s="1"/>
  <c r="AH98" i="3"/>
  <c r="AD99" i="3"/>
  <c r="BO99" i="3" s="1"/>
  <c r="BU99" i="3" s="1"/>
  <c r="AC99" i="3"/>
  <c r="BN99" i="3" s="1"/>
  <c r="BT99" i="3" s="1"/>
  <c r="G99" i="3"/>
  <c r="BB99" i="3" s="1"/>
  <c r="F99" i="3"/>
  <c r="BA99" i="3" s="1"/>
  <c r="E99" i="3"/>
  <c r="AB99" i="3"/>
  <c r="BM99" i="3" s="1"/>
  <c r="AN97" i="3"/>
  <c r="AQ97" i="3" s="1"/>
  <c r="AT98" i="3" s="1"/>
  <c r="BV97" i="3"/>
  <c r="BY97" i="3" s="1"/>
  <c r="CB98" i="3" s="1"/>
  <c r="BP98" i="3"/>
  <c r="BS98" i="3"/>
  <c r="AK98" i="3"/>
  <c r="BQ98" i="3"/>
  <c r="BW98" i="3" s="1"/>
  <c r="AE98" i="3"/>
  <c r="BC97" i="3"/>
  <c r="BF97" i="3" s="1"/>
  <c r="BI98" i="3" s="1"/>
  <c r="AY98" i="3"/>
  <c r="AZ98" i="3"/>
  <c r="K98" i="3"/>
  <c r="AX98" i="3"/>
  <c r="AO97" i="3"/>
  <c r="AR97" i="3" s="1"/>
  <c r="AU98" i="3" s="1"/>
  <c r="R98" i="2" s="1"/>
  <c r="AP97" i="3"/>
  <c r="AS97" i="3" s="1"/>
  <c r="AV98" i="3" s="1"/>
  <c r="AL98" i="3"/>
  <c r="AI98" i="3"/>
  <c r="AF98" i="3"/>
  <c r="R97" i="3"/>
  <c r="U97" i="3" s="1"/>
  <c r="X98" i="3" s="1"/>
  <c r="G98" i="2" s="1"/>
  <c r="S97" i="3"/>
  <c r="V97" i="3" s="1"/>
  <c r="Y98" i="3" s="1"/>
  <c r="J98" i="3"/>
  <c r="L98" i="3"/>
  <c r="Q97" i="3"/>
  <c r="T97" i="3" s="1"/>
  <c r="W98" i="3" s="1"/>
  <c r="O98" i="3"/>
  <c r="I98" i="3"/>
  <c r="P98" i="3"/>
  <c r="H98" i="3"/>
  <c r="N98" i="3"/>
  <c r="BZ97" i="3"/>
  <c r="CC98" i="3" s="1"/>
  <c r="BE97" i="3"/>
  <c r="BH97" i="3" s="1"/>
  <c r="BK98" i="3" s="1"/>
  <c r="J98" i="2" s="1"/>
  <c r="CG99" i="3"/>
  <c r="CF99" i="3"/>
  <c r="CH100" i="3"/>
  <c r="F100" i="2" s="1"/>
  <c r="AG98" i="3"/>
  <c r="AM98" i="3"/>
  <c r="AJ98" i="3"/>
  <c r="P98" i="2" s="1"/>
  <c r="M98" i="3"/>
  <c r="AW98" i="3"/>
  <c r="H98" i="2" s="1"/>
  <c r="BR98" i="3"/>
  <c r="O98" i="2" s="1"/>
  <c r="K98" i="2" l="1"/>
  <c r="I98" i="2"/>
  <c r="L98" i="2" s="1"/>
  <c r="T98" i="2" s="1"/>
  <c r="W98" i="2" s="1"/>
  <c r="N96" i="2"/>
  <c r="V96" i="2"/>
  <c r="Y96" i="2" s="1"/>
  <c r="Z96" i="2" s="1"/>
  <c r="AC96" i="2" s="1"/>
  <c r="AC95" i="2"/>
  <c r="AA95" i="2"/>
  <c r="AD97" i="2"/>
  <c r="N97" i="2"/>
  <c r="BX98" i="3"/>
  <c r="CA98" i="3" s="1"/>
  <c r="CD99" i="3" s="1"/>
  <c r="Q99" i="2" s="1"/>
  <c r="AH99" i="3"/>
  <c r="M98" i="2"/>
  <c r="U98" i="2" s="1"/>
  <c r="X98" i="2" s="1"/>
  <c r="BD98" i="3"/>
  <c r="BG98" i="3" s="1"/>
  <c r="BJ99" i="3" s="1"/>
  <c r="AN98" i="3"/>
  <c r="AQ98" i="3" s="1"/>
  <c r="AT99" i="3" s="1"/>
  <c r="AB100" i="3"/>
  <c r="BM100" i="3" s="1"/>
  <c r="AD100" i="3"/>
  <c r="BO100" i="3" s="1"/>
  <c r="BU100" i="3" s="1"/>
  <c r="AC100" i="3"/>
  <c r="BN100" i="3" s="1"/>
  <c r="BT100" i="3" s="1"/>
  <c r="E100" i="3"/>
  <c r="F100" i="3"/>
  <c r="BA100" i="3" s="1"/>
  <c r="G100" i="3"/>
  <c r="BB100" i="3" s="1"/>
  <c r="AK99" i="3"/>
  <c r="BV98" i="3"/>
  <c r="BY98" i="3" s="1"/>
  <c r="CB99" i="3" s="1"/>
  <c r="AE99" i="3"/>
  <c r="BP99" i="3"/>
  <c r="BS99" i="3"/>
  <c r="BQ99" i="3"/>
  <c r="BW99" i="3" s="1"/>
  <c r="BC98" i="3"/>
  <c r="BF98" i="3" s="1"/>
  <c r="BI99" i="3" s="1"/>
  <c r="AY99" i="3"/>
  <c r="AZ99" i="3"/>
  <c r="K99" i="3"/>
  <c r="AX99" i="3"/>
  <c r="AO98" i="3"/>
  <c r="AR98" i="3" s="1"/>
  <c r="AU99" i="3" s="1"/>
  <c r="R99" i="2" s="1"/>
  <c r="AL99" i="3"/>
  <c r="AI99" i="3"/>
  <c r="AF99" i="3"/>
  <c r="AP98" i="3"/>
  <c r="AS98" i="3" s="1"/>
  <c r="AV99" i="3" s="1"/>
  <c r="R98" i="3"/>
  <c r="U98" i="3" s="1"/>
  <c r="X99" i="3" s="1"/>
  <c r="G99" i="2" s="1"/>
  <c r="J99" i="3"/>
  <c r="L99" i="3"/>
  <c r="S98" i="3"/>
  <c r="V98" i="3" s="1"/>
  <c r="Y99" i="3" s="1"/>
  <c r="Q98" i="3"/>
  <c r="T98" i="3" s="1"/>
  <c r="W99" i="3" s="1"/>
  <c r="O99" i="3"/>
  <c r="I99" i="3"/>
  <c r="P99" i="3"/>
  <c r="H99" i="3"/>
  <c r="N99" i="3"/>
  <c r="BZ98" i="3"/>
  <c r="CC99" i="3" s="1"/>
  <c r="BE98" i="3"/>
  <c r="BH98" i="3" s="1"/>
  <c r="BK99" i="3" s="1"/>
  <c r="CG100" i="3"/>
  <c r="CF100" i="3"/>
  <c r="CH101" i="3"/>
  <c r="F101" i="2" s="1"/>
  <c r="AG99" i="3"/>
  <c r="AM99" i="3"/>
  <c r="AJ99" i="3"/>
  <c r="BR99" i="3"/>
  <c r="M99" i="3"/>
  <c r="I99" i="2" s="1"/>
  <c r="AW99" i="3"/>
  <c r="H99" i="2" l="1"/>
  <c r="K99" i="2" s="1"/>
  <c r="O99" i="2"/>
  <c r="P99" i="2"/>
  <c r="J99" i="2"/>
  <c r="M99" i="2" s="1"/>
  <c r="U99" i="2" s="1"/>
  <c r="X99" i="2" s="1"/>
  <c r="AD96" i="2"/>
  <c r="S98" i="2"/>
  <c r="V98" i="2" s="1"/>
  <c r="AB96" i="2"/>
  <c r="AA96" i="2"/>
  <c r="Y97" i="2"/>
  <c r="Z97" i="2" s="1"/>
  <c r="BX99" i="3"/>
  <c r="CA99" i="3" s="1"/>
  <c r="CD100" i="3" s="1"/>
  <c r="Q100" i="2" s="1"/>
  <c r="L99" i="2"/>
  <c r="T99" i="2" s="1"/>
  <c r="W99" i="2" s="1"/>
  <c r="AK100" i="3"/>
  <c r="BD99" i="3"/>
  <c r="BG99" i="3" s="1"/>
  <c r="BJ100" i="3" s="1"/>
  <c r="G101" i="3"/>
  <c r="BB101" i="3" s="1"/>
  <c r="AB101" i="3"/>
  <c r="BM101" i="3" s="1"/>
  <c r="AD101" i="3"/>
  <c r="BO101" i="3" s="1"/>
  <c r="BU101" i="3" s="1"/>
  <c r="AC101" i="3"/>
  <c r="BN101" i="3" s="1"/>
  <c r="BT101" i="3" s="1"/>
  <c r="E101" i="3"/>
  <c r="F101" i="3"/>
  <c r="BA101" i="3" s="1"/>
  <c r="AN99" i="3"/>
  <c r="AQ99" i="3" s="1"/>
  <c r="AT100" i="3" s="1"/>
  <c r="BV99" i="3"/>
  <c r="BY99" i="3" s="1"/>
  <c r="CB100" i="3" s="1"/>
  <c r="BP100" i="3"/>
  <c r="BS100" i="3"/>
  <c r="BQ100" i="3"/>
  <c r="BW100" i="3" s="1"/>
  <c r="AE100" i="3"/>
  <c r="AH100" i="3"/>
  <c r="R99" i="3"/>
  <c r="U99" i="3" s="1"/>
  <c r="X100" i="3" s="1"/>
  <c r="G100" i="2" s="1"/>
  <c r="BC99" i="3"/>
  <c r="BF99" i="3" s="1"/>
  <c r="BI100" i="3" s="1"/>
  <c r="AO99" i="3"/>
  <c r="AR99" i="3" s="1"/>
  <c r="AU100" i="3" s="1"/>
  <c r="R100" i="2" s="1"/>
  <c r="AY100" i="3"/>
  <c r="AZ100" i="3"/>
  <c r="K100" i="3"/>
  <c r="AX100" i="3"/>
  <c r="AP99" i="3"/>
  <c r="AS99" i="3" s="1"/>
  <c r="AV100" i="3" s="1"/>
  <c r="AL100" i="3"/>
  <c r="AI100" i="3"/>
  <c r="AF100" i="3"/>
  <c r="S99" i="3"/>
  <c r="V99" i="3" s="1"/>
  <c r="Y100" i="3" s="1"/>
  <c r="J100" i="3"/>
  <c r="L100" i="3"/>
  <c r="Q99" i="3"/>
  <c r="T99" i="3" s="1"/>
  <c r="W100" i="3" s="1"/>
  <c r="O100" i="3"/>
  <c r="I100" i="3"/>
  <c r="P100" i="3"/>
  <c r="H100" i="3"/>
  <c r="N100" i="3"/>
  <c r="BZ99" i="3"/>
  <c r="CC100" i="3" s="1"/>
  <c r="BE99" i="3"/>
  <c r="BH99" i="3" s="1"/>
  <c r="BK100" i="3" s="1"/>
  <c r="J100" i="2" s="1"/>
  <c r="CG101" i="3"/>
  <c r="CF101" i="3"/>
  <c r="CH102" i="3"/>
  <c r="F102" i="2" s="1"/>
  <c r="AG100" i="3"/>
  <c r="AM100" i="3"/>
  <c r="AJ100" i="3"/>
  <c r="P100" i="2" s="1"/>
  <c r="BR100" i="3"/>
  <c r="O100" i="2" s="1"/>
  <c r="AW100" i="3"/>
  <c r="H100" i="2" s="1"/>
  <c r="M100" i="3"/>
  <c r="K100" i="2" l="1"/>
  <c r="I100" i="2"/>
  <c r="L100" i="2" s="1"/>
  <c r="T100" i="2" s="1"/>
  <c r="W100" i="2" s="1"/>
  <c r="N98" i="2"/>
  <c r="N99" i="2"/>
  <c r="Y98" i="2"/>
  <c r="Z98" i="2" s="1"/>
  <c r="AA98" i="2" s="1"/>
  <c r="AD98" i="2"/>
  <c r="AA97" i="2"/>
  <c r="AC97" i="2"/>
  <c r="AB97" i="2"/>
  <c r="BX100" i="3"/>
  <c r="CA100" i="3" s="1"/>
  <c r="CD101" i="3" s="1"/>
  <c r="Q101" i="2" s="1"/>
  <c r="M100" i="2"/>
  <c r="U100" i="2" s="1"/>
  <c r="X100" i="2" s="1"/>
  <c r="AE101" i="3"/>
  <c r="BD100" i="3"/>
  <c r="BG100" i="3" s="1"/>
  <c r="BJ101" i="3" s="1"/>
  <c r="G102" i="3"/>
  <c r="BB102" i="3" s="1"/>
  <c r="F102" i="3"/>
  <c r="BA102" i="3" s="1"/>
  <c r="AB102" i="3"/>
  <c r="BM102" i="3" s="1"/>
  <c r="AD102" i="3"/>
  <c r="BO102" i="3" s="1"/>
  <c r="BU102" i="3" s="1"/>
  <c r="AC102" i="3"/>
  <c r="BN102" i="3" s="1"/>
  <c r="BT102" i="3" s="1"/>
  <c r="E102" i="3"/>
  <c r="AN100" i="3"/>
  <c r="AQ100" i="3" s="1"/>
  <c r="AT101" i="3" s="1"/>
  <c r="BV100" i="3"/>
  <c r="BY100" i="3" s="1"/>
  <c r="CB101" i="3" s="1"/>
  <c r="AK101" i="3"/>
  <c r="BP101" i="3"/>
  <c r="BS101" i="3"/>
  <c r="AH101" i="3"/>
  <c r="BC100" i="3"/>
  <c r="BF100" i="3" s="1"/>
  <c r="BI101" i="3" s="1"/>
  <c r="BQ101" i="3"/>
  <c r="BW101" i="3" s="1"/>
  <c r="AY101" i="3"/>
  <c r="AZ101" i="3"/>
  <c r="K101" i="3"/>
  <c r="AX101" i="3"/>
  <c r="AL101" i="3"/>
  <c r="AI101" i="3"/>
  <c r="AF101" i="3"/>
  <c r="AP100" i="3"/>
  <c r="AS100" i="3" s="1"/>
  <c r="AV101" i="3" s="1"/>
  <c r="AO100" i="3"/>
  <c r="AR100" i="3" s="1"/>
  <c r="AU101" i="3" s="1"/>
  <c r="R101" i="2" s="1"/>
  <c r="R100" i="3"/>
  <c r="U100" i="3" s="1"/>
  <c r="X101" i="3" s="1"/>
  <c r="G101" i="2" s="1"/>
  <c r="S100" i="3"/>
  <c r="V100" i="3" s="1"/>
  <c r="Y101" i="3" s="1"/>
  <c r="Q100" i="3"/>
  <c r="T100" i="3" s="1"/>
  <c r="W101" i="3" s="1"/>
  <c r="J101" i="3"/>
  <c r="L101" i="3"/>
  <c r="P101" i="3"/>
  <c r="H101" i="3"/>
  <c r="O101" i="3"/>
  <c r="I101" i="3"/>
  <c r="N101" i="3"/>
  <c r="BZ100" i="3"/>
  <c r="CC101" i="3" s="1"/>
  <c r="BE100" i="3"/>
  <c r="BH100" i="3" s="1"/>
  <c r="BK101" i="3" s="1"/>
  <c r="J101" i="2" s="1"/>
  <c r="CG102" i="3"/>
  <c r="CF102" i="3"/>
  <c r="AG101" i="3"/>
  <c r="AM101" i="3"/>
  <c r="AJ101" i="3"/>
  <c r="CH103" i="3"/>
  <c r="F103" i="2" s="1"/>
  <c r="BR101" i="3"/>
  <c r="AW101" i="3"/>
  <c r="H101" i="2" s="1"/>
  <c r="M101" i="3"/>
  <c r="O101" i="2" l="1"/>
  <c r="K101" i="2"/>
  <c r="P101" i="2"/>
  <c r="I101" i="2"/>
  <c r="L101" i="2" s="1"/>
  <c r="T101" i="2" s="1"/>
  <c r="S99" i="2"/>
  <c r="V99" i="2" s="1"/>
  <c r="Y99" i="2" s="1"/>
  <c r="Z99" i="2" s="1"/>
  <c r="AA99" i="2" s="1"/>
  <c r="S100" i="2"/>
  <c r="AB98" i="2"/>
  <c r="AC98" i="2"/>
  <c r="BX101" i="3"/>
  <c r="CA101" i="3" s="1"/>
  <c r="CD102" i="3" s="1"/>
  <c r="Q102" i="2" s="1"/>
  <c r="M101" i="2"/>
  <c r="U101" i="2" s="1"/>
  <c r="X101" i="2" s="1"/>
  <c r="AN101" i="3"/>
  <c r="AQ101" i="3" s="1"/>
  <c r="AT102" i="3" s="1"/>
  <c r="BD101" i="3"/>
  <c r="BG101" i="3" s="1"/>
  <c r="BJ102" i="3" s="1"/>
  <c r="AH102" i="3"/>
  <c r="G103" i="3"/>
  <c r="BB103" i="3" s="1"/>
  <c r="F103" i="3"/>
  <c r="BA103" i="3" s="1"/>
  <c r="AB103" i="3"/>
  <c r="BM103" i="3" s="1"/>
  <c r="AD103" i="3"/>
  <c r="BO103" i="3" s="1"/>
  <c r="BU103" i="3" s="1"/>
  <c r="AC103" i="3"/>
  <c r="BN103" i="3" s="1"/>
  <c r="BT103" i="3" s="1"/>
  <c r="E103" i="3"/>
  <c r="BV101" i="3"/>
  <c r="BY101" i="3" s="1"/>
  <c r="CB102" i="3" s="1"/>
  <c r="BP102" i="3"/>
  <c r="BS102" i="3"/>
  <c r="BQ102" i="3"/>
  <c r="BW102" i="3" s="1"/>
  <c r="AK102" i="3"/>
  <c r="AE102" i="3"/>
  <c r="BC101" i="3"/>
  <c r="BF101" i="3" s="1"/>
  <c r="BI102" i="3" s="1"/>
  <c r="AY102" i="3"/>
  <c r="AZ102" i="3"/>
  <c r="K102" i="3"/>
  <c r="AX102" i="3"/>
  <c r="AO101" i="3"/>
  <c r="AR101" i="3" s="1"/>
  <c r="AU102" i="3" s="1"/>
  <c r="R102" i="2" s="1"/>
  <c r="AL102" i="3"/>
  <c r="AF102" i="3"/>
  <c r="AI102" i="3"/>
  <c r="AP101" i="3"/>
  <c r="AS101" i="3" s="1"/>
  <c r="AV102" i="3" s="1"/>
  <c r="R101" i="3"/>
  <c r="U101" i="3" s="1"/>
  <c r="X102" i="3" s="1"/>
  <c r="G102" i="2" s="1"/>
  <c r="S101" i="3"/>
  <c r="V101" i="3" s="1"/>
  <c r="Y102" i="3" s="1"/>
  <c r="J102" i="3"/>
  <c r="L102" i="3"/>
  <c r="Q101" i="3"/>
  <c r="T101" i="3" s="1"/>
  <c r="W102" i="3" s="1"/>
  <c r="O102" i="3"/>
  <c r="I102" i="3"/>
  <c r="P102" i="3"/>
  <c r="H102" i="3"/>
  <c r="N102" i="3"/>
  <c r="BZ101" i="3"/>
  <c r="CC102" i="3" s="1"/>
  <c r="BE101" i="3"/>
  <c r="BH101" i="3" s="1"/>
  <c r="BK102" i="3" s="1"/>
  <c r="J102" i="2" s="1"/>
  <c r="CG103" i="3"/>
  <c r="CF103" i="3"/>
  <c r="AM102" i="3"/>
  <c r="AG102" i="3"/>
  <c r="AJ102" i="3"/>
  <c r="CH104" i="3"/>
  <c r="F104" i="2" s="1"/>
  <c r="BR102" i="3"/>
  <c r="AW102" i="3"/>
  <c r="H102" i="2" s="1"/>
  <c r="M102" i="3"/>
  <c r="O102" i="2" l="1"/>
  <c r="W101" i="2"/>
  <c r="K102" i="2"/>
  <c r="P102" i="2"/>
  <c r="I102" i="2"/>
  <c r="L102" i="2" s="1"/>
  <c r="T102" i="2" s="1"/>
  <c r="W102" i="2" s="1"/>
  <c r="AD99" i="2"/>
  <c r="V100" i="2"/>
  <c r="Y100" i="2" s="1"/>
  <c r="Z100" i="2" s="1"/>
  <c r="N100" i="2"/>
  <c r="S101" i="2"/>
  <c r="V101" i="2" s="1"/>
  <c r="AB99" i="2"/>
  <c r="AC99" i="2"/>
  <c r="BX102" i="3"/>
  <c r="CA102" i="3" s="1"/>
  <c r="CD103" i="3" s="1"/>
  <c r="Q103" i="2" s="1"/>
  <c r="M102" i="2"/>
  <c r="U102" i="2" s="1"/>
  <c r="X102" i="2" s="1"/>
  <c r="BD102" i="3"/>
  <c r="BG102" i="3" s="1"/>
  <c r="BJ103" i="3" s="1"/>
  <c r="AK103" i="3"/>
  <c r="G104" i="3"/>
  <c r="BB104" i="3" s="1"/>
  <c r="F104" i="3"/>
  <c r="BA104" i="3" s="1"/>
  <c r="AB104" i="3"/>
  <c r="BM104" i="3" s="1"/>
  <c r="AD104" i="3"/>
  <c r="BO104" i="3" s="1"/>
  <c r="BU104" i="3" s="1"/>
  <c r="AC104" i="3"/>
  <c r="BN104" i="3" s="1"/>
  <c r="BT104" i="3" s="1"/>
  <c r="E104" i="3"/>
  <c r="AN102" i="3"/>
  <c r="AQ102" i="3" s="1"/>
  <c r="AT103" i="3" s="1"/>
  <c r="BV102" i="3"/>
  <c r="BY102" i="3" s="1"/>
  <c r="CB103" i="3" s="1"/>
  <c r="BP103" i="3"/>
  <c r="BS103" i="3"/>
  <c r="BQ103" i="3"/>
  <c r="BW103" i="3" s="1"/>
  <c r="AE103" i="3"/>
  <c r="AH103" i="3"/>
  <c r="BC102" i="3"/>
  <c r="BF102" i="3" s="1"/>
  <c r="BI103" i="3" s="1"/>
  <c r="AY103" i="3"/>
  <c r="AZ103" i="3"/>
  <c r="K103" i="3"/>
  <c r="AX103" i="3"/>
  <c r="AP102" i="3"/>
  <c r="AS102" i="3" s="1"/>
  <c r="AV103" i="3" s="1"/>
  <c r="AO102" i="3"/>
  <c r="AR102" i="3" s="1"/>
  <c r="AU103" i="3" s="1"/>
  <c r="R103" i="2" s="1"/>
  <c r="AL103" i="3"/>
  <c r="AF103" i="3"/>
  <c r="AI103" i="3"/>
  <c r="S102" i="3"/>
  <c r="V102" i="3" s="1"/>
  <c r="Y103" i="3" s="1"/>
  <c r="R102" i="3"/>
  <c r="U102" i="3" s="1"/>
  <c r="X103" i="3" s="1"/>
  <c r="G103" i="2" s="1"/>
  <c r="Q102" i="3"/>
  <c r="T102" i="3" s="1"/>
  <c r="W103" i="3" s="1"/>
  <c r="J103" i="3"/>
  <c r="L103" i="3"/>
  <c r="P103" i="3"/>
  <c r="H103" i="3"/>
  <c r="O103" i="3"/>
  <c r="I103" i="3"/>
  <c r="N103" i="3"/>
  <c r="BZ102" i="3"/>
  <c r="CC103" i="3" s="1"/>
  <c r="BE102" i="3"/>
  <c r="BH102" i="3" s="1"/>
  <c r="BK103" i="3" s="1"/>
  <c r="J103" i="2" s="1"/>
  <c r="CF104" i="3"/>
  <c r="CG104" i="3"/>
  <c r="AG103" i="3"/>
  <c r="AM103" i="3"/>
  <c r="AJ103" i="3"/>
  <c r="P103" i="2" s="1"/>
  <c r="CH105" i="3"/>
  <c r="F105" i="2" s="1"/>
  <c r="BR103" i="3"/>
  <c r="O103" i="2" s="1"/>
  <c r="M103" i="3"/>
  <c r="AW103" i="3"/>
  <c r="H103" i="2" s="1"/>
  <c r="K103" i="2" l="1"/>
  <c r="S103" i="2" s="1"/>
  <c r="V103" i="2" s="1"/>
  <c r="I103" i="2"/>
  <c r="L103" i="2" s="1"/>
  <c r="T103" i="2" s="1"/>
  <c r="W103" i="2" s="1"/>
  <c r="AD100" i="2"/>
  <c r="N101" i="2"/>
  <c r="S102" i="2"/>
  <c r="Y101" i="2"/>
  <c r="Z101" i="2" s="1"/>
  <c r="AA101" i="2" s="1"/>
  <c r="AD101" i="2"/>
  <c r="AA100" i="2"/>
  <c r="AB100" i="2"/>
  <c r="AC100" i="2"/>
  <c r="BX103" i="3"/>
  <c r="CA103" i="3" s="1"/>
  <c r="CD104" i="3" s="1"/>
  <c r="Q104" i="2" s="1"/>
  <c r="M103" i="2"/>
  <c r="U103" i="2" s="1"/>
  <c r="X103" i="2" s="1"/>
  <c r="BD103" i="3"/>
  <c r="BG103" i="3" s="1"/>
  <c r="BJ104" i="3" s="1"/>
  <c r="AK104" i="3"/>
  <c r="G105" i="3"/>
  <c r="BB105" i="3" s="1"/>
  <c r="AB105" i="3"/>
  <c r="BM105" i="3" s="1"/>
  <c r="AD105" i="3"/>
  <c r="BO105" i="3" s="1"/>
  <c r="BU105" i="3" s="1"/>
  <c r="AC105" i="3"/>
  <c r="BN105" i="3" s="1"/>
  <c r="BT105" i="3" s="1"/>
  <c r="F105" i="3"/>
  <c r="BA105" i="3" s="1"/>
  <c r="E105" i="3"/>
  <c r="AN103" i="3"/>
  <c r="AQ103" i="3" s="1"/>
  <c r="AT104" i="3" s="1"/>
  <c r="BV103" i="3"/>
  <c r="BY103" i="3" s="1"/>
  <c r="CB104" i="3" s="1"/>
  <c r="BP104" i="3"/>
  <c r="BS104" i="3"/>
  <c r="BQ104" i="3"/>
  <c r="BW104" i="3" s="1"/>
  <c r="AH104" i="3"/>
  <c r="AE104" i="3"/>
  <c r="BC103" i="3"/>
  <c r="BF103" i="3" s="1"/>
  <c r="BI104" i="3" s="1"/>
  <c r="AY104" i="3"/>
  <c r="AZ104" i="3"/>
  <c r="K104" i="3"/>
  <c r="AX104" i="3"/>
  <c r="AP103" i="3"/>
  <c r="AS103" i="3" s="1"/>
  <c r="AV104" i="3" s="1"/>
  <c r="AL104" i="3"/>
  <c r="AI104" i="3"/>
  <c r="AF104" i="3"/>
  <c r="AO103" i="3"/>
  <c r="AR103" i="3" s="1"/>
  <c r="AU104" i="3" s="1"/>
  <c r="R104" i="2" s="1"/>
  <c r="R103" i="3"/>
  <c r="U103" i="3" s="1"/>
  <c r="X104" i="3" s="1"/>
  <c r="G104" i="2" s="1"/>
  <c r="S103" i="3"/>
  <c r="V103" i="3" s="1"/>
  <c r="Y104" i="3" s="1"/>
  <c r="J104" i="3"/>
  <c r="L104" i="3"/>
  <c r="Q103" i="3"/>
  <c r="T103" i="3" s="1"/>
  <c r="W104" i="3" s="1"/>
  <c r="P104" i="3"/>
  <c r="H104" i="3"/>
  <c r="O104" i="3"/>
  <c r="I104" i="3"/>
  <c r="N104" i="3"/>
  <c r="BZ103" i="3"/>
  <c r="CC104" i="3" s="1"/>
  <c r="BE103" i="3"/>
  <c r="BH103" i="3" s="1"/>
  <c r="BK104" i="3" s="1"/>
  <c r="J104" i="2" s="1"/>
  <c r="CG105" i="3"/>
  <c r="CF105" i="3"/>
  <c r="CH106" i="3"/>
  <c r="F106" i="2" s="1"/>
  <c r="AM104" i="3"/>
  <c r="AJ104" i="3"/>
  <c r="AG104" i="3"/>
  <c r="BR104" i="3"/>
  <c r="O104" i="2" s="1"/>
  <c r="AW104" i="3"/>
  <c r="H104" i="2" s="1"/>
  <c r="M104" i="3"/>
  <c r="K104" i="2" l="1"/>
  <c r="I104" i="2"/>
  <c r="P104" i="2"/>
  <c r="V102" i="2"/>
  <c r="AD102" i="2" s="1"/>
  <c r="N102" i="2"/>
  <c r="AC101" i="2"/>
  <c r="AB101" i="2"/>
  <c r="AD103" i="2"/>
  <c r="N103" i="2"/>
  <c r="L104" i="2"/>
  <c r="T104" i="2" s="1"/>
  <c r="BX104" i="3"/>
  <c r="CA104" i="3" s="1"/>
  <c r="CD105" i="3" s="1"/>
  <c r="Q105" i="2" s="1"/>
  <c r="M104" i="2"/>
  <c r="U104" i="2" s="1"/>
  <c r="X104" i="2" s="1"/>
  <c r="BD104" i="3"/>
  <c r="BG104" i="3" s="1"/>
  <c r="BJ105" i="3" s="1"/>
  <c r="AH105" i="3"/>
  <c r="G106" i="3"/>
  <c r="BB106" i="3" s="1"/>
  <c r="F106" i="3"/>
  <c r="BA106" i="3" s="1"/>
  <c r="AB106" i="3"/>
  <c r="BM106" i="3" s="1"/>
  <c r="AC106" i="3"/>
  <c r="BN106" i="3" s="1"/>
  <c r="BT106" i="3" s="1"/>
  <c r="AD106" i="3"/>
  <c r="BO106" i="3" s="1"/>
  <c r="BU106" i="3" s="1"/>
  <c r="E106" i="3"/>
  <c r="AN104" i="3"/>
  <c r="AQ104" i="3" s="1"/>
  <c r="AT105" i="3" s="1"/>
  <c r="AE105" i="3"/>
  <c r="BV104" i="3"/>
  <c r="BY104" i="3" s="1"/>
  <c r="CB105" i="3" s="1"/>
  <c r="AK105" i="3"/>
  <c r="BP105" i="3"/>
  <c r="BS105" i="3"/>
  <c r="BQ105" i="3"/>
  <c r="BW105" i="3" s="1"/>
  <c r="BC104" i="3"/>
  <c r="BF104" i="3" s="1"/>
  <c r="BI105" i="3" s="1"/>
  <c r="AY105" i="3"/>
  <c r="AZ105" i="3"/>
  <c r="K105" i="3"/>
  <c r="AX105" i="3"/>
  <c r="AO104" i="3"/>
  <c r="AR104" i="3" s="1"/>
  <c r="AU105" i="3" s="1"/>
  <c r="R105" i="2" s="1"/>
  <c r="AL105" i="3"/>
  <c r="AI105" i="3"/>
  <c r="AF105" i="3"/>
  <c r="AP104" i="3"/>
  <c r="AS104" i="3" s="1"/>
  <c r="AV105" i="3" s="1"/>
  <c r="R104" i="3"/>
  <c r="U104" i="3" s="1"/>
  <c r="X105" i="3" s="1"/>
  <c r="G105" i="2" s="1"/>
  <c r="Q104" i="3"/>
  <c r="T104" i="3" s="1"/>
  <c r="W105" i="3" s="1"/>
  <c r="S104" i="3"/>
  <c r="V104" i="3" s="1"/>
  <c r="Y105" i="3" s="1"/>
  <c r="J105" i="3"/>
  <c r="L105" i="3"/>
  <c r="O105" i="3"/>
  <c r="I105" i="3"/>
  <c r="P105" i="3"/>
  <c r="H105" i="3"/>
  <c r="N105" i="3"/>
  <c r="BZ104" i="3"/>
  <c r="CC105" i="3" s="1"/>
  <c r="BE104" i="3"/>
  <c r="BH104" i="3" s="1"/>
  <c r="BK105" i="3" s="1"/>
  <c r="J105" i="2" s="1"/>
  <c r="CG106" i="3"/>
  <c r="CF106" i="3"/>
  <c r="M105" i="3"/>
  <c r="AW105" i="3"/>
  <c r="BR105" i="3"/>
  <c r="O105" i="2" s="1"/>
  <c r="CH107" i="3"/>
  <c r="F107" i="2" s="1"/>
  <c r="AM105" i="3"/>
  <c r="AJ105" i="3"/>
  <c r="AG105" i="3"/>
  <c r="I105" i="2" l="1"/>
  <c r="H105" i="2"/>
  <c r="K105" i="2" s="1"/>
  <c r="W104" i="2"/>
  <c r="P105" i="2"/>
  <c r="Y102" i="2"/>
  <c r="Z102" i="2" s="1"/>
  <c r="AA102" i="2" s="1"/>
  <c r="S104" i="2"/>
  <c r="V104" i="2" s="1"/>
  <c r="Y103" i="2"/>
  <c r="Z103" i="2" s="1"/>
  <c r="BX105" i="3"/>
  <c r="M105" i="2"/>
  <c r="U105" i="2" s="1"/>
  <c r="X105" i="2" s="1"/>
  <c r="L105" i="2"/>
  <c r="T105" i="2" s="1"/>
  <c r="BD105" i="3"/>
  <c r="BG105" i="3" s="1"/>
  <c r="BJ106" i="3" s="1"/>
  <c r="AH106" i="3"/>
  <c r="AD107" i="3"/>
  <c r="BO107" i="3" s="1"/>
  <c r="BU107" i="3" s="1"/>
  <c r="AC107" i="3"/>
  <c r="BN107" i="3" s="1"/>
  <c r="BT107" i="3" s="1"/>
  <c r="G107" i="3"/>
  <c r="BB107" i="3" s="1"/>
  <c r="F107" i="3"/>
  <c r="BA107" i="3" s="1"/>
  <c r="E107" i="3"/>
  <c r="AB107" i="3"/>
  <c r="BM107" i="3" s="1"/>
  <c r="BV105" i="3"/>
  <c r="BY105" i="3" s="1"/>
  <c r="CB106" i="3" s="1"/>
  <c r="AN105" i="3"/>
  <c r="AQ105" i="3" s="1"/>
  <c r="AT106" i="3" s="1"/>
  <c r="BP106" i="3"/>
  <c r="BS106" i="3"/>
  <c r="AE106" i="3"/>
  <c r="AK106" i="3"/>
  <c r="BQ106" i="3"/>
  <c r="BW106" i="3" s="1"/>
  <c r="AP105" i="3"/>
  <c r="AS105" i="3" s="1"/>
  <c r="AV106" i="3" s="1"/>
  <c r="BC105" i="3"/>
  <c r="BF105" i="3" s="1"/>
  <c r="BI106" i="3" s="1"/>
  <c r="AY106" i="3"/>
  <c r="AZ106" i="3"/>
  <c r="AO105" i="3"/>
  <c r="AR105" i="3" s="1"/>
  <c r="AU106" i="3" s="1"/>
  <c r="R106" i="2" s="1"/>
  <c r="K106" i="3"/>
  <c r="AX106" i="3"/>
  <c r="AL106" i="3"/>
  <c r="AF106" i="3"/>
  <c r="AI106" i="3"/>
  <c r="R105" i="3"/>
  <c r="U105" i="3" s="1"/>
  <c r="X106" i="3" s="1"/>
  <c r="G106" i="2" s="1"/>
  <c r="J106" i="3"/>
  <c r="L106" i="3"/>
  <c r="Q105" i="3"/>
  <c r="T105" i="3" s="1"/>
  <c r="W106" i="3" s="1"/>
  <c r="S105" i="3"/>
  <c r="V105" i="3" s="1"/>
  <c r="Y106" i="3" s="1"/>
  <c r="P106" i="3"/>
  <c r="H106" i="3"/>
  <c r="O106" i="3"/>
  <c r="I106" i="3"/>
  <c r="N106" i="3"/>
  <c r="CA105" i="3"/>
  <c r="CD106" i="3" s="1"/>
  <c r="Q106" i="2" s="1"/>
  <c r="BZ105" i="3"/>
  <c r="CC106" i="3" s="1"/>
  <c r="BE105" i="3"/>
  <c r="BH105" i="3" s="1"/>
  <c r="BK106" i="3" s="1"/>
  <c r="J106" i="2" s="1"/>
  <c r="CG107" i="3"/>
  <c r="CF107" i="3"/>
  <c r="AW106" i="3"/>
  <c r="M106" i="3"/>
  <c r="AG106" i="3"/>
  <c r="AM106" i="3"/>
  <c r="AJ106" i="3"/>
  <c r="BR106" i="3"/>
  <c r="CH108" i="3"/>
  <c r="F108" i="2" s="1"/>
  <c r="W105" i="2" l="1"/>
  <c r="I106" i="2"/>
  <c r="L106" i="2" s="1"/>
  <c r="T106" i="2" s="1"/>
  <c r="P106" i="2"/>
  <c r="H106" i="2"/>
  <c r="K106" i="2" s="1"/>
  <c r="O106" i="2"/>
  <c r="AC102" i="2"/>
  <c r="AB102" i="2"/>
  <c r="N104" i="2"/>
  <c r="Y104" i="2"/>
  <c r="Z104" i="2" s="1"/>
  <c r="AA104" i="2" s="1"/>
  <c r="S105" i="2"/>
  <c r="AD104" i="2"/>
  <c r="AA103" i="2"/>
  <c r="AB103" i="2"/>
  <c r="AC103" i="2"/>
  <c r="BX106" i="3"/>
  <c r="CA106" i="3" s="1"/>
  <c r="CD107" i="3" s="1"/>
  <c r="Q107" i="2" s="1"/>
  <c r="M106" i="2"/>
  <c r="U106" i="2" s="1"/>
  <c r="X106" i="2" s="1"/>
  <c r="BD106" i="3"/>
  <c r="BG106" i="3" s="1"/>
  <c r="BJ107" i="3" s="1"/>
  <c r="AE107" i="3"/>
  <c r="AB108" i="3"/>
  <c r="BM108" i="3" s="1"/>
  <c r="AD108" i="3"/>
  <c r="BO108" i="3" s="1"/>
  <c r="BU108" i="3" s="1"/>
  <c r="AC108" i="3"/>
  <c r="BN108" i="3" s="1"/>
  <c r="BT108" i="3" s="1"/>
  <c r="E108" i="3"/>
  <c r="G108" i="3"/>
  <c r="BB108" i="3" s="1"/>
  <c r="F108" i="3"/>
  <c r="BA108" i="3" s="1"/>
  <c r="AN106" i="3"/>
  <c r="AQ106" i="3" s="1"/>
  <c r="AT107" i="3" s="1"/>
  <c r="AH107" i="3"/>
  <c r="BV106" i="3"/>
  <c r="BY106" i="3" s="1"/>
  <c r="CB107" i="3" s="1"/>
  <c r="AK107" i="3"/>
  <c r="BP107" i="3"/>
  <c r="BS107" i="3"/>
  <c r="BQ107" i="3"/>
  <c r="BW107" i="3" s="1"/>
  <c r="BC106" i="3"/>
  <c r="BF106" i="3" s="1"/>
  <c r="BI107" i="3" s="1"/>
  <c r="AY107" i="3"/>
  <c r="AZ107" i="3"/>
  <c r="K107" i="3"/>
  <c r="AX107" i="3"/>
  <c r="AO106" i="3"/>
  <c r="AR106" i="3" s="1"/>
  <c r="AU107" i="3" s="1"/>
  <c r="R107" i="2" s="1"/>
  <c r="AP106" i="3"/>
  <c r="AS106" i="3" s="1"/>
  <c r="AV107" i="3" s="1"/>
  <c r="AL107" i="3"/>
  <c r="AI107" i="3"/>
  <c r="AF107" i="3"/>
  <c r="S106" i="3"/>
  <c r="V106" i="3" s="1"/>
  <c r="Y107" i="3" s="1"/>
  <c r="R106" i="3"/>
  <c r="U106" i="3" s="1"/>
  <c r="X107" i="3" s="1"/>
  <c r="G107" i="2" s="1"/>
  <c r="J107" i="3"/>
  <c r="L107" i="3"/>
  <c r="Q106" i="3"/>
  <c r="T106" i="3" s="1"/>
  <c r="W107" i="3" s="1"/>
  <c r="P107" i="3"/>
  <c r="H107" i="3"/>
  <c r="O107" i="3"/>
  <c r="I107" i="3"/>
  <c r="N107" i="3"/>
  <c r="BZ106" i="3"/>
  <c r="CC107" i="3" s="1"/>
  <c r="BE106" i="3"/>
  <c r="BH106" i="3" s="1"/>
  <c r="BK107" i="3" s="1"/>
  <c r="H107" i="2" s="1"/>
  <c r="CG108" i="3"/>
  <c r="CF108" i="3"/>
  <c r="M107" i="3"/>
  <c r="AW107" i="3"/>
  <c r="BR107" i="3"/>
  <c r="CH109" i="3"/>
  <c r="F109" i="2" s="1"/>
  <c r="AJ107" i="3"/>
  <c r="AG107" i="3"/>
  <c r="AM107" i="3"/>
  <c r="P107" i="2" l="1"/>
  <c r="O107" i="2"/>
  <c r="W106" i="2"/>
  <c r="K107" i="2"/>
  <c r="I107" i="2"/>
  <c r="L107" i="2" s="1"/>
  <c r="T107" i="2" s="1"/>
  <c r="W107" i="2" s="1"/>
  <c r="J107" i="2"/>
  <c r="M107" i="2" s="1"/>
  <c r="U107" i="2" s="1"/>
  <c r="X107" i="2" s="1"/>
  <c r="AB104" i="2"/>
  <c r="AC104" i="2"/>
  <c r="V105" i="2"/>
  <c r="AD105" i="2" s="1"/>
  <c r="S106" i="2"/>
  <c r="V106" i="2" s="1"/>
  <c r="N105" i="2"/>
  <c r="BX107" i="3"/>
  <c r="CA107" i="3" s="1"/>
  <c r="CD108" i="3" s="1"/>
  <c r="Q108" i="2" s="1"/>
  <c r="BD107" i="3"/>
  <c r="BG107" i="3" s="1"/>
  <c r="BJ108" i="3" s="1"/>
  <c r="AE108" i="3"/>
  <c r="G109" i="3"/>
  <c r="BB109" i="3" s="1"/>
  <c r="AB109" i="3"/>
  <c r="BM109" i="3" s="1"/>
  <c r="AD109" i="3"/>
  <c r="BO109" i="3" s="1"/>
  <c r="BU109" i="3" s="1"/>
  <c r="AC109" i="3"/>
  <c r="BN109" i="3" s="1"/>
  <c r="BT109" i="3" s="1"/>
  <c r="E109" i="3"/>
  <c r="F109" i="3"/>
  <c r="BA109" i="3" s="1"/>
  <c r="AN107" i="3"/>
  <c r="AQ107" i="3" s="1"/>
  <c r="AT108" i="3" s="1"/>
  <c r="AK108" i="3"/>
  <c r="BV107" i="3"/>
  <c r="BY107" i="3" s="1"/>
  <c r="CB108" i="3" s="1"/>
  <c r="BP108" i="3"/>
  <c r="BS108" i="3"/>
  <c r="BQ108" i="3"/>
  <c r="BW108" i="3" s="1"/>
  <c r="AH108" i="3"/>
  <c r="BC107" i="3"/>
  <c r="BF107" i="3" s="1"/>
  <c r="BI108" i="3" s="1"/>
  <c r="AY108" i="3"/>
  <c r="AZ108" i="3"/>
  <c r="K108" i="3"/>
  <c r="AX108" i="3"/>
  <c r="AP107" i="3"/>
  <c r="AS107" i="3" s="1"/>
  <c r="AV108" i="3" s="1"/>
  <c r="AL108" i="3"/>
  <c r="AI108" i="3"/>
  <c r="AF108" i="3"/>
  <c r="AO107" i="3"/>
  <c r="AR107" i="3" s="1"/>
  <c r="AU108" i="3" s="1"/>
  <c r="R108" i="2" s="1"/>
  <c r="R107" i="3"/>
  <c r="U107" i="3" s="1"/>
  <c r="X108" i="3" s="1"/>
  <c r="G108" i="2" s="1"/>
  <c r="S107" i="3"/>
  <c r="V107" i="3" s="1"/>
  <c r="Y108" i="3" s="1"/>
  <c r="J108" i="3"/>
  <c r="L108" i="3"/>
  <c r="Q107" i="3"/>
  <c r="T107" i="3" s="1"/>
  <c r="W108" i="3" s="1"/>
  <c r="O108" i="3"/>
  <c r="I108" i="3"/>
  <c r="P108" i="3"/>
  <c r="H108" i="3"/>
  <c r="N108" i="3"/>
  <c r="BZ107" i="3"/>
  <c r="CC108" i="3" s="1"/>
  <c r="BE107" i="3"/>
  <c r="BH107" i="3" s="1"/>
  <c r="BK108" i="3" s="1"/>
  <c r="J108" i="2" s="1"/>
  <c r="CG109" i="3"/>
  <c r="CF109" i="3"/>
  <c r="AJ108" i="3"/>
  <c r="AG108" i="3"/>
  <c r="AM108" i="3"/>
  <c r="BR108" i="3"/>
  <c r="O108" i="2" s="1"/>
  <c r="AW108" i="3"/>
  <c r="M108" i="3"/>
  <c r="CH110" i="3"/>
  <c r="F110" i="2" s="1"/>
  <c r="I108" i="2" l="1"/>
  <c r="L108" i="2" s="1"/>
  <c r="T108" i="2" s="1"/>
  <c r="H108" i="2"/>
  <c r="K108" i="2" s="1"/>
  <c r="P108" i="2"/>
  <c r="Y105" i="2"/>
  <c r="Z105" i="2" s="1"/>
  <c r="AA105" i="2" s="1"/>
  <c r="N106" i="2"/>
  <c r="S107" i="2"/>
  <c r="V107" i="2" s="1"/>
  <c r="AD107" i="2" s="1"/>
  <c r="Y106" i="2"/>
  <c r="Z106" i="2" s="1"/>
  <c r="AC106" i="2" s="1"/>
  <c r="AD106" i="2"/>
  <c r="N107" i="2"/>
  <c r="BX108" i="3"/>
  <c r="CA108" i="3" s="1"/>
  <c r="CD109" i="3" s="1"/>
  <c r="Q109" i="2" s="1"/>
  <c r="M108" i="2"/>
  <c r="U108" i="2" s="1"/>
  <c r="X108" i="2" s="1"/>
  <c r="BD108" i="3"/>
  <c r="BG108" i="3" s="1"/>
  <c r="BJ109" i="3" s="1"/>
  <c r="AE109" i="3"/>
  <c r="AN108" i="3"/>
  <c r="AQ108" i="3" s="1"/>
  <c r="AT109" i="3" s="1"/>
  <c r="G110" i="3"/>
  <c r="BB110" i="3" s="1"/>
  <c r="F110" i="3"/>
  <c r="BA110" i="3" s="1"/>
  <c r="AB110" i="3"/>
  <c r="BM110" i="3" s="1"/>
  <c r="AD110" i="3"/>
  <c r="BO110" i="3" s="1"/>
  <c r="BU110" i="3" s="1"/>
  <c r="AC110" i="3"/>
  <c r="BN110" i="3" s="1"/>
  <c r="BT110" i="3" s="1"/>
  <c r="E110" i="3"/>
  <c r="BV108" i="3"/>
  <c r="BY108" i="3" s="1"/>
  <c r="CB109" i="3" s="1"/>
  <c r="BP109" i="3"/>
  <c r="BS109" i="3"/>
  <c r="BQ109" i="3"/>
  <c r="BW109" i="3" s="1"/>
  <c r="AK109" i="3"/>
  <c r="AH109" i="3"/>
  <c r="BC108" i="3"/>
  <c r="BF108" i="3" s="1"/>
  <c r="BI109" i="3" s="1"/>
  <c r="AY109" i="3"/>
  <c r="AZ109" i="3"/>
  <c r="AO108" i="3"/>
  <c r="AR108" i="3" s="1"/>
  <c r="AU109" i="3" s="1"/>
  <c r="R109" i="2" s="1"/>
  <c r="K109" i="3"/>
  <c r="AX109" i="3"/>
  <c r="AP108" i="3"/>
  <c r="AS108" i="3" s="1"/>
  <c r="AV109" i="3" s="1"/>
  <c r="AL109" i="3"/>
  <c r="AI109" i="3"/>
  <c r="AF109" i="3"/>
  <c r="R108" i="3"/>
  <c r="U108" i="3" s="1"/>
  <c r="X109" i="3" s="1"/>
  <c r="G109" i="2" s="1"/>
  <c r="S108" i="3"/>
  <c r="V108" i="3" s="1"/>
  <c r="Y109" i="3" s="1"/>
  <c r="J109" i="3"/>
  <c r="L109" i="3"/>
  <c r="Q108" i="3"/>
  <c r="T108" i="3" s="1"/>
  <c r="W109" i="3" s="1"/>
  <c r="P109" i="3"/>
  <c r="H109" i="3"/>
  <c r="O109" i="3"/>
  <c r="I109" i="3"/>
  <c r="N109" i="3"/>
  <c r="BZ108" i="3"/>
  <c r="CC109" i="3" s="1"/>
  <c r="BE108" i="3"/>
  <c r="BH108" i="3" s="1"/>
  <c r="BK109" i="3" s="1"/>
  <c r="J109" i="2" s="1"/>
  <c r="CG110" i="3"/>
  <c r="CF110" i="3"/>
  <c r="M109" i="3"/>
  <c r="AW109" i="3"/>
  <c r="AM109" i="3"/>
  <c r="AG109" i="3"/>
  <c r="AJ109" i="3"/>
  <c r="BR109" i="3"/>
  <c r="O109" i="2" s="1"/>
  <c r="CH111" i="3"/>
  <c r="F111" i="2" s="1"/>
  <c r="W108" i="2" l="1"/>
  <c r="I109" i="2"/>
  <c r="L109" i="2" s="1"/>
  <c r="T109" i="2" s="1"/>
  <c r="P109" i="2"/>
  <c r="H109" i="2"/>
  <c r="K109" i="2" s="1"/>
  <c r="AC105" i="2"/>
  <c r="AB105" i="2"/>
  <c r="S108" i="2"/>
  <c r="AB106" i="2"/>
  <c r="AA106" i="2"/>
  <c r="Y107" i="2"/>
  <c r="Z107" i="2" s="1"/>
  <c r="BX109" i="3"/>
  <c r="CA109" i="3" s="1"/>
  <c r="CD110" i="3" s="1"/>
  <c r="Q110" i="2" s="1"/>
  <c r="M109" i="2"/>
  <c r="U109" i="2" s="1"/>
  <c r="X109" i="2" s="1"/>
  <c r="BD109" i="3"/>
  <c r="BG109" i="3" s="1"/>
  <c r="BJ110" i="3" s="1"/>
  <c r="AK110" i="3"/>
  <c r="G111" i="3"/>
  <c r="BB111" i="3" s="1"/>
  <c r="F111" i="3"/>
  <c r="BA111" i="3" s="1"/>
  <c r="AB111" i="3"/>
  <c r="BM111" i="3" s="1"/>
  <c r="AD111" i="3"/>
  <c r="BO111" i="3" s="1"/>
  <c r="BU111" i="3" s="1"/>
  <c r="AC111" i="3"/>
  <c r="BN111" i="3" s="1"/>
  <c r="BT111" i="3" s="1"/>
  <c r="E111" i="3"/>
  <c r="BV109" i="3"/>
  <c r="BY109" i="3" s="1"/>
  <c r="CB110" i="3" s="1"/>
  <c r="BP110" i="3"/>
  <c r="BS110" i="3"/>
  <c r="AN109" i="3"/>
  <c r="AQ109" i="3" s="1"/>
  <c r="AT110" i="3" s="1"/>
  <c r="BQ110" i="3"/>
  <c r="BW110" i="3" s="1"/>
  <c r="AE110" i="3"/>
  <c r="AH110" i="3"/>
  <c r="BC109" i="3"/>
  <c r="BF109" i="3" s="1"/>
  <c r="BI110" i="3" s="1"/>
  <c r="AY110" i="3"/>
  <c r="AZ110" i="3"/>
  <c r="K110" i="3"/>
  <c r="AX110" i="3"/>
  <c r="AO109" i="3"/>
  <c r="AR109" i="3" s="1"/>
  <c r="AU110" i="3" s="1"/>
  <c r="R110" i="2" s="1"/>
  <c r="AP109" i="3"/>
  <c r="AS109" i="3" s="1"/>
  <c r="AV110" i="3" s="1"/>
  <c r="AL110" i="3"/>
  <c r="AF110" i="3"/>
  <c r="AI110" i="3"/>
  <c r="R109" i="3"/>
  <c r="U109" i="3" s="1"/>
  <c r="X110" i="3" s="1"/>
  <c r="G110" i="2" s="1"/>
  <c r="S109" i="3"/>
  <c r="V109" i="3" s="1"/>
  <c r="Y110" i="3" s="1"/>
  <c r="J110" i="3"/>
  <c r="L110" i="3"/>
  <c r="Q109" i="3"/>
  <c r="T109" i="3" s="1"/>
  <c r="W110" i="3" s="1"/>
  <c r="O110" i="3"/>
  <c r="I110" i="3"/>
  <c r="P110" i="3"/>
  <c r="H110" i="3"/>
  <c r="N110" i="3"/>
  <c r="BZ109" i="3"/>
  <c r="CC110" i="3" s="1"/>
  <c r="BE109" i="3"/>
  <c r="BH109" i="3" s="1"/>
  <c r="BK110" i="3" s="1"/>
  <c r="J110" i="2" s="1"/>
  <c r="CF111" i="3"/>
  <c r="CG111" i="3"/>
  <c r="CH112" i="3"/>
  <c r="F112" i="2" s="1"/>
  <c r="AW110" i="3"/>
  <c r="M110" i="3"/>
  <c r="AG110" i="3"/>
  <c r="AJ110" i="3"/>
  <c r="AM110" i="3"/>
  <c r="BR110" i="3"/>
  <c r="O110" i="2" l="1"/>
  <c r="P110" i="2"/>
  <c r="W109" i="2"/>
  <c r="I110" i="2"/>
  <c r="L110" i="2" s="1"/>
  <c r="T110" i="2" s="1"/>
  <c r="H110" i="2"/>
  <c r="K110" i="2" s="1"/>
  <c r="N108" i="2"/>
  <c r="V108" i="2"/>
  <c r="AD108" i="2" s="1"/>
  <c r="S109" i="2"/>
  <c r="AA107" i="2"/>
  <c r="AC107" i="2"/>
  <c r="AB107" i="2"/>
  <c r="BX110" i="3"/>
  <c r="CA110" i="3" s="1"/>
  <c r="CD111" i="3" s="1"/>
  <c r="Q111" i="2" s="1"/>
  <c r="M110" i="2"/>
  <c r="U110" i="2" s="1"/>
  <c r="X110" i="2" s="1"/>
  <c r="BD110" i="3"/>
  <c r="BG110" i="3" s="1"/>
  <c r="BJ111" i="3" s="1"/>
  <c r="AK111" i="3"/>
  <c r="G112" i="3"/>
  <c r="BB112" i="3" s="1"/>
  <c r="AB112" i="3"/>
  <c r="BM112" i="3" s="1"/>
  <c r="AD112" i="3"/>
  <c r="BO112" i="3" s="1"/>
  <c r="BU112" i="3" s="1"/>
  <c r="AC112" i="3"/>
  <c r="BN112" i="3" s="1"/>
  <c r="BT112" i="3" s="1"/>
  <c r="F112" i="3"/>
  <c r="BA112" i="3" s="1"/>
  <c r="E112" i="3"/>
  <c r="BV110" i="3"/>
  <c r="BY110" i="3" s="1"/>
  <c r="CB111" i="3" s="1"/>
  <c r="AN110" i="3"/>
  <c r="AQ110" i="3" s="1"/>
  <c r="AT111" i="3" s="1"/>
  <c r="BP111" i="3"/>
  <c r="BS111" i="3"/>
  <c r="BQ111" i="3"/>
  <c r="BW111" i="3" s="1"/>
  <c r="AE111" i="3"/>
  <c r="AH111" i="3"/>
  <c r="BC110" i="3"/>
  <c r="BF110" i="3" s="1"/>
  <c r="BI111" i="3" s="1"/>
  <c r="AY111" i="3"/>
  <c r="AZ111" i="3"/>
  <c r="K111" i="3"/>
  <c r="AX111" i="3"/>
  <c r="AO110" i="3"/>
  <c r="AR110" i="3" s="1"/>
  <c r="AU111" i="3" s="1"/>
  <c r="R111" i="2" s="1"/>
  <c r="AL111" i="3"/>
  <c r="AF111" i="3"/>
  <c r="AI111" i="3"/>
  <c r="AP110" i="3"/>
  <c r="AS110" i="3" s="1"/>
  <c r="AV111" i="3" s="1"/>
  <c r="R110" i="3"/>
  <c r="U110" i="3" s="1"/>
  <c r="X111" i="3" s="1"/>
  <c r="G111" i="2" s="1"/>
  <c r="S110" i="3"/>
  <c r="V110" i="3" s="1"/>
  <c r="Y111" i="3" s="1"/>
  <c r="J111" i="3"/>
  <c r="L111" i="3"/>
  <c r="Q110" i="3"/>
  <c r="T110" i="3" s="1"/>
  <c r="W111" i="3" s="1"/>
  <c r="O111" i="3"/>
  <c r="I111" i="3"/>
  <c r="P111" i="3"/>
  <c r="H111" i="3"/>
  <c r="N111" i="3"/>
  <c r="BZ110" i="3"/>
  <c r="CC111" i="3" s="1"/>
  <c r="BE110" i="3"/>
  <c r="BH110" i="3" s="1"/>
  <c r="BK111" i="3" s="1"/>
  <c r="J111" i="2" s="1"/>
  <c r="CG112" i="3"/>
  <c r="CF112" i="3"/>
  <c r="M111" i="3"/>
  <c r="AW111" i="3"/>
  <c r="AG111" i="3"/>
  <c r="AJ111" i="3"/>
  <c r="AM111" i="3"/>
  <c r="BR111" i="3"/>
  <c r="O111" i="2" l="1"/>
  <c r="W110" i="2"/>
  <c r="P111" i="2"/>
  <c r="I111" i="2"/>
  <c r="L111" i="2" s="1"/>
  <c r="T111" i="2" s="1"/>
  <c r="H111" i="2"/>
  <c r="K111" i="2" s="1"/>
  <c r="V109" i="2"/>
  <c r="Y109" i="2" s="1"/>
  <c r="Z109" i="2" s="1"/>
  <c r="Y108" i="2"/>
  <c r="Z108" i="2" s="1"/>
  <c r="AB108" i="2" s="1"/>
  <c r="N109" i="2"/>
  <c r="S110" i="2"/>
  <c r="V110" i="2" s="1"/>
  <c r="BX111" i="3"/>
  <c r="CA111" i="3" s="1"/>
  <c r="CD112" i="3" s="1"/>
  <c r="AH112" i="3"/>
  <c r="M111" i="2"/>
  <c r="U111" i="2" s="1"/>
  <c r="X111" i="2" s="1"/>
  <c r="BD111" i="3"/>
  <c r="BG111" i="3" s="1"/>
  <c r="BJ112" i="3" s="1"/>
  <c r="G113" i="3"/>
  <c r="BB113" i="3" s="1"/>
  <c r="AB113" i="3"/>
  <c r="BM113" i="3" s="1"/>
  <c r="AD113" i="3"/>
  <c r="BO113" i="3" s="1"/>
  <c r="BU113" i="3" s="1"/>
  <c r="AC113" i="3"/>
  <c r="BN113" i="3" s="1"/>
  <c r="BT113" i="3" s="1"/>
  <c r="F113" i="3"/>
  <c r="BA113" i="3" s="1"/>
  <c r="E113" i="3"/>
  <c r="AK112" i="3"/>
  <c r="BV111" i="3"/>
  <c r="BY111" i="3" s="1"/>
  <c r="CB112" i="3" s="1"/>
  <c r="AE112" i="3"/>
  <c r="AN111" i="3"/>
  <c r="AQ111" i="3" s="1"/>
  <c r="AT112" i="3" s="1"/>
  <c r="BP112" i="3"/>
  <c r="BS112" i="3"/>
  <c r="BQ112" i="3"/>
  <c r="BW112" i="3" s="1"/>
  <c r="BC111" i="3"/>
  <c r="BF111" i="3" s="1"/>
  <c r="BI112" i="3" s="1"/>
  <c r="AY112" i="3"/>
  <c r="AZ112" i="3"/>
  <c r="K112" i="3"/>
  <c r="AX112" i="3"/>
  <c r="AO111" i="3"/>
  <c r="AR111" i="3" s="1"/>
  <c r="AU112" i="3" s="1"/>
  <c r="R112" i="2" s="1"/>
  <c r="AP111" i="3"/>
  <c r="AS111" i="3" s="1"/>
  <c r="AV112" i="3" s="1"/>
  <c r="AL112" i="3"/>
  <c r="AI112" i="3"/>
  <c r="AF112" i="3"/>
  <c r="S111" i="3"/>
  <c r="V111" i="3" s="1"/>
  <c r="Y112" i="3" s="1"/>
  <c r="R111" i="3"/>
  <c r="U111" i="3" s="1"/>
  <c r="X112" i="3" s="1"/>
  <c r="G112" i="2" s="1"/>
  <c r="J112" i="3"/>
  <c r="L112" i="3"/>
  <c r="Q111" i="3"/>
  <c r="T111" i="3" s="1"/>
  <c r="W112" i="3" s="1"/>
  <c r="P112" i="3"/>
  <c r="H112" i="3"/>
  <c r="O112" i="3"/>
  <c r="I112" i="3"/>
  <c r="N112" i="3"/>
  <c r="BZ111" i="3"/>
  <c r="CC112" i="3" s="1"/>
  <c r="BE111" i="3"/>
  <c r="BH111" i="3" s="1"/>
  <c r="BK112" i="3" s="1"/>
  <c r="J112" i="2" s="1"/>
  <c r="CG113" i="3"/>
  <c r="CF113" i="3"/>
  <c r="BR112" i="3"/>
  <c r="AW112" i="3"/>
  <c r="M112" i="3"/>
  <c r="I112" i="2" s="1"/>
  <c r="AG112" i="3"/>
  <c r="AM112" i="3"/>
  <c r="AJ112" i="3"/>
  <c r="P112" i="2" l="1"/>
  <c r="W111" i="2"/>
  <c r="H112" i="2"/>
  <c r="K112" i="2" s="1"/>
  <c r="Q112" i="2"/>
  <c r="O112" i="2"/>
  <c r="AC108" i="2"/>
  <c r="AA108" i="2"/>
  <c r="AD109" i="2"/>
  <c r="N110" i="2"/>
  <c r="S111" i="2"/>
  <c r="AD110" i="2"/>
  <c r="Y110" i="2"/>
  <c r="Z110" i="2" s="1"/>
  <c r="AA109" i="2"/>
  <c r="AB109" i="2"/>
  <c r="AC109" i="2"/>
  <c r="BX112" i="3"/>
  <c r="CA112" i="3" s="1"/>
  <c r="CD113" i="3" s="1"/>
  <c r="Q113" i="2" s="1"/>
  <c r="AE113" i="3"/>
  <c r="M112" i="2"/>
  <c r="U112" i="2" s="1"/>
  <c r="L112" i="2"/>
  <c r="T112" i="2" s="1"/>
  <c r="BD112" i="3"/>
  <c r="BG112" i="3" s="1"/>
  <c r="BJ113" i="3" s="1"/>
  <c r="AN112" i="3"/>
  <c r="AQ112" i="3" s="1"/>
  <c r="AT113" i="3" s="1"/>
  <c r="BV112" i="3"/>
  <c r="BY112" i="3" s="1"/>
  <c r="CB113" i="3" s="1"/>
  <c r="BP113" i="3"/>
  <c r="BS113" i="3"/>
  <c r="AH113" i="3"/>
  <c r="BQ113" i="3"/>
  <c r="BW113" i="3" s="1"/>
  <c r="AK113" i="3"/>
  <c r="AO112" i="3"/>
  <c r="AR112" i="3" s="1"/>
  <c r="AU113" i="3" s="1"/>
  <c r="BC112" i="3"/>
  <c r="BF112" i="3" s="1"/>
  <c r="BI113" i="3" s="1"/>
  <c r="AY113" i="3"/>
  <c r="AZ113" i="3"/>
  <c r="K113" i="3"/>
  <c r="AX113" i="3"/>
  <c r="AP112" i="3"/>
  <c r="AS112" i="3" s="1"/>
  <c r="AV113" i="3" s="1"/>
  <c r="AL113" i="3"/>
  <c r="AI113" i="3"/>
  <c r="AF113" i="3"/>
  <c r="R112" i="3"/>
  <c r="U112" i="3" s="1"/>
  <c r="X113" i="3" s="1"/>
  <c r="J113" i="3"/>
  <c r="L113" i="3"/>
  <c r="Q112" i="3"/>
  <c r="T112" i="3" s="1"/>
  <c r="W113" i="3" s="1"/>
  <c r="S112" i="3"/>
  <c r="V112" i="3" s="1"/>
  <c r="Y113" i="3" s="1"/>
  <c r="O113" i="3"/>
  <c r="I113" i="3"/>
  <c r="P113" i="3"/>
  <c r="H113" i="3"/>
  <c r="N113" i="3"/>
  <c r="BZ112" i="3"/>
  <c r="CC113" i="3" s="1"/>
  <c r="BE112" i="3"/>
  <c r="BH112" i="3" s="1"/>
  <c r="BK113" i="3" s="1"/>
  <c r="J113" i="2" s="1"/>
  <c r="AW113" i="3"/>
  <c r="M113" i="3"/>
  <c r="I113" i="2" s="1"/>
  <c r="BR113" i="3"/>
  <c r="AG113" i="3"/>
  <c r="AJ113" i="3"/>
  <c r="P113" i="2" s="1"/>
  <c r="AM113" i="3"/>
  <c r="W112" i="2" l="1"/>
  <c r="H113" i="2"/>
  <c r="K113" i="2" s="1"/>
  <c r="X112" i="2"/>
  <c r="O113" i="2"/>
  <c r="N111" i="2"/>
  <c r="V111" i="2"/>
  <c r="AD111" i="2" s="1"/>
  <c r="S112" i="2"/>
  <c r="M113" i="2"/>
  <c r="U113" i="2" s="1"/>
  <c r="AA110" i="2"/>
  <c r="AB110" i="2"/>
  <c r="AC110" i="2"/>
  <c r="BX113" i="3"/>
  <c r="CA113" i="3" s="1"/>
  <c r="L113" i="2"/>
  <c r="T113" i="2" s="1"/>
  <c r="W113" i="2" s="1"/>
  <c r="BD113" i="3"/>
  <c r="BG113" i="3" s="1"/>
  <c r="AN113" i="3"/>
  <c r="AQ113" i="3" s="1"/>
  <c r="BV113" i="3"/>
  <c r="BY113" i="3" s="1"/>
  <c r="BC113" i="3"/>
  <c r="BF113" i="3" s="1"/>
  <c r="AO113" i="3"/>
  <c r="AR113" i="3" s="1"/>
  <c r="R113" i="3"/>
  <c r="U113" i="3" s="1"/>
  <c r="AP113" i="3"/>
  <c r="AS113" i="3" s="1"/>
  <c r="Q113" i="3"/>
  <c r="T113" i="3" s="1"/>
  <c r="S113" i="3"/>
  <c r="V113" i="3" s="1"/>
  <c r="BZ113" i="3"/>
  <c r="BE113" i="3"/>
  <c r="BH113" i="3" s="1"/>
  <c r="Y111" i="2" l="1"/>
  <c r="Z111" i="2" s="1"/>
  <c r="AA111" i="2" s="1"/>
  <c r="V112" i="2"/>
  <c r="AD112" i="2" s="1"/>
  <c r="N112" i="2"/>
  <c r="S113" i="2"/>
  <c r="V113" i="2" s="1"/>
  <c r="AB111" i="2" l="1"/>
  <c r="AC111" i="2"/>
  <c r="Y112" i="2"/>
  <c r="Z112" i="2" s="1"/>
  <c r="AA112" i="2" s="1"/>
  <c r="N113" i="2"/>
  <c r="AB112" i="2" l="1"/>
  <c r="AC112" i="2"/>
</calcChain>
</file>

<file path=xl/sharedStrings.xml><?xml version="1.0" encoding="utf-8"?>
<sst xmlns="http://schemas.openxmlformats.org/spreadsheetml/2006/main" count="262" uniqueCount="192">
  <si>
    <t>Edad
x</t>
  </si>
  <si>
    <t>q´x(1) Muerte EXPPropia</t>
  </si>
  <si>
    <t>q´x(2) Invalidez</t>
  </si>
  <si>
    <t>Vigencia t
x</t>
  </si>
  <si>
    <t>q´x Muerte CNSF</t>
  </si>
  <si>
    <t>q´x(3) Cancelación Seguro Temporal</t>
  </si>
  <si>
    <t>q´x(3) Cancelación Seguro Vitalicio</t>
  </si>
  <si>
    <t>q'x(2) Invalidez CNSF</t>
  </si>
  <si>
    <t>Edad</t>
  </si>
  <si>
    <t>Genéro</t>
  </si>
  <si>
    <t>Tipos de 
seguro</t>
  </si>
  <si>
    <t>Plazo del 
seguro</t>
  </si>
  <si>
    <t>Plazo de 
pago de primas</t>
  </si>
  <si>
    <t>Incremento 
de la SA</t>
  </si>
  <si>
    <t>Tipo de incremento 
de la SA</t>
  </si>
  <si>
    <t>Tipo de 
moneda</t>
  </si>
  <si>
    <t>Tipo de tasa</t>
  </si>
  <si>
    <t>Hombre</t>
  </si>
  <si>
    <t>Temporal</t>
  </si>
  <si>
    <t xml:space="preserve">Aritmético </t>
  </si>
  <si>
    <t xml:space="preserve">Nacional </t>
  </si>
  <si>
    <t>Fija</t>
  </si>
  <si>
    <t>Mujer</t>
  </si>
  <si>
    <t>Geométrico</t>
  </si>
  <si>
    <t>Dólar</t>
  </si>
  <si>
    <t>Variable</t>
  </si>
  <si>
    <t>Indexada</t>
  </si>
  <si>
    <t>tasa</t>
  </si>
  <si>
    <t>Año</t>
  </si>
  <si>
    <t>fija</t>
  </si>
  <si>
    <t>Seguros vitalicios</t>
  </si>
  <si>
    <t>Seguros temporales</t>
  </si>
  <si>
    <t>Seguros dotales</t>
  </si>
  <si>
    <t>Año de vigencia
t</t>
  </si>
  <si>
    <r>
      <t>Caducidad
q'</t>
    </r>
    <r>
      <rPr>
        <vertAlign val="subscript"/>
        <sz val="11"/>
        <color theme="0"/>
        <rFont val="Century Gothic"/>
        <family val="2"/>
      </rPr>
      <t xml:space="preserve">t </t>
    </r>
    <r>
      <rPr>
        <vertAlign val="superscript"/>
        <sz val="11"/>
        <color theme="0"/>
        <rFont val="Century Gothic"/>
        <family val="2"/>
      </rPr>
      <t>(2)</t>
    </r>
  </si>
  <si>
    <t>Nacional</t>
  </si>
  <si>
    <t>EXPERIENCIA PROPIA</t>
  </si>
  <si>
    <t>EXPERIENCIA DEL MERCADO</t>
  </si>
  <si>
    <t>Datos de entrada</t>
  </si>
  <si>
    <t>Edad de contratación</t>
  </si>
  <si>
    <t>Tipo de seguro</t>
  </si>
  <si>
    <t>Plazo del seguro</t>
  </si>
  <si>
    <t>Tipo de moneda</t>
  </si>
  <si>
    <t>Tipo de tasa de interés</t>
  </si>
  <si>
    <t>Tasa de interes tecnico(en caso de ser fija)</t>
  </si>
  <si>
    <t>Tipo de incremento de la SA</t>
  </si>
  <si>
    <t xml:space="preserve">Valor del incremento </t>
  </si>
  <si>
    <t>Suma asegurada de Fallecimiento</t>
  </si>
  <si>
    <t>Datos de salida</t>
  </si>
  <si>
    <t>Vitalicio</t>
  </si>
  <si>
    <t>Sexo</t>
  </si>
  <si>
    <t xml:space="preserve">Validación </t>
  </si>
  <si>
    <t>EDAD</t>
  </si>
  <si>
    <t xml:space="preserve">TEMPORALIDAD </t>
  </si>
  <si>
    <t>SA_i</t>
  </si>
  <si>
    <t>SA_c</t>
  </si>
  <si>
    <t>Anualidad äx_m</t>
  </si>
  <si>
    <t>SA*ValSeguro_f</t>
  </si>
  <si>
    <t>SA*ValSeguro_i</t>
  </si>
  <si>
    <t>SA*ValSeguro_c</t>
  </si>
  <si>
    <t>PT Fallecimiento</t>
  </si>
  <si>
    <t>PT Invalidez</t>
  </si>
  <si>
    <t>PT Cancelación</t>
  </si>
  <si>
    <t>SA*ValorSeguro_f</t>
  </si>
  <si>
    <t>SA*ValorSeguro_i</t>
  </si>
  <si>
    <t>SA*ValorSeguro_c</t>
  </si>
  <si>
    <t>ä:m</t>
  </si>
  <si>
    <t>Valor Presente Ig_f</t>
  </si>
  <si>
    <t>Valor Presente de Ig_c</t>
  </si>
  <si>
    <t>Valor Presente de Ig_inv</t>
  </si>
  <si>
    <t xml:space="preserve">Reserva Fallecimiento </t>
  </si>
  <si>
    <t>Reserva Invalidez</t>
  </si>
  <si>
    <t>Reserva Cancelación</t>
  </si>
  <si>
    <t>Reserva Total</t>
  </si>
  <si>
    <t>Valor de Rescate</t>
  </si>
  <si>
    <t>Seguro Saldado</t>
  </si>
  <si>
    <t>Seguro Prorrogado_f</t>
  </si>
  <si>
    <t>Seguro Prorrogado_Cancelación</t>
  </si>
  <si>
    <t>Reserva Fallecimeinto y Cancelación</t>
  </si>
  <si>
    <t>qx(T) Seguro temporal</t>
  </si>
  <si>
    <t>tPx(T) Seguro Temporal</t>
  </si>
  <si>
    <t>i</t>
  </si>
  <si>
    <r>
      <rPr>
        <b/>
        <sz val="11"/>
        <color theme="1"/>
        <rFont val="Calibri"/>
        <family val="2"/>
      </rPr>
      <t>v</t>
    </r>
    <r>
      <rPr>
        <b/>
        <vertAlign val="superscript"/>
        <sz val="11"/>
        <color theme="1"/>
        <rFont val="Calibri"/>
        <family val="2"/>
      </rPr>
      <t>t</t>
    </r>
  </si>
  <si>
    <r>
      <rPr>
        <b/>
        <sz val="11"/>
        <color theme="1"/>
        <rFont val="Calibri"/>
        <family val="2"/>
      </rPr>
      <t>v</t>
    </r>
    <r>
      <rPr>
        <b/>
        <vertAlign val="superscript"/>
        <sz val="11"/>
        <color theme="1"/>
        <rFont val="Calibri"/>
        <family val="2"/>
      </rPr>
      <t>t+1</t>
    </r>
  </si>
  <si>
    <t>Plazo final del seguro</t>
  </si>
  <si>
    <t>Plazo final de las primas</t>
  </si>
  <si>
    <t>qx(T) Seguro Vitalicio</t>
  </si>
  <si>
    <t>Px(T) Vitalicio</t>
  </si>
  <si>
    <t>Px(T) Temporal</t>
  </si>
  <si>
    <t>tPx(T) Seguro Vitalicio</t>
  </si>
  <si>
    <t>q'x(3) Cancelación CNSF. Temporal</t>
  </si>
  <si>
    <t>q'x(3) Cancelación CNSF. Vitalicio</t>
  </si>
  <si>
    <t>qx(3) Cancelación CNSF. Temporal</t>
  </si>
  <si>
    <t>qx(3) Cancelación CNSF. Vitalicio</t>
  </si>
  <si>
    <t>qx(T) CNSF. Temporal</t>
  </si>
  <si>
    <t>qx(T) CNSF. Vitalicio</t>
  </si>
  <si>
    <t>Px(Tau) Temporal</t>
  </si>
  <si>
    <t>Px(Tau) Vitalicio</t>
  </si>
  <si>
    <t>tPx(T) Temporal</t>
  </si>
  <si>
    <t>tPx(T) Vitalicio</t>
  </si>
  <si>
    <t>qx(2) Cancelación Propia Vitalicio</t>
  </si>
  <si>
    <t>qx(2) Cancelación Propia Temporal</t>
  </si>
  <si>
    <t>qx(T) Temporal</t>
  </si>
  <si>
    <t>qx(T) Vitalicio</t>
  </si>
  <si>
    <t>q'x(3) Cancelación CNSF Temporal</t>
  </si>
  <si>
    <t>q'x(3) Cancelación CNSF Vitalicio</t>
  </si>
  <si>
    <t>Px(Tau). Temporal</t>
  </si>
  <si>
    <t>Px(Tau). Vitalicio</t>
  </si>
  <si>
    <t>tPx(Tau) Vitalicio</t>
  </si>
  <si>
    <t>tPx(Tau) Temporal</t>
  </si>
  <si>
    <t>q´x(3) Cancelación Seguro Dotal</t>
  </si>
  <si>
    <t>qx(3) Cancelación Temporal</t>
  </si>
  <si>
    <t>qx(3) Cancelación Dotal</t>
  </si>
  <si>
    <t>qx(3) Cancelación Vitalicio</t>
  </si>
  <si>
    <t>qx(T) Seguro Dotal</t>
  </si>
  <si>
    <t>qx(1) Muerte Temporal</t>
  </si>
  <si>
    <t>qx(1) Muerte Vitalicio</t>
  </si>
  <si>
    <t>qx(1) Muerte Dotal</t>
  </si>
  <si>
    <t>qx(2) Invalidez Vitalicio</t>
  </si>
  <si>
    <t>qx(2) Invalidez Temporal</t>
  </si>
  <si>
    <t>qx(2) Invalidez Dotal</t>
  </si>
  <si>
    <t>Px(T) Dotal</t>
  </si>
  <si>
    <t>tPx(T) Seguro Dotal</t>
  </si>
  <si>
    <t>q'x(3) Cancelación CNSF. Dotal</t>
  </si>
  <si>
    <t>qx Muerte CNSF Temporal</t>
  </si>
  <si>
    <t>qx(2) Invalidez CNSF Temporal</t>
  </si>
  <si>
    <t>qx Muerte CNSF Vitalicio</t>
  </si>
  <si>
    <t>qx Muerte CNSF Dotal</t>
  </si>
  <si>
    <t>qx(2) Invalidez CNSF Dotal</t>
  </si>
  <si>
    <t>qx(2) Invalidez CNSF Vitalicio</t>
  </si>
  <si>
    <t>qx(3) Cancelación CNSF. Dotal</t>
  </si>
  <si>
    <t>Px(Tau) Dotal</t>
  </si>
  <si>
    <t>qx(T) CNSF. Dotal</t>
  </si>
  <si>
    <t>tPx(T) Dotal</t>
  </si>
  <si>
    <t>qx(1) Muerte Vitalicia</t>
  </si>
  <si>
    <t>qx(2) Cancelación Dotal</t>
  </si>
  <si>
    <t>qx(T) Dotal</t>
  </si>
  <si>
    <t>q'x(3) Cancelación CNSF Dotal</t>
  </si>
  <si>
    <t>Px(Tau). Dotal</t>
  </si>
  <si>
    <t>tPx(Tau) Dotal</t>
  </si>
  <si>
    <t>Prima Anual Fallecimiento</t>
  </si>
  <si>
    <t>Prima Anual Invalidez</t>
  </si>
  <si>
    <t xml:space="preserve">Prima Anual Cancelaión </t>
  </si>
  <si>
    <t>Prima Total Anual</t>
  </si>
  <si>
    <t>Año T</t>
  </si>
  <si>
    <t>Reserva Fallecimeinto</t>
  </si>
  <si>
    <t xml:space="preserve">Reserva Cancelación </t>
  </si>
  <si>
    <t>SA_f Constante</t>
  </si>
  <si>
    <t>Creciente</t>
  </si>
  <si>
    <t>Decreciente</t>
  </si>
  <si>
    <t>Constante</t>
  </si>
  <si>
    <t>Incremento 
de SA</t>
  </si>
  <si>
    <t>Dotal Mixto</t>
  </si>
  <si>
    <t>Gadq.</t>
  </si>
  <si>
    <t>Admon.</t>
  </si>
  <si>
    <t>Utilidad</t>
  </si>
  <si>
    <t>Adquisición</t>
  </si>
  <si>
    <t>Administración</t>
  </si>
  <si>
    <t>PT total</t>
  </si>
  <si>
    <t>Valor de Rescate 10% de la reserva total</t>
  </si>
  <si>
    <t>Datos generales</t>
  </si>
  <si>
    <t>MODELO DE 3 DECREMENTOS</t>
  </si>
  <si>
    <t xml:space="preserve"> 3 DECREMENTOS MULTIPLES CNSF</t>
  </si>
  <si>
    <t>MODELO DE 2 DECREMENTOS MULTIPLES  (Fallecimiento y Cancelación)</t>
  </si>
  <si>
    <t>2 DECREMENTOS MULTIPLES CNSF</t>
  </si>
  <si>
    <t>SUPUESTOS</t>
  </si>
  <si>
    <t>Tablas utilizadas</t>
  </si>
  <si>
    <t>DATOS</t>
  </si>
  <si>
    <t>VALORES GARANTIZADOS</t>
  </si>
  <si>
    <t>RESERVAS</t>
  </si>
  <si>
    <t>VALORES PRESENTE DE INGRESOS</t>
  </si>
  <si>
    <t>CNSF</t>
  </si>
  <si>
    <t>MONTO DE PRIMAS</t>
  </si>
  <si>
    <t>VAALORES GARANTIZADOS</t>
  </si>
  <si>
    <t xml:space="preserve">Seguro Saldado </t>
  </si>
  <si>
    <t>Seguro Prorrogado</t>
  </si>
  <si>
    <t>Beneficios al año T</t>
  </si>
  <si>
    <t>S.A por fallecimiento</t>
  </si>
  <si>
    <t>S.A por cancelación</t>
  </si>
  <si>
    <t>S.A por invalidez</t>
  </si>
  <si>
    <t>Bienvenidos al cotizador de seguros de las compañía Seguros Ciencias S.A,de C.V</t>
  </si>
  <si>
    <t xml:space="preserve">INDICACIONES </t>
  </si>
  <si>
    <t>a)</t>
  </si>
  <si>
    <t>b)</t>
  </si>
  <si>
    <t xml:space="preserve">c) </t>
  </si>
  <si>
    <t>d)</t>
  </si>
  <si>
    <r>
      <t xml:space="preserve">En la pestaña </t>
    </r>
    <r>
      <rPr>
        <b/>
        <i/>
        <sz val="11"/>
        <color theme="1"/>
        <rFont val="Times New Roman"/>
        <family val="1"/>
      </rPr>
      <t>Cotización</t>
    </r>
    <r>
      <rPr>
        <sz val="11"/>
        <color theme="1"/>
        <rFont val="Times New Roman"/>
        <family val="1"/>
      </rPr>
      <t>, usted ingresara sus datos : Edad, Género, etc. Así como los parámetros respecto al seguro que desea contratar.</t>
    </r>
  </si>
  <si>
    <r>
      <t xml:space="preserve">En la pestaña </t>
    </r>
    <r>
      <rPr>
        <b/>
        <i/>
        <sz val="11"/>
        <color theme="1"/>
        <rFont val="Times New Roman"/>
        <family val="1"/>
      </rPr>
      <t>Cotización</t>
    </r>
    <r>
      <rPr>
        <sz val="11"/>
        <color theme="1"/>
        <rFont val="Times New Roman"/>
        <family val="1"/>
      </rPr>
      <t xml:space="preserve"> sólo podrá modificar las columas de la tabla "Datos de Entrada", así como los recuadros con borde; como se muestra a continuación. El resto de casilla </t>
    </r>
    <r>
      <rPr>
        <b/>
        <sz val="11"/>
        <color theme="1"/>
        <rFont val="Times New Roman"/>
        <family val="1"/>
      </rPr>
      <t>no neberán ser modificadas</t>
    </r>
    <r>
      <rPr>
        <sz val="11"/>
        <color theme="1"/>
        <rFont val="Times New Roman"/>
        <family val="1"/>
      </rPr>
      <t xml:space="preserve"> con el fin de dar un resultado presciso. </t>
    </r>
  </si>
  <si>
    <r>
      <t xml:space="preserve">En la pestaña </t>
    </r>
    <r>
      <rPr>
        <b/>
        <i/>
        <sz val="11"/>
        <color theme="1"/>
        <rFont val="Times New Roman"/>
        <family val="1"/>
      </rPr>
      <t>Tablas</t>
    </r>
    <r>
      <rPr>
        <sz val="11"/>
        <color theme="1"/>
        <rFont val="Times New Roman"/>
        <family val="1"/>
      </rPr>
      <t xml:space="preserve">, usted podrá encontrar el modelo (Decrementos múltiples)  que se utilizó para la elaboración del producto asegurador que usted desea contratar: tasas de experiencia propia y experiencia de mercado, supuestos, etc. Esos datos </t>
    </r>
    <r>
      <rPr>
        <b/>
        <sz val="11"/>
        <color theme="1"/>
        <rFont val="Times New Roman"/>
        <family val="1"/>
      </rPr>
      <t>no deberán ser modificados</t>
    </r>
    <r>
      <rPr>
        <sz val="11"/>
        <color theme="1"/>
        <rFont val="Times New Roman"/>
        <family val="1"/>
      </rPr>
      <t xml:space="preserve">, se encuentrar únicamente  con fines de visualización. </t>
    </r>
  </si>
  <si>
    <r>
      <t xml:space="preserve">En la pestaña </t>
    </r>
    <r>
      <rPr>
        <b/>
        <i/>
        <sz val="11"/>
        <color theme="1"/>
        <rFont val="Times New Roman"/>
        <family val="1"/>
      </rPr>
      <t>Cálculos</t>
    </r>
    <r>
      <rPr>
        <sz val="11"/>
        <color theme="1"/>
        <rFont val="Times New Roman"/>
        <family val="1"/>
      </rPr>
      <t xml:space="preserve">, usted encontrará los cálculos que se realizarón para llegar a los resultados que usted econtrará en la sección  "Datos de salida" de la pestaña de </t>
    </r>
    <r>
      <rPr>
        <b/>
        <i/>
        <sz val="11"/>
        <color theme="1"/>
        <rFont val="Times New Roman"/>
        <family val="1"/>
      </rPr>
      <t xml:space="preserve">Cotización. </t>
    </r>
    <r>
      <rPr>
        <b/>
        <sz val="11"/>
        <color theme="1"/>
        <rFont val="Times New Roman"/>
        <family val="1"/>
      </rPr>
      <t xml:space="preserve">La información en esa pestaña no deberá ser modificada </t>
    </r>
    <r>
      <rPr>
        <sz val="11"/>
        <color theme="1"/>
        <rFont val="Times New Roman"/>
        <family val="1"/>
      </rPr>
      <t xml:space="preserve">con el fin de generar resultados confiables.  </t>
    </r>
  </si>
  <si>
    <t xml:space="preserve">Tasa libre 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</si>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</sst>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00000_-;\-* #,##0.0000000_-;_-* &quot;-&quot;??_-;_-@_-"/>
    <numFmt numFmtId="165" formatCode="0.0000000"/>
    <numFmt numFmtId="166" formatCode="0.0%"/>
    <numFmt numFmtId="167" formatCode="0.0000000000"/>
    <numFmt numFmtId="168" formatCode="0.00000000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entury Gothic"/>
      <family val="2"/>
    </font>
    <font>
      <sz val="11"/>
      <color rgb="FF000000"/>
      <name val="Century Gothic"/>
      <family val="2"/>
    </font>
    <font>
      <b/>
      <sz val="11"/>
      <name val="Times New Roman"/>
      <family val="1"/>
    </font>
    <font>
      <b/>
      <sz val="11"/>
      <color rgb="FF3F3F76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1"/>
      <color theme="1"/>
      <name val="Century Gothic"/>
      <family val="2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</font>
    <font>
      <sz val="10"/>
      <color rgb="FF000000"/>
      <name val="Georgia"/>
      <family val="1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entury Gothic"/>
      <family val="2"/>
    </font>
    <font>
      <sz val="11"/>
      <color theme="0"/>
      <name val="Century Gothic"/>
      <family val="2"/>
    </font>
    <font>
      <vertAlign val="subscript"/>
      <sz val="11"/>
      <color theme="0"/>
      <name val="Century Gothic"/>
      <family val="2"/>
    </font>
    <font>
      <vertAlign val="superscript"/>
      <sz val="11"/>
      <color theme="0"/>
      <name val="Century Gothic"/>
      <family val="2"/>
    </font>
    <font>
      <sz val="10"/>
      <color theme="1"/>
      <name val="Arial"/>
      <family val="2"/>
    </font>
    <font>
      <b/>
      <vertAlign val="superscript"/>
      <sz val="11"/>
      <color theme="1"/>
      <name val="Calibri"/>
      <family val="2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indexed="64"/>
      </patternFill>
    </fill>
    <fill>
      <patternFill patternType="solid">
        <fgColor rgb="FFBDD6EE"/>
        <bgColor rgb="FFBDD6E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BDD6EE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rgb="FFBDD6EE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medium">
        <color rgb="FF002060"/>
      </bottom>
      <diagonal/>
    </border>
    <border>
      <left/>
      <right/>
      <top style="thin">
        <color indexed="64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7F7F7F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160">
    <xf numFmtId="0" fontId="0" fillId="0" borderId="0" xfId="0"/>
    <xf numFmtId="165" fontId="8" fillId="9" borderId="8" xfId="0" applyNumberFormat="1" applyFont="1" applyFill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10" fillId="3" borderId="5" xfId="4" applyFont="1" applyBorder="1" applyAlignment="1">
      <alignment horizontal="center"/>
    </xf>
    <xf numFmtId="0" fontId="10" fillId="7" borderId="0" xfId="4" applyFont="1" applyFill="1" applyBorder="1" applyAlignment="1">
      <alignment horizontal="center"/>
    </xf>
    <xf numFmtId="43" fontId="15" fillId="0" borderId="0" xfId="6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0" fillId="7" borderId="0" xfId="4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6" borderId="5" xfId="4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 wrapText="1"/>
    </xf>
    <xf numFmtId="164" fontId="14" fillId="0" borderId="0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0" fillId="0" borderId="0" xfId="0" applyFont="1"/>
    <xf numFmtId="166" fontId="20" fillId="0" borderId="0" xfId="0" applyNumberFormat="1" applyFont="1"/>
    <xf numFmtId="9" fontId="20" fillId="0" borderId="0" xfId="0" applyNumberFormat="1" applyFont="1"/>
    <xf numFmtId="0" fontId="18" fillId="11" borderId="15" xfId="0" applyFont="1" applyFill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20" fillId="11" borderId="15" xfId="0" applyFont="1" applyFill="1" applyBorder="1" applyAlignment="1">
      <alignment horizontal="center"/>
    </xf>
    <xf numFmtId="10" fontId="20" fillId="0" borderId="16" xfId="0" applyNumberFormat="1" applyFont="1" applyBorder="1"/>
    <xf numFmtId="0" fontId="20" fillId="0" borderId="15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165" fontId="8" fillId="9" borderId="19" xfId="0" applyNumberFormat="1" applyFont="1" applyFill="1" applyBorder="1" applyAlignment="1">
      <alignment horizontal="center" vertical="center" wrapText="1"/>
    </xf>
    <xf numFmtId="165" fontId="8" fillId="0" borderId="19" xfId="0" applyNumberFormat="1" applyFont="1" applyBorder="1" applyAlignment="1">
      <alignment horizontal="center" vertical="center" wrapText="1"/>
    </xf>
    <xf numFmtId="0" fontId="16" fillId="0" borderId="0" xfId="0" applyFont="1"/>
    <xf numFmtId="0" fontId="23" fillId="8" borderId="7" xfId="0" applyFont="1" applyFill="1" applyBorder="1" applyAlignment="1">
      <alignment horizontal="center" vertical="center" wrapText="1"/>
    </xf>
    <xf numFmtId="0" fontId="23" fillId="12" borderId="8" xfId="0" applyFont="1" applyFill="1" applyBorder="1" applyAlignment="1">
      <alignment horizontal="center" vertical="center" wrapText="1"/>
    </xf>
    <xf numFmtId="0" fontId="23" fillId="12" borderId="19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8" fillId="9" borderId="24" xfId="0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10" fontId="16" fillId="0" borderId="0" xfId="0" applyNumberFormat="1" applyFont="1"/>
    <xf numFmtId="0" fontId="26" fillId="11" borderId="17" xfId="0" applyFont="1" applyFill="1" applyBorder="1" applyAlignment="1">
      <alignment horizontal="right"/>
    </xf>
    <xf numFmtId="166" fontId="26" fillId="11" borderId="17" xfId="0" applyNumberFormat="1" applyFont="1" applyFill="1" applyBorder="1" applyAlignment="1">
      <alignment horizontal="right"/>
    </xf>
    <xf numFmtId="9" fontId="26" fillId="11" borderId="17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4" fontId="26" fillId="11" borderId="26" xfId="0" applyNumberFormat="1" applyFont="1" applyFill="1" applyBorder="1" applyAlignment="1">
      <alignment horizontal="right"/>
    </xf>
    <xf numFmtId="0" fontId="0" fillId="16" borderId="0" xfId="0" applyFill="1"/>
    <xf numFmtId="0" fontId="18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26" fillId="19" borderId="29" xfId="2" applyFont="1" applyFill="1" applyBorder="1" applyAlignment="1">
      <alignment horizontal="left" vertical="center"/>
    </xf>
    <xf numFmtId="44" fontId="26" fillId="17" borderId="29" xfId="2" applyFont="1" applyFill="1" applyBorder="1" applyAlignment="1">
      <alignment horizontal="left" vertical="center"/>
    </xf>
    <xf numFmtId="44" fontId="26" fillId="18" borderId="29" xfId="2" applyFont="1" applyFill="1" applyBorder="1" applyAlignment="1">
      <alignment horizontal="left" vertical="center"/>
    </xf>
    <xf numFmtId="44" fontId="0" fillId="0" borderId="0" xfId="2" applyFont="1" applyAlignment="1">
      <alignment horizontal="left" vertical="center"/>
    </xf>
    <xf numFmtId="0" fontId="17" fillId="0" borderId="0" xfId="0" applyFont="1" applyFill="1" applyBorder="1" applyAlignment="1">
      <alignment horizontal="center" vertical="center"/>
    </xf>
    <xf numFmtId="9" fontId="26" fillId="0" borderId="0" xfId="0" applyNumberFormat="1" applyFont="1" applyFill="1" applyBorder="1"/>
    <xf numFmtId="0" fontId="17" fillId="0" borderId="0" xfId="0" applyFont="1" applyFill="1" applyBorder="1" applyAlignment="1">
      <alignment horizontal="center" vertical="center" wrapText="1"/>
    </xf>
    <xf numFmtId="4" fontId="26" fillId="0" borderId="0" xfId="0" applyNumberFormat="1" applyFont="1" applyFill="1" applyBorder="1"/>
    <xf numFmtId="0" fontId="18" fillId="13" borderId="28" xfId="0" applyFont="1" applyFill="1" applyBorder="1" applyAlignment="1">
      <alignment horizontal="center" vertical="center" wrapText="1"/>
    </xf>
    <xf numFmtId="0" fontId="18" fillId="13" borderId="3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12" fillId="4" borderId="32" xfId="5" applyFont="1" applyBorder="1" applyAlignment="1">
      <alignment horizontal="center" vertical="center" wrapText="1"/>
    </xf>
    <xf numFmtId="0" fontId="12" fillId="4" borderId="31" xfId="5" applyFont="1" applyBorder="1" applyAlignment="1">
      <alignment horizontal="center" vertical="center" wrapText="1"/>
    </xf>
    <xf numFmtId="0" fontId="12" fillId="20" borderId="32" xfId="5" applyFont="1" applyFill="1" applyBorder="1" applyAlignment="1">
      <alignment horizontal="center" vertical="center" wrapText="1"/>
    </xf>
    <xf numFmtId="0" fontId="12" fillId="20" borderId="32" xfId="6" applyFont="1" applyFill="1" applyBorder="1" applyAlignment="1">
      <alignment horizontal="center" vertical="center" wrapText="1"/>
    </xf>
    <xf numFmtId="0" fontId="12" fillId="21" borderId="9" xfId="6" applyFont="1" applyFill="1" applyBorder="1" applyAlignment="1">
      <alignment horizontal="center" vertical="center" wrapText="1"/>
    </xf>
    <xf numFmtId="0" fontId="12" fillId="22" borderId="9" xfId="6" applyFont="1" applyFill="1" applyBorder="1" applyAlignment="1">
      <alignment horizontal="center" vertical="center" wrapText="1"/>
    </xf>
    <xf numFmtId="0" fontId="12" fillId="21" borderId="0" xfId="6" applyFont="1" applyFill="1" applyBorder="1" applyAlignment="1">
      <alignment horizontal="center" vertical="center" wrapText="1"/>
    </xf>
    <xf numFmtId="0" fontId="20" fillId="0" borderId="0" xfId="0" applyFont="1" applyFill="1"/>
    <xf numFmtId="0" fontId="0" fillId="0" borderId="0" xfId="0" applyFill="1"/>
    <xf numFmtId="0" fontId="18" fillId="15" borderId="0" xfId="0" applyFont="1" applyFill="1" applyAlignment="1">
      <alignment horizontal="center" vertical="center"/>
    </xf>
    <xf numFmtId="0" fontId="18" fillId="15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4" fontId="0" fillId="0" borderId="0" xfId="2" applyFont="1" applyBorder="1" applyAlignment="1">
      <alignment horizontal="left" vertical="center"/>
    </xf>
    <xf numFmtId="167" fontId="13" fillId="0" borderId="0" xfId="0" applyNumberFormat="1" applyFont="1" applyFill="1" applyBorder="1" applyAlignment="1">
      <alignment horizontal="center" vertical="center" wrapText="1"/>
    </xf>
    <xf numFmtId="168" fontId="12" fillId="22" borderId="9" xfId="6" applyNumberFormat="1" applyFont="1" applyFill="1" applyBorder="1" applyAlignment="1">
      <alignment horizontal="center" vertical="center" wrapText="1"/>
    </xf>
    <xf numFmtId="168" fontId="0" fillId="0" borderId="0" xfId="0" applyNumberFormat="1" applyAlignment="1">
      <alignment wrapText="1"/>
    </xf>
    <xf numFmtId="167" fontId="15" fillId="0" borderId="0" xfId="0" applyNumberFormat="1" applyFont="1" applyFill="1" applyBorder="1" applyAlignment="1">
      <alignment horizontal="center" vertical="center" wrapText="1"/>
    </xf>
    <xf numFmtId="167" fontId="16" fillId="0" borderId="0" xfId="1" applyNumberFormat="1" applyFont="1" applyFill="1" applyBorder="1" applyAlignment="1">
      <alignment horizontal="center" vertical="center" wrapText="1"/>
    </xf>
    <xf numFmtId="167" fontId="16" fillId="0" borderId="0" xfId="0" applyNumberFormat="1" applyFont="1" applyFill="1" applyBorder="1" applyAlignment="1">
      <alignment horizontal="center" vertical="center" wrapText="1"/>
    </xf>
    <xf numFmtId="167" fontId="8" fillId="0" borderId="0" xfId="0" applyNumberFormat="1" applyFont="1" applyFill="1" applyBorder="1" applyAlignment="1">
      <alignment horizontal="center" vertical="center" wrapText="1"/>
    </xf>
    <xf numFmtId="167" fontId="15" fillId="0" borderId="0" xfId="6" applyNumberFormat="1" applyFont="1" applyFill="1" applyBorder="1" applyAlignment="1">
      <alignment horizontal="center" vertical="center" wrapText="1"/>
    </xf>
    <xf numFmtId="167" fontId="0" fillId="0" borderId="0" xfId="0" applyNumberFormat="1" applyFill="1" applyBorder="1" applyAlignment="1">
      <alignment horizontal="center" vertical="center" wrapText="1"/>
    </xf>
    <xf numFmtId="0" fontId="18" fillId="13" borderId="30" xfId="0" applyNumberFormat="1" applyFont="1" applyFill="1" applyBorder="1" applyAlignment="1">
      <alignment horizontal="center" vertical="top" wrapText="1"/>
    </xf>
    <xf numFmtId="0" fontId="26" fillId="0" borderId="0" xfId="0" applyNumberFormat="1" applyFont="1" applyFill="1" applyBorder="1" applyAlignment="1">
      <alignment vertical="top" wrapText="1"/>
    </xf>
    <xf numFmtId="0" fontId="17" fillId="14" borderId="9" xfId="0" applyFont="1" applyFill="1" applyBorder="1" applyAlignment="1">
      <alignment horizontal="center" vertical="center" wrapText="1"/>
    </xf>
    <xf numFmtId="44" fontId="17" fillId="14" borderId="9" xfId="2" applyFont="1" applyFill="1" applyBorder="1" applyAlignment="1">
      <alignment horizontal="left" vertical="center" wrapText="1"/>
    </xf>
    <xf numFmtId="0" fontId="17" fillId="26" borderId="9" xfId="0" applyFont="1" applyFill="1" applyBorder="1" applyAlignment="1">
      <alignment horizontal="center" vertical="center" wrapText="1"/>
    </xf>
    <xf numFmtId="0" fontId="17" fillId="18" borderId="9" xfId="0" applyFont="1" applyFill="1" applyBorder="1" applyAlignment="1">
      <alignment horizontal="center" vertical="center" wrapText="1"/>
    </xf>
    <xf numFmtId="0" fontId="17" fillId="17" borderId="9" xfId="0" applyFont="1" applyFill="1" applyBorder="1" applyAlignment="1">
      <alignment horizontal="center" vertical="center" wrapText="1"/>
    </xf>
    <xf numFmtId="0" fontId="17" fillId="29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4" fontId="0" fillId="0" borderId="11" xfId="2" applyFont="1" applyBorder="1" applyAlignment="1">
      <alignment horizontal="left" vertical="center"/>
    </xf>
    <xf numFmtId="44" fontId="0" fillId="0" borderId="0" xfId="2" applyFont="1" applyBorder="1" applyAlignment="1">
      <alignment horizontal="center" vertical="center"/>
    </xf>
    <xf numFmtId="44" fontId="0" fillId="0" borderId="11" xfId="2" applyFont="1" applyBorder="1" applyAlignment="1">
      <alignment horizontal="center" vertical="center"/>
    </xf>
    <xf numFmtId="0" fontId="0" fillId="30" borderId="0" xfId="0" applyFill="1"/>
    <xf numFmtId="0" fontId="0" fillId="30" borderId="0" xfId="0" applyFill="1" applyBorder="1"/>
    <xf numFmtId="0" fontId="6" fillId="30" borderId="0" xfId="4" applyFont="1" applyFill="1" applyBorder="1" applyAlignment="1">
      <alignment vertical="center"/>
    </xf>
    <xf numFmtId="0" fontId="6" fillId="30" borderId="3" xfId="4" applyFont="1" applyFill="1" applyBorder="1" applyAlignment="1">
      <alignment vertical="center"/>
    </xf>
    <xf numFmtId="0" fontId="17" fillId="32" borderId="0" xfId="0" applyFont="1" applyFill="1" applyBorder="1"/>
    <xf numFmtId="0" fontId="0" fillId="33" borderId="0" xfId="0" applyFill="1" applyBorder="1"/>
    <xf numFmtId="0" fontId="0" fillId="33" borderId="0" xfId="0" applyFill="1"/>
    <xf numFmtId="0" fontId="17" fillId="34" borderId="15" xfId="0" applyFont="1" applyFill="1" applyBorder="1"/>
    <xf numFmtId="0" fontId="17" fillId="34" borderId="25" xfId="0" applyFont="1" applyFill="1" applyBorder="1"/>
    <xf numFmtId="0" fontId="17" fillId="7" borderId="0" xfId="0" applyFont="1" applyFill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left" vertical="center" wrapText="1"/>
    </xf>
    <xf numFmtId="44" fontId="0" fillId="30" borderId="0" xfId="2" applyFont="1" applyFill="1"/>
    <xf numFmtId="44" fontId="0" fillId="30" borderId="0" xfId="2" applyFont="1" applyFill="1" applyBorder="1"/>
    <xf numFmtId="44" fontId="0" fillId="35" borderId="0" xfId="2" applyFont="1" applyFill="1" applyBorder="1"/>
    <xf numFmtId="0" fontId="0" fillId="30" borderId="0" xfId="0" applyFill="1" applyAlignment="1">
      <alignment horizontal="center"/>
    </xf>
    <xf numFmtId="0" fontId="31" fillId="30" borderId="0" xfId="0" applyFont="1" applyFill="1" applyAlignment="1">
      <alignment vertical="center" wrapText="1"/>
    </xf>
    <xf numFmtId="0" fontId="0" fillId="36" borderId="35" xfId="0" applyFill="1" applyBorder="1"/>
    <xf numFmtId="0" fontId="17" fillId="37" borderId="36" xfId="0" applyFont="1" applyFill="1" applyBorder="1" applyAlignment="1">
      <alignment horizontal="center" vertical="center"/>
    </xf>
    <xf numFmtId="9" fontId="26" fillId="34" borderId="35" xfId="0" applyNumberFormat="1" applyFont="1" applyFill="1" applyBorder="1"/>
    <xf numFmtId="0" fontId="17" fillId="37" borderId="37" xfId="0" applyFont="1" applyFill="1" applyBorder="1" applyAlignment="1">
      <alignment horizontal="center" vertical="center"/>
    </xf>
    <xf numFmtId="0" fontId="13" fillId="30" borderId="0" xfId="0" applyFont="1" applyFill="1" applyAlignment="1">
      <alignment horizontal="center" vertical="top" wrapText="1"/>
    </xf>
    <xf numFmtId="0" fontId="31" fillId="30" borderId="0" xfId="0" applyFont="1" applyFill="1" applyAlignment="1">
      <alignment horizontal="left" vertical="center" wrapText="1"/>
    </xf>
    <xf numFmtId="0" fontId="13" fillId="30" borderId="0" xfId="0" applyFont="1" applyFill="1" applyAlignment="1">
      <alignment horizontal="center" vertical="center" wrapText="1"/>
    </xf>
    <xf numFmtId="0" fontId="17" fillId="31" borderId="12" xfId="0" applyFont="1" applyFill="1" applyBorder="1" applyAlignment="1">
      <alignment horizontal="center" vertical="center"/>
    </xf>
    <xf numFmtId="0" fontId="21" fillId="7" borderId="14" xfId="0" applyFont="1" applyFill="1" applyBorder="1"/>
    <xf numFmtId="0" fontId="23" fillId="8" borderId="23" xfId="0" applyFont="1" applyFill="1" applyBorder="1" applyAlignment="1">
      <alignment horizontal="center" vertical="center" wrapText="1"/>
    </xf>
    <xf numFmtId="0" fontId="23" fillId="8" borderId="10" xfId="0" applyFont="1" applyFill="1" applyBorder="1" applyAlignment="1">
      <alignment horizontal="center" vertical="center" wrapText="1"/>
    </xf>
    <xf numFmtId="0" fontId="9" fillId="24" borderId="2" xfId="4" applyFont="1" applyFill="1" applyBorder="1" applyAlignment="1">
      <alignment horizontal="center"/>
    </xf>
    <xf numFmtId="0" fontId="9" fillId="24" borderId="3" xfId="4" applyFont="1" applyFill="1" applyBorder="1" applyAlignment="1">
      <alignment horizontal="center"/>
    </xf>
    <xf numFmtId="0" fontId="10" fillId="3" borderId="5" xfId="4" applyFont="1" applyBorder="1" applyAlignment="1">
      <alignment horizontal="center"/>
    </xf>
    <xf numFmtId="0" fontId="10" fillId="3" borderId="6" xfId="4" applyFont="1" applyBorder="1" applyAlignment="1">
      <alignment horizontal="center"/>
    </xf>
    <xf numFmtId="0" fontId="11" fillId="6" borderId="4" xfId="4" applyFont="1" applyFill="1" applyBorder="1" applyAlignment="1">
      <alignment horizontal="center"/>
    </xf>
    <xf numFmtId="0" fontId="11" fillId="6" borderId="5" xfId="4" applyFont="1" applyFill="1" applyBorder="1" applyAlignment="1">
      <alignment horizontal="center"/>
    </xf>
    <xf numFmtId="0" fontId="11" fillId="6" borderId="6" xfId="4" applyFont="1" applyFill="1" applyBorder="1" applyAlignment="1">
      <alignment horizontal="center"/>
    </xf>
    <xf numFmtId="0" fontId="10" fillId="7" borderId="4" xfId="4" applyFont="1" applyFill="1" applyBorder="1" applyAlignment="1">
      <alignment horizontal="center"/>
    </xf>
    <xf numFmtId="0" fontId="10" fillId="7" borderId="5" xfId="4" applyFont="1" applyFill="1" applyBorder="1" applyAlignment="1">
      <alignment horizontal="center"/>
    </xf>
    <xf numFmtId="0" fontId="10" fillId="7" borderId="6" xfId="4" applyFont="1" applyFill="1" applyBorder="1" applyAlignment="1">
      <alignment horizontal="center"/>
    </xf>
    <xf numFmtId="0" fontId="11" fillId="6" borderId="27" xfId="4" applyFont="1" applyFill="1" applyBorder="1" applyAlignment="1">
      <alignment horizontal="center"/>
    </xf>
    <xf numFmtId="0" fontId="11" fillId="6" borderId="11" xfId="4" applyFont="1" applyFill="1" applyBorder="1" applyAlignment="1">
      <alignment horizontal="center"/>
    </xf>
    <xf numFmtId="0" fontId="28" fillId="23" borderId="0" xfId="0" applyFont="1" applyFill="1" applyAlignment="1">
      <alignment horizontal="center"/>
    </xf>
    <xf numFmtId="0" fontId="0" fillId="23" borderId="0" xfId="0" applyFill="1" applyAlignment="1">
      <alignment horizontal="center"/>
    </xf>
    <xf numFmtId="0" fontId="29" fillId="17" borderId="0" xfId="0" applyFont="1" applyFill="1" applyAlignment="1">
      <alignment horizontal="center" vertical="center" wrapText="1"/>
    </xf>
    <xf numFmtId="0" fontId="30" fillId="17" borderId="0" xfId="0" applyFont="1" applyFill="1" applyAlignment="1">
      <alignment horizontal="center" vertical="center" wrapText="1"/>
    </xf>
    <xf numFmtId="0" fontId="11" fillId="16" borderId="33" xfId="4" applyFont="1" applyFill="1" applyBorder="1" applyAlignment="1">
      <alignment horizontal="center"/>
    </xf>
    <xf numFmtId="0" fontId="2" fillId="2" borderId="0" xfId="3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18" fillId="10" borderId="12" xfId="0" applyFont="1" applyFill="1" applyBorder="1" applyAlignment="1">
      <alignment horizontal="center" vertical="center"/>
    </xf>
    <xf numFmtId="0" fontId="21" fillId="0" borderId="13" xfId="0" applyFont="1" applyBorder="1"/>
    <xf numFmtId="0" fontId="21" fillId="0" borderId="14" xfId="0" applyFont="1" applyBorder="1"/>
    <xf numFmtId="0" fontId="17" fillId="27" borderId="11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 wrapText="1"/>
    </xf>
    <xf numFmtId="0" fontId="17" fillId="24" borderId="11" xfId="0" applyFont="1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17" fillId="25" borderId="34" xfId="0" applyFont="1" applyFill="1" applyBorder="1" applyAlignment="1">
      <alignment horizontal="center" vertical="center" wrapText="1"/>
    </xf>
    <xf numFmtId="0" fontId="13" fillId="25" borderId="11" xfId="0" applyFont="1" applyFill="1" applyBorder="1" applyAlignment="1">
      <alignment horizontal="center" vertical="center" wrapText="1"/>
    </xf>
    <xf numFmtId="0" fontId="17" fillId="28" borderId="11" xfId="0" applyFont="1" applyFill="1" applyBorder="1" applyAlignment="1">
      <alignment horizontal="center" vertical="center"/>
    </xf>
    <xf numFmtId="0" fontId="0" fillId="28" borderId="11" xfId="0" applyFill="1" applyBorder="1" applyAlignment="1">
      <alignment horizontal="center" vertical="center"/>
    </xf>
    <xf numFmtId="0" fontId="0" fillId="0" borderId="38" xfId="0" applyBorder="1" applyAlignment="1">
      <alignment horizontal="center" wrapText="1"/>
    </xf>
    <xf numFmtId="2" fontId="20" fillId="11" borderId="15" xfId="0" applyNumberFormat="1" applyFont="1" applyFill="1" applyBorder="1" applyAlignment="1">
      <alignment horizontal="center"/>
    </xf>
    <xf numFmtId="2" fontId="20" fillId="0" borderId="15" xfId="0" applyNumberFormat="1" applyFont="1" applyBorder="1" applyAlignment="1">
      <alignment horizontal="center"/>
    </xf>
    <xf numFmtId="2" fontId="20" fillId="0" borderId="18" xfId="0" applyNumberFormat="1" applyFont="1" applyBorder="1" applyAlignment="1">
      <alignment horizontal="center"/>
    </xf>
  </cellXfs>
  <cellStyles count="7">
    <cellStyle name="Accent5" xfId="5" builtinId="45"/>
    <cellStyle name="Accent6" xfId="6" builtinId="49"/>
    <cellStyle name="Comma" xfId="1" builtinId="3"/>
    <cellStyle name="Currency" xfId="2" builtinId="4"/>
    <cellStyle name="Good" xfId="3" builtinId="26"/>
    <cellStyle name="Input" xfId="4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149744</xdr:colOff>
      <xdr:row>25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EBF4C9-98F9-4EEA-A257-32F5E79EC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26544" cy="4732020"/>
        </a:xfrm>
        <a:prstGeom prst="rect">
          <a:avLst/>
        </a:prstGeom>
      </xdr:spPr>
    </xdr:pic>
    <xdr:clientData/>
  </xdr:twoCellAnchor>
  <xdr:twoCellAnchor editAs="oneCell">
    <xdr:from>
      <xdr:col>8</xdr:col>
      <xdr:colOff>563879</xdr:colOff>
      <xdr:row>16</xdr:row>
      <xdr:rowOff>152400</xdr:rowOff>
    </xdr:from>
    <xdr:to>
      <xdr:col>20</xdr:col>
      <xdr:colOff>505400</xdr:colOff>
      <xdr:row>18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156822-F458-4FF6-9BBC-F70226F1AC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42" t="32226" r="60537" b="64589"/>
        <a:stretch/>
      </xdr:blipFill>
      <xdr:spPr>
        <a:xfrm>
          <a:off x="5440679" y="3078480"/>
          <a:ext cx="7256721" cy="342900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19</xdr:row>
      <xdr:rowOff>45720</xdr:rowOff>
    </xdr:from>
    <xdr:to>
      <xdr:col>14</xdr:col>
      <xdr:colOff>236220</xdr:colOff>
      <xdr:row>20</xdr:row>
      <xdr:rowOff>160020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96B07E-959B-443F-8DFB-C5F1D92CC6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211" t="85916" r="60620" b="11178"/>
        <a:stretch/>
      </xdr:blipFill>
      <xdr:spPr>
        <a:xfrm>
          <a:off x="5448300" y="3520440"/>
          <a:ext cx="3322320" cy="297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102D-E750-48DD-9B6C-514F17A342EB}">
  <dimension ref="J1:V29"/>
  <sheetViews>
    <sheetView topLeftCell="A7" workbookViewId="0">
      <selection activeCell="D32" sqref="D32"/>
    </sheetView>
  </sheetViews>
  <sheetFormatPr defaultRowHeight="14.4" x14ac:dyDescent="0.3"/>
  <cols>
    <col min="1" max="16384" width="8.88671875" style="94"/>
  </cols>
  <sheetData>
    <row r="1" spans="10:22" ht="14.4" customHeight="1" x14ac:dyDescent="0.3">
      <c r="J1" s="115" t="s">
        <v>180</v>
      </c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0:22" ht="14.4" customHeight="1" x14ac:dyDescent="0.3"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</row>
    <row r="3" spans="10:22" ht="14.4" customHeight="1" x14ac:dyDescent="0.3"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</row>
    <row r="4" spans="10:22" ht="14.4" customHeight="1" x14ac:dyDescent="0.3"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</row>
    <row r="5" spans="10:22" ht="14.4" customHeight="1" x14ac:dyDescent="0.3"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</row>
    <row r="7" spans="10:22" ht="14.4" customHeight="1" x14ac:dyDescent="0.3">
      <c r="J7" s="116" t="s">
        <v>181</v>
      </c>
      <c r="K7" s="116"/>
      <c r="L7" s="116"/>
      <c r="M7" s="116"/>
      <c r="N7" s="108"/>
    </row>
    <row r="10" spans="10:22" x14ac:dyDescent="0.3">
      <c r="J10" s="94" t="s">
        <v>182</v>
      </c>
      <c r="K10" s="114" t="s">
        <v>186</v>
      </c>
      <c r="L10" s="114"/>
      <c r="M10" s="114"/>
      <c r="N10" s="114"/>
      <c r="O10" s="114"/>
      <c r="P10" s="114"/>
      <c r="Q10" s="114"/>
      <c r="R10" s="114"/>
      <c r="S10" s="114"/>
      <c r="T10" s="114"/>
      <c r="U10" s="114"/>
    </row>
    <row r="11" spans="10:22" x14ac:dyDescent="0.3"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</row>
    <row r="13" spans="10:22" ht="14.4" customHeight="1" x14ac:dyDescent="0.3">
      <c r="J13" s="94" t="s">
        <v>183</v>
      </c>
      <c r="K13" s="114" t="s">
        <v>187</v>
      </c>
      <c r="L13" s="114"/>
      <c r="M13" s="114"/>
      <c r="N13" s="114"/>
      <c r="O13" s="114"/>
      <c r="P13" s="114"/>
      <c r="Q13" s="114"/>
      <c r="R13" s="114"/>
      <c r="S13" s="114"/>
      <c r="T13" s="114"/>
      <c r="U13" s="114"/>
    </row>
    <row r="14" spans="10:22" x14ac:dyDescent="0.3"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</row>
    <row r="15" spans="10:22" x14ac:dyDescent="0.3"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</row>
    <row r="23" spans="10:21" x14ac:dyDescent="0.3">
      <c r="J23" s="94" t="s">
        <v>184</v>
      </c>
      <c r="K23" s="114" t="s">
        <v>188</v>
      </c>
      <c r="L23" s="114"/>
      <c r="M23" s="114"/>
      <c r="N23" s="114"/>
      <c r="O23" s="114"/>
      <c r="P23" s="114"/>
      <c r="Q23" s="114"/>
      <c r="R23" s="114"/>
      <c r="S23" s="114"/>
      <c r="T23" s="114"/>
      <c r="U23" s="114"/>
    </row>
    <row r="24" spans="10:21" x14ac:dyDescent="0.3"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</row>
    <row r="25" spans="10:21" x14ac:dyDescent="0.3"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</row>
    <row r="27" spans="10:21" x14ac:dyDescent="0.3">
      <c r="J27" s="94" t="s">
        <v>185</v>
      </c>
      <c r="K27" s="114" t="s">
        <v>189</v>
      </c>
      <c r="L27" s="114"/>
      <c r="M27" s="114"/>
      <c r="N27" s="114"/>
      <c r="O27" s="114"/>
      <c r="P27" s="114"/>
      <c r="Q27" s="114"/>
      <c r="R27" s="114"/>
      <c r="S27" s="114"/>
      <c r="T27" s="114"/>
      <c r="U27" s="114"/>
    </row>
    <row r="28" spans="10:21" x14ac:dyDescent="0.3"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</row>
    <row r="29" spans="10:21" x14ac:dyDescent="0.3"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</row>
  </sheetData>
  <mergeCells count="6">
    <mergeCell ref="K23:U25"/>
    <mergeCell ref="J1:V4"/>
    <mergeCell ref="K27:U29"/>
    <mergeCell ref="J7:M7"/>
    <mergeCell ref="K10:U11"/>
    <mergeCell ref="K13:U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420-CDA3-45B8-9BE6-257500E831A1}">
  <dimension ref="A1:S40"/>
  <sheetViews>
    <sheetView tabSelected="1" workbookViewId="0">
      <selection activeCell="B22" sqref="B22"/>
    </sheetView>
  </sheetViews>
  <sheetFormatPr defaultRowHeight="14.4" x14ac:dyDescent="0.3"/>
  <cols>
    <col min="1" max="1" width="41.88671875" style="94" customWidth="1"/>
    <col min="2" max="2" width="38.109375" style="94" customWidth="1"/>
    <col min="3" max="3" width="26.6640625" style="94" customWidth="1"/>
    <col min="4" max="4" width="17.44140625" style="94" customWidth="1"/>
    <col min="5" max="5" width="26.88671875" style="94" customWidth="1"/>
    <col min="6" max="6" width="15.6640625" style="94" customWidth="1"/>
    <col min="7" max="7" width="17.109375" style="94" customWidth="1"/>
    <col min="8" max="8" width="14.21875" style="94" customWidth="1"/>
    <col min="9" max="16384" width="8.88671875" style="94"/>
  </cols>
  <sheetData>
    <row r="1" spans="1:19" ht="15" thickBot="1" x14ac:dyDescent="0.35"/>
    <row r="2" spans="1:19" ht="15.6" thickTop="1" thickBot="1" x14ac:dyDescent="0.35">
      <c r="A2" s="117" t="s">
        <v>38</v>
      </c>
      <c r="B2" s="118"/>
      <c r="F2" s="111" t="s">
        <v>156</v>
      </c>
      <c r="G2" s="111" t="s">
        <v>157</v>
      </c>
      <c r="H2" s="113" t="s">
        <v>155</v>
      </c>
    </row>
    <row r="3" spans="1:19" ht="15" thickBot="1" x14ac:dyDescent="0.35">
      <c r="A3" s="101" t="s">
        <v>39</v>
      </c>
      <c r="B3" s="37">
        <v>1</v>
      </c>
      <c r="C3" s="95"/>
      <c r="D3" s="95"/>
      <c r="E3" s="95"/>
      <c r="F3" s="112">
        <v>0.04</v>
      </c>
      <c r="G3" s="112">
        <v>0.04</v>
      </c>
      <c r="H3" s="112">
        <v>0.04</v>
      </c>
      <c r="I3" s="95"/>
      <c r="J3" s="95"/>
      <c r="K3" s="95"/>
      <c r="L3" s="95"/>
      <c r="M3" s="95"/>
    </row>
    <row r="4" spans="1:19" x14ac:dyDescent="0.3">
      <c r="A4" s="101" t="s">
        <v>40</v>
      </c>
      <c r="B4" s="39" t="s">
        <v>18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7"/>
      <c r="O4" s="97"/>
      <c r="P4" s="97"/>
      <c r="Q4" s="97"/>
      <c r="R4" s="97"/>
      <c r="S4" s="97"/>
    </row>
    <row r="5" spans="1:19" x14ac:dyDescent="0.3">
      <c r="A5" s="101" t="s">
        <v>50</v>
      </c>
      <c r="B5" s="37" t="s">
        <v>22</v>
      </c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</row>
    <row r="6" spans="1:19" x14ac:dyDescent="0.3">
      <c r="A6" s="101" t="s">
        <v>41</v>
      </c>
      <c r="B6" s="37">
        <v>64</v>
      </c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9" x14ac:dyDescent="0.3">
      <c r="A7" s="101" t="s">
        <v>42</v>
      </c>
      <c r="B7" s="37" t="s">
        <v>20</v>
      </c>
      <c r="D7" s="95"/>
      <c r="E7" s="95"/>
      <c r="F7" s="95"/>
      <c r="G7" s="95"/>
      <c r="H7" s="95"/>
      <c r="I7" s="95"/>
      <c r="J7" s="95"/>
      <c r="K7" s="95"/>
      <c r="L7" s="95"/>
      <c r="M7" s="95"/>
    </row>
    <row r="8" spans="1:19" x14ac:dyDescent="0.3">
      <c r="A8" s="101" t="s">
        <v>43</v>
      </c>
      <c r="B8" s="37" t="s">
        <v>25</v>
      </c>
      <c r="D8" s="95"/>
      <c r="E8" s="95"/>
      <c r="F8" s="95"/>
      <c r="G8" s="95"/>
      <c r="H8" s="95"/>
      <c r="I8" s="95"/>
      <c r="J8" s="95"/>
      <c r="K8" s="95"/>
      <c r="L8" s="95"/>
      <c r="M8" s="95"/>
    </row>
    <row r="9" spans="1:19" x14ac:dyDescent="0.3">
      <c r="A9" s="101" t="s">
        <v>44</v>
      </c>
      <c r="B9" s="38">
        <v>4.2500000000000003E-2</v>
      </c>
      <c r="D9" s="95"/>
      <c r="E9" s="95"/>
      <c r="F9" s="95"/>
      <c r="G9" s="95"/>
      <c r="H9" s="95"/>
      <c r="I9" s="95"/>
      <c r="J9" s="95"/>
      <c r="K9" s="95"/>
      <c r="L9" s="95"/>
      <c r="M9" s="95"/>
    </row>
    <row r="10" spans="1:19" x14ac:dyDescent="0.3">
      <c r="A10" s="101" t="s">
        <v>45</v>
      </c>
      <c r="B10" s="37" t="s">
        <v>19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</row>
    <row r="11" spans="1:19" x14ac:dyDescent="0.3">
      <c r="A11" s="101" t="s">
        <v>46</v>
      </c>
      <c r="B11" s="39">
        <v>0.01</v>
      </c>
      <c r="D11" s="95"/>
      <c r="E11" s="95"/>
      <c r="F11" s="95"/>
      <c r="G11" s="95"/>
      <c r="H11" s="95"/>
      <c r="I11" s="95"/>
      <c r="J11" s="95"/>
      <c r="K11" s="95"/>
      <c r="L11" s="95"/>
      <c r="M11" s="95"/>
    </row>
    <row r="12" spans="1:19" x14ac:dyDescent="0.3">
      <c r="A12" s="102" t="s">
        <v>47</v>
      </c>
      <c r="B12" s="41">
        <v>1000000</v>
      </c>
      <c r="D12" s="95"/>
      <c r="E12" s="95"/>
      <c r="F12" s="95"/>
      <c r="G12" s="95"/>
      <c r="H12" s="95"/>
      <c r="I12" s="95"/>
      <c r="J12" s="95"/>
      <c r="K12" s="95"/>
      <c r="L12" s="95"/>
      <c r="M12" s="95"/>
    </row>
    <row r="13" spans="1:19" x14ac:dyDescent="0.3">
      <c r="D13" s="95"/>
      <c r="E13" s="95"/>
      <c r="F13" s="95"/>
      <c r="G13" s="95"/>
      <c r="H13" s="95"/>
      <c r="I13" s="95"/>
      <c r="J13" s="95"/>
      <c r="K13" s="95"/>
      <c r="L13" s="95"/>
      <c r="M13" s="95"/>
    </row>
    <row r="14" spans="1:19" x14ac:dyDescent="0.3">
      <c r="B14" s="95"/>
      <c r="D14" s="95"/>
      <c r="E14" s="95"/>
      <c r="F14" s="95"/>
      <c r="G14" s="95"/>
      <c r="H14" s="95"/>
      <c r="I14" s="95"/>
      <c r="J14" s="95"/>
      <c r="K14" s="95"/>
      <c r="L14" s="95"/>
      <c r="M14" s="95"/>
    </row>
    <row r="15" spans="1:19" x14ac:dyDescent="0.3">
      <c r="A15" s="98" t="s">
        <v>84</v>
      </c>
      <c r="B15" s="99">
        <f>IF(B4="Vitalicio",111-B3,IF(B4="Dotal Mixto",111-B3,B6))</f>
        <v>64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</row>
    <row r="16" spans="1:19" ht="15" thickBot="1" x14ac:dyDescent="0.35">
      <c r="A16" s="98" t="s">
        <v>85</v>
      </c>
      <c r="B16" s="100">
        <f>B15</f>
        <v>64</v>
      </c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</row>
    <row r="17" spans="1:13" ht="15" thickTop="1" x14ac:dyDescent="0.3">
      <c r="A17" s="117" t="s">
        <v>48</v>
      </c>
      <c r="B17" s="118"/>
      <c r="D17" s="95"/>
      <c r="E17" s="95"/>
      <c r="F17" s="95"/>
      <c r="G17" s="95"/>
      <c r="H17" s="95"/>
      <c r="I17" s="95"/>
      <c r="J17" s="95"/>
      <c r="K17" s="95"/>
      <c r="L17" s="95"/>
      <c r="M17" s="95"/>
    </row>
    <row r="18" spans="1:13" x14ac:dyDescent="0.3">
      <c r="A18" s="103" t="s">
        <v>172</v>
      </c>
      <c r="B18" s="105"/>
      <c r="D18" s="95"/>
      <c r="E18" s="95"/>
      <c r="F18" s="95"/>
      <c r="G18" s="95"/>
      <c r="H18" s="95"/>
      <c r="I18" s="95"/>
      <c r="J18" s="95"/>
      <c r="K18" s="95"/>
      <c r="L18" s="95"/>
      <c r="M18" s="95"/>
    </row>
    <row r="19" spans="1:13" x14ac:dyDescent="0.3">
      <c r="A19" s="104" t="s">
        <v>140</v>
      </c>
      <c r="B19" s="106">
        <f>VLOOKUP(1,Cálculos!C2:AD113,9,FALSE)</f>
        <v>12342.157162528241</v>
      </c>
      <c r="D19" s="95"/>
      <c r="E19" s="95"/>
      <c r="F19" s="95"/>
      <c r="G19" s="95"/>
      <c r="H19" s="95"/>
      <c r="I19" s="95"/>
      <c r="J19" s="95"/>
      <c r="K19" s="95"/>
      <c r="L19" s="95"/>
      <c r="M19" s="95"/>
    </row>
    <row r="20" spans="1:13" x14ac:dyDescent="0.3">
      <c r="A20" s="104" t="s">
        <v>141</v>
      </c>
      <c r="B20" s="106">
        <f>VLOOKUP(1,Cálculos!C2:AD113,10,FALSE)</f>
        <v>756.7138416618759</v>
      </c>
      <c r="D20" s="95"/>
      <c r="E20" s="95"/>
      <c r="F20" s="95"/>
      <c r="G20" s="95"/>
      <c r="H20" s="95"/>
      <c r="I20" s="95"/>
      <c r="J20" s="95"/>
      <c r="K20" s="95"/>
      <c r="L20" s="95"/>
      <c r="M20" s="95"/>
    </row>
    <row r="21" spans="1:13" x14ac:dyDescent="0.3">
      <c r="A21" s="104" t="s">
        <v>142</v>
      </c>
      <c r="B21" s="106">
        <f>VLOOKUP(1,Cálculos!C2:AD113,11,FALSE)</f>
        <v>140195.7739321994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3">
      <c r="A22" s="104" t="s">
        <v>143</v>
      </c>
      <c r="B22" s="107">
        <f>VLOOKUP(1,Cálculos!C2:AD113,12,FALSE)</f>
        <v>153294.64493638952</v>
      </c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13" x14ac:dyDescent="0.3">
      <c r="A23" s="95"/>
      <c r="B23" s="95"/>
    </row>
    <row r="24" spans="1:13" x14ac:dyDescent="0.3">
      <c r="A24" s="95"/>
      <c r="B24" s="95"/>
    </row>
    <row r="25" spans="1:13" ht="15" thickBot="1" x14ac:dyDescent="0.35">
      <c r="A25" s="103" t="s">
        <v>169</v>
      </c>
      <c r="B25" s="95"/>
    </row>
    <row r="26" spans="1:13" ht="15" thickBot="1" x14ac:dyDescent="0.35">
      <c r="A26" s="104" t="s">
        <v>144</v>
      </c>
      <c r="B26" s="110">
        <v>1</v>
      </c>
    </row>
    <row r="27" spans="1:13" x14ac:dyDescent="0.3">
      <c r="A27" s="104" t="s">
        <v>73</v>
      </c>
      <c r="B27" s="105">
        <f>VLOOKUP($B$26,Cálculos!$C$2:$AD$113,23,FALSE)</f>
        <v>-10.754291873942751</v>
      </c>
    </row>
    <row r="28" spans="1:13" x14ac:dyDescent="0.3">
      <c r="A28" s="104" t="s">
        <v>145</v>
      </c>
      <c r="B28" s="105">
        <f>VLOOKUP($B$26,Cálculos!$C$2:$AD$113,20,FALSE)</f>
        <v>1.2530743718276254</v>
      </c>
    </row>
    <row r="29" spans="1:13" x14ac:dyDescent="0.3">
      <c r="A29" s="104" t="s">
        <v>71</v>
      </c>
      <c r="B29" s="105">
        <f>VLOOKUP($B$26,Cálculos!C2:AD113,21,FALSE)</f>
        <v>0.21849086957895411</v>
      </c>
    </row>
    <row r="30" spans="1:13" x14ac:dyDescent="0.3">
      <c r="A30" s="104" t="s">
        <v>146</v>
      </c>
      <c r="B30" s="105">
        <f>VLOOKUP($B$26,Cálculos!$C$2:$AD$113,22,FALSE)</f>
        <v>-12.225857115349331</v>
      </c>
    </row>
    <row r="32" spans="1:13" x14ac:dyDescent="0.3">
      <c r="A32" s="103" t="s">
        <v>173</v>
      </c>
      <c r="B32" s="105"/>
    </row>
    <row r="33" spans="1:2" x14ac:dyDescent="0.3">
      <c r="A33" s="104" t="s">
        <v>74</v>
      </c>
      <c r="B33" s="105">
        <f>VLOOKUP($B$26,Cálculos!$C$2:$AD$113,24,FALSE)</f>
        <v>-1.0754291873942752</v>
      </c>
    </row>
    <row r="34" spans="1:2" x14ac:dyDescent="0.3">
      <c r="A34" s="104" t="s">
        <v>174</v>
      </c>
      <c r="B34" s="105">
        <f>VLOOKUP($B$26,Cálculos!C2:AD113,25,FALSE)</f>
        <v>-47201.697091222166</v>
      </c>
    </row>
    <row r="35" spans="1:2" x14ac:dyDescent="0.3">
      <c r="A35" s="104" t="s">
        <v>175</v>
      </c>
      <c r="B35" s="105">
        <f>VLOOKUP($B$26,Cálculos!$C$2:$AD$113,26,FALSE)</f>
        <v>-129.04628280951908</v>
      </c>
    </row>
    <row r="36" spans="1:2" x14ac:dyDescent="0.3">
      <c r="B36" s="105"/>
    </row>
    <row r="37" spans="1:2" x14ac:dyDescent="0.3">
      <c r="A37" s="103" t="s">
        <v>176</v>
      </c>
      <c r="B37" s="105"/>
    </row>
    <row r="38" spans="1:2" x14ac:dyDescent="0.3">
      <c r="A38" s="104" t="s">
        <v>177</v>
      </c>
      <c r="B38" s="105">
        <f>VLOOKUP($B$26,Cálculos!$C$2:$AD$113,2,FALSE)</f>
        <v>1000000</v>
      </c>
    </row>
    <row r="39" spans="1:2" x14ac:dyDescent="0.3">
      <c r="A39" s="104" t="s">
        <v>179</v>
      </c>
      <c r="B39" s="105">
        <f>VLOOKUP($B$26,Cálculos!$C$2:$AD$113,3,FALSE)</f>
        <v>530905.54295511311</v>
      </c>
    </row>
    <row r="40" spans="1:2" x14ac:dyDescent="0.3">
      <c r="A40" s="104" t="s">
        <v>178</v>
      </c>
      <c r="B40" s="105">
        <f>VLOOKUP($B$26,Cálculos!$C$2:$AD$113,4,FALSE)</f>
        <v>1630000</v>
      </c>
    </row>
  </sheetData>
  <mergeCells count="2">
    <mergeCell ref="A17:B17"/>
    <mergeCell ref="A2:B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1E83D889-F8DB-4C77-8130-9087904A25DE}">
          <x14:formula1>
            <xm:f>Tablas!$CR$3:$CR$5</xm:f>
          </x14:formula1>
          <xm:sqref>B4</xm:sqref>
        </x14:dataValidation>
        <x14:dataValidation type="list" allowBlank="1" showErrorMessage="1" xr:uid="{D79EFFA8-2CEB-4D3D-BD5B-F7309C7543EA}">
          <x14:formula1>
            <xm:f>Tablas!$CS$3:$CS$113</xm:f>
          </x14:formula1>
          <xm:sqref>B6</xm:sqref>
        </x14:dataValidation>
        <x14:dataValidation type="list" allowBlank="1" showErrorMessage="1" xr:uid="{590A1D46-D6BF-44B1-9202-6115AA02A2AB}">
          <x14:formula1>
            <xm:f>Tablas!$CP$3:$CP$114</xm:f>
          </x14:formula1>
          <xm:sqref>B3</xm:sqref>
        </x14:dataValidation>
        <x14:dataValidation type="list" allowBlank="1" showErrorMessage="1" xr:uid="{1E11B2F9-4C34-4BBA-BAB4-792E7C96FA2D}">
          <x14:formula1>
            <xm:f>Tablas!$CU$3:$CU$53</xm:f>
          </x14:formula1>
          <xm:sqref>B11</xm:sqref>
        </x14:dataValidation>
        <x14:dataValidation type="list" allowBlank="1" showErrorMessage="1" xr:uid="{0EBDADB0-0308-4574-BB83-803472788E35}">
          <x14:formula1>
            <xm:f>Tablas!$CW$3:$CW$5</xm:f>
          </x14:formula1>
          <xm:sqref>B7</xm:sqref>
        </x14:dataValidation>
        <x14:dataValidation type="list" allowBlank="1" showErrorMessage="1" xr:uid="{7D582814-6B64-48B6-81B9-47DDAB5771A3}">
          <x14:formula1>
            <xm:f>Tablas!$CX$3:$CX$4</xm:f>
          </x14:formula1>
          <xm:sqref>B8</xm:sqref>
        </x14:dataValidation>
        <x14:dataValidation type="list" allowBlank="1" showErrorMessage="1" xr:uid="{0162A990-1DEE-402B-97F2-178159E30637}">
          <x14:formula1>
            <xm:f>Tablas!$CV$3:$CV$4</xm:f>
          </x14:formula1>
          <xm:sqref>B10</xm:sqref>
        </x14:dataValidation>
        <x14:dataValidation type="list" allowBlank="1" showErrorMessage="1" xr:uid="{6364B27F-7E68-47FA-A3C4-B70C78E6C3A6}">
          <x14:formula1>
            <xm:f>Tablas!$CQ$3:$CQ$4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8868-4027-4FA5-AFA3-BEC68A63D357}">
  <dimension ref="A1:DX14604"/>
  <sheetViews>
    <sheetView workbookViewId="0">
      <selection activeCell="E11" sqref="E11"/>
    </sheetView>
  </sheetViews>
  <sheetFormatPr defaultRowHeight="14.4" x14ac:dyDescent="0.3"/>
  <cols>
    <col min="1" max="1" width="18.21875" style="55" customWidth="1"/>
    <col min="2" max="2" width="24.5546875" style="55" customWidth="1"/>
    <col min="3" max="3" width="17.88671875" style="55" customWidth="1"/>
    <col min="4" max="6" width="18.21875" style="55" customWidth="1"/>
    <col min="7" max="7" width="18.6640625" style="55" customWidth="1"/>
    <col min="8" max="12" width="17.77734375" style="6" customWidth="1"/>
    <col min="13" max="15" width="17.88671875" style="6" customWidth="1"/>
    <col min="16" max="18" width="18.109375" style="6" customWidth="1"/>
    <col min="19" max="21" width="17.6640625" style="6" customWidth="1"/>
    <col min="22" max="32" width="18" style="6" customWidth="1"/>
    <col min="33" max="33" width="17.6640625" style="6" customWidth="1"/>
    <col min="34" max="34" width="17.6640625" style="75" customWidth="1"/>
    <col min="35" max="35" width="17.6640625" style="6" customWidth="1"/>
    <col min="36" max="37" width="17.33203125" style="44" customWidth="1"/>
    <col min="38" max="38" width="17.33203125" style="6" customWidth="1"/>
    <col min="39" max="44" width="21" style="6" customWidth="1"/>
    <col min="45" max="48" width="17" style="6" customWidth="1"/>
    <col min="49" max="53" width="17.5546875" style="6" customWidth="1"/>
    <col min="54" max="59" width="16.44140625" style="6" customWidth="1"/>
    <col min="60" max="62" width="20.5546875" style="6" customWidth="1"/>
    <col min="63" max="63" width="17.33203125" style="8" customWidth="1"/>
    <col min="64" max="66" width="19.6640625" style="6" customWidth="1"/>
    <col min="67" max="69" width="19" style="6" customWidth="1"/>
    <col min="70" max="72" width="18.5546875" style="6" customWidth="1"/>
    <col min="73" max="75" width="17.77734375" style="6" customWidth="1"/>
    <col min="76" max="81" width="17.5546875" style="6" customWidth="1"/>
    <col min="82" max="83" width="18.44140625" style="6" customWidth="1"/>
    <col min="84" max="85" width="12.5546875" style="6" bestFit="1" customWidth="1"/>
    <col min="86" max="89" width="11.5546875" style="59" customWidth="1"/>
    <col min="90" max="92" width="11.5546875" style="68" customWidth="1"/>
    <col min="96" max="96" width="20" customWidth="1"/>
    <col min="99" max="99" width="14.6640625" customWidth="1"/>
    <col min="100" max="100" width="14.21875" customWidth="1"/>
    <col min="104" max="104" width="17.109375" customWidth="1"/>
    <col min="105" max="105" width="15.88671875" customWidth="1"/>
    <col min="106" max="106" width="17.109375" customWidth="1"/>
    <col min="115" max="115" width="8.88671875" customWidth="1"/>
    <col min="116" max="116" width="19.21875" customWidth="1"/>
    <col min="117" max="117" width="15.77734375" customWidth="1"/>
    <col min="118" max="118" width="15.6640625" customWidth="1"/>
    <col min="120" max="120" width="8.88671875" customWidth="1"/>
    <col min="121" max="121" width="15" customWidth="1"/>
    <col min="122" max="122" width="19.5546875" customWidth="1"/>
    <col min="123" max="123" width="16.44140625" customWidth="1"/>
    <col min="125" max="125" width="8.88671875" customWidth="1"/>
    <col min="126" max="126" width="14.88671875" customWidth="1"/>
    <col min="127" max="127" width="16.6640625" customWidth="1"/>
    <col min="128" max="128" width="15" customWidth="1"/>
  </cols>
  <sheetData>
    <row r="1" spans="1:128" ht="25.2" thickBot="1" x14ac:dyDescent="0.35">
      <c r="A1" s="121" t="s">
        <v>160</v>
      </c>
      <c r="B1" s="122"/>
      <c r="C1" s="122"/>
      <c r="D1" s="122"/>
      <c r="E1" s="122"/>
      <c r="F1" s="122"/>
      <c r="G1" s="122"/>
      <c r="H1" s="123" t="s">
        <v>161</v>
      </c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4"/>
      <c r="W1" s="3"/>
      <c r="X1" s="3"/>
      <c r="Y1" s="3"/>
      <c r="Z1" s="125" t="s">
        <v>162</v>
      </c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7"/>
      <c r="AT1" s="9"/>
      <c r="AU1" s="9"/>
      <c r="AV1" s="9"/>
      <c r="AW1" s="128" t="s">
        <v>163</v>
      </c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30"/>
      <c r="BI1" s="4"/>
      <c r="BJ1" s="4"/>
      <c r="BK1" s="7"/>
      <c r="BL1" s="131" t="s">
        <v>164</v>
      </c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7"/>
      <c r="CF1" s="137"/>
      <c r="CG1" s="137"/>
      <c r="CH1" s="137"/>
      <c r="CI1" s="137"/>
      <c r="CJ1" s="137"/>
      <c r="CK1" s="137"/>
      <c r="CL1" s="67"/>
      <c r="CM1" s="67"/>
      <c r="CN1" s="67"/>
      <c r="CO1" s="42"/>
      <c r="CP1" s="133" t="s">
        <v>165</v>
      </c>
      <c r="CQ1" s="134"/>
      <c r="CR1" s="134"/>
      <c r="CS1" s="134"/>
      <c r="CT1" s="134"/>
      <c r="CU1" s="134"/>
      <c r="CV1" s="134"/>
      <c r="CW1" s="134"/>
      <c r="CX1" s="134"/>
      <c r="CY1" s="42"/>
      <c r="DE1" s="135" t="s">
        <v>166</v>
      </c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</row>
    <row r="2" spans="1:128" ht="58.2" customHeight="1" thickTop="1" thickBot="1" x14ac:dyDescent="0.35">
      <c r="A2" s="62" t="s">
        <v>0</v>
      </c>
      <c r="B2" s="63" t="s">
        <v>1</v>
      </c>
      <c r="C2" s="63" t="s">
        <v>2</v>
      </c>
      <c r="D2" s="60" t="s">
        <v>3</v>
      </c>
      <c r="E2" s="60" t="s">
        <v>110</v>
      </c>
      <c r="F2" s="60" t="s">
        <v>6</v>
      </c>
      <c r="G2" s="61" t="s">
        <v>5</v>
      </c>
      <c r="H2" s="64" t="s">
        <v>115</v>
      </c>
      <c r="I2" s="64" t="s">
        <v>116</v>
      </c>
      <c r="J2" s="64" t="s">
        <v>117</v>
      </c>
      <c r="K2" s="64" t="s">
        <v>118</v>
      </c>
      <c r="L2" s="64" t="s">
        <v>120</v>
      </c>
      <c r="M2" s="64" t="s">
        <v>119</v>
      </c>
      <c r="N2" s="64" t="s">
        <v>112</v>
      </c>
      <c r="O2" s="64" t="s">
        <v>113</v>
      </c>
      <c r="P2" s="64" t="s">
        <v>111</v>
      </c>
      <c r="Q2" s="64" t="s">
        <v>114</v>
      </c>
      <c r="R2" s="64" t="s">
        <v>86</v>
      </c>
      <c r="S2" s="64" t="s">
        <v>79</v>
      </c>
      <c r="T2" s="64" t="s">
        <v>121</v>
      </c>
      <c r="U2" s="64" t="s">
        <v>87</v>
      </c>
      <c r="V2" s="64" t="s">
        <v>88</v>
      </c>
      <c r="W2" s="64" t="s">
        <v>122</v>
      </c>
      <c r="X2" s="64" t="s">
        <v>89</v>
      </c>
      <c r="Y2" s="64" t="s">
        <v>80</v>
      </c>
      <c r="Z2" s="65" t="s">
        <v>4</v>
      </c>
      <c r="AA2" s="65" t="s">
        <v>7</v>
      </c>
      <c r="AB2" s="65" t="s">
        <v>123</v>
      </c>
      <c r="AC2" s="65" t="s">
        <v>91</v>
      </c>
      <c r="AD2" s="65" t="s">
        <v>90</v>
      </c>
      <c r="AE2" s="65" t="s">
        <v>127</v>
      </c>
      <c r="AF2" s="65" t="s">
        <v>126</v>
      </c>
      <c r="AG2" s="65" t="s">
        <v>124</v>
      </c>
      <c r="AH2" s="74" t="s">
        <v>128</v>
      </c>
      <c r="AI2" s="65" t="s">
        <v>129</v>
      </c>
      <c r="AJ2" s="65" t="s">
        <v>125</v>
      </c>
      <c r="AK2" s="65" t="s">
        <v>130</v>
      </c>
      <c r="AL2" s="65" t="s">
        <v>93</v>
      </c>
      <c r="AM2" s="65" t="s">
        <v>92</v>
      </c>
      <c r="AN2" s="65" t="s">
        <v>132</v>
      </c>
      <c r="AO2" s="65" t="s">
        <v>95</v>
      </c>
      <c r="AP2" s="65" t="s">
        <v>94</v>
      </c>
      <c r="AQ2" s="65" t="s">
        <v>131</v>
      </c>
      <c r="AR2" s="65" t="s">
        <v>97</v>
      </c>
      <c r="AS2" s="65" t="s">
        <v>96</v>
      </c>
      <c r="AT2" s="65" t="s">
        <v>133</v>
      </c>
      <c r="AU2" s="65" t="s">
        <v>99</v>
      </c>
      <c r="AV2" s="65" t="s">
        <v>98</v>
      </c>
      <c r="AW2" s="64" t="s">
        <v>115</v>
      </c>
      <c r="AX2" s="64" t="s">
        <v>134</v>
      </c>
      <c r="AY2" s="64" t="s">
        <v>117</v>
      </c>
      <c r="AZ2" s="64" t="s">
        <v>135</v>
      </c>
      <c r="BA2" s="64" t="s">
        <v>100</v>
      </c>
      <c r="BB2" s="64" t="s">
        <v>101</v>
      </c>
      <c r="BC2" s="64" t="s">
        <v>136</v>
      </c>
      <c r="BD2" s="64" t="s">
        <v>103</v>
      </c>
      <c r="BE2" s="64" t="s">
        <v>102</v>
      </c>
      <c r="BF2" s="64" t="s">
        <v>131</v>
      </c>
      <c r="BG2" s="64" t="s">
        <v>97</v>
      </c>
      <c r="BH2" s="64" t="s">
        <v>96</v>
      </c>
      <c r="BI2" s="66" t="s">
        <v>133</v>
      </c>
      <c r="BJ2" s="66" t="s">
        <v>99</v>
      </c>
      <c r="BK2" s="66" t="s">
        <v>98</v>
      </c>
      <c r="BL2" s="65" t="s">
        <v>4</v>
      </c>
      <c r="BM2" s="65" t="s">
        <v>137</v>
      </c>
      <c r="BN2" s="65" t="s">
        <v>105</v>
      </c>
      <c r="BO2" s="65" t="s">
        <v>104</v>
      </c>
      <c r="BP2" s="65" t="s">
        <v>127</v>
      </c>
      <c r="BQ2" s="65" t="s">
        <v>126</v>
      </c>
      <c r="BR2" s="65" t="s">
        <v>124</v>
      </c>
      <c r="BS2" s="65" t="s">
        <v>130</v>
      </c>
      <c r="BT2" s="65" t="s">
        <v>93</v>
      </c>
      <c r="BU2" s="65" t="s">
        <v>92</v>
      </c>
      <c r="BV2" s="65" t="s">
        <v>132</v>
      </c>
      <c r="BW2" s="65" t="s">
        <v>95</v>
      </c>
      <c r="BX2" s="65" t="s">
        <v>94</v>
      </c>
      <c r="BY2" s="65" t="s">
        <v>138</v>
      </c>
      <c r="BZ2" s="65" t="s">
        <v>107</v>
      </c>
      <c r="CA2" s="65" t="s">
        <v>106</v>
      </c>
      <c r="CB2" s="65" t="s">
        <v>139</v>
      </c>
      <c r="CC2" s="65" t="s">
        <v>108</v>
      </c>
      <c r="CD2" s="65" t="s">
        <v>109</v>
      </c>
      <c r="CE2" s="53" t="s">
        <v>81</v>
      </c>
      <c r="CF2" s="53" t="s">
        <v>82</v>
      </c>
      <c r="CG2" s="54" t="s">
        <v>83</v>
      </c>
      <c r="CH2" s="82" t="s">
        <v>151</v>
      </c>
      <c r="CI2" s="82" t="s">
        <v>153</v>
      </c>
      <c r="CJ2" s="82" t="s">
        <v>154</v>
      </c>
      <c r="CK2" s="82" t="s">
        <v>155</v>
      </c>
      <c r="CL2" s="51"/>
      <c r="CM2" s="51"/>
      <c r="CN2" s="51"/>
      <c r="CO2" s="43"/>
      <c r="CP2" s="69" t="s">
        <v>8</v>
      </c>
      <c r="CQ2" s="69" t="s">
        <v>9</v>
      </c>
      <c r="CR2" s="70" t="s">
        <v>10</v>
      </c>
      <c r="CS2" s="70" t="s">
        <v>11</v>
      </c>
      <c r="CT2" s="70" t="s">
        <v>12</v>
      </c>
      <c r="CU2" s="70" t="s">
        <v>13</v>
      </c>
      <c r="CV2" s="70" t="s">
        <v>14</v>
      </c>
      <c r="CW2" s="70" t="s">
        <v>15</v>
      </c>
      <c r="CX2" s="70" t="s">
        <v>16</v>
      </c>
      <c r="CY2" s="14"/>
      <c r="CZ2" s="49"/>
      <c r="DA2" s="49"/>
      <c r="DB2" s="49"/>
      <c r="DK2" s="138" t="s">
        <v>37</v>
      </c>
      <c r="DL2" s="138"/>
      <c r="DM2" s="138"/>
      <c r="DN2" s="138"/>
      <c r="DO2" s="138"/>
      <c r="DP2" s="138"/>
      <c r="DQ2" s="138"/>
      <c r="DR2" s="138"/>
      <c r="DS2" s="138"/>
      <c r="DT2" s="138"/>
      <c r="DU2" s="138"/>
      <c r="DV2" s="138"/>
      <c r="DW2" s="138"/>
      <c r="DX2" s="138"/>
    </row>
    <row r="3" spans="1:128" s="12" customFormat="1" ht="24.6" customHeight="1" thickTop="1" thickBot="1" x14ac:dyDescent="0.35">
      <c r="A3" s="10">
        <v>0</v>
      </c>
      <c r="B3" s="11">
        <v>8.2788521816457402E-5</v>
      </c>
      <c r="C3" s="11">
        <v>0</v>
      </c>
      <c r="D3" s="10">
        <f>Cotización!B3</f>
        <v>1</v>
      </c>
      <c r="E3" s="73">
        <f>IF(Cotización!$B$7 ="Nacional ",IFERROR(VLOOKUP(D3,$DU$32:$DX$46,2,TRUE)," "),IF(Cotización!$B$7 ="Dólar",IFERROR(VLOOKUP(D3,$DU$32:$DX$46,3,TRUE)," "),IFERROR(VLOOKUP(D3,$DU$32:$DX$46,4,TRUE)," ")))</f>
        <v>0.36020000000000002</v>
      </c>
      <c r="F3" s="73">
        <f>IF(Cotización!$B$7 ="Nacional ",IFERROR(VLOOKUP(D3,$DK$32:$DN$50,2,TRUE)," "),IF(Cotización!$B$7 ="Dólar",IFERROR(VLOOKUP(D3,$DK$32:$DN$50,3,TRUE)," "),IFERROR(VLOOKUP(D3,$DK$32:$DN$50,4,TRUE)," ")))</f>
        <v>0.32850000000000001</v>
      </c>
      <c r="G3" s="76">
        <f>IF(Cotización!$B$7 ="Nacional ",IFERROR(VLOOKUP(D3,$DP$32:$DS$48,2,TRUE)," "),IF(Cotización!$B$7 ="Dólar",IFERROR(VLOOKUP(D3,$DP$32:$DS$48,3,TRUE)," "),IFERROR(VLOOKUP(D3,$DP$32:$DS$48,4,TRUE)," ")))</f>
        <v>0.37080000000000002</v>
      </c>
      <c r="H3" s="73">
        <f>B3*(1-(C3+G3)/2+(C3*G3)/3)</f>
        <v>6.7439529871686203E-5</v>
      </c>
      <c r="I3" s="73">
        <f>B3*(1-(C3+F3)/2+(C3*F3)/3)</f>
        <v>6.9190507108104267E-5</v>
      </c>
      <c r="J3" s="73">
        <f>B3*(1-(C3+E3)/2+(C3*E3)/3)</f>
        <v>6.7878309037313416E-5</v>
      </c>
      <c r="K3" s="73">
        <f>C3*(1-(B3+F3)/2+(B3*F3)/3)</f>
        <v>0</v>
      </c>
      <c r="L3" s="73">
        <f>C3*(1-(B3+E3)/2+(B3*E3)/3)</f>
        <v>0</v>
      </c>
      <c r="M3" s="73">
        <f t="shared" ref="M3:M34" si="0">C3*(1-(B3+G3)/2+(B3*G3)/3)</f>
        <v>0</v>
      </c>
      <c r="N3" s="73">
        <f>E3*(1-(B3+C3)/2+(B3*C3)/3)</f>
        <v>0.36018508978722086</v>
      </c>
      <c r="O3" s="73">
        <f>F3*(1-(B3+C3)/2+(B3*C3)/3)</f>
        <v>0.32848640198529167</v>
      </c>
      <c r="P3" s="73">
        <f t="shared" ref="P3:P34" si="1">G3*(1-(B3+C3)/2+(B3*C3)/3)</f>
        <v>0.37078465100805524</v>
      </c>
      <c r="Q3" s="73">
        <f>J3+L3+N3</f>
        <v>0.36025296809625817</v>
      </c>
      <c r="R3" s="73">
        <f>I3+K3+O3</f>
        <v>0.3285555924923998</v>
      </c>
      <c r="S3" s="73">
        <f>H3+M3+P3</f>
        <v>0.37085209053792695</v>
      </c>
      <c r="T3" s="73">
        <f>1-Q3</f>
        <v>0.63974703190374183</v>
      </c>
      <c r="U3" s="73">
        <f>1-R3</f>
        <v>0.67144440750760026</v>
      </c>
      <c r="V3" s="73">
        <f>1-S3</f>
        <v>0.62914790946207311</v>
      </c>
      <c r="W3" s="73">
        <v>1</v>
      </c>
      <c r="X3" s="73">
        <v>1</v>
      </c>
      <c r="Y3" s="73">
        <v>1</v>
      </c>
      <c r="Z3" s="77">
        <v>4.3300000000000001E-4</v>
      </c>
      <c r="AA3" s="78">
        <v>0</v>
      </c>
      <c r="AB3" s="78">
        <f>IF(Cotización!$B$7 ="Nacional ",IFERROR(VLOOKUP(D3,$DU$6:$DX$20,2,TRUE)," "),IF(Cotización!$B$7 ="Dólar",IFERROR(VLOOKUP(D3,$DU$6:$DX$20,3,TRUE)," "),IFERROR(VLOOKUP(D3,$DU$6:$DX$20,4,TRUE)," ")))</f>
        <v>0.36020000000000002</v>
      </c>
      <c r="AC3" s="78">
        <f>IF(Cotización!$B$7 ="Nacional ",IFERROR(VLOOKUP(D3,$DK$6:$DN$24,2,TRUE)," "),IF(Cotización!$B$7 ="Dólar",IFERROR(VLOOKUP(D3,$DK$6:$DN$24,3,TRUE)," "),IFERROR(VLOOKUP(D3,$DK$6:$DN$24,4,TRUE)," ")))</f>
        <v>0.32850000000000001</v>
      </c>
      <c r="AD3" s="79">
        <f xml:space="preserve"> IF(Cotización!$B$7 ="Nacional ",IFERROR(VLOOKUP(D3,$DP$6:$DS$22,2,TRUE)," "),IF(Cotización!$B$7 ="Dólar",IFERROR(VLOOKUP(D3,$DP$6:$DS$22,3,TRUE)," "),IFERROR(VLOOKUP(D3,$DP$6:$DS$22,4,TRUE)," ")))</f>
        <v>0.37080000000000002</v>
      </c>
      <c r="AE3" s="79">
        <f>Z3*(1-(AA3+AB3)/2+(AA3*AB3)/3)</f>
        <v>3.5501670000000001E-4</v>
      </c>
      <c r="AF3" s="79">
        <f>Z3*(1-(AA3+AC3)/2+(AA3*AC3)/3)</f>
        <v>3.6187974999999999E-4</v>
      </c>
      <c r="AG3" s="73">
        <f>Z3*(1-(AA3+AD3)/2+(AA3*AD3)/3)</f>
        <v>3.5272180000000002E-4</v>
      </c>
      <c r="AH3" s="73">
        <f>AA3*(1-(Z3+AB3)/2+(Z3*AB3)/3)</f>
        <v>0</v>
      </c>
      <c r="AI3" s="73">
        <f>AA3*(1-(Z3+AC3)/2+(Z3*AC3)/3)</f>
        <v>0</v>
      </c>
      <c r="AJ3" s="73">
        <f>AA3*(1-(Z3+AD3)/2+(Z3*AD3)/3)</f>
        <v>0</v>
      </c>
      <c r="AK3" s="73">
        <f>AB3*(1-(Z3+AA3)/2+(Z3*AA3)/3)</f>
        <v>0.36012201670000005</v>
      </c>
      <c r="AL3" s="73">
        <f>AC3*(1-(Z3+AA3)/2+(Z3*AA3)/3)</f>
        <v>0.32842887975000001</v>
      </c>
      <c r="AM3" s="73">
        <f>AD3*(1-(Z3+AA3)/2+(Z3*AA3)/3)</f>
        <v>0.37071972180000001</v>
      </c>
      <c r="AN3" s="73">
        <f>AK3+AH3+AE3</f>
        <v>0.36047703340000004</v>
      </c>
      <c r="AO3" s="73">
        <f>AF3+AI3+AL3</f>
        <v>0.32879075950000003</v>
      </c>
      <c r="AP3" s="73">
        <f>AG3+AJ3+AM3</f>
        <v>0.37107244360000002</v>
      </c>
      <c r="AQ3" s="73">
        <f>1-AN3</f>
        <v>0.63952296659999996</v>
      </c>
      <c r="AR3" s="73">
        <f>1-AO3</f>
        <v>0.67120924049999997</v>
      </c>
      <c r="AS3" s="73">
        <f>1-AP3</f>
        <v>0.62892755639999998</v>
      </c>
      <c r="AT3" s="73">
        <v>1</v>
      </c>
      <c r="AU3" s="73">
        <v>1</v>
      </c>
      <c r="AV3" s="80">
        <v>1</v>
      </c>
      <c r="AW3" s="73">
        <f t="shared" ref="AW3:AW34" si="2">B3*(1-G3/2)</f>
        <v>6.7439529871686203E-5</v>
      </c>
      <c r="AX3" s="73">
        <f>B3*(1-F3/2)</f>
        <v>6.9190507108104267E-5</v>
      </c>
      <c r="AY3" s="73">
        <f>B3*(1-E3/2)</f>
        <v>6.7878309037313416E-5</v>
      </c>
      <c r="AZ3" s="73">
        <f>E3*(1-B3/2)</f>
        <v>0.36018508978722086</v>
      </c>
      <c r="BA3" s="73">
        <f>F3*(1-B3/2)</f>
        <v>0.32848640198529167</v>
      </c>
      <c r="BB3" s="73">
        <f>G3*(1-B3/2)</f>
        <v>0.37078465100805524</v>
      </c>
      <c r="BC3" s="73">
        <f>AY3+AZ3</f>
        <v>0.36025296809625817</v>
      </c>
      <c r="BD3" s="73">
        <f>AX3+BA3</f>
        <v>0.3285555924923998</v>
      </c>
      <c r="BE3" s="73">
        <f>AW3+BB3</f>
        <v>0.37085209053792695</v>
      </c>
      <c r="BF3" s="73">
        <f>1-BC3</f>
        <v>0.63974703190374183</v>
      </c>
      <c r="BG3" s="73">
        <f>1-BD3</f>
        <v>0.67144440750760026</v>
      </c>
      <c r="BH3" s="73">
        <f>1-BE3</f>
        <v>0.62914790946207311</v>
      </c>
      <c r="BI3" s="73">
        <v>1</v>
      </c>
      <c r="BJ3" s="73">
        <v>1</v>
      </c>
      <c r="BK3" s="80">
        <v>1</v>
      </c>
      <c r="BL3" s="77">
        <v>4.3300000000000001E-4</v>
      </c>
      <c r="BM3" s="77">
        <f>AB3</f>
        <v>0.36020000000000002</v>
      </c>
      <c r="BN3" s="77">
        <f>AC3</f>
        <v>0.32850000000000001</v>
      </c>
      <c r="BO3" s="79">
        <f>AD3</f>
        <v>0.37080000000000002</v>
      </c>
      <c r="BP3" s="79">
        <f>BL3*(1-BM3/2)</f>
        <v>3.5501670000000001E-4</v>
      </c>
      <c r="BQ3" s="79">
        <f>BL3*(1-BN3/2)</f>
        <v>3.6187974999999999E-4</v>
      </c>
      <c r="BR3" s="73">
        <f t="shared" ref="BR3:BR34" si="3">BL3*(1-BO3/2)</f>
        <v>3.5272180000000002E-4</v>
      </c>
      <c r="BS3" s="73">
        <f>BM3*(1-BL3/2)</f>
        <v>0.36012201670000005</v>
      </c>
      <c r="BT3" s="73">
        <f>BN3*(1-BL3/2)</f>
        <v>0.32842887975000001</v>
      </c>
      <c r="BU3" s="73">
        <f>BO3*(1-BL3/2)</f>
        <v>0.37071972180000001</v>
      </c>
      <c r="BV3" s="73">
        <f>BP3+BS3</f>
        <v>0.36047703340000004</v>
      </c>
      <c r="BW3" s="73">
        <f>BQ3+BT3</f>
        <v>0.32879075950000003</v>
      </c>
      <c r="BX3" s="73">
        <f>BR3+BU3</f>
        <v>0.37107244360000002</v>
      </c>
      <c r="BY3" s="73">
        <f>1-BV3</f>
        <v>0.63952296659999996</v>
      </c>
      <c r="BZ3" s="73">
        <f>1-BW3</f>
        <v>0.67120924049999997</v>
      </c>
      <c r="CA3" s="73">
        <f>1-BX3</f>
        <v>0.62892755639999998</v>
      </c>
      <c r="CB3" s="73">
        <v>1</v>
      </c>
      <c r="CC3" s="73">
        <v>1</v>
      </c>
      <c r="CD3" s="73">
        <v>1</v>
      </c>
      <c r="CE3" s="73">
        <f>IF(A3&lt;=Cotización!$B$15+1,IF(Cotización!$B$8="Fija",VLOOKUP(Tablas!A3,Tablas!$DE$3:$DG$116,2,FALSE),(VLOOKUP(A3,Tablas!$DE$3:$DG$116,3,FALSE))/100),"")</f>
        <v>4.3200000000000002E-2</v>
      </c>
      <c r="CF3" s="81">
        <f>IF(D3&lt;=110,POWER(1+$CE$3,-A3),"")</f>
        <v>1</v>
      </c>
      <c r="CG3" s="81">
        <f>IF(D3&lt;=110,POWER(1+$CE$3,-(A3+1)),"")</f>
        <v>0.95858895705521485</v>
      </c>
      <c r="CH3" s="83">
        <f>IF(D3&lt;=110,IF(Cotización!$B$10="Geométrico",POWER(1+Cotización!$B$11,Tablas!A3),1+Tablas!A3*Cotización!$B$11),"")</f>
        <v>1</v>
      </c>
      <c r="CI3" s="83">
        <f>IF(Cotización!$F$3="","",Cotización!$F$3)</f>
        <v>0.04</v>
      </c>
      <c r="CJ3" s="83">
        <f>IF(Cotización!$G$3="","",Cotización!$G$3)</f>
        <v>0.04</v>
      </c>
      <c r="CK3" s="83">
        <f>IF(Cotización!$H$3="","",Cotización!$H$3)</f>
        <v>0.04</v>
      </c>
      <c r="CL3" s="52"/>
      <c r="CM3" s="52"/>
      <c r="CN3" s="52"/>
      <c r="CP3" s="15">
        <v>0</v>
      </c>
      <c r="CQ3" s="16" t="s">
        <v>17</v>
      </c>
      <c r="CR3" s="17" t="s">
        <v>18</v>
      </c>
      <c r="CS3" s="16">
        <v>1</v>
      </c>
      <c r="CT3" s="16">
        <v>1</v>
      </c>
      <c r="CU3" s="18">
        <v>0</v>
      </c>
      <c r="CV3" s="17" t="s">
        <v>19</v>
      </c>
      <c r="CW3" s="17" t="s">
        <v>20</v>
      </c>
      <c r="CX3" s="17" t="s">
        <v>21</v>
      </c>
      <c r="CY3" s="17"/>
      <c r="CZ3" s="50"/>
      <c r="DA3" s="50"/>
      <c r="DB3" s="50"/>
      <c r="DE3" s="143" t="s">
        <v>27</v>
      </c>
      <c r="DF3" s="144"/>
      <c r="DG3" s="145"/>
      <c r="DK3" s="139" t="s">
        <v>30</v>
      </c>
      <c r="DL3" s="139"/>
      <c r="DM3" s="139"/>
      <c r="DN3" s="139"/>
      <c r="DO3" s="28"/>
      <c r="DP3" s="140" t="s">
        <v>31</v>
      </c>
      <c r="DQ3" s="141"/>
      <c r="DR3" s="141"/>
      <c r="DS3" s="142"/>
      <c r="DT3" s="28"/>
      <c r="DU3" s="140" t="s">
        <v>32</v>
      </c>
      <c r="DV3" s="141"/>
      <c r="DW3" s="141"/>
      <c r="DX3" s="142"/>
    </row>
    <row r="4" spans="1:128" s="12" customFormat="1" ht="33" thickBot="1" x14ac:dyDescent="0.35">
      <c r="A4" s="10">
        <f>A3+1</f>
        <v>1</v>
      </c>
      <c r="B4" s="11">
        <v>8.9225450751155504E-5</v>
      </c>
      <c r="C4" s="11">
        <v>0</v>
      </c>
      <c r="D4" s="10">
        <f>D3+1</f>
        <v>2</v>
      </c>
      <c r="E4" s="73">
        <f>IF(Cotización!$B$7 ="Nacional ",IFERROR(VLOOKUP(D4,$DU$32:$DX$46,2,TRUE)," "),IF(Cotización!$B$7 ="Dólar",IFERROR(VLOOKUP(D4,$DU$32:$DX$46,3,TRUE)," "),IFERROR(VLOOKUP(D4,$DU$32:$DX$46,4,TRUE)," ")))</f>
        <v>0.22270000000000001</v>
      </c>
      <c r="F4" s="73">
        <f>IF(Cotización!$B$7 ="Nacional ",IFERROR(VLOOKUP(D4,$DK$32:$DN$50,2,TRUE)," "),IF(Cotización!$B$7 ="Dólar",IFERROR(VLOOKUP(D4,$DK$32:$DN$50,3,TRUE)," "),IFERROR(VLOOKUP(D4,$DK$32:$DN$50,4,TRUE)," ")))</f>
        <v>0.2175</v>
      </c>
      <c r="G4" s="76">
        <f>IF(Cotización!$B$7 ="Nacional ",IFERROR(VLOOKUP(D4,$DP$32:$DS$48,2,TRUE)," "),IF(Cotización!$B$7 ="Dólar",IFERROR(VLOOKUP(D4,$DP$32:$DS$48,3,TRUE)," "),IFERROR(VLOOKUP(D4,$DP$32:$DS$48,4,TRUE)," ")))</f>
        <v>0.24010000000000001</v>
      </c>
      <c r="H4" s="73">
        <f>B4*(1-(C4+G4)/2+(C4*G4)/3)</f>
        <v>7.8513935388479291E-5</v>
      </c>
      <c r="I4" s="73">
        <f>B4*(1-(C4+F4)/2+(C4*F4)/3)</f>
        <v>7.9522182981967335E-5</v>
      </c>
      <c r="J4" s="73">
        <f>B4*(1-(C4+E4)/2+(C4*E4)/3)</f>
        <v>7.9290196810014339E-5</v>
      </c>
      <c r="K4" s="73">
        <f t="shared" ref="K4:K67" si="4">C4*(1-(B4+F4)/2+(B4*F4)/3)</f>
        <v>0</v>
      </c>
      <c r="L4" s="73">
        <f t="shared" ref="L4:L67" si="5">C4*(1-(B4+E4)/2+(B4*E4)/3)</f>
        <v>0</v>
      </c>
      <c r="M4" s="73">
        <f t="shared" si="0"/>
        <v>0</v>
      </c>
      <c r="N4" s="73">
        <f t="shared" ref="N4:N67" si="6">E4*(1-(B4+C4)/2+(B4*C4)/3)</f>
        <v>0.22269006474605887</v>
      </c>
      <c r="O4" s="73">
        <f t="shared" ref="O4:O67" si="7">F4*(1-(B4+C4)/2+(B4*C4)/3)</f>
        <v>0.2174902967322308</v>
      </c>
      <c r="P4" s="73">
        <f t="shared" si="1"/>
        <v>0.24008928848463731</v>
      </c>
      <c r="Q4" s="73">
        <f>J4+L4+N4</f>
        <v>0.2227693549428689</v>
      </c>
      <c r="R4" s="73">
        <f>I4+K4+O4</f>
        <v>0.21756981891521276</v>
      </c>
      <c r="S4" s="73">
        <f>H4+M4+P4</f>
        <v>0.24016780242002581</v>
      </c>
      <c r="T4" s="73">
        <f t="shared" ref="T4:T67" si="8">1-Q4</f>
        <v>0.77723064505713113</v>
      </c>
      <c r="U4" s="73">
        <f>1-R4</f>
        <v>0.78243018108478724</v>
      </c>
      <c r="V4" s="73">
        <f t="shared" ref="V4:V67" si="9">1-S4</f>
        <v>0.75983219757997422</v>
      </c>
      <c r="W4" s="73">
        <f>T3*W3</f>
        <v>0.63974703190374183</v>
      </c>
      <c r="X4" s="73">
        <f>X3*U3</f>
        <v>0.67144440750760026</v>
      </c>
      <c r="Y4" s="73">
        <f>V3*Y3</f>
        <v>0.62914790946207311</v>
      </c>
      <c r="Z4" s="77">
        <v>4.3300000000000001E-4</v>
      </c>
      <c r="AA4" s="78">
        <v>0</v>
      </c>
      <c r="AB4" s="78">
        <f>IF(Cotización!$B$7 ="Nacional ",IFERROR(VLOOKUP(D4,$DU$6:$DX$20,2,TRUE)," "),IF(Cotización!$B$7 ="Dólar",IFERROR(VLOOKUP(D4,$DU$6:$DX$20,3,TRUE)," "),IFERROR(VLOOKUP(D4,$DU$6:$DX$20,4,TRUE)," ")))</f>
        <v>0.22270000000000001</v>
      </c>
      <c r="AC4" s="78">
        <f>IF(Cotización!$B$7 ="Nacional ",IFERROR(VLOOKUP(D4,$DK$6:$DN$24,2,TRUE)," "),IF(Cotización!$B$7 ="Dólar",IFERROR(VLOOKUP(D4,$DK$6:$DN$24,3,TRUE)," "),IFERROR(VLOOKUP(D4,$DK$6:$DN$24,4,TRUE)," ")))</f>
        <v>0.2175</v>
      </c>
      <c r="AD4" s="79">
        <f xml:space="preserve"> IF(Cotización!$B$7 ="Nacional ",IFERROR(VLOOKUP(D4,$DP$6:$DS$22,2,TRUE)," "),IF(Cotización!$B$7 ="Dólar",IFERROR(VLOOKUP(D4,$DP$6:$DS$22,3,TRUE)," "),IFERROR(VLOOKUP(D4,$DP$6:$DS$22,4,TRUE)," ")))</f>
        <v>0.24010000000000001</v>
      </c>
      <c r="AE4" s="79">
        <f t="shared" ref="AE4:AE67" si="10">Z4*(1-(AA4+AB4)/2+(AA4*AB4)/3)</f>
        <v>3.8478545E-4</v>
      </c>
      <c r="AF4" s="79">
        <f t="shared" ref="AF4:AF67" si="11">Z4*(1-(AA4+AC4)/2+(AA4*AC4)/3)</f>
        <v>3.8591124999999999E-4</v>
      </c>
      <c r="AG4" s="73">
        <f t="shared" ref="AG4:AG67" si="12">Z4*(1-(AA4+AD4)/2+(AA4*AD4)/3)</f>
        <v>3.8101835000000001E-4</v>
      </c>
      <c r="AH4" s="73">
        <f t="shared" ref="AH4:AH67" si="13">AA4*(1-(Z4+AB4)/2+(Z4*AB4)/3)</f>
        <v>0</v>
      </c>
      <c r="AI4" s="73">
        <f t="shared" ref="AI4:AI67" si="14">AA4*(1-(Z4+AC4)/2+(Z4*AC4)/3)</f>
        <v>0</v>
      </c>
      <c r="AJ4" s="73">
        <f t="shared" ref="AJ4:AJ67" si="15">AA4*(1-(Z4+AD4)/2+(Z4*AD4)/3)</f>
        <v>0</v>
      </c>
      <c r="AK4" s="73">
        <f t="shared" ref="AK4:AK67" si="16">AB4*(1-(Z4+AA4)/2+(Z4*AA4)/3)</f>
        <v>0.22265178545000003</v>
      </c>
      <c r="AL4" s="73">
        <f t="shared" ref="AL4:AL67" si="17">AC4*(1-(Z4+AA4)/2+(Z4*AA4)/3)</f>
        <v>0.21745291125000002</v>
      </c>
      <c r="AM4" s="73">
        <f t="shared" ref="AM4:AM67" si="18">AD4*(1-(Z4+AA4)/2+(Z4*AA4)/3)</f>
        <v>0.24004801835000003</v>
      </c>
      <c r="AN4" s="73">
        <f t="shared" ref="AN4:AN67" si="19">AK4+AH4+AE4</f>
        <v>0.22303657090000004</v>
      </c>
      <c r="AO4" s="73">
        <f>AF4+AI4+AL4</f>
        <v>0.21783882250000003</v>
      </c>
      <c r="AP4" s="73">
        <f t="shared" ref="AP4:AP67" si="20">AG4+AJ4+AM4</f>
        <v>0.24042903670000004</v>
      </c>
      <c r="AQ4" s="73">
        <f t="shared" ref="AQ4:AQ67" si="21">1-AN4</f>
        <v>0.77696342909999994</v>
      </c>
      <c r="AR4" s="73">
        <f t="shared" ref="AR4:AR67" si="22">1-AO4</f>
        <v>0.78216117749999992</v>
      </c>
      <c r="AS4" s="73">
        <f t="shared" ref="AS4:AS35" si="23">1-AP4</f>
        <v>0.75957096329999996</v>
      </c>
      <c r="AT4" s="73">
        <f>AQ3*AT3</f>
        <v>0.63952296659999996</v>
      </c>
      <c r="AU4" s="73">
        <f>AR3*AU3</f>
        <v>0.67120924049999997</v>
      </c>
      <c r="AV4" s="80">
        <f>AS3*AV3</f>
        <v>0.62892755639999998</v>
      </c>
      <c r="AW4" s="73">
        <f t="shared" si="2"/>
        <v>7.8513935388479291E-5</v>
      </c>
      <c r="AX4" s="73">
        <f t="shared" ref="AX4:AX67" si="24">B4*(1-F4/2)</f>
        <v>7.9522182981967335E-5</v>
      </c>
      <c r="AY4" s="73">
        <f t="shared" ref="AY4:AY67" si="25">B4*(1-E4/2)</f>
        <v>7.9290196810014339E-5</v>
      </c>
      <c r="AZ4" s="73">
        <f t="shared" ref="AZ4:AZ67" si="26">E4*(1-B4/2)</f>
        <v>0.22269006474605887</v>
      </c>
      <c r="BA4" s="73">
        <f t="shared" ref="BA4:BA67" si="27">F4*(1-B4/2)</f>
        <v>0.2174902967322308</v>
      </c>
      <c r="BB4" s="73">
        <f>G4*(1-B4/2)</f>
        <v>0.24008928848463731</v>
      </c>
      <c r="BC4" s="73">
        <f t="shared" ref="BC4:BC67" si="28">AY4+AZ4</f>
        <v>0.2227693549428689</v>
      </c>
      <c r="BD4" s="73">
        <f t="shared" ref="BD4:BD67" si="29">AX4+BA4</f>
        <v>0.21756981891521276</v>
      </c>
      <c r="BE4" s="73">
        <f t="shared" ref="BE4:BE67" si="30">AW4+BB4</f>
        <v>0.24016780242002581</v>
      </c>
      <c r="BF4" s="73">
        <f t="shared" ref="BF4:BF67" si="31">1-BC4</f>
        <v>0.77723064505713113</v>
      </c>
      <c r="BG4" s="73">
        <f t="shared" ref="BG4:BG67" si="32">1-BD4</f>
        <v>0.78243018108478724</v>
      </c>
      <c r="BH4" s="73">
        <f t="shared" ref="BH4:BH67" si="33">1-BE4</f>
        <v>0.75983219757997422</v>
      </c>
      <c r="BI4" s="73">
        <f>BF3*BI3</f>
        <v>0.63974703190374183</v>
      </c>
      <c r="BJ4" s="73">
        <f>BG3*BJ3</f>
        <v>0.67144440750760026</v>
      </c>
      <c r="BK4" s="80">
        <f>BH3*BK3</f>
        <v>0.62914790946207311</v>
      </c>
      <c r="BL4" s="77">
        <v>4.3300000000000001E-4</v>
      </c>
      <c r="BM4" s="77">
        <f t="shared" ref="BM4:BM67" si="34">AB4</f>
        <v>0.22270000000000001</v>
      </c>
      <c r="BN4" s="77">
        <f t="shared" ref="BN4:BN67" si="35">AC4</f>
        <v>0.2175</v>
      </c>
      <c r="BO4" s="79">
        <f t="shared" ref="BO4:BO67" si="36">AD4</f>
        <v>0.24010000000000001</v>
      </c>
      <c r="BP4" s="79">
        <f t="shared" ref="BP4:BP67" si="37">BL4*(1-BM4/2)</f>
        <v>3.8478545E-4</v>
      </c>
      <c r="BQ4" s="79">
        <f t="shared" ref="BQ4:BQ67" si="38">BL4*(1-BN4/2)</f>
        <v>3.8591124999999999E-4</v>
      </c>
      <c r="BR4" s="73">
        <f t="shared" si="3"/>
        <v>3.8101835000000001E-4</v>
      </c>
      <c r="BS4" s="73">
        <f t="shared" ref="BS4:BS67" si="39">BM4*(1-BL4/2)</f>
        <v>0.22265178545000003</v>
      </c>
      <c r="BT4" s="73">
        <f t="shared" ref="BT4:BT67" si="40">BN4*(1-BL4/2)</f>
        <v>0.21745291125000002</v>
      </c>
      <c r="BU4" s="73">
        <f t="shared" ref="BU4:BU67" si="41">BO4*(1-BL4/2)</f>
        <v>0.24004801835000003</v>
      </c>
      <c r="BV4" s="73">
        <f t="shared" ref="BV4:BV67" si="42">BP4+BS4</f>
        <v>0.22303657090000004</v>
      </c>
      <c r="BW4" s="73">
        <f>BQ4+BT4</f>
        <v>0.21783882250000003</v>
      </c>
      <c r="BX4" s="73">
        <f t="shared" ref="BX4:BX67" si="43">BR4+BU4</f>
        <v>0.24042903670000004</v>
      </c>
      <c r="BY4" s="73">
        <f t="shared" ref="BY4:BY67" si="44">1-BV4</f>
        <v>0.77696342909999994</v>
      </c>
      <c r="BZ4" s="73">
        <f t="shared" ref="BZ4:BZ67" si="45">1-BW4</f>
        <v>0.78216117749999992</v>
      </c>
      <c r="CA4" s="73">
        <f t="shared" ref="CA4:CA67" si="46">1-BX4</f>
        <v>0.75957096329999996</v>
      </c>
      <c r="CB4" s="73">
        <f>CB3*BY3</f>
        <v>0.63952296659999996</v>
      </c>
      <c r="CC4" s="73">
        <f>BZ3*CC3</f>
        <v>0.67120924049999997</v>
      </c>
      <c r="CD4" s="73">
        <f>CA3*CD3</f>
        <v>0.62892755639999998</v>
      </c>
      <c r="CE4" s="73">
        <f>IF(A4&lt;=Cotización!$B$15+1,IF(Cotización!$B$8="Fija",VLOOKUP(Tablas!A4,Tablas!$DE$3:$DG$116,2,FALSE),(VLOOKUP(A4,Tablas!$DE$3:$DG$116,3,FALSE))/100),"")</f>
        <v>4.2900000000000001E-2</v>
      </c>
      <c r="CF4" s="81">
        <f t="shared" ref="CF3:CF34" si="47">IF(D4&lt;=110,POWER(1+$CE$3,-A4),"")</f>
        <v>0.95858895705521485</v>
      </c>
      <c r="CG4" s="81">
        <f t="shared" ref="CG3:CG34" si="48">IF(D4&lt;=110,POWER(1+$CE$3,-(A4+1)),"")</f>
        <v>0.91889278858820445</v>
      </c>
      <c r="CH4" s="83">
        <f>IF(D4&lt;=110,IF(Cotización!$B$10="Geométrico",POWER(1+Cotización!$B$11,Tablas!A4),1+Tablas!A4*Cotización!$B$11),"")</f>
        <v>1.01</v>
      </c>
      <c r="CI4" s="83">
        <f>IF(Cotización!$F$3="","",Cotización!$F$3)</f>
        <v>0.04</v>
      </c>
      <c r="CJ4" s="83">
        <f>IF(Cotización!$G$3="","",Cotización!$G$3)</f>
        <v>0.04</v>
      </c>
      <c r="CK4" s="83">
        <f>IF(Cotización!$H$3="","",Cotización!$H$3)</f>
        <v>0.04</v>
      </c>
      <c r="CL4" s="52"/>
      <c r="CM4" s="52"/>
      <c r="CN4" s="52"/>
      <c r="CP4" s="15">
        <v>1</v>
      </c>
      <c r="CQ4" s="16" t="s">
        <v>22</v>
      </c>
      <c r="CR4" s="17" t="s">
        <v>49</v>
      </c>
      <c r="CS4" s="16">
        <v>2</v>
      </c>
      <c r="CT4" s="16">
        <v>2</v>
      </c>
      <c r="CU4" s="18">
        <v>5.0000000000000001E-3</v>
      </c>
      <c r="CV4" s="17" t="s">
        <v>23</v>
      </c>
      <c r="CW4" s="17" t="s">
        <v>24</v>
      </c>
      <c r="CX4" s="17" t="s">
        <v>25</v>
      </c>
      <c r="CY4" s="17"/>
      <c r="CZ4" s="17"/>
      <c r="DA4" s="17"/>
      <c r="DB4" s="17"/>
      <c r="DE4" s="20" t="s">
        <v>28</v>
      </c>
      <c r="DF4" s="21" t="s">
        <v>29</v>
      </c>
      <c r="DG4" s="20" t="s">
        <v>190</v>
      </c>
      <c r="DK4" s="119" t="s">
        <v>33</v>
      </c>
      <c r="DL4" s="29" t="s">
        <v>34</v>
      </c>
      <c r="DM4" s="29" t="s">
        <v>34</v>
      </c>
      <c r="DN4" s="29" t="s">
        <v>34</v>
      </c>
      <c r="DO4" s="28"/>
      <c r="DP4" s="119" t="s">
        <v>33</v>
      </c>
      <c r="DQ4" s="29" t="s">
        <v>34</v>
      </c>
      <c r="DR4" s="29" t="s">
        <v>34</v>
      </c>
      <c r="DS4" s="29" t="s">
        <v>34</v>
      </c>
      <c r="DT4" s="28"/>
      <c r="DU4" s="119" t="s">
        <v>33</v>
      </c>
      <c r="DV4" s="29" t="s">
        <v>34</v>
      </c>
      <c r="DW4" s="29" t="s">
        <v>34</v>
      </c>
      <c r="DX4" s="29" t="s">
        <v>34</v>
      </c>
    </row>
    <row r="5" spans="1:128" s="12" customFormat="1" ht="16.2" thickBot="1" x14ac:dyDescent="0.35">
      <c r="A5" s="10">
        <f>A4+1</f>
        <v>2</v>
      </c>
      <c r="B5" s="11">
        <v>9.6162860346714029E-5</v>
      </c>
      <c r="C5" s="11">
        <v>0</v>
      </c>
      <c r="D5" s="10">
        <f>D4+1</f>
        <v>3</v>
      </c>
      <c r="E5" s="73">
        <f>IF(Cotización!$B$7 ="Nacional ",IFERROR(VLOOKUP(D5,$DU$32:$DX$46,2,TRUE)," "),IF(Cotización!$B$7 ="Dólar",IFERROR(VLOOKUP(D5,$DU$32:$DX$46,3,TRUE)," "),IFERROR(VLOOKUP(D5,$DU$32:$DX$46,4,TRUE)," ")))</f>
        <v>0.16800000000000001</v>
      </c>
      <c r="F5" s="73">
        <f>IF(Cotización!$B$7 ="Nacional ",IFERROR(VLOOKUP(D5,$DK$32:$DN$50,2,TRUE)," "),IF(Cotización!$B$7 ="Dólar",IFERROR(VLOOKUP(D5,$DK$32:$DN$50,3,TRUE)," "),IFERROR(VLOOKUP(D5,$DK$32:$DN$50,4,TRUE)," ")))</f>
        <v>0.1709</v>
      </c>
      <c r="G5" s="76">
        <f>IF(Cotización!$B$7 ="Nacional ",IFERROR(VLOOKUP(D5,$DP$32:$DS$48,2,TRUE)," "),IF(Cotización!$B$7 ="Dólar",IFERROR(VLOOKUP(D5,$DP$32:$DS$48,3,TRUE)," "),IFERROR(VLOOKUP(D5,$DP$32:$DS$48,4,TRUE)," ")))</f>
        <v>0.1862</v>
      </c>
      <c r="H5" s="73">
        <f t="shared" ref="H5:H67" si="49">B5*(1-(C5+G5)/2+(C5*G5)/3)</f>
        <v>8.7210098048434958E-5</v>
      </c>
      <c r="I5" s="73">
        <f t="shared" ref="I5:I67" si="50">B5*(1-(C5+F5)/2+(C5*F5)/3)</f>
        <v>8.7945743930087318E-5</v>
      </c>
      <c r="J5" s="73">
        <f t="shared" ref="J5:J67" si="51">B5*(1-(C5+E5)/2+(C5*E5)/3)</f>
        <v>8.8085180077590055E-5</v>
      </c>
      <c r="K5" s="73">
        <f t="shared" si="4"/>
        <v>0</v>
      </c>
      <c r="L5" s="73">
        <f t="shared" si="5"/>
        <v>0</v>
      </c>
      <c r="M5" s="73">
        <f t="shared" si="0"/>
        <v>0</v>
      </c>
      <c r="N5" s="73">
        <f t="shared" si="6"/>
        <v>0.1679919223197309</v>
      </c>
      <c r="O5" s="73">
        <f t="shared" si="7"/>
        <v>0.17089178288358337</v>
      </c>
      <c r="P5" s="73">
        <f t="shared" si="1"/>
        <v>0.18619104723770175</v>
      </c>
      <c r="Q5" s="73">
        <f t="shared" ref="Q5:Q67" si="52">J5+L5+N5</f>
        <v>0.16808000749980848</v>
      </c>
      <c r="R5" s="73">
        <f t="shared" ref="R5:R67" si="53">I5+K5+O5</f>
        <v>0.17097972862751346</v>
      </c>
      <c r="S5" s="73">
        <f t="shared" ref="S5:S67" si="54">H5+M5+P5</f>
        <v>0.18627825733575018</v>
      </c>
      <c r="T5" s="73">
        <f t="shared" si="8"/>
        <v>0.83191999250019155</v>
      </c>
      <c r="U5" s="73">
        <f t="shared" ref="U5:U67" si="55">1-R5</f>
        <v>0.82902027137248657</v>
      </c>
      <c r="V5" s="73">
        <f t="shared" si="9"/>
        <v>0.81372174266424979</v>
      </c>
      <c r="W5" s="73">
        <f t="shared" ref="W5:W68" si="56">T4*W4</f>
        <v>0.49723099827993028</v>
      </c>
      <c r="X5" s="73">
        <f t="shared" ref="X5:X68" si="57">X4*U4</f>
        <v>0.52535836935453939</v>
      </c>
      <c r="Y5" s="73">
        <f t="shared" ref="Y5:Y68" si="58">V4*Y4</f>
        <v>0.47804683864941366</v>
      </c>
      <c r="Z5" s="77">
        <v>4.3399999999999998E-4</v>
      </c>
      <c r="AA5" s="78">
        <v>0</v>
      </c>
      <c r="AB5" s="78">
        <f>IF(Cotización!$B$7 ="Nacional ",IFERROR(VLOOKUP(D5,$DU$6:$DX$20,2,TRUE)," "),IF(Cotización!$B$7 ="Dólar",IFERROR(VLOOKUP(D5,$DU$6:$DX$20,3,TRUE)," "),IFERROR(VLOOKUP(D5,$DU$6:$DX$20,4,TRUE)," ")))</f>
        <v>0.16800000000000001</v>
      </c>
      <c r="AC5" s="78">
        <f>IF(Cotización!$B$7 ="Nacional ",IFERROR(VLOOKUP(D5,$DK$6:$DN$24,2,TRUE)," "),IF(Cotización!$B$7 ="Dólar",IFERROR(VLOOKUP(D5,$DK$6:$DN$24,3,TRUE)," "),IFERROR(VLOOKUP(D5,$DK$6:$DN$24,4,TRUE)," ")))</f>
        <v>0.1709</v>
      </c>
      <c r="AD5" s="79">
        <f xml:space="preserve"> IF(Cotización!$B$7 ="Nacional ",IFERROR(VLOOKUP(D5,$DP$6:$DS$22,2,TRUE)," "),IF(Cotización!$B$7 ="Dólar",IFERROR(VLOOKUP(D5,$DP$6:$DS$22,3,TRUE)," "),IFERROR(VLOOKUP(D5,$DP$6:$DS$22,4,TRUE)," ")))</f>
        <v>0.1862</v>
      </c>
      <c r="AE5" s="79">
        <f t="shared" si="10"/>
        <v>3.97544E-4</v>
      </c>
      <c r="AF5" s="79">
        <f t="shared" si="11"/>
        <v>3.9691469999999997E-4</v>
      </c>
      <c r="AG5" s="73">
        <f t="shared" si="12"/>
        <v>3.9359459999999997E-4</v>
      </c>
      <c r="AH5" s="73">
        <f t="shared" si="13"/>
        <v>0</v>
      </c>
      <c r="AI5" s="73">
        <f t="shared" si="14"/>
        <v>0</v>
      </c>
      <c r="AJ5" s="73">
        <f t="shared" si="15"/>
        <v>0</v>
      </c>
      <c r="AK5" s="73">
        <f t="shared" si="16"/>
        <v>0.16796354400000002</v>
      </c>
      <c r="AL5" s="73">
        <f t="shared" si="17"/>
        <v>0.17086291469999998</v>
      </c>
      <c r="AM5" s="73">
        <f t="shared" si="18"/>
        <v>0.18615959460000001</v>
      </c>
      <c r="AN5" s="73">
        <f t="shared" si="19"/>
        <v>0.16836108800000002</v>
      </c>
      <c r="AO5" s="73">
        <f t="shared" ref="AO5:AO67" si="59">AF5+AI5+AL5</f>
        <v>0.17125982939999998</v>
      </c>
      <c r="AP5" s="73">
        <f t="shared" si="20"/>
        <v>0.1865531892</v>
      </c>
      <c r="AQ5" s="73">
        <f t="shared" si="21"/>
        <v>0.83163891199999995</v>
      </c>
      <c r="AR5" s="73">
        <f t="shared" si="22"/>
        <v>0.82874017060000005</v>
      </c>
      <c r="AS5" s="73">
        <f t="shared" si="23"/>
        <v>0.81344681080000003</v>
      </c>
      <c r="AT5" s="73">
        <f t="shared" ref="AT5:AT68" si="60">AQ4*AT4</f>
        <v>0.4968859571177407</v>
      </c>
      <c r="AU5" s="73">
        <f t="shared" ref="AU5:AU68" si="61">AR4*AU4</f>
        <v>0.52499380989836064</v>
      </c>
      <c r="AV5" s="80">
        <f t="shared" ref="AV5:AV68" si="62">AS4*AV4</f>
        <v>0.47771510986066301</v>
      </c>
      <c r="AW5" s="73">
        <f t="shared" si="2"/>
        <v>8.7210098048434958E-5</v>
      </c>
      <c r="AX5" s="73">
        <f t="shared" si="24"/>
        <v>8.7945743930087318E-5</v>
      </c>
      <c r="AY5" s="73">
        <f t="shared" si="25"/>
        <v>8.8085180077590055E-5</v>
      </c>
      <c r="AZ5" s="73">
        <f t="shared" si="26"/>
        <v>0.1679919223197309</v>
      </c>
      <c r="BA5" s="73">
        <f t="shared" si="27"/>
        <v>0.17089178288358337</v>
      </c>
      <c r="BB5" s="73">
        <f t="shared" ref="BB5:BB67" si="63">G5*(1-B5/2)</f>
        <v>0.18619104723770175</v>
      </c>
      <c r="BC5" s="73">
        <f t="shared" si="28"/>
        <v>0.16808000749980848</v>
      </c>
      <c r="BD5" s="73">
        <f t="shared" si="29"/>
        <v>0.17097972862751346</v>
      </c>
      <c r="BE5" s="73">
        <f t="shared" si="30"/>
        <v>0.18627825733575018</v>
      </c>
      <c r="BF5" s="73">
        <f t="shared" si="31"/>
        <v>0.83191999250019155</v>
      </c>
      <c r="BG5" s="73">
        <f t="shared" si="32"/>
        <v>0.82902027137248657</v>
      </c>
      <c r="BH5" s="73">
        <f t="shared" si="33"/>
        <v>0.81372174266424979</v>
      </c>
      <c r="BI5" s="73">
        <f t="shared" ref="BI5:BI68" si="64">BF4*BI4</f>
        <v>0.49723099827993028</v>
      </c>
      <c r="BJ5" s="73">
        <f t="shared" ref="BJ5:BJ68" si="65">BG4*BJ4</f>
        <v>0.52535836935453939</v>
      </c>
      <c r="BK5" s="80">
        <f>BH4*BK4</f>
        <v>0.47804683864941366</v>
      </c>
      <c r="BL5" s="77">
        <v>4.3399999999999998E-4</v>
      </c>
      <c r="BM5" s="77">
        <f t="shared" si="34"/>
        <v>0.16800000000000001</v>
      </c>
      <c r="BN5" s="77">
        <f t="shared" si="35"/>
        <v>0.1709</v>
      </c>
      <c r="BO5" s="79">
        <f t="shared" si="36"/>
        <v>0.1862</v>
      </c>
      <c r="BP5" s="79">
        <f t="shared" si="37"/>
        <v>3.97544E-4</v>
      </c>
      <c r="BQ5" s="79">
        <f t="shared" si="38"/>
        <v>3.9691469999999997E-4</v>
      </c>
      <c r="BR5" s="73">
        <f t="shared" si="3"/>
        <v>3.9359459999999997E-4</v>
      </c>
      <c r="BS5" s="73">
        <f t="shared" si="39"/>
        <v>0.16796354400000002</v>
      </c>
      <c r="BT5" s="73">
        <f t="shared" si="40"/>
        <v>0.17086291469999998</v>
      </c>
      <c r="BU5" s="73">
        <f t="shared" si="41"/>
        <v>0.18615959460000001</v>
      </c>
      <c r="BV5" s="73">
        <f t="shared" si="42"/>
        <v>0.16836108800000002</v>
      </c>
      <c r="BW5" s="73">
        <f>BQ5+BT5</f>
        <v>0.17125982939999998</v>
      </c>
      <c r="BX5" s="73">
        <f t="shared" si="43"/>
        <v>0.1865531892</v>
      </c>
      <c r="BY5" s="73">
        <f t="shared" si="44"/>
        <v>0.83163891199999995</v>
      </c>
      <c r="BZ5" s="73">
        <f t="shared" si="45"/>
        <v>0.82874017060000005</v>
      </c>
      <c r="CA5" s="73">
        <f t="shared" si="46"/>
        <v>0.81344681080000003</v>
      </c>
      <c r="CB5" s="73">
        <f t="shared" ref="CB5:CB68" si="66">CB4*BY4</f>
        <v>0.4968859571177407</v>
      </c>
      <c r="CC5" s="73">
        <f t="shared" ref="CC5:CC68" si="67">BZ4*CC4</f>
        <v>0.52499380989836064</v>
      </c>
      <c r="CD5" s="73">
        <f t="shared" ref="CD5:CD36" si="68">CA4*CD4</f>
        <v>0.47771510986066301</v>
      </c>
      <c r="CE5" s="73">
        <f>IF(A5&lt;=Cotización!$B$15+1,IF(Cotización!$B$8="Fija",VLOOKUP(Tablas!A5,Tablas!$DE$3:$DG$116,2,FALSE),(VLOOKUP(A5,Tablas!$DE$3:$DG$116,3,FALSE))/100),"")</f>
        <v>4.2599999999999999E-2</v>
      </c>
      <c r="CF5" s="81">
        <f t="shared" si="47"/>
        <v>0.91889278858820445</v>
      </c>
      <c r="CG5" s="81">
        <f t="shared" si="48"/>
        <v>0.88084047985832481</v>
      </c>
      <c r="CH5" s="83">
        <f>IF(D5&lt;=110,IF(Cotización!$B$10="Geométrico",POWER(1+Cotización!$B$11,Tablas!A5),1+Tablas!A5*Cotización!$B$11),"")</f>
        <v>1.02</v>
      </c>
      <c r="CI5" s="83">
        <f>IF(Cotización!$F$3="","",Cotización!$F$3)</f>
        <v>0.04</v>
      </c>
      <c r="CJ5" s="83">
        <f>IF(Cotización!$G$3="","",Cotización!$G$3)</f>
        <v>0.04</v>
      </c>
      <c r="CK5" s="83">
        <f>IF(Cotización!$H$3="","",Cotización!$H$3)</f>
        <v>0.04</v>
      </c>
      <c r="CL5" s="52"/>
      <c r="CM5" s="52"/>
      <c r="CN5" s="52"/>
      <c r="CP5" s="15">
        <v>2</v>
      </c>
      <c r="CQ5" s="16"/>
      <c r="CR5" s="17" t="s">
        <v>152</v>
      </c>
      <c r="CS5" s="16">
        <v>3</v>
      </c>
      <c r="CT5" s="16">
        <v>3</v>
      </c>
      <c r="CU5" s="18">
        <v>0.01</v>
      </c>
      <c r="CV5"/>
      <c r="CW5" s="17" t="s">
        <v>26</v>
      </c>
      <c r="CX5"/>
      <c r="CY5"/>
      <c r="CZ5"/>
      <c r="DA5"/>
      <c r="DB5"/>
      <c r="DE5" s="22">
        <v>0</v>
      </c>
      <c r="DF5" s="23">
        <f>Cotización!$B$9</f>
        <v>4.2500000000000003E-2</v>
      </c>
      <c r="DG5" s="157">
        <v>4.32</v>
      </c>
      <c r="DK5" s="120"/>
      <c r="DL5" s="30" t="s">
        <v>35</v>
      </c>
      <c r="DM5" s="30" t="s">
        <v>24</v>
      </c>
      <c r="DN5" s="31" t="s">
        <v>26</v>
      </c>
      <c r="DO5" s="32"/>
      <c r="DP5" s="120"/>
      <c r="DQ5" s="30" t="s">
        <v>35</v>
      </c>
      <c r="DR5" s="30" t="s">
        <v>24</v>
      </c>
      <c r="DS5" s="31" t="s">
        <v>26</v>
      </c>
      <c r="DT5" s="32"/>
      <c r="DU5" s="120"/>
      <c r="DV5" s="30" t="s">
        <v>35</v>
      </c>
      <c r="DW5" s="30" t="s">
        <v>24</v>
      </c>
      <c r="DX5" s="31" t="s">
        <v>26</v>
      </c>
    </row>
    <row r="6" spans="1:128" s="12" customFormat="1" ht="16.2" thickBot="1" x14ac:dyDescent="0.35">
      <c r="A6" s="10">
        <f t="shared" ref="A6:A69" si="69">A5+1</f>
        <v>3</v>
      </c>
      <c r="B6" s="11">
        <v>1.0363966370819225E-4</v>
      </c>
      <c r="C6" s="11">
        <v>0</v>
      </c>
      <c r="D6" s="10">
        <f t="shared" ref="D6:D69" si="70">D5+1</f>
        <v>4</v>
      </c>
      <c r="E6" s="73">
        <f>IF(Cotización!$B$7 ="Nacional ",IFERROR(VLOOKUP(D6,$DU$32:$DX$46,2,TRUE)," "),IF(Cotización!$B$7 ="Dólar",IFERROR(VLOOKUP(D6,$DU$32:$DX$46,3,TRUE)," "),IFERROR(VLOOKUP(D6,$DU$32:$DX$46,4,TRUE)," ")))</f>
        <v>0.1376</v>
      </c>
      <c r="F6" s="73">
        <f>IF(Cotización!$B$7 ="Nacional ",IFERROR(VLOOKUP(D6,$DK$32:$DN$50,2,TRUE)," "),IF(Cotización!$B$7 ="Dólar",IFERROR(VLOOKUP(D6,$DK$32:$DN$50,3,TRUE)," "),IFERROR(VLOOKUP(D6,$DK$32:$DN$50,4,TRUE)," ")))</f>
        <v>0.14399999999999999</v>
      </c>
      <c r="G6" s="76">
        <f>IF(Cotización!$B$7 ="Nacional ",IFERROR(VLOOKUP(D6,$DP$32:$DS$48,2,TRUE)," "),IF(Cotización!$B$7 ="Dólar",IFERROR(VLOOKUP(D6,$DP$32:$DS$48,3,TRUE)," "),IFERROR(VLOOKUP(D6,$DP$32:$DS$48,4,TRUE)," ")))</f>
        <v>0.1555</v>
      </c>
      <c r="H6" s="73">
        <f>B6*(1-(C6+G6)/2+(C6*G6)/3)</f>
        <v>9.5581679854880297E-5</v>
      </c>
      <c r="I6" s="73">
        <f t="shared" si="50"/>
        <v>9.6177607921202416E-5</v>
      </c>
      <c r="J6" s="73">
        <f t="shared" si="51"/>
        <v>9.6509254845068626E-5</v>
      </c>
      <c r="K6" s="73">
        <f t="shared" si="4"/>
        <v>0</v>
      </c>
      <c r="L6" s="73">
        <f t="shared" si="5"/>
        <v>0</v>
      </c>
      <c r="M6" s="73">
        <f t="shared" si="0"/>
        <v>0</v>
      </c>
      <c r="N6" s="73">
        <f t="shared" si="6"/>
        <v>0.13759286959113687</v>
      </c>
      <c r="O6" s="73">
        <f t="shared" si="7"/>
        <v>0.14399253794421299</v>
      </c>
      <c r="P6" s="73">
        <f t="shared" si="1"/>
        <v>0.15549194201614669</v>
      </c>
      <c r="Q6" s="73">
        <f t="shared" si="52"/>
        <v>0.13768937884598192</v>
      </c>
      <c r="R6" s="73">
        <f t="shared" si="53"/>
        <v>0.14408871555213421</v>
      </c>
      <c r="S6" s="73">
        <f t="shared" si="54"/>
        <v>0.15558752369600157</v>
      </c>
      <c r="T6" s="73">
        <f t="shared" si="8"/>
        <v>0.86231062115401813</v>
      </c>
      <c r="U6" s="73">
        <f t="shared" si="55"/>
        <v>0.85591128444786579</v>
      </c>
      <c r="V6" s="73">
        <f t="shared" si="9"/>
        <v>0.8444124763039984</v>
      </c>
      <c r="W6" s="73">
        <f t="shared" si="56"/>
        <v>0.41365640835990236</v>
      </c>
      <c r="X6" s="73">
        <f t="shared" si="57"/>
        <v>0.43553273793010727</v>
      </c>
      <c r="Y6" s="73">
        <f t="shared" si="58"/>
        <v>0.38899710662093634</v>
      </c>
      <c r="Z6" s="77">
        <v>4.3399999999999998E-4</v>
      </c>
      <c r="AA6" s="78">
        <v>0</v>
      </c>
      <c r="AB6" s="78">
        <f>IF(Cotización!$B$7 ="Nacional ",IFERROR(VLOOKUP(D6,$DU$6:$DX$20,2,TRUE)," "),IF(Cotización!$B$7 ="Dólar",IFERROR(VLOOKUP(D6,$DU$6:$DX$20,3,TRUE)," "),IFERROR(VLOOKUP(D6,$DU$6:$DX$20,4,TRUE)," ")))</f>
        <v>0.1376</v>
      </c>
      <c r="AC6" s="78">
        <f>IF(Cotización!$B$7 ="Nacional ",IFERROR(VLOOKUP(D6,$DK$6:$DN$24,2,TRUE)," "),IF(Cotización!$B$7 ="Dólar",IFERROR(VLOOKUP(D6,$DK$6:$DN$24,3,TRUE)," "),IFERROR(VLOOKUP(D6,$DK$6:$DN$24,4,TRUE)," ")))</f>
        <v>0.14399999999999999</v>
      </c>
      <c r="AD6" s="79">
        <f xml:space="preserve"> IF(Cotización!$B$7 ="Nacional ",IFERROR(VLOOKUP(D6,$DP$6:$DS$22,2,TRUE)," "),IF(Cotización!$B$7 ="Dólar",IFERROR(VLOOKUP(D6,$DP$6:$DS$22,3,TRUE)," "),IFERROR(VLOOKUP(D6,$DP$6:$DS$22,4,TRUE)," ")))</f>
        <v>0.1555</v>
      </c>
      <c r="AE6" s="79">
        <f t="shared" si="10"/>
        <v>4.0414079999999999E-4</v>
      </c>
      <c r="AF6" s="79">
        <f t="shared" si="11"/>
        <v>4.0275199999999998E-4</v>
      </c>
      <c r="AG6" s="73">
        <f t="shared" si="12"/>
        <v>4.0025649999999999E-4</v>
      </c>
      <c r="AH6" s="73">
        <f t="shared" si="13"/>
        <v>0</v>
      </c>
      <c r="AI6" s="73">
        <f t="shared" si="14"/>
        <v>0</v>
      </c>
      <c r="AJ6" s="73">
        <f t="shared" si="15"/>
        <v>0</v>
      </c>
      <c r="AK6" s="73">
        <f t="shared" si="16"/>
        <v>0.13757014079999999</v>
      </c>
      <c r="AL6" s="73">
        <f t="shared" si="17"/>
        <v>0.14396875199999998</v>
      </c>
      <c r="AM6" s="73">
        <f t="shared" si="18"/>
        <v>0.15546625649999998</v>
      </c>
      <c r="AN6" s="73">
        <f t="shared" si="19"/>
        <v>0.1379742816</v>
      </c>
      <c r="AO6" s="73">
        <f t="shared" si="59"/>
        <v>0.14437150399999998</v>
      </c>
      <c r="AP6" s="73">
        <f t="shared" si="20"/>
        <v>0.15586651299999998</v>
      </c>
      <c r="AQ6" s="73">
        <f t="shared" si="21"/>
        <v>0.86202571839999997</v>
      </c>
      <c r="AR6" s="73">
        <f t="shared" si="22"/>
        <v>0.85562849600000002</v>
      </c>
      <c r="AS6" s="73">
        <f t="shared" si="23"/>
        <v>0.84413348700000002</v>
      </c>
      <c r="AT6" s="73">
        <f t="shared" si="60"/>
        <v>0.4132296967654765</v>
      </c>
      <c r="AU6" s="73">
        <f t="shared" si="61"/>
        <v>0.43508345957911138</v>
      </c>
      <c r="AV6" s="80">
        <f t="shared" si="62"/>
        <v>0.38859583258712799</v>
      </c>
      <c r="AW6" s="73">
        <f t="shared" si="2"/>
        <v>9.5581679854880297E-5</v>
      </c>
      <c r="AX6" s="73">
        <f t="shared" si="24"/>
        <v>9.6177607921202416E-5</v>
      </c>
      <c r="AY6" s="73">
        <f t="shared" si="25"/>
        <v>9.6509254845068626E-5</v>
      </c>
      <c r="AZ6" s="73">
        <f t="shared" si="26"/>
        <v>0.13759286959113687</v>
      </c>
      <c r="BA6" s="73">
        <f t="shared" si="27"/>
        <v>0.14399253794421299</v>
      </c>
      <c r="BB6" s="73">
        <f t="shared" si="63"/>
        <v>0.15549194201614669</v>
      </c>
      <c r="BC6" s="73">
        <f t="shared" si="28"/>
        <v>0.13768937884598192</v>
      </c>
      <c r="BD6" s="73">
        <f t="shared" si="29"/>
        <v>0.14408871555213421</v>
      </c>
      <c r="BE6" s="73">
        <f t="shared" si="30"/>
        <v>0.15558752369600157</v>
      </c>
      <c r="BF6" s="73">
        <f t="shared" si="31"/>
        <v>0.86231062115401813</v>
      </c>
      <c r="BG6" s="73">
        <f t="shared" si="32"/>
        <v>0.85591128444786579</v>
      </c>
      <c r="BH6" s="73">
        <f t="shared" si="33"/>
        <v>0.8444124763039984</v>
      </c>
      <c r="BI6" s="73">
        <f t="shared" si="64"/>
        <v>0.41365640835990236</v>
      </c>
      <c r="BJ6" s="73">
        <f t="shared" si="65"/>
        <v>0.43553273793010727</v>
      </c>
      <c r="BK6" s="80">
        <f t="shared" ref="BK6:BK68" si="71">BH5*BK5</f>
        <v>0.38899710662093634</v>
      </c>
      <c r="BL6" s="77">
        <v>4.3399999999999998E-4</v>
      </c>
      <c r="BM6" s="77">
        <f t="shared" si="34"/>
        <v>0.1376</v>
      </c>
      <c r="BN6" s="77">
        <f t="shared" si="35"/>
        <v>0.14399999999999999</v>
      </c>
      <c r="BO6" s="79">
        <f t="shared" si="36"/>
        <v>0.1555</v>
      </c>
      <c r="BP6" s="79">
        <f t="shared" si="37"/>
        <v>4.0414079999999999E-4</v>
      </c>
      <c r="BQ6" s="79">
        <f t="shared" si="38"/>
        <v>4.0275199999999998E-4</v>
      </c>
      <c r="BR6" s="73">
        <f t="shared" si="3"/>
        <v>4.0025649999999999E-4</v>
      </c>
      <c r="BS6" s="73">
        <f t="shared" si="39"/>
        <v>0.13757014079999999</v>
      </c>
      <c r="BT6" s="73">
        <f t="shared" si="40"/>
        <v>0.14396875199999998</v>
      </c>
      <c r="BU6" s="73">
        <f t="shared" si="41"/>
        <v>0.15546625649999998</v>
      </c>
      <c r="BV6" s="73">
        <f t="shared" si="42"/>
        <v>0.1379742816</v>
      </c>
      <c r="BW6" s="73">
        <f t="shared" ref="BW6:BW68" si="72">BQ6+BT6</f>
        <v>0.14437150399999998</v>
      </c>
      <c r="BX6" s="73">
        <f t="shared" si="43"/>
        <v>0.15586651299999998</v>
      </c>
      <c r="BY6" s="73">
        <f t="shared" si="44"/>
        <v>0.86202571839999997</v>
      </c>
      <c r="BZ6" s="73">
        <f t="shared" si="45"/>
        <v>0.85562849600000002</v>
      </c>
      <c r="CA6" s="73">
        <f t="shared" si="46"/>
        <v>0.84413348700000002</v>
      </c>
      <c r="CB6" s="73">
        <f t="shared" si="66"/>
        <v>0.4132296967654765</v>
      </c>
      <c r="CC6" s="73">
        <f t="shared" si="67"/>
        <v>0.43508345957911138</v>
      </c>
      <c r="CD6" s="73">
        <f t="shared" si="68"/>
        <v>0.38859583258712799</v>
      </c>
      <c r="CE6" s="73">
        <f>IF(A6&lt;=Cotización!$B$15+1,IF(Cotización!$B$8="Fija",VLOOKUP(Tablas!A6,Tablas!$DE$3:$DG$116,2,FALSE),(VLOOKUP(A6,Tablas!$DE$3:$DG$116,3,FALSE))/100),"")</f>
        <v>4.2500000000000003E-2</v>
      </c>
      <c r="CF6" s="81">
        <f t="shared" si="47"/>
        <v>0.88084047985832481</v>
      </c>
      <c r="CG6" s="81">
        <f t="shared" si="48"/>
        <v>0.84436395691940669</v>
      </c>
      <c r="CH6" s="83">
        <f>IF(D6&lt;=110,IF(Cotización!$B$10="Geométrico",POWER(1+Cotización!$B$11,Tablas!A6),1+Tablas!A6*Cotización!$B$11),"")</f>
        <v>1.03</v>
      </c>
      <c r="CI6" s="83">
        <f>IF(Cotización!$F$3="","",Cotización!$F$3)</f>
        <v>0.04</v>
      </c>
      <c r="CJ6" s="83">
        <f>IF(Cotización!$G$3="","",Cotización!$G$3)</f>
        <v>0.04</v>
      </c>
      <c r="CK6" s="83">
        <f>IF(Cotización!$H$3="","",Cotización!$H$3)</f>
        <v>0.04</v>
      </c>
      <c r="CL6" s="52"/>
      <c r="CM6" s="52"/>
      <c r="CN6" s="52"/>
      <c r="CP6" s="15">
        <v>3</v>
      </c>
      <c r="CQ6" s="16"/>
      <c r="CR6" s="17"/>
      <c r="CS6" s="16">
        <v>4</v>
      </c>
      <c r="CT6" s="16">
        <v>4</v>
      </c>
      <c r="CU6" s="18">
        <v>1.4999999999999999E-2</v>
      </c>
      <c r="CV6"/>
      <c r="CW6"/>
      <c r="CX6"/>
      <c r="CY6"/>
      <c r="CZ6"/>
      <c r="DA6"/>
      <c r="DB6"/>
      <c r="DE6" s="24">
        <v>1</v>
      </c>
      <c r="DF6" s="23">
        <f>Cotización!$B$9</f>
        <v>4.2500000000000003E-2</v>
      </c>
      <c r="DG6" s="158">
        <v>4.29</v>
      </c>
      <c r="DK6" s="33">
        <v>1</v>
      </c>
      <c r="DL6" s="1">
        <v>0.32850000000000001</v>
      </c>
      <c r="DM6" s="1">
        <v>0.24199999999999999</v>
      </c>
      <c r="DN6" s="26">
        <v>0.2666</v>
      </c>
      <c r="DO6" s="28"/>
      <c r="DP6" s="33">
        <v>1</v>
      </c>
      <c r="DQ6" s="1">
        <v>0.37080000000000002</v>
      </c>
      <c r="DR6" s="1">
        <v>0.2162</v>
      </c>
      <c r="DS6" s="26">
        <v>0.29859999999999998</v>
      </c>
      <c r="DT6" s="28"/>
      <c r="DU6" s="33">
        <v>1</v>
      </c>
      <c r="DV6" s="1">
        <v>0.36020000000000002</v>
      </c>
      <c r="DW6" s="1">
        <v>0.16539999999999999</v>
      </c>
      <c r="DX6" s="26">
        <v>0.2054</v>
      </c>
    </row>
    <row r="7" spans="1:128" s="12" customFormat="1" ht="16.2" thickBot="1" x14ac:dyDescent="0.35">
      <c r="A7" s="10">
        <f t="shared" si="69"/>
        <v>4</v>
      </c>
      <c r="B7" s="11">
        <v>1.1169779949161211E-4</v>
      </c>
      <c r="C7" s="11">
        <v>0</v>
      </c>
      <c r="D7" s="10">
        <f t="shared" si="70"/>
        <v>5</v>
      </c>
      <c r="E7" s="73">
        <f>IF(Cotización!$B$7 ="Nacional ",IFERROR(VLOOKUP(D7,$DU$32:$DX$46,2,TRUE)," "),IF(Cotización!$B$7 ="Dólar",IFERROR(VLOOKUP(D7,$DU$32:$DX$46,3,TRUE)," "),IFERROR(VLOOKUP(D7,$DU$32:$DX$46,4,TRUE)," ")))</f>
        <v>0.1179</v>
      </c>
      <c r="F7" s="73">
        <f>IF(Cotización!$B$7 ="Nacional ",IFERROR(VLOOKUP(D7,$DK$32:$DN$50,2,TRUE)," "),IF(Cotización!$B$7 ="Dólar",IFERROR(VLOOKUP(D7,$DK$32:$DN$50,3,TRUE)," "),IFERROR(VLOOKUP(D7,$DK$32:$DN$50,4,TRUE)," ")))</f>
        <v>0.12609999999999999</v>
      </c>
      <c r="G7" s="76">
        <f>IF(Cotización!$B$7 ="Nacional ",IFERROR(VLOOKUP(D7,$DP$32:$DS$48,2,TRUE)," "),IF(Cotización!$B$7 ="Dólar",IFERROR(VLOOKUP(D7,$DP$32:$DS$48,3,TRUE)," "),IFERROR(VLOOKUP(D7,$DP$32:$DS$48,4,TRUE)," ")))</f>
        <v>0.13519999999999999</v>
      </c>
      <c r="H7" s="73">
        <f t="shared" si="49"/>
        <v>1.0414702824597913E-4</v>
      </c>
      <c r="I7" s="73">
        <f t="shared" si="50"/>
        <v>1.0465525323366596E-4</v>
      </c>
      <c r="J7" s="73">
        <f t="shared" si="51"/>
        <v>1.0511321421158157E-4</v>
      </c>
      <c r="K7" s="73">
        <f t="shared" si="4"/>
        <v>0</v>
      </c>
      <c r="L7" s="73">
        <f t="shared" si="5"/>
        <v>0</v>
      </c>
      <c r="M7" s="73">
        <f t="shared" si="0"/>
        <v>0</v>
      </c>
      <c r="N7" s="73">
        <f t="shared" si="6"/>
        <v>0.11789341541471997</v>
      </c>
      <c r="O7" s="73">
        <f t="shared" si="7"/>
        <v>0.12609295745374205</v>
      </c>
      <c r="P7" s="73">
        <f t="shared" si="1"/>
        <v>0.13519244922875434</v>
      </c>
      <c r="Q7" s="73">
        <f t="shared" si="52"/>
        <v>0.11799852862893155</v>
      </c>
      <c r="R7" s="73">
        <f t="shared" si="53"/>
        <v>0.12619761270697571</v>
      </c>
      <c r="S7" s="73">
        <f t="shared" si="54"/>
        <v>0.13529659625700033</v>
      </c>
      <c r="T7" s="73">
        <f t="shared" si="8"/>
        <v>0.88200147137106844</v>
      </c>
      <c r="U7" s="73">
        <f t="shared" si="55"/>
        <v>0.87380238729302429</v>
      </c>
      <c r="V7" s="73">
        <f t="shared" si="9"/>
        <v>0.8647034037429997</v>
      </c>
      <c r="W7" s="73">
        <f t="shared" si="56"/>
        <v>0.3567003144371676</v>
      </c>
      <c r="X7" s="73">
        <f t="shared" si="57"/>
        <v>0.37277738514085385</v>
      </c>
      <c r="Y7" s="73">
        <f>V6*Y6</f>
        <v>0.32847401007687532</v>
      </c>
      <c r="Z7" s="77">
        <v>4.35E-4</v>
      </c>
      <c r="AA7" s="78">
        <v>0</v>
      </c>
      <c r="AB7" s="78">
        <f>IF(Cotización!$B$7 ="Nacional ",IFERROR(VLOOKUP(D7,$DU$6:$DX$20,2,TRUE)," "),IF(Cotización!$B$7 ="Dólar",IFERROR(VLOOKUP(D7,$DU$6:$DX$20,3,TRUE)," "),IFERROR(VLOOKUP(D7,$DU$6:$DX$20,4,TRUE)," ")))</f>
        <v>0.1179</v>
      </c>
      <c r="AC7" s="78">
        <f>IF(Cotización!$B$7 ="Nacional ",IFERROR(VLOOKUP(D7,$DK$6:$DN$24,2,TRUE)," "),IF(Cotización!$B$7 ="Dólar",IFERROR(VLOOKUP(D7,$DK$6:$DN$24,3,TRUE)," "),IFERROR(VLOOKUP(D7,$DK$6:$DN$24,4,TRUE)," ")))</f>
        <v>0.12609999999999999</v>
      </c>
      <c r="AD7" s="79">
        <f xml:space="preserve"> IF(Cotización!$B$7 ="Nacional ",IFERROR(VLOOKUP(D7,$DP$6:$DS$22,2,TRUE)," "),IF(Cotización!$B$7 ="Dólar",IFERROR(VLOOKUP(D7,$DP$6:$DS$22,3,TRUE)," "),IFERROR(VLOOKUP(D7,$DP$6:$DS$22,4,TRUE)," ")))</f>
        <v>0.13519999999999999</v>
      </c>
      <c r="AE7" s="79">
        <f t="shared" si="10"/>
        <v>4.0935674999999997E-4</v>
      </c>
      <c r="AF7" s="79">
        <f t="shared" si="11"/>
        <v>4.0757324999999997E-4</v>
      </c>
      <c r="AG7" s="73">
        <f t="shared" si="12"/>
        <v>4.0559400000000001E-4</v>
      </c>
      <c r="AH7" s="73">
        <f t="shared" si="13"/>
        <v>0</v>
      </c>
      <c r="AI7" s="73">
        <f t="shared" si="14"/>
        <v>0</v>
      </c>
      <c r="AJ7" s="73">
        <f t="shared" si="15"/>
        <v>0</v>
      </c>
      <c r="AK7" s="73">
        <f t="shared" si="16"/>
        <v>0.11787435675000001</v>
      </c>
      <c r="AL7" s="73">
        <f t="shared" si="17"/>
        <v>0.12607257324999999</v>
      </c>
      <c r="AM7" s="73">
        <f t="shared" si="18"/>
        <v>0.13517059399999998</v>
      </c>
      <c r="AN7" s="73">
        <f t="shared" si="19"/>
        <v>0.11828371350000001</v>
      </c>
      <c r="AO7" s="73">
        <f t="shared" si="59"/>
        <v>0.12648014649999997</v>
      </c>
      <c r="AP7" s="73">
        <f t="shared" si="20"/>
        <v>0.13557618799999999</v>
      </c>
      <c r="AQ7" s="73">
        <f t="shared" si="21"/>
        <v>0.8817162865</v>
      </c>
      <c r="AR7" s="73">
        <f t="shared" si="22"/>
        <v>0.87351985350000005</v>
      </c>
      <c r="AS7" s="73">
        <f t="shared" si="23"/>
        <v>0.86442381200000007</v>
      </c>
      <c r="AT7" s="73">
        <f t="shared" si="60"/>
        <v>0.356214626218474</v>
      </c>
      <c r="AU7" s="73">
        <f t="shared" si="61"/>
        <v>0.37226980615415184</v>
      </c>
      <c r="AV7" s="80">
        <f t="shared" si="62"/>
        <v>0.32802675519544061</v>
      </c>
      <c r="AW7" s="73">
        <f t="shared" si="2"/>
        <v>1.0414702824597913E-4</v>
      </c>
      <c r="AX7" s="73">
        <f t="shared" si="24"/>
        <v>1.0465525323366596E-4</v>
      </c>
      <c r="AY7" s="73">
        <f t="shared" si="25"/>
        <v>1.0511321421158157E-4</v>
      </c>
      <c r="AZ7" s="73">
        <f t="shared" si="26"/>
        <v>0.11789341541471997</v>
      </c>
      <c r="BA7" s="73">
        <f t="shared" si="27"/>
        <v>0.12609295745374205</v>
      </c>
      <c r="BB7" s="73">
        <f t="shared" si="63"/>
        <v>0.13519244922875434</v>
      </c>
      <c r="BC7" s="73">
        <f t="shared" si="28"/>
        <v>0.11799852862893155</v>
      </c>
      <c r="BD7" s="73">
        <f t="shared" si="29"/>
        <v>0.12619761270697571</v>
      </c>
      <c r="BE7" s="73">
        <f t="shared" si="30"/>
        <v>0.13529659625700033</v>
      </c>
      <c r="BF7" s="73">
        <f t="shared" si="31"/>
        <v>0.88200147137106844</v>
      </c>
      <c r="BG7" s="73">
        <f t="shared" si="32"/>
        <v>0.87380238729302429</v>
      </c>
      <c r="BH7" s="73">
        <f t="shared" si="33"/>
        <v>0.8647034037429997</v>
      </c>
      <c r="BI7" s="73">
        <f t="shared" si="64"/>
        <v>0.3567003144371676</v>
      </c>
      <c r="BJ7" s="73">
        <f t="shared" si="65"/>
        <v>0.37277738514085385</v>
      </c>
      <c r="BK7" s="80">
        <f t="shared" si="71"/>
        <v>0.32847401007687532</v>
      </c>
      <c r="BL7" s="77">
        <v>4.35E-4</v>
      </c>
      <c r="BM7" s="77">
        <f t="shared" si="34"/>
        <v>0.1179</v>
      </c>
      <c r="BN7" s="77">
        <f t="shared" si="35"/>
        <v>0.12609999999999999</v>
      </c>
      <c r="BO7" s="79">
        <f t="shared" si="36"/>
        <v>0.13519999999999999</v>
      </c>
      <c r="BP7" s="79">
        <f t="shared" si="37"/>
        <v>4.0935674999999997E-4</v>
      </c>
      <c r="BQ7" s="79">
        <f t="shared" si="38"/>
        <v>4.0757324999999997E-4</v>
      </c>
      <c r="BR7" s="73">
        <f t="shared" si="3"/>
        <v>4.0559400000000001E-4</v>
      </c>
      <c r="BS7" s="73">
        <f t="shared" si="39"/>
        <v>0.11787435675000001</v>
      </c>
      <c r="BT7" s="73">
        <f t="shared" si="40"/>
        <v>0.12607257324999999</v>
      </c>
      <c r="BU7" s="73">
        <f t="shared" si="41"/>
        <v>0.13517059399999998</v>
      </c>
      <c r="BV7" s="73">
        <f t="shared" si="42"/>
        <v>0.11828371350000001</v>
      </c>
      <c r="BW7" s="73">
        <f t="shared" si="72"/>
        <v>0.12648014649999997</v>
      </c>
      <c r="BX7" s="73">
        <f t="shared" si="43"/>
        <v>0.13557618799999999</v>
      </c>
      <c r="BY7" s="73">
        <f t="shared" si="44"/>
        <v>0.8817162865</v>
      </c>
      <c r="BZ7" s="73">
        <f t="shared" si="45"/>
        <v>0.87351985350000005</v>
      </c>
      <c r="CA7" s="73">
        <f t="shared" si="46"/>
        <v>0.86442381200000007</v>
      </c>
      <c r="CB7" s="73">
        <f t="shared" si="66"/>
        <v>0.356214626218474</v>
      </c>
      <c r="CC7" s="73">
        <f t="shared" si="67"/>
        <v>0.37226980615415184</v>
      </c>
      <c r="CD7" s="73">
        <f t="shared" si="68"/>
        <v>0.32802675519544061</v>
      </c>
      <c r="CE7" s="73">
        <f>IF(A7&lt;=Cotización!$B$15+1,IF(Cotización!$B$8="Fija",VLOOKUP(Tablas!A7,Tablas!$DE$3:$DG$116,2,FALSE),(VLOOKUP(A7,Tablas!$DE$3:$DG$116,3,FALSE))/100),"")</f>
        <v>4.2300000000000004E-2</v>
      </c>
      <c r="CF7" s="81">
        <f t="shared" si="47"/>
        <v>0.84436395691940669</v>
      </c>
      <c r="CG7" s="81">
        <f t="shared" si="48"/>
        <v>0.80939796483838833</v>
      </c>
      <c r="CH7" s="83">
        <f>IF(D7&lt;=110,IF(Cotización!$B$10="Geométrico",POWER(1+Cotización!$B$11,Tablas!A7),1+Tablas!A7*Cotización!$B$11),"")</f>
        <v>1.04</v>
      </c>
      <c r="CI7" s="83">
        <f>IF(Cotización!$F$3="","",Cotización!$F$3)</f>
        <v>0.04</v>
      </c>
      <c r="CJ7" s="83">
        <f>IF(Cotización!$G$3="","",Cotización!$G$3)</f>
        <v>0.04</v>
      </c>
      <c r="CK7" s="83">
        <f>IF(Cotización!$H$3="","",Cotización!$H$3)</f>
        <v>0.04</v>
      </c>
      <c r="CL7" s="52"/>
      <c r="CM7" s="52"/>
      <c r="CN7" s="52"/>
      <c r="CP7" s="15">
        <v>4</v>
      </c>
      <c r="CQ7" s="16"/>
      <c r="CR7"/>
      <c r="CS7" s="16">
        <v>5</v>
      </c>
      <c r="CT7" s="16">
        <v>5</v>
      </c>
      <c r="CU7" s="18">
        <v>0.02</v>
      </c>
      <c r="CV7"/>
      <c r="CW7"/>
      <c r="CX7"/>
      <c r="CY7"/>
      <c r="CZ7"/>
      <c r="DA7"/>
      <c r="DB7"/>
      <c r="DE7" s="24">
        <v>2</v>
      </c>
      <c r="DF7" s="23">
        <f>Cotización!$B$9</f>
        <v>4.2500000000000003E-2</v>
      </c>
      <c r="DG7" s="158">
        <v>4.26</v>
      </c>
      <c r="DK7" s="34">
        <v>2</v>
      </c>
      <c r="DL7" s="2">
        <v>0.2175</v>
      </c>
      <c r="DM7" s="2">
        <v>0.14630000000000001</v>
      </c>
      <c r="DN7" s="27">
        <v>0.17849999999999999</v>
      </c>
      <c r="DO7" s="28"/>
      <c r="DP7" s="34">
        <v>2</v>
      </c>
      <c r="DQ7" s="2">
        <v>0.24010000000000001</v>
      </c>
      <c r="DR7" s="2">
        <v>0.14940000000000001</v>
      </c>
      <c r="DS7" s="27">
        <v>0.19020000000000001</v>
      </c>
      <c r="DT7" s="28"/>
      <c r="DU7" s="34">
        <v>2</v>
      </c>
      <c r="DV7" s="2">
        <v>0.22270000000000001</v>
      </c>
      <c r="DW7" s="2">
        <v>0.1202</v>
      </c>
      <c r="DX7" s="27">
        <v>0.14000000000000001</v>
      </c>
    </row>
    <row r="8" spans="1:128" s="12" customFormat="1" ht="16.2" thickBot="1" x14ac:dyDescent="0.35">
      <c r="A8" s="10">
        <f t="shared" si="69"/>
        <v>5</v>
      </c>
      <c r="B8" s="11">
        <v>1.2038246714498171E-4</v>
      </c>
      <c r="C8" s="11">
        <v>0</v>
      </c>
      <c r="D8" s="10">
        <f t="shared" si="70"/>
        <v>6</v>
      </c>
      <c r="E8" s="73">
        <f>IF(Cotización!$B$7 ="Nacional ",IFERROR(VLOOKUP(D8,$DU$32:$DX$46,2,TRUE)," "),IF(Cotización!$B$7 ="Dólar",IFERROR(VLOOKUP(D8,$DU$32:$DX$46,3,TRUE)," "),IFERROR(VLOOKUP(D8,$DU$32:$DX$46,4,TRUE)," ")))</f>
        <v>0.10390000000000001</v>
      </c>
      <c r="F8" s="73">
        <f>IF(Cotización!$B$7 ="Nacional ",IFERROR(VLOOKUP(D8,$DK$32:$DN$50,2,TRUE)," "),IF(Cotización!$B$7 ="Dólar",IFERROR(VLOOKUP(D8,$DK$32:$DN$50,3,TRUE)," "),IFERROR(VLOOKUP(D8,$DK$32:$DN$50,4,TRUE)," ")))</f>
        <v>0.11310000000000001</v>
      </c>
      <c r="G8" s="76">
        <f>IF(Cotización!$B$7 ="Nacional ",IFERROR(VLOOKUP(D8,$DP$32:$DS$48,2,TRUE)," "),IF(Cotización!$B$7 ="Dólar",IFERROR(VLOOKUP(D8,$DP$32:$DS$48,3,TRUE)," "),IFERROR(VLOOKUP(D8,$DP$32:$DS$48,4,TRUE)," ")))</f>
        <v>0.1206</v>
      </c>
      <c r="H8" s="73">
        <f>B8*(1-(C8+G8)/2+(C8*G8)/3)</f>
        <v>1.1312340437613931E-4</v>
      </c>
      <c r="I8" s="73">
        <f t="shared" si="50"/>
        <v>1.13574838627933E-4</v>
      </c>
      <c r="J8" s="73">
        <f t="shared" si="51"/>
        <v>1.1412859797679991E-4</v>
      </c>
      <c r="K8" s="73">
        <f t="shared" si="4"/>
        <v>0</v>
      </c>
      <c r="L8" s="73">
        <f t="shared" si="5"/>
        <v>0</v>
      </c>
      <c r="M8" s="73">
        <f t="shared" si="0"/>
        <v>0</v>
      </c>
      <c r="N8" s="73">
        <f t="shared" si="6"/>
        <v>0.10389374613083183</v>
      </c>
      <c r="O8" s="73">
        <f t="shared" si="7"/>
        <v>0.11309319237148296</v>
      </c>
      <c r="P8" s="73">
        <f t="shared" si="1"/>
        <v>0.12059274093723116</v>
      </c>
      <c r="Q8" s="73">
        <f>J8+L8+N8</f>
        <v>0.10400787472880862</v>
      </c>
      <c r="R8" s="73">
        <f t="shared" si="53"/>
        <v>0.1132067672101109</v>
      </c>
      <c r="S8" s="73">
        <f t="shared" si="54"/>
        <v>0.12070586434160729</v>
      </c>
      <c r="T8" s="73">
        <f t="shared" si="8"/>
        <v>0.89599212527119132</v>
      </c>
      <c r="U8" s="73">
        <f t="shared" si="55"/>
        <v>0.88679323278988909</v>
      </c>
      <c r="V8" s="73">
        <f t="shared" si="9"/>
        <v>0.87929413565839276</v>
      </c>
      <c r="W8" s="73">
        <f t="shared" si="56"/>
        <v>0.31461020217210461</v>
      </c>
      <c r="X8" s="73">
        <f t="shared" si="57"/>
        <v>0.32573376906492923</v>
      </c>
      <c r="Y8" s="73">
        <f t="shared" si="58"/>
        <v>0.28403259455458646</v>
      </c>
      <c r="Z8" s="77">
        <v>4.3600000000000003E-4</v>
      </c>
      <c r="AA8" s="78">
        <v>0</v>
      </c>
      <c r="AB8" s="78">
        <f>IF(Cotización!$B$7 ="Nacional ",IFERROR(VLOOKUP(D8,$DU$6:$DX$20,2,TRUE)," "),IF(Cotización!$B$7 ="Dólar",IFERROR(VLOOKUP(D8,$DU$6:$DX$20,3,TRUE)," "),IFERROR(VLOOKUP(D8,$DU$6:$DX$20,4,TRUE)," ")))</f>
        <v>0.10390000000000001</v>
      </c>
      <c r="AC8" s="78">
        <f>IF(Cotización!$B$7 ="Nacional ",IFERROR(VLOOKUP(D8,$DK$6:$DN$24,2,TRUE)," "),IF(Cotización!$B$7 ="Dólar",IFERROR(VLOOKUP(D8,$DK$6:$DN$24,3,TRUE)," "),IFERROR(VLOOKUP(D8,$DK$6:$DN$24,4,TRUE)," ")))</f>
        <v>0.11310000000000001</v>
      </c>
      <c r="AD8" s="79">
        <f xml:space="preserve"> IF(Cotización!$B$7 ="Nacional ",IFERROR(VLOOKUP(D8,$DP$6:$DS$22,2,TRUE)," "),IF(Cotización!$B$7 ="Dólar",IFERROR(VLOOKUP(D8,$DP$6:$DS$22,3,TRUE)," "),IFERROR(VLOOKUP(D8,$DP$6:$DS$22,4,TRUE)," ")))</f>
        <v>0.1206</v>
      </c>
      <c r="AE8" s="79">
        <f t="shared" si="10"/>
        <v>4.1334979999999998E-4</v>
      </c>
      <c r="AF8" s="79">
        <f t="shared" si="11"/>
        <v>4.1134420000000002E-4</v>
      </c>
      <c r="AG8" s="73">
        <f t="shared" si="12"/>
        <v>4.0970920000000003E-4</v>
      </c>
      <c r="AH8" s="73">
        <f t="shared" si="13"/>
        <v>0</v>
      </c>
      <c r="AI8" s="73">
        <f t="shared" si="14"/>
        <v>0</v>
      </c>
      <c r="AJ8" s="73">
        <f t="shared" si="15"/>
        <v>0</v>
      </c>
      <c r="AK8" s="73">
        <f t="shared" si="16"/>
        <v>0.1038773498</v>
      </c>
      <c r="AL8" s="73">
        <f t="shared" si="17"/>
        <v>0.1130753442</v>
      </c>
      <c r="AM8" s="73">
        <f t="shared" si="18"/>
        <v>0.12057370919999999</v>
      </c>
      <c r="AN8" s="73">
        <f t="shared" si="19"/>
        <v>0.10429069960000001</v>
      </c>
      <c r="AO8" s="73">
        <f t="shared" si="59"/>
        <v>0.11348668839999999</v>
      </c>
      <c r="AP8" s="73">
        <f t="shared" si="20"/>
        <v>0.12098341839999999</v>
      </c>
      <c r="AQ8" s="73">
        <f t="shared" si="21"/>
        <v>0.89570930039999996</v>
      </c>
      <c r="AR8" s="73">
        <f t="shared" si="22"/>
        <v>0.88651331160000002</v>
      </c>
      <c r="AS8" s="73">
        <f t="shared" si="23"/>
        <v>0.87901658159999996</v>
      </c>
      <c r="AT8" s="73">
        <f t="shared" si="60"/>
        <v>0.31408023742633845</v>
      </c>
      <c r="AU8" s="73">
        <f t="shared" si="61"/>
        <v>0.32518506653424811</v>
      </c>
      <c r="AV8" s="80">
        <f t="shared" si="62"/>
        <v>0.28355413816403358</v>
      </c>
      <c r="AW8" s="73">
        <f t="shared" si="2"/>
        <v>1.1312340437613931E-4</v>
      </c>
      <c r="AX8" s="73">
        <f t="shared" si="24"/>
        <v>1.13574838627933E-4</v>
      </c>
      <c r="AY8" s="73">
        <f t="shared" si="25"/>
        <v>1.1412859797679991E-4</v>
      </c>
      <c r="AZ8" s="73">
        <f t="shared" si="26"/>
        <v>0.10389374613083183</v>
      </c>
      <c r="BA8" s="73">
        <f t="shared" si="27"/>
        <v>0.11309319237148296</v>
      </c>
      <c r="BB8" s="73">
        <f t="shared" si="63"/>
        <v>0.12059274093723116</v>
      </c>
      <c r="BC8" s="73">
        <f t="shared" si="28"/>
        <v>0.10400787472880862</v>
      </c>
      <c r="BD8" s="73">
        <f t="shared" si="29"/>
        <v>0.1132067672101109</v>
      </c>
      <c r="BE8" s="73">
        <f>AW8+BB8</f>
        <v>0.12070586434160729</v>
      </c>
      <c r="BF8" s="73">
        <f t="shared" si="31"/>
        <v>0.89599212527119132</v>
      </c>
      <c r="BG8" s="73">
        <f t="shared" si="32"/>
        <v>0.88679323278988909</v>
      </c>
      <c r="BH8" s="73">
        <f t="shared" si="33"/>
        <v>0.87929413565839276</v>
      </c>
      <c r="BI8" s="73">
        <f t="shared" si="64"/>
        <v>0.31461020217210461</v>
      </c>
      <c r="BJ8" s="73">
        <f t="shared" si="65"/>
        <v>0.32573376906492923</v>
      </c>
      <c r="BK8" s="80">
        <f t="shared" si="71"/>
        <v>0.28403259455458646</v>
      </c>
      <c r="BL8" s="77">
        <v>4.3600000000000003E-4</v>
      </c>
      <c r="BM8" s="77">
        <f t="shared" si="34"/>
        <v>0.10390000000000001</v>
      </c>
      <c r="BN8" s="77">
        <f t="shared" si="35"/>
        <v>0.11310000000000001</v>
      </c>
      <c r="BO8" s="79">
        <f t="shared" si="36"/>
        <v>0.1206</v>
      </c>
      <c r="BP8" s="79">
        <f t="shared" si="37"/>
        <v>4.1334979999999998E-4</v>
      </c>
      <c r="BQ8" s="79">
        <f t="shared" si="38"/>
        <v>4.1134420000000002E-4</v>
      </c>
      <c r="BR8" s="73">
        <f t="shared" si="3"/>
        <v>4.0970920000000003E-4</v>
      </c>
      <c r="BS8" s="73">
        <f t="shared" si="39"/>
        <v>0.1038773498</v>
      </c>
      <c r="BT8" s="73">
        <f t="shared" si="40"/>
        <v>0.1130753442</v>
      </c>
      <c r="BU8" s="73">
        <f t="shared" si="41"/>
        <v>0.12057370919999999</v>
      </c>
      <c r="BV8" s="73">
        <f t="shared" si="42"/>
        <v>0.10429069960000001</v>
      </c>
      <c r="BW8" s="73">
        <f t="shared" si="72"/>
        <v>0.11348668839999999</v>
      </c>
      <c r="BX8" s="73">
        <f t="shared" si="43"/>
        <v>0.12098341839999999</v>
      </c>
      <c r="BY8" s="73">
        <f t="shared" si="44"/>
        <v>0.89570930039999996</v>
      </c>
      <c r="BZ8" s="73">
        <f t="shared" si="45"/>
        <v>0.88651331160000002</v>
      </c>
      <c r="CA8" s="73">
        <f t="shared" si="46"/>
        <v>0.87901658159999996</v>
      </c>
      <c r="CB8" s="73">
        <f t="shared" si="66"/>
        <v>0.31408023742633845</v>
      </c>
      <c r="CC8" s="73">
        <f t="shared" si="67"/>
        <v>0.32518506653424811</v>
      </c>
      <c r="CD8" s="73">
        <f t="shared" si="68"/>
        <v>0.28355413816403358</v>
      </c>
      <c r="CE8" s="73">
        <f>IF(A8&lt;=Cotización!$B$15+1,IF(Cotización!$B$8="Fija",VLOOKUP(Tablas!A8,Tablas!$DE$3:$DG$116,2,FALSE),(VLOOKUP(A8,Tablas!$DE$3:$DG$116,3,FALSE))/100),"")</f>
        <v>4.2300000000000004E-2</v>
      </c>
      <c r="CF8" s="81">
        <f t="shared" si="47"/>
        <v>0.80939796483838833</v>
      </c>
      <c r="CG8" s="81">
        <f t="shared" si="48"/>
        <v>0.7758799509570441</v>
      </c>
      <c r="CH8" s="83">
        <f>IF(D8&lt;=110,IF(Cotización!$B$10="Geométrico",POWER(1+Cotización!$B$11,Tablas!A8),1+Tablas!A8*Cotización!$B$11),"")</f>
        <v>1.05</v>
      </c>
      <c r="CI8" s="83">
        <f>IF(Cotización!$F$3="","",Cotización!$F$3)</f>
        <v>0.04</v>
      </c>
      <c r="CJ8" s="83">
        <f>IF(Cotización!$G$3="","",Cotización!$G$3)</f>
        <v>0.04</v>
      </c>
      <c r="CK8" s="83">
        <f>IF(Cotización!$H$3="","",Cotización!$H$3)</f>
        <v>0.04</v>
      </c>
      <c r="CL8" s="52"/>
      <c r="CM8" s="52"/>
      <c r="CN8" s="52"/>
      <c r="CP8" s="15">
        <v>5</v>
      </c>
      <c r="CQ8" s="16"/>
      <c r="CR8"/>
      <c r="CS8" s="16">
        <v>6</v>
      </c>
      <c r="CT8" s="16">
        <v>6</v>
      </c>
      <c r="CU8" s="18">
        <v>2.5000000000000001E-2</v>
      </c>
      <c r="CV8"/>
      <c r="CW8"/>
      <c r="CX8"/>
      <c r="CY8"/>
      <c r="CZ8"/>
      <c r="DA8"/>
      <c r="DB8"/>
      <c r="DE8" s="24">
        <v>3</v>
      </c>
      <c r="DF8" s="23">
        <f>Cotización!$B$9</f>
        <v>4.2500000000000003E-2</v>
      </c>
      <c r="DG8" s="158">
        <v>4.25</v>
      </c>
      <c r="DK8" s="33">
        <v>3</v>
      </c>
      <c r="DL8" s="1">
        <v>0.1709</v>
      </c>
      <c r="DM8" s="1">
        <v>0.109</v>
      </c>
      <c r="DN8" s="26">
        <v>0.1411</v>
      </c>
      <c r="DO8" s="28"/>
      <c r="DP8" s="33">
        <v>3</v>
      </c>
      <c r="DQ8" s="1">
        <v>0.1862</v>
      </c>
      <c r="DR8" s="1">
        <v>0.12039999999999999</v>
      </c>
      <c r="DS8" s="26">
        <v>0.14599999999999999</v>
      </c>
      <c r="DT8" s="28"/>
      <c r="DU8" s="33">
        <v>3</v>
      </c>
      <c r="DV8" s="1">
        <v>0.16800000000000001</v>
      </c>
      <c r="DW8" s="1">
        <v>9.98E-2</v>
      </c>
      <c r="DX8" s="26">
        <v>0.1119</v>
      </c>
    </row>
    <row r="9" spans="1:128" s="12" customFormat="1" ht="16.2" thickBot="1" x14ac:dyDescent="0.35">
      <c r="A9" s="10">
        <f t="shared" si="69"/>
        <v>6</v>
      </c>
      <c r="B9" s="11">
        <v>1.2974238043965105E-4</v>
      </c>
      <c r="C9" s="11">
        <v>0</v>
      </c>
      <c r="D9" s="10">
        <f t="shared" si="70"/>
        <v>7</v>
      </c>
      <c r="E9" s="73">
        <f>IF(Cotización!$B$7 ="Nacional ",IFERROR(VLOOKUP(D9,$DU$32:$DX$46,2,TRUE)," "),IF(Cotización!$B$7 ="Dólar",IFERROR(VLOOKUP(D9,$DU$32:$DX$46,3,TRUE)," "),IFERROR(VLOOKUP(D9,$DU$32:$DX$46,4,TRUE)," ")))</f>
        <v>9.3299999999999994E-2</v>
      </c>
      <c r="F9" s="73">
        <f>IF(Cotización!$B$7 ="Nacional ",IFERROR(VLOOKUP(D9,$DK$32:$DN$50,2,TRUE)," "),IF(Cotización!$B$7 ="Dólar",IFERROR(VLOOKUP(D9,$DK$32:$DN$50,3,TRUE)," "),IFERROR(VLOOKUP(D9,$DK$32:$DN$50,4,TRUE)," ")))</f>
        <v>0.1032</v>
      </c>
      <c r="G9" s="76">
        <f>IF(Cotización!$B$7 ="Nacional ",IFERROR(VLOOKUP(D9,$DP$32:$DS$48,2,TRUE)," "),IF(Cotización!$B$7 ="Dólar",IFERROR(VLOOKUP(D9,$DP$32:$DS$48,3,TRUE)," "),IFERROR(VLOOKUP(D9,$DP$32:$DS$48,4,TRUE)," ")))</f>
        <v>0.1095</v>
      </c>
      <c r="H9" s="73">
        <f t="shared" si="49"/>
        <v>1.2263898511058016E-4</v>
      </c>
      <c r="I9" s="73">
        <f t="shared" si="50"/>
        <v>1.2304767360896506E-4</v>
      </c>
      <c r="J9" s="73">
        <f t="shared" si="51"/>
        <v>1.2368989839214132E-4</v>
      </c>
      <c r="K9" s="73">
        <f t="shared" si="4"/>
        <v>0</v>
      </c>
      <c r="L9" s="73">
        <f t="shared" si="5"/>
        <v>0</v>
      </c>
      <c r="M9" s="73">
        <f t="shared" si="0"/>
        <v>0</v>
      </c>
      <c r="N9" s="73">
        <f t="shared" si="6"/>
        <v>9.3293947517952489E-2</v>
      </c>
      <c r="O9" s="73">
        <f t="shared" si="7"/>
        <v>0.10319330529316932</v>
      </c>
      <c r="P9" s="73">
        <f t="shared" si="1"/>
        <v>0.10949289660467093</v>
      </c>
      <c r="Q9" s="73">
        <f t="shared" si="52"/>
        <v>9.3417637416344623E-2</v>
      </c>
      <c r="R9" s="73">
        <f t="shared" si="53"/>
        <v>0.10331635296677828</v>
      </c>
      <c r="S9" s="73">
        <f t="shared" si="54"/>
        <v>0.10961553558978152</v>
      </c>
      <c r="T9" s="73">
        <f t="shared" si="8"/>
        <v>0.90658236258365532</v>
      </c>
      <c r="U9" s="73">
        <f t="shared" si="55"/>
        <v>0.89668364703322168</v>
      </c>
      <c r="V9" s="73">
        <f t="shared" si="9"/>
        <v>0.89038446441021846</v>
      </c>
      <c r="W9" s="73">
        <f t="shared" si="56"/>
        <v>0.28188826367618319</v>
      </c>
      <c r="X9" s="73">
        <f t="shared" si="57"/>
        <v>0.28885850209792374</v>
      </c>
      <c r="Y9" s="73">
        <f t="shared" si="58"/>
        <v>0.24974819472768581</v>
      </c>
      <c r="Z9" s="77">
        <v>4.3800000000000002E-4</v>
      </c>
      <c r="AA9" s="78">
        <v>0</v>
      </c>
      <c r="AB9" s="78">
        <f>IF(Cotización!$B$7 ="Nacional ",IFERROR(VLOOKUP(D9,$DU$6:$DX$20,2,TRUE)," "),IF(Cotización!$B$7 ="Dólar",IFERROR(VLOOKUP(D9,$DU$6:$DX$20,3,TRUE)," "),IFERROR(VLOOKUP(D9,$DU$6:$DX$20,4,TRUE)," ")))</f>
        <v>9.3299999999999994E-2</v>
      </c>
      <c r="AC9" s="78">
        <f>IF(Cotización!$B$7 ="Nacional ",IFERROR(VLOOKUP(D9,$DK$6:$DN$24,2,TRUE)," "),IF(Cotización!$B$7 ="Dólar",IFERROR(VLOOKUP(D9,$DK$6:$DN$24,3,TRUE)," "),IFERROR(VLOOKUP(D9,$DK$6:$DN$24,4,TRUE)," ")))</f>
        <v>0.1032</v>
      </c>
      <c r="AD9" s="79">
        <f xml:space="preserve"> IF(Cotización!$B$7 ="Nacional ",IFERROR(VLOOKUP(D9,$DP$6:$DS$22,2,TRUE)," "),IF(Cotización!$B$7 ="Dólar",IFERROR(VLOOKUP(D9,$DP$6:$DS$22,3,TRUE)," "),IFERROR(VLOOKUP(D9,$DP$6:$DS$22,4,TRUE)," ")))</f>
        <v>0.1095</v>
      </c>
      <c r="AE9" s="79">
        <f t="shared" si="10"/>
        <v>4.1756730000000003E-4</v>
      </c>
      <c r="AF9" s="79">
        <f t="shared" si="11"/>
        <v>4.1539920000000001E-4</v>
      </c>
      <c r="AG9" s="73">
        <f>Z9*(1-(AA9+AD9)/2+(AA9*AD9)/3)</f>
        <v>4.1401950000000002E-4</v>
      </c>
      <c r="AH9" s="73">
        <f t="shared" si="13"/>
        <v>0</v>
      </c>
      <c r="AI9" s="73">
        <f t="shared" si="14"/>
        <v>0</v>
      </c>
      <c r="AJ9" s="73">
        <f t="shared" si="15"/>
        <v>0</v>
      </c>
      <c r="AK9" s="73">
        <f t="shared" si="16"/>
        <v>9.3279567299999991E-2</v>
      </c>
      <c r="AL9" s="73">
        <f t="shared" si="17"/>
        <v>0.10317739920000001</v>
      </c>
      <c r="AM9" s="73">
        <f t="shared" si="18"/>
        <v>0.10947601950000001</v>
      </c>
      <c r="AN9" s="73">
        <f t="shared" si="19"/>
        <v>9.3697134599999995E-2</v>
      </c>
      <c r="AO9" s="73">
        <f t="shared" si="59"/>
        <v>0.10359279840000001</v>
      </c>
      <c r="AP9" s="73">
        <f t="shared" si="20"/>
        <v>0.10989003900000001</v>
      </c>
      <c r="AQ9" s="73">
        <f t="shared" si="21"/>
        <v>0.90630286540000005</v>
      </c>
      <c r="AR9" s="73">
        <f t="shared" si="22"/>
        <v>0.89640720159999998</v>
      </c>
      <c r="AS9" s="73">
        <f t="shared" si="23"/>
        <v>0.89010996099999995</v>
      </c>
      <c r="AT9" s="73">
        <f t="shared" si="60"/>
        <v>0.2813245897346115</v>
      </c>
      <c r="AU9" s="73">
        <f t="shared" si="61"/>
        <v>0.28828089021614262</v>
      </c>
      <c r="AV9" s="80">
        <f t="shared" si="62"/>
        <v>0.24924878922748289</v>
      </c>
      <c r="AW9" s="73">
        <f t="shared" si="2"/>
        <v>1.2263898511058016E-4</v>
      </c>
      <c r="AX9" s="73">
        <f t="shared" si="24"/>
        <v>1.2304767360896506E-4</v>
      </c>
      <c r="AY9" s="73">
        <f t="shared" si="25"/>
        <v>1.2368989839214132E-4</v>
      </c>
      <c r="AZ9" s="73">
        <f t="shared" si="26"/>
        <v>9.3293947517952489E-2</v>
      </c>
      <c r="BA9" s="73">
        <f t="shared" si="27"/>
        <v>0.10319330529316932</v>
      </c>
      <c r="BB9" s="73">
        <f t="shared" si="63"/>
        <v>0.10949289660467093</v>
      </c>
      <c r="BC9" s="73">
        <f t="shared" si="28"/>
        <v>9.3417637416344623E-2</v>
      </c>
      <c r="BD9" s="73">
        <f t="shared" si="29"/>
        <v>0.10331635296677828</v>
      </c>
      <c r="BE9" s="73">
        <f t="shared" si="30"/>
        <v>0.10961553558978152</v>
      </c>
      <c r="BF9" s="73">
        <f t="shared" si="31"/>
        <v>0.90658236258365532</v>
      </c>
      <c r="BG9" s="73">
        <f t="shared" si="32"/>
        <v>0.89668364703322168</v>
      </c>
      <c r="BH9" s="73">
        <f t="shared" si="33"/>
        <v>0.89038446441021846</v>
      </c>
      <c r="BI9" s="73">
        <f t="shared" si="64"/>
        <v>0.28188826367618319</v>
      </c>
      <c r="BJ9" s="73">
        <f t="shared" si="65"/>
        <v>0.28885850209792374</v>
      </c>
      <c r="BK9" s="80">
        <f t="shared" si="71"/>
        <v>0.24974819472768581</v>
      </c>
      <c r="BL9" s="77">
        <v>4.3800000000000002E-4</v>
      </c>
      <c r="BM9" s="77">
        <f t="shared" si="34"/>
        <v>9.3299999999999994E-2</v>
      </c>
      <c r="BN9" s="77">
        <f t="shared" si="35"/>
        <v>0.1032</v>
      </c>
      <c r="BO9" s="79">
        <f t="shared" si="36"/>
        <v>0.1095</v>
      </c>
      <c r="BP9" s="79">
        <f t="shared" si="37"/>
        <v>4.1756730000000003E-4</v>
      </c>
      <c r="BQ9" s="79">
        <f t="shared" si="38"/>
        <v>4.1539920000000001E-4</v>
      </c>
      <c r="BR9" s="73">
        <f t="shared" si="3"/>
        <v>4.1401950000000002E-4</v>
      </c>
      <c r="BS9" s="73">
        <f t="shared" si="39"/>
        <v>9.3279567299999991E-2</v>
      </c>
      <c r="BT9" s="73">
        <f t="shared" si="40"/>
        <v>0.10317739920000001</v>
      </c>
      <c r="BU9" s="73">
        <f t="shared" si="41"/>
        <v>0.10947601950000001</v>
      </c>
      <c r="BV9" s="73">
        <f t="shared" si="42"/>
        <v>9.3697134599999995E-2</v>
      </c>
      <c r="BW9" s="73">
        <f t="shared" si="72"/>
        <v>0.10359279840000001</v>
      </c>
      <c r="BX9" s="73">
        <f t="shared" si="43"/>
        <v>0.10989003900000001</v>
      </c>
      <c r="BY9" s="73">
        <f t="shared" si="44"/>
        <v>0.90630286540000005</v>
      </c>
      <c r="BZ9" s="73">
        <f t="shared" si="45"/>
        <v>0.89640720159999998</v>
      </c>
      <c r="CA9" s="73">
        <f t="shared" si="46"/>
        <v>0.89010996099999995</v>
      </c>
      <c r="CB9" s="73">
        <f t="shared" si="66"/>
        <v>0.2813245897346115</v>
      </c>
      <c r="CC9" s="73">
        <f t="shared" si="67"/>
        <v>0.28828089021614262</v>
      </c>
      <c r="CD9" s="73">
        <f t="shared" si="68"/>
        <v>0.24924878922748289</v>
      </c>
      <c r="CE9" s="73">
        <f>IF(A9&lt;=Cotización!$B$15+1,IF(Cotización!$B$8="Fija",VLOOKUP(Tablas!A9,Tablas!$DE$3:$DG$116,2,FALSE),(VLOOKUP(A9,Tablas!$DE$3:$DG$116,3,FALSE))/100),"")</f>
        <v>4.2199999999999994E-2</v>
      </c>
      <c r="CF9" s="81">
        <f t="shared" si="47"/>
        <v>0.7758799509570441</v>
      </c>
      <c r="CG9" s="81">
        <f t="shared" si="48"/>
        <v>0.74374995298796409</v>
      </c>
      <c r="CH9" s="83">
        <f>IF(D9&lt;=110,IF(Cotización!$B$10="Geométrico",POWER(1+Cotización!$B$11,Tablas!A9),1+Tablas!A9*Cotización!$B$11),"")</f>
        <v>1.06</v>
      </c>
      <c r="CI9" s="83">
        <f>IF(Cotización!$F$3="","",Cotización!$F$3)</f>
        <v>0.04</v>
      </c>
      <c r="CJ9" s="83">
        <f>IF(Cotización!$G$3="","",Cotización!$G$3)</f>
        <v>0.04</v>
      </c>
      <c r="CK9" s="83">
        <f>IF(Cotización!$H$3="","",Cotización!$H$3)</f>
        <v>0.04</v>
      </c>
      <c r="CL9" s="52"/>
      <c r="CM9" s="52"/>
      <c r="CN9" s="52"/>
      <c r="CP9" s="15">
        <v>6</v>
      </c>
      <c r="CQ9" s="16"/>
      <c r="CR9"/>
      <c r="CS9" s="16">
        <v>7</v>
      </c>
      <c r="CT9" s="16">
        <v>7</v>
      </c>
      <c r="CU9" s="18">
        <v>3.0000000000000002E-2</v>
      </c>
      <c r="CV9"/>
      <c r="CW9"/>
      <c r="CX9"/>
      <c r="CY9"/>
      <c r="CZ9"/>
      <c r="DA9"/>
      <c r="DB9"/>
      <c r="DE9" s="24">
        <v>4</v>
      </c>
      <c r="DF9" s="23">
        <f>Cotización!$B$9</f>
        <v>4.2500000000000003E-2</v>
      </c>
      <c r="DG9" s="158">
        <v>4.2300000000000004</v>
      </c>
      <c r="DK9" s="34">
        <v>4</v>
      </c>
      <c r="DL9" s="2">
        <v>0.14399999999999999</v>
      </c>
      <c r="DM9" s="2">
        <v>8.8499999999999995E-2</v>
      </c>
      <c r="DN9" s="27">
        <v>0.1195</v>
      </c>
      <c r="DO9" s="28"/>
      <c r="DP9" s="34">
        <v>4</v>
      </c>
      <c r="DQ9" s="2">
        <v>0.1555</v>
      </c>
      <c r="DR9" s="2">
        <v>0.1033</v>
      </c>
      <c r="DS9" s="27">
        <v>0.1211</v>
      </c>
      <c r="DT9" s="35"/>
      <c r="DU9" s="34">
        <v>4</v>
      </c>
      <c r="DV9" s="2">
        <v>0.1376</v>
      </c>
      <c r="DW9" s="2">
        <v>8.7400000000000005E-2</v>
      </c>
      <c r="DX9" s="27">
        <v>9.5399999999999999E-2</v>
      </c>
    </row>
    <row r="10" spans="1:128" s="12" customFormat="1" ht="16.2" thickBot="1" x14ac:dyDescent="0.35">
      <c r="A10" s="10">
        <f t="shared" si="69"/>
        <v>7</v>
      </c>
      <c r="B10" s="11">
        <v>1.3983004071410458E-4</v>
      </c>
      <c r="C10" s="11">
        <v>0</v>
      </c>
      <c r="D10" s="10">
        <f t="shared" si="70"/>
        <v>8</v>
      </c>
      <c r="E10" s="73">
        <f>IF(Cotización!$B$7 ="Nacional ",IFERROR(VLOOKUP(D10,$DU$32:$DX$46,2,TRUE)," "),IF(Cotización!$B$7 ="Dólar",IFERROR(VLOOKUP(D10,$DU$32:$DX$46,3,TRUE)," "),IFERROR(VLOOKUP(D10,$DU$32:$DX$46,4,TRUE)," ")))</f>
        <v>8.5099999999999995E-2</v>
      </c>
      <c r="F10" s="73">
        <f>IF(Cotización!$B$7 ="Nacional ",IFERROR(VLOOKUP(D10,$DK$32:$DN$50,2,TRUE)," "),IF(Cotización!$B$7 ="Dólar",IFERROR(VLOOKUP(D10,$DK$32:$DN$50,3,TRUE)," "),IFERROR(VLOOKUP(D10,$DK$32:$DN$50,4,TRUE)," ")))</f>
        <v>9.5299999999999996E-2</v>
      </c>
      <c r="G10" s="76">
        <f>IF(Cotización!$B$7 ="Nacional ",IFERROR(VLOOKUP(D10,$DP$32:$DS$48,2,TRUE)," "),IF(Cotización!$B$7 ="Dólar",IFERROR(VLOOKUP(D10,$DP$32:$DS$48,3,TRUE)," "),IFERROR(VLOOKUP(D10,$DP$32:$DS$48,4,TRUE)," ")))</f>
        <v>0.1007</v>
      </c>
      <c r="H10" s="73">
        <f t="shared" si="49"/>
        <v>1.3278959816414942E-4</v>
      </c>
      <c r="I10" s="73">
        <f t="shared" si="50"/>
        <v>1.3316713927407749E-4</v>
      </c>
      <c r="J10" s="73">
        <f t="shared" si="51"/>
        <v>1.3388027248171944E-4</v>
      </c>
      <c r="K10" s="73">
        <f t="shared" si="4"/>
        <v>0</v>
      </c>
      <c r="L10" s="73">
        <f t="shared" si="5"/>
        <v>0</v>
      </c>
      <c r="M10" s="73">
        <f t="shared" si="0"/>
        <v>0</v>
      </c>
      <c r="N10" s="73">
        <f t="shared" si="6"/>
        <v>8.509405023176761E-2</v>
      </c>
      <c r="O10" s="73">
        <f t="shared" si="7"/>
        <v>9.5293337098559971E-2</v>
      </c>
      <c r="P10" s="73">
        <f t="shared" si="1"/>
        <v>0.10069295955745004</v>
      </c>
      <c r="Q10" s="73">
        <f t="shared" si="52"/>
        <v>8.522793050424933E-2</v>
      </c>
      <c r="R10" s="73">
        <f t="shared" si="53"/>
        <v>9.5426504237834053E-2</v>
      </c>
      <c r="S10" s="73">
        <f t="shared" si="54"/>
        <v>0.10082574915561419</v>
      </c>
      <c r="T10" s="73">
        <f t="shared" si="8"/>
        <v>0.91477206949575063</v>
      </c>
      <c r="U10" s="73">
        <f t="shared" si="55"/>
        <v>0.90457349576216595</v>
      </c>
      <c r="V10" s="73">
        <f t="shared" si="9"/>
        <v>0.89917425084438585</v>
      </c>
      <c r="W10" s="73">
        <f t="shared" si="56"/>
        <v>0.25555492806815855</v>
      </c>
      <c r="X10" s="73">
        <f t="shared" si="57"/>
        <v>0.2590146951377198</v>
      </c>
      <c r="Y10" s="73">
        <f t="shared" si="58"/>
        <v>0.22237191260002948</v>
      </c>
      <c r="Z10" s="77">
        <v>4.4000000000000002E-4</v>
      </c>
      <c r="AA10" s="78">
        <v>0</v>
      </c>
      <c r="AB10" s="78">
        <f>IF(Cotización!$B$7 ="Nacional ",IFERROR(VLOOKUP(D10,$DU$6:$DX$20,2,TRUE)," "),IF(Cotización!$B$7 ="Dólar",IFERROR(VLOOKUP(D10,$DU$6:$DX$20,3,TRUE)," "),IFERROR(VLOOKUP(D10,$DU$6:$DX$20,4,TRUE)," ")))</f>
        <v>8.5099999999999995E-2</v>
      </c>
      <c r="AC10" s="78">
        <f>IF(Cotización!$B$7 ="Nacional ",IFERROR(VLOOKUP(D10,$DK$6:$DN$24,2,TRUE)," "),IF(Cotización!$B$7 ="Dólar",IFERROR(VLOOKUP(D10,$DK$6:$DN$24,3,TRUE)," "),IFERROR(VLOOKUP(D10,$DK$6:$DN$24,4,TRUE)," ")))</f>
        <v>9.5299999999999996E-2</v>
      </c>
      <c r="AD10" s="79">
        <f xml:space="preserve"> IF(Cotización!$B$7 ="Nacional ",IFERROR(VLOOKUP(D10,$DP$6:$DS$22,2,TRUE)," "),IF(Cotización!$B$7 ="Dólar",IFERROR(VLOOKUP(D10,$DP$6:$DS$22,3,TRUE)," "),IFERROR(VLOOKUP(D10,$DP$6:$DS$22,4,TRUE)," ")))</f>
        <v>0.1007</v>
      </c>
      <c r="AE10" s="79">
        <f t="shared" si="10"/>
        <v>4.2127800000000003E-4</v>
      </c>
      <c r="AF10" s="79">
        <f t="shared" si="11"/>
        <v>4.1903400000000004E-4</v>
      </c>
      <c r="AG10" s="73">
        <f t="shared" si="12"/>
        <v>4.1784600000000004E-4</v>
      </c>
      <c r="AH10" s="73">
        <f t="shared" si="13"/>
        <v>0</v>
      </c>
      <c r="AI10" s="73">
        <f t="shared" si="14"/>
        <v>0</v>
      </c>
      <c r="AJ10" s="73">
        <f t="shared" si="15"/>
        <v>0</v>
      </c>
      <c r="AK10" s="73">
        <f t="shared" si="16"/>
        <v>8.5081277999999996E-2</v>
      </c>
      <c r="AL10" s="73">
        <f t="shared" si="17"/>
        <v>9.5279033999999999E-2</v>
      </c>
      <c r="AM10" s="73">
        <f t="shared" si="18"/>
        <v>0.100677846</v>
      </c>
      <c r="AN10" s="73">
        <f t="shared" si="19"/>
        <v>8.5502555999999993E-2</v>
      </c>
      <c r="AO10" s="73">
        <f t="shared" si="59"/>
        <v>9.5698067999999997E-2</v>
      </c>
      <c r="AP10" s="73">
        <f t="shared" si="20"/>
        <v>0.101095692</v>
      </c>
      <c r="AQ10" s="73">
        <f t="shared" si="21"/>
        <v>0.91449744399999999</v>
      </c>
      <c r="AR10" s="73">
        <f t="shared" si="22"/>
        <v>0.90430193199999997</v>
      </c>
      <c r="AS10" s="73">
        <f t="shared" si="23"/>
        <v>0.89890430799999999</v>
      </c>
      <c r="AT10" s="73">
        <f t="shared" si="60"/>
        <v>0.25496528178395783</v>
      </c>
      <c r="AU10" s="73">
        <f t="shared" si="61"/>
        <v>0.2584170660734092</v>
      </c>
      <c r="AV10" s="80">
        <f t="shared" si="62"/>
        <v>0.22185883005857202</v>
      </c>
      <c r="AW10" s="73">
        <f t="shared" si="2"/>
        <v>1.3278959816414942E-4</v>
      </c>
      <c r="AX10" s="73">
        <f t="shared" si="24"/>
        <v>1.3316713927407749E-4</v>
      </c>
      <c r="AY10" s="73">
        <f t="shared" si="25"/>
        <v>1.3388027248171944E-4</v>
      </c>
      <c r="AZ10" s="73">
        <f t="shared" si="26"/>
        <v>8.509405023176761E-2</v>
      </c>
      <c r="BA10" s="73">
        <f t="shared" si="27"/>
        <v>9.5293337098559971E-2</v>
      </c>
      <c r="BB10" s="73">
        <f t="shared" si="63"/>
        <v>0.10069295955745004</v>
      </c>
      <c r="BC10" s="73">
        <f t="shared" si="28"/>
        <v>8.522793050424933E-2</v>
      </c>
      <c r="BD10" s="73">
        <f t="shared" si="29"/>
        <v>9.5426504237834053E-2</v>
      </c>
      <c r="BE10" s="73">
        <f t="shared" si="30"/>
        <v>0.10082574915561419</v>
      </c>
      <c r="BF10" s="73">
        <f t="shared" si="31"/>
        <v>0.91477206949575063</v>
      </c>
      <c r="BG10" s="73">
        <f t="shared" si="32"/>
        <v>0.90457349576216595</v>
      </c>
      <c r="BH10" s="73">
        <f t="shared" si="33"/>
        <v>0.89917425084438585</v>
      </c>
      <c r="BI10" s="73">
        <f t="shared" si="64"/>
        <v>0.25555492806815855</v>
      </c>
      <c r="BJ10" s="73">
        <f t="shared" si="65"/>
        <v>0.2590146951377198</v>
      </c>
      <c r="BK10" s="80">
        <f t="shared" si="71"/>
        <v>0.22237191260002948</v>
      </c>
      <c r="BL10" s="77">
        <v>4.4000000000000002E-4</v>
      </c>
      <c r="BM10" s="77">
        <f t="shared" si="34"/>
        <v>8.5099999999999995E-2</v>
      </c>
      <c r="BN10" s="77">
        <f t="shared" si="35"/>
        <v>9.5299999999999996E-2</v>
      </c>
      <c r="BO10" s="79">
        <f t="shared" si="36"/>
        <v>0.1007</v>
      </c>
      <c r="BP10" s="79">
        <f t="shared" si="37"/>
        <v>4.2127800000000003E-4</v>
      </c>
      <c r="BQ10" s="79">
        <f t="shared" si="38"/>
        <v>4.1903400000000004E-4</v>
      </c>
      <c r="BR10" s="73">
        <f t="shared" si="3"/>
        <v>4.1784600000000004E-4</v>
      </c>
      <c r="BS10" s="73">
        <f t="shared" si="39"/>
        <v>8.5081277999999996E-2</v>
      </c>
      <c r="BT10" s="73">
        <f t="shared" si="40"/>
        <v>9.5279033999999999E-2</v>
      </c>
      <c r="BU10" s="73">
        <f t="shared" si="41"/>
        <v>0.100677846</v>
      </c>
      <c r="BV10" s="73">
        <f t="shared" si="42"/>
        <v>8.5502555999999993E-2</v>
      </c>
      <c r="BW10" s="73">
        <f t="shared" si="72"/>
        <v>9.5698067999999997E-2</v>
      </c>
      <c r="BX10" s="73">
        <f t="shared" si="43"/>
        <v>0.101095692</v>
      </c>
      <c r="BY10" s="73">
        <f t="shared" si="44"/>
        <v>0.91449744399999999</v>
      </c>
      <c r="BZ10" s="73">
        <f t="shared" si="45"/>
        <v>0.90430193199999997</v>
      </c>
      <c r="CA10" s="73">
        <f t="shared" si="46"/>
        <v>0.89890430799999999</v>
      </c>
      <c r="CB10" s="73">
        <f t="shared" si="66"/>
        <v>0.25496528178395783</v>
      </c>
      <c r="CC10" s="73">
        <f t="shared" si="67"/>
        <v>0.2584170660734092</v>
      </c>
      <c r="CD10" s="73">
        <f t="shared" si="68"/>
        <v>0.22185883005857202</v>
      </c>
      <c r="CE10" s="73">
        <f>IF(A10&lt;=Cotización!$B$15+1,IF(Cotización!$B$8="Fija",VLOOKUP(Tablas!A10,Tablas!$DE$3:$DG$116,2,FALSE),(VLOOKUP(A10,Tablas!$DE$3:$DG$116,3,FALSE))/100),"")</f>
        <v>4.2099999999999999E-2</v>
      </c>
      <c r="CF10" s="81">
        <f t="shared" si="47"/>
        <v>0.74374995298796409</v>
      </c>
      <c r="CG10" s="81">
        <f t="shared" si="48"/>
        <v>0.71295049174459768</v>
      </c>
      <c r="CH10" s="83">
        <f>IF(D10&lt;=110,IF(Cotización!$B$10="Geométrico",POWER(1+Cotización!$B$11,Tablas!A10),1+Tablas!A10*Cotización!$B$11),"")</f>
        <v>1.07</v>
      </c>
      <c r="CI10" s="83">
        <f>IF(Cotización!$F$3="","",Cotización!$F$3)</f>
        <v>0.04</v>
      </c>
      <c r="CJ10" s="83">
        <f>IF(Cotización!$G$3="","",Cotización!$G$3)</f>
        <v>0.04</v>
      </c>
      <c r="CK10" s="83">
        <f>IF(Cotización!$H$3="","",Cotización!$H$3)</f>
        <v>0.04</v>
      </c>
      <c r="CL10" s="52"/>
      <c r="CM10" s="52"/>
      <c r="CN10" s="52"/>
      <c r="CP10" s="15">
        <v>7</v>
      </c>
      <c r="CQ10" s="16"/>
      <c r="CR10"/>
      <c r="CS10" s="16">
        <v>8</v>
      </c>
      <c r="CT10" s="16">
        <v>8</v>
      </c>
      <c r="CU10" s="18">
        <v>3.5000000000000003E-2</v>
      </c>
      <c r="CV10"/>
      <c r="CW10"/>
      <c r="CX10"/>
      <c r="CY10"/>
      <c r="CZ10"/>
      <c r="DA10"/>
      <c r="DB10"/>
      <c r="DE10" s="24">
        <v>5</v>
      </c>
      <c r="DF10" s="23">
        <f>Cotización!$B$9</f>
        <v>4.2500000000000003E-2</v>
      </c>
      <c r="DG10" s="158">
        <v>4.2300000000000004</v>
      </c>
      <c r="DK10" s="33">
        <v>5</v>
      </c>
      <c r="DL10" s="1">
        <v>0.12609999999999999</v>
      </c>
      <c r="DM10" s="1">
        <v>7.5200000000000003E-2</v>
      </c>
      <c r="DN10" s="26">
        <v>0.105</v>
      </c>
      <c r="DO10" s="28"/>
      <c r="DP10" s="33">
        <v>5</v>
      </c>
      <c r="DQ10" s="1">
        <v>0.13519999999999999</v>
      </c>
      <c r="DR10" s="1">
        <v>9.1700000000000004E-2</v>
      </c>
      <c r="DS10" s="26">
        <v>0.1047</v>
      </c>
      <c r="DT10" s="28"/>
      <c r="DU10" s="33">
        <v>5</v>
      </c>
      <c r="DV10" s="1">
        <v>0.1179</v>
      </c>
      <c r="DW10" s="1">
        <v>7.8899999999999998E-2</v>
      </c>
      <c r="DX10" s="26">
        <v>8.43E-2</v>
      </c>
    </row>
    <row r="11" spans="1:128" s="12" customFormat="1" ht="16.2" thickBot="1" x14ac:dyDescent="0.35">
      <c r="A11" s="10">
        <f t="shared" si="69"/>
        <v>8</v>
      </c>
      <c r="B11" s="11">
        <v>1.5070203136285796E-4</v>
      </c>
      <c r="C11" s="11">
        <v>4.8610755714715868E-6</v>
      </c>
      <c r="D11" s="10">
        <f t="shared" si="70"/>
        <v>9</v>
      </c>
      <c r="E11" s="73">
        <f>IF(Cotización!$B$7 ="Nacional ",IFERROR(VLOOKUP(D11,$DU$32:$DX$46,2,TRUE)," "),IF(Cotización!$B$7 ="Dólar",IFERROR(VLOOKUP(D11,$DU$32:$DX$46,3,TRUE)," "),IFERROR(VLOOKUP(D11,$DU$32:$DX$46,4,TRUE)," ")))</f>
        <v>7.8399999999999997E-2</v>
      </c>
      <c r="F11" s="73">
        <f>IF(Cotización!$B$7 ="Nacional ",IFERROR(VLOOKUP(D11,$DK$32:$DN$50,2,TRUE)," "),IF(Cotización!$B$7 ="Dólar",IFERROR(VLOOKUP(D11,$DK$32:$DN$50,3,TRUE)," "),IFERROR(VLOOKUP(D11,$DK$32:$DN$50,4,TRUE)," ")))</f>
        <v>8.8900000000000007E-2</v>
      </c>
      <c r="G11" s="76">
        <f>IF(Cotización!$B$7 ="Nacional ",IFERROR(VLOOKUP(D11,$DP$32:$DS$48,2,TRUE)," "),IF(Cotización!$B$7 ="Dólar",IFERROR(VLOOKUP(D11,$DP$32:$DS$48,3,TRUE)," "),IFERROR(VLOOKUP(D11,$DP$32:$DS$48,4,TRUE)," ")))</f>
        <v>9.35E-2</v>
      </c>
      <c r="H11" s="73">
        <f t="shared" si="49"/>
        <v>1.4365636794155123E-4</v>
      </c>
      <c r="I11" s="73">
        <f t="shared" si="50"/>
        <v>1.4400298149040578E-4</v>
      </c>
      <c r="J11" s="73">
        <f t="shared" si="51"/>
        <v>1.447941645910519E-4</v>
      </c>
      <c r="K11" s="73">
        <f t="shared" si="4"/>
        <v>4.644656183946504E-6</v>
      </c>
      <c r="L11" s="73">
        <f t="shared" si="5"/>
        <v>4.6701742666878587E-6</v>
      </c>
      <c r="M11" s="73">
        <f t="shared" si="0"/>
        <v>4.6334768334121966E-6</v>
      </c>
      <c r="N11" s="73">
        <f t="shared" si="6"/>
        <v>7.839390194535277E-2</v>
      </c>
      <c r="O11" s="73">
        <f t="shared" si="7"/>
        <v>8.8893085241605385E-2</v>
      </c>
      <c r="P11" s="73">
        <f t="shared" si="1"/>
        <v>9.3492727447582705E-2</v>
      </c>
      <c r="Q11" s="73">
        <f t="shared" si="52"/>
        <v>7.8543366284210506E-2</v>
      </c>
      <c r="R11" s="73">
        <f t="shared" si="53"/>
        <v>8.9041732879279731E-2</v>
      </c>
      <c r="S11" s="73">
        <f t="shared" si="54"/>
        <v>9.3641017292357673E-2</v>
      </c>
      <c r="T11" s="73">
        <f t="shared" si="8"/>
        <v>0.92145663371578945</v>
      </c>
      <c r="U11" s="73">
        <f t="shared" si="55"/>
        <v>0.91095826712072026</v>
      </c>
      <c r="V11" s="73">
        <f t="shared" si="9"/>
        <v>0.90635898270764237</v>
      </c>
      <c r="W11" s="73">
        <f t="shared" si="56"/>
        <v>0.23377451041874708</v>
      </c>
      <c r="X11" s="73">
        <f t="shared" si="57"/>
        <v>0.23429782823449888</v>
      </c>
      <c r="Y11" s="73">
        <f t="shared" si="58"/>
        <v>0.19995109792096474</v>
      </c>
      <c r="Z11" s="77">
        <v>4.4299999999999998E-4</v>
      </c>
      <c r="AA11" s="78">
        <v>0</v>
      </c>
      <c r="AB11" s="78">
        <f>IF(Cotización!$B$7 ="Nacional ",IFERROR(VLOOKUP(D11,$DU$6:$DX$20,2,TRUE)," "),IF(Cotización!$B$7 ="Dólar",IFERROR(VLOOKUP(D11,$DU$6:$DX$20,3,TRUE)," "),IFERROR(VLOOKUP(D11,$DU$6:$DX$20,4,TRUE)," ")))</f>
        <v>7.8399999999999997E-2</v>
      </c>
      <c r="AC11" s="78">
        <f>IF(Cotización!$B$7 ="Nacional ",IFERROR(VLOOKUP(D11,$DK$6:$DN$24,2,TRUE)," "),IF(Cotización!$B$7 ="Dólar",IFERROR(VLOOKUP(D11,$DK$6:$DN$24,3,TRUE)," "),IFERROR(VLOOKUP(D11,$DK$6:$DN$24,4,TRUE)," ")))</f>
        <v>8.8900000000000007E-2</v>
      </c>
      <c r="AD11" s="79">
        <f xml:space="preserve"> IF(Cotización!$B$7 ="Nacional ",IFERROR(VLOOKUP(D11,$DP$6:$DS$22,2,TRUE)," "),IF(Cotización!$B$7 ="Dólar",IFERROR(VLOOKUP(D11,$DP$6:$DS$22,3,TRUE)," "),IFERROR(VLOOKUP(D11,$DP$6:$DS$22,4,TRUE)," ")))</f>
        <v>9.35E-2</v>
      </c>
      <c r="AE11" s="79">
        <f t="shared" si="10"/>
        <v>4.2563439999999996E-4</v>
      </c>
      <c r="AF11" s="79">
        <f t="shared" si="11"/>
        <v>4.2330865000000001E-4</v>
      </c>
      <c r="AG11" s="73">
        <f t="shared" si="12"/>
        <v>4.2228974999999999E-4</v>
      </c>
      <c r="AH11" s="73">
        <f t="shared" si="13"/>
        <v>0</v>
      </c>
      <c r="AI11" s="73">
        <f t="shared" si="14"/>
        <v>0</v>
      </c>
      <c r="AJ11" s="73">
        <f t="shared" si="15"/>
        <v>0</v>
      </c>
      <c r="AK11" s="73">
        <f t="shared" si="16"/>
        <v>7.8382634399999998E-2</v>
      </c>
      <c r="AL11" s="73">
        <f t="shared" si="17"/>
        <v>8.8880308650000003E-2</v>
      </c>
      <c r="AM11" s="73">
        <f t="shared" si="18"/>
        <v>9.347928975E-2</v>
      </c>
      <c r="AN11" s="73">
        <f t="shared" si="19"/>
        <v>7.8808268799999998E-2</v>
      </c>
      <c r="AO11" s="73">
        <f t="shared" si="59"/>
        <v>8.9303617299999999E-2</v>
      </c>
      <c r="AP11" s="73">
        <f t="shared" si="20"/>
        <v>9.3901579499999999E-2</v>
      </c>
      <c r="AQ11" s="73">
        <f t="shared" si="21"/>
        <v>0.92119173119999997</v>
      </c>
      <c r="AR11" s="73">
        <f t="shared" si="22"/>
        <v>0.91069638269999997</v>
      </c>
      <c r="AS11" s="73">
        <f t="shared" si="23"/>
        <v>0.9060984205</v>
      </c>
      <c r="AT11" s="73">
        <f t="shared" si="60"/>
        <v>0.2331650985001692</v>
      </c>
      <c r="AU11" s="73">
        <f t="shared" si="61"/>
        <v>0.23368705211195559</v>
      </c>
      <c r="AV11" s="80">
        <f t="shared" si="62"/>
        <v>0.19942985810749028</v>
      </c>
      <c r="AW11" s="73">
        <f t="shared" si="2"/>
        <v>1.4365671139664435E-4</v>
      </c>
      <c r="AX11" s="73">
        <f t="shared" si="24"/>
        <v>1.4400332606877893E-4</v>
      </c>
      <c r="AY11" s="73">
        <f t="shared" si="25"/>
        <v>1.4479451173343393E-4</v>
      </c>
      <c r="AZ11" s="73">
        <f t="shared" si="26"/>
        <v>7.8394092480370575E-2</v>
      </c>
      <c r="BA11" s="73">
        <f t="shared" si="27"/>
        <v>8.889330129470592E-2</v>
      </c>
      <c r="BB11" s="73">
        <f t="shared" si="63"/>
        <v>9.3492954680033782E-2</v>
      </c>
      <c r="BC11" s="73">
        <f t="shared" si="28"/>
        <v>7.8538886992104012E-2</v>
      </c>
      <c r="BD11" s="73">
        <f t="shared" si="29"/>
        <v>8.9037304620774693E-2</v>
      </c>
      <c r="BE11" s="73">
        <f t="shared" si="30"/>
        <v>9.3636611391430424E-2</v>
      </c>
      <c r="BF11" s="73">
        <f t="shared" si="31"/>
        <v>0.92146111300789602</v>
      </c>
      <c r="BG11" s="73">
        <f t="shared" si="32"/>
        <v>0.91096269537922536</v>
      </c>
      <c r="BH11" s="73">
        <f t="shared" si="33"/>
        <v>0.90636338860856958</v>
      </c>
      <c r="BI11" s="73">
        <f t="shared" si="64"/>
        <v>0.23377451041874708</v>
      </c>
      <c r="BJ11" s="73">
        <f t="shared" si="65"/>
        <v>0.23429782823449888</v>
      </c>
      <c r="BK11" s="80">
        <f t="shared" si="71"/>
        <v>0.19995109792096474</v>
      </c>
      <c r="BL11" s="77">
        <v>4.4299999999999998E-4</v>
      </c>
      <c r="BM11" s="77">
        <f t="shared" si="34"/>
        <v>7.8399999999999997E-2</v>
      </c>
      <c r="BN11" s="77">
        <f t="shared" si="35"/>
        <v>8.8900000000000007E-2</v>
      </c>
      <c r="BO11" s="79">
        <f t="shared" si="36"/>
        <v>9.35E-2</v>
      </c>
      <c r="BP11" s="79">
        <f t="shared" si="37"/>
        <v>4.2563439999999996E-4</v>
      </c>
      <c r="BQ11" s="79">
        <f t="shared" si="38"/>
        <v>4.2330865000000001E-4</v>
      </c>
      <c r="BR11" s="73">
        <f t="shared" si="3"/>
        <v>4.2228974999999999E-4</v>
      </c>
      <c r="BS11" s="73">
        <f t="shared" si="39"/>
        <v>7.8382634399999998E-2</v>
      </c>
      <c r="BT11" s="73">
        <f t="shared" si="40"/>
        <v>8.8880308650000003E-2</v>
      </c>
      <c r="BU11" s="73">
        <f t="shared" si="41"/>
        <v>9.347928975E-2</v>
      </c>
      <c r="BV11" s="73">
        <f t="shared" si="42"/>
        <v>7.8808268799999998E-2</v>
      </c>
      <c r="BW11" s="73">
        <f t="shared" si="72"/>
        <v>8.9303617299999999E-2</v>
      </c>
      <c r="BX11" s="73">
        <f t="shared" si="43"/>
        <v>9.3901579499999999E-2</v>
      </c>
      <c r="BY11" s="73">
        <f t="shared" si="44"/>
        <v>0.92119173119999997</v>
      </c>
      <c r="BZ11" s="73">
        <f t="shared" si="45"/>
        <v>0.91069638269999997</v>
      </c>
      <c r="CA11" s="73">
        <f t="shared" si="46"/>
        <v>0.9060984205</v>
      </c>
      <c r="CB11" s="73">
        <f t="shared" si="66"/>
        <v>0.2331650985001692</v>
      </c>
      <c r="CC11" s="73">
        <f t="shared" si="67"/>
        <v>0.23368705211195559</v>
      </c>
      <c r="CD11" s="73">
        <f t="shared" si="68"/>
        <v>0.19942985810749028</v>
      </c>
      <c r="CE11" s="73">
        <f>IF(A11&lt;=Cotización!$B$15+1,IF(Cotización!$B$8="Fija",VLOOKUP(Tablas!A11,Tablas!$DE$3:$DG$116,2,FALSE),(VLOOKUP(A11,Tablas!$DE$3:$DG$116,3,FALSE))/100),"")</f>
        <v>4.2099999999999999E-2</v>
      </c>
      <c r="CF11" s="81">
        <f t="shared" si="47"/>
        <v>0.71295049174459768</v>
      </c>
      <c r="CG11" s="81">
        <f t="shared" si="48"/>
        <v>0.68342646831345644</v>
      </c>
      <c r="CH11" s="83">
        <f>IF(D11&lt;=110,IF(Cotización!$B$10="Geométrico",POWER(1+Cotización!$B$11,Tablas!A11),1+Tablas!A11*Cotización!$B$11),"")</f>
        <v>1.08</v>
      </c>
      <c r="CI11" s="83">
        <f>IF(Cotización!$F$3="","",Cotización!$F$3)</f>
        <v>0.04</v>
      </c>
      <c r="CJ11" s="83">
        <f>IF(Cotización!$G$3="","",Cotización!$G$3)</f>
        <v>0.04</v>
      </c>
      <c r="CK11" s="83">
        <f>IF(Cotización!$H$3="","",Cotización!$H$3)</f>
        <v>0.04</v>
      </c>
      <c r="CL11" s="52"/>
      <c r="CM11" s="52"/>
      <c r="CN11" s="52"/>
      <c r="CP11" s="15">
        <v>8</v>
      </c>
      <c r="CQ11" s="16"/>
      <c r="CR11"/>
      <c r="CS11" s="16">
        <v>9</v>
      </c>
      <c r="CT11" s="16">
        <v>9</v>
      </c>
      <c r="CU11" s="18">
        <v>0.04</v>
      </c>
      <c r="CV11"/>
      <c r="CW11"/>
      <c r="CX11"/>
      <c r="CY11"/>
      <c r="CZ11"/>
      <c r="DA11"/>
      <c r="DB11"/>
      <c r="DE11" s="24">
        <v>6</v>
      </c>
      <c r="DF11" s="23">
        <f>Cotización!$B$9</f>
        <v>4.2500000000000003E-2</v>
      </c>
      <c r="DG11" s="158">
        <v>4.22</v>
      </c>
      <c r="DK11" s="34">
        <v>6</v>
      </c>
      <c r="DL11" s="2">
        <v>0.11310000000000001</v>
      </c>
      <c r="DM11" s="2">
        <v>6.59E-2</v>
      </c>
      <c r="DN11" s="27">
        <v>9.4500000000000001E-2</v>
      </c>
      <c r="DO11" s="28"/>
      <c r="DP11" s="34">
        <v>6</v>
      </c>
      <c r="DQ11" s="2">
        <v>0.1206</v>
      </c>
      <c r="DR11" s="2">
        <v>8.3199999999999996E-2</v>
      </c>
      <c r="DS11" s="27">
        <v>9.2999999999999999E-2</v>
      </c>
      <c r="DT11" s="28"/>
      <c r="DU11" s="34">
        <v>6</v>
      </c>
      <c r="DV11" s="2">
        <v>0.10390000000000001</v>
      </c>
      <c r="DW11" s="2">
        <v>7.2499999999999995E-2</v>
      </c>
      <c r="DX11" s="27">
        <v>7.6300000000000007E-2</v>
      </c>
    </row>
    <row r="12" spans="1:128" s="12" customFormat="1" ht="16.2" thickBot="1" x14ac:dyDescent="0.35">
      <c r="A12" s="10">
        <f t="shared" si="69"/>
        <v>9</v>
      </c>
      <c r="B12" s="11">
        <v>1.624193352222984E-4</v>
      </c>
      <c r="C12" s="11">
        <v>5.3634093795714122E-6</v>
      </c>
      <c r="D12" s="10">
        <f t="shared" si="70"/>
        <v>10</v>
      </c>
      <c r="E12" s="73">
        <f>IF(Cotización!$B$7 ="Nacional ",IFERROR(VLOOKUP(D12,$DU$32:$DX$46,2,TRUE)," "),IF(Cotización!$B$7 ="Dólar",IFERROR(VLOOKUP(D12,$DU$32:$DX$46,3,TRUE)," "),IFERROR(VLOOKUP(D12,$DU$32:$DX$46,4,TRUE)," ")))</f>
        <v>7.2900000000000006E-2</v>
      </c>
      <c r="F12" s="73">
        <f>IF(Cotización!$B$7 ="Nacional ",IFERROR(VLOOKUP(D12,$DK$32:$DN$50,2,TRUE)," "),IF(Cotización!$B$7 ="Dólar",IFERROR(VLOOKUP(D12,$DK$32:$DN$50,3,TRUE)," "),IFERROR(VLOOKUP(D12,$DK$32:$DN$50,4,TRUE)," ")))</f>
        <v>8.3500000000000005E-2</v>
      </c>
      <c r="G12" s="76">
        <f>IF(Cotización!$B$7 ="Nacional ",IFERROR(VLOOKUP(D12,$DP$32:$DS$48,2,TRUE)," "),IF(Cotización!$B$7 ="Dólar",IFERROR(VLOOKUP(D12,$DP$32:$DS$48,3,TRUE)," "),IFERROR(VLOOKUP(D12,$DP$32:$DS$48,4,TRUE)," ")))</f>
        <v>8.7499999999999994E-2</v>
      </c>
      <c r="H12" s="73">
        <f>B12*(1-(C12+G12)/2+(C12*G12)/3)</f>
        <v>1.5531307915333696E-4</v>
      </c>
      <c r="I12" s="73">
        <f t="shared" si="50"/>
        <v>1.5563791666228636E-4</v>
      </c>
      <c r="J12" s="73">
        <f t="shared" si="51"/>
        <v>1.5649873606100233E-4</v>
      </c>
      <c r="K12" s="73">
        <f t="shared" si="4"/>
        <v>5.1390757234932372E-6</v>
      </c>
      <c r="L12" s="73">
        <f t="shared" si="5"/>
        <v>5.1674987152427357E-6</v>
      </c>
      <c r="M12" s="73">
        <f t="shared" si="0"/>
        <v>5.1283500662292764E-6</v>
      </c>
      <c r="N12" s="73">
        <f t="shared" si="6"/>
        <v>7.2893884340127515E-2</v>
      </c>
      <c r="O12" s="73">
        <f t="shared" si="7"/>
        <v>8.34929950946591E-2</v>
      </c>
      <c r="P12" s="73">
        <f t="shared" si="1"/>
        <v>8.7492659530331376E-2</v>
      </c>
      <c r="Q12" s="73">
        <f t="shared" si="52"/>
        <v>7.305555057490376E-2</v>
      </c>
      <c r="R12" s="73">
        <f t="shared" si="53"/>
        <v>8.3653772087044886E-2</v>
      </c>
      <c r="S12" s="73">
        <f t="shared" si="54"/>
        <v>8.7653100959550936E-2</v>
      </c>
      <c r="T12" s="73">
        <f t="shared" si="8"/>
        <v>0.92694444942509624</v>
      </c>
      <c r="U12" s="73">
        <f t="shared" si="55"/>
        <v>0.91634622791295506</v>
      </c>
      <c r="V12" s="73">
        <f t="shared" si="9"/>
        <v>0.91234689904044908</v>
      </c>
      <c r="W12" s="73">
        <f t="shared" si="56"/>
        <v>0.21541307341901544</v>
      </c>
      <c r="X12" s="73">
        <f t="shared" si="57"/>
        <v>0.21343554359864725</v>
      </c>
      <c r="Y12" s="73">
        <f t="shared" si="58"/>
        <v>0.18122747370292178</v>
      </c>
      <c r="Z12" s="77">
        <v>4.46E-4</v>
      </c>
      <c r="AA12" s="78">
        <v>0</v>
      </c>
      <c r="AB12" s="78">
        <f>IF(Cotización!$B$7 ="Nacional ",IFERROR(VLOOKUP(D12,$DU$6:$DX$20,2,TRUE)," "),IF(Cotización!$B$7 ="Dólar",IFERROR(VLOOKUP(D12,$DU$6:$DX$20,3,TRUE)," "),IFERROR(VLOOKUP(D12,$DU$6:$DX$20,4,TRUE)," ")))</f>
        <v>7.2900000000000006E-2</v>
      </c>
      <c r="AC12" s="78">
        <f>IF(Cotización!$B$7 ="Nacional ",IFERROR(VLOOKUP(D12,$DK$6:$DN$24,2,TRUE)," "),IF(Cotización!$B$7 ="Dólar",IFERROR(VLOOKUP(D12,$DK$6:$DN$24,3,TRUE)," "),IFERROR(VLOOKUP(D12,$DK$6:$DN$24,4,TRUE)," ")))</f>
        <v>8.3500000000000005E-2</v>
      </c>
      <c r="AD12" s="79">
        <f xml:space="preserve"> IF(Cotización!$B$7 ="Nacional ",IFERROR(VLOOKUP(D12,$DP$6:$DS$22,2,TRUE)," "),IF(Cotización!$B$7 ="Dólar",IFERROR(VLOOKUP(D12,$DP$6:$DS$22,3,TRUE)," "),IFERROR(VLOOKUP(D12,$DP$6:$DS$22,4,TRUE)," ")))</f>
        <v>8.7499999999999994E-2</v>
      </c>
      <c r="AE12" s="79">
        <f t="shared" si="10"/>
        <v>4.297433E-4</v>
      </c>
      <c r="AF12" s="79">
        <f t="shared" si="11"/>
        <v>4.2737950000000004E-4</v>
      </c>
      <c r="AG12" s="73">
        <f t="shared" si="12"/>
        <v>4.2648750000000003E-4</v>
      </c>
      <c r="AH12" s="73">
        <f t="shared" si="13"/>
        <v>0</v>
      </c>
      <c r="AI12" s="73">
        <f t="shared" si="14"/>
        <v>0</v>
      </c>
      <c r="AJ12" s="73">
        <f t="shared" si="15"/>
        <v>0</v>
      </c>
      <c r="AK12" s="73">
        <f t="shared" si="16"/>
        <v>7.2883743300000012E-2</v>
      </c>
      <c r="AL12" s="73">
        <f t="shared" si="17"/>
        <v>8.3481379500000008E-2</v>
      </c>
      <c r="AM12" s="73">
        <f t="shared" si="18"/>
        <v>8.7480487499999995E-2</v>
      </c>
      <c r="AN12" s="73">
        <f t="shared" si="19"/>
        <v>7.3313486600000005E-2</v>
      </c>
      <c r="AO12" s="73">
        <f t="shared" si="59"/>
        <v>8.3908759000000013E-2</v>
      </c>
      <c r="AP12" s="73">
        <f t="shared" si="20"/>
        <v>8.7906974999999998E-2</v>
      </c>
      <c r="AQ12" s="73">
        <f t="shared" si="21"/>
        <v>0.92668651339999997</v>
      </c>
      <c r="AR12" s="73">
        <f t="shared" si="22"/>
        <v>0.91609124099999995</v>
      </c>
      <c r="AS12" s="73">
        <f t="shared" si="23"/>
        <v>0.912093025</v>
      </c>
      <c r="AT12" s="73">
        <f t="shared" si="60"/>
        <v>0.21478976074278938</v>
      </c>
      <c r="AU12" s="73">
        <f t="shared" si="61"/>
        <v>0.21281795304218434</v>
      </c>
      <c r="AV12" s="80">
        <f t="shared" si="62"/>
        <v>0.18070307943173605</v>
      </c>
      <c r="AW12" s="73">
        <f t="shared" si="2"/>
        <v>1.5531348930632286E-4</v>
      </c>
      <c r="AX12" s="73">
        <f t="shared" si="24"/>
        <v>1.5563832797676745E-4</v>
      </c>
      <c r="AY12" s="73">
        <f t="shared" si="25"/>
        <v>1.5649915045344562E-4</v>
      </c>
      <c r="AZ12" s="73">
        <f t="shared" si="26"/>
        <v>7.2894079815231147E-2</v>
      </c>
      <c r="BA12" s="73">
        <f t="shared" si="27"/>
        <v>8.349321899275447E-2</v>
      </c>
      <c r="BB12" s="73">
        <f t="shared" si="63"/>
        <v>8.7492894154084011E-2</v>
      </c>
      <c r="BC12" s="73">
        <f t="shared" si="28"/>
        <v>7.3050578965684593E-2</v>
      </c>
      <c r="BD12" s="73">
        <f t="shared" si="29"/>
        <v>8.364885732073124E-2</v>
      </c>
      <c r="BE12" s="73">
        <f t="shared" si="30"/>
        <v>8.7648207643390333E-2</v>
      </c>
      <c r="BF12" s="73">
        <f t="shared" si="31"/>
        <v>0.92694942103431544</v>
      </c>
      <c r="BG12" s="73">
        <f t="shared" si="32"/>
        <v>0.91635114267926876</v>
      </c>
      <c r="BH12" s="73">
        <f t="shared" si="33"/>
        <v>0.91235179235660968</v>
      </c>
      <c r="BI12" s="73">
        <f t="shared" si="64"/>
        <v>0.21541412056333467</v>
      </c>
      <c r="BJ12" s="73">
        <f t="shared" si="65"/>
        <v>0.21343658112999786</v>
      </c>
      <c r="BK12" s="80">
        <f t="shared" si="71"/>
        <v>0.18122835466764953</v>
      </c>
      <c r="BL12" s="77">
        <v>4.46E-4</v>
      </c>
      <c r="BM12" s="77">
        <f t="shared" si="34"/>
        <v>7.2900000000000006E-2</v>
      </c>
      <c r="BN12" s="77">
        <f t="shared" si="35"/>
        <v>8.3500000000000005E-2</v>
      </c>
      <c r="BO12" s="79">
        <f t="shared" si="36"/>
        <v>8.7499999999999994E-2</v>
      </c>
      <c r="BP12" s="79">
        <f t="shared" si="37"/>
        <v>4.297433E-4</v>
      </c>
      <c r="BQ12" s="79">
        <f t="shared" si="38"/>
        <v>4.2737950000000004E-4</v>
      </c>
      <c r="BR12" s="73">
        <f t="shared" si="3"/>
        <v>4.2648750000000003E-4</v>
      </c>
      <c r="BS12" s="73">
        <f t="shared" si="39"/>
        <v>7.2883743300000012E-2</v>
      </c>
      <c r="BT12" s="73">
        <f t="shared" si="40"/>
        <v>8.3481379500000008E-2</v>
      </c>
      <c r="BU12" s="73">
        <f t="shared" si="41"/>
        <v>8.7480487499999995E-2</v>
      </c>
      <c r="BV12" s="73">
        <f t="shared" si="42"/>
        <v>7.3313486600000005E-2</v>
      </c>
      <c r="BW12" s="73">
        <f t="shared" si="72"/>
        <v>8.3908759000000013E-2</v>
      </c>
      <c r="BX12" s="73">
        <f t="shared" si="43"/>
        <v>8.7906974999999998E-2</v>
      </c>
      <c r="BY12" s="73">
        <f t="shared" si="44"/>
        <v>0.92668651339999997</v>
      </c>
      <c r="BZ12" s="73">
        <f t="shared" si="45"/>
        <v>0.91609124099999995</v>
      </c>
      <c r="CA12" s="73">
        <f t="shared" si="46"/>
        <v>0.912093025</v>
      </c>
      <c r="CB12" s="73">
        <f t="shared" si="66"/>
        <v>0.21478976074278938</v>
      </c>
      <c r="CC12" s="73">
        <f t="shared" si="67"/>
        <v>0.21281795304218434</v>
      </c>
      <c r="CD12" s="73">
        <f t="shared" si="68"/>
        <v>0.18070307943173605</v>
      </c>
      <c r="CE12" s="73">
        <f>IF(A12&lt;=Cotización!$B$15+1,IF(Cotización!$B$8="Fija",VLOOKUP(Tablas!A12,Tablas!$DE$3:$DG$116,2,FALSE),(VLOOKUP(A12,Tablas!$DE$3:$DG$116,3,FALSE))/100),"")</f>
        <v>4.2000000000000003E-2</v>
      </c>
      <c r="CF12" s="81">
        <f t="shared" si="47"/>
        <v>0.68342646831345644</v>
      </c>
      <c r="CG12" s="81">
        <f t="shared" si="48"/>
        <v>0.65512506548452498</v>
      </c>
      <c r="CH12" s="83">
        <f>IF(D12&lt;=110,IF(Cotización!$B$10="Geométrico",POWER(1+Cotización!$B$11,Tablas!A12),1+Tablas!A12*Cotización!$B$11),"")</f>
        <v>1.0900000000000001</v>
      </c>
      <c r="CI12" s="83">
        <f>IF(Cotización!$F$3="","",Cotización!$F$3)</f>
        <v>0.04</v>
      </c>
      <c r="CJ12" s="83">
        <f>IF(Cotización!$G$3="","",Cotización!$G$3)</f>
        <v>0.04</v>
      </c>
      <c r="CK12" s="83">
        <f>IF(Cotización!$H$3="","",Cotización!$H$3)</f>
        <v>0.04</v>
      </c>
      <c r="CL12" s="52"/>
      <c r="CM12" s="52"/>
      <c r="CN12" s="52"/>
      <c r="CP12" s="15">
        <v>9</v>
      </c>
      <c r="CQ12" s="16"/>
      <c r="CR12"/>
      <c r="CS12" s="16">
        <v>10</v>
      </c>
      <c r="CT12" s="16">
        <v>10</v>
      </c>
      <c r="CU12" s="18">
        <v>4.4999999999999998E-2</v>
      </c>
      <c r="CV12"/>
      <c r="CW12"/>
      <c r="CX12"/>
      <c r="CY12"/>
      <c r="CZ12"/>
      <c r="DA12"/>
      <c r="DB12"/>
      <c r="DE12" s="24">
        <v>7</v>
      </c>
      <c r="DF12" s="23">
        <f>Cotización!$B$9</f>
        <v>4.2500000000000003E-2</v>
      </c>
      <c r="DG12" s="158">
        <v>4.21</v>
      </c>
      <c r="DK12" s="33">
        <v>7</v>
      </c>
      <c r="DL12" s="1">
        <v>0.1032</v>
      </c>
      <c r="DM12" s="1">
        <v>5.8900000000000001E-2</v>
      </c>
      <c r="DN12" s="26">
        <v>8.6400000000000005E-2</v>
      </c>
      <c r="DO12" s="28"/>
      <c r="DP12" s="33">
        <v>7</v>
      </c>
      <c r="DQ12" s="1">
        <v>0.1095</v>
      </c>
      <c r="DR12" s="1">
        <v>7.6600000000000001E-2</v>
      </c>
      <c r="DS12" s="26">
        <v>8.4099999999999994E-2</v>
      </c>
      <c r="DT12" s="28"/>
      <c r="DU12" s="33">
        <v>7</v>
      </c>
      <c r="DV12" s="1">
        <v>9.3299999999999994E-2</v>
      </c>
      <c r="DW12" s="1">
        <v>6.7599999999999993E-2</v>
      </c>
      <c r="DX12" s="26">
        <v>7.0000000000000007E-2</v>
      </c>
    </row>
    <row r="13" spans="1:128" s="12" customFormat="1" ht="16.2" thickBot="1" x14ac:dyDescent="0.35">
      <c r="A13" s="10">
        <f t="shared" si="69"/>
        <v>10</v>
      </c>
      <c r="B13" s="11">
        <v>1.7504767663374053E-4</v>
      </c>
      <c r="C13" s="11">
        <v>5.9176533567377376E-6</v>
      </c>
      <c r="D13" s="10">
        <f t="shared" si="70"/>
        <v>11</v>
      </c>
      <c r="E13" s="73">
        <f>IF(Cotización!$B$7 ="Nacional ",IFERROR(VLOOKUP(D13,$DU$32:$DX$46,2,TRUE)," "),IF(Cotización!$B$7 ="Dólar",IFERROR(VLOOKUP(D13,$DU$32:$DX$46,3,TRUE)," "),IFERROR(VLOOKUP(D13,$DU$32:$DX$46,4,TRUE)," ")))</f>
        <v>6.8199999999999997E-2</v>
      </c>
      <c r="F13" s="73">
        <f>IF(Cotización!$B$7 ="Nacional ",IFERROR(VLOOKUP(D13,$DK$32:$DN$50,2,TRUE)," "),IF(Cotización!$B$7 ="Dólar",IFERROR(VLOOKUP(D13,$DK$32:$DN$50,3,TRUE)," "),IFERROR(VLOOKUP(D13,$DK$32:$DN$50,4,TRUE)," ")))</f>
        <v>7.8899999999999998E-2</v>
      </c>
      <c r="G13" s="76">
        <f>IF(Cotización!$B$7 ="Nacional ",IFERROR(VLOOKUP(D13,$DP$32:$DS$48,2,TRUE)," "),IF(Cotización!$B$7 ="Dólar",IFERROR(VLOOKUP(D13,$DP$32:$DS$48,3,TRUE)," "),IFERROR(VLOOKUP(D13,$DP$32:$DS$48,4,TRUE)," ")))</f>
        <v>8.2400000000000001E-2</v>
      </c>
      <c r="H13" s="73">
        <f t="shared" si="49"/>
        <v>1.6783522287263123E-4</v>
      </c>
      <c r="I13" s="73">
        <f t="shared" si="50"/>
        <v>1.6814155509822353E-4</v>
      </c>
      <c r="J13" s="73">
        <f t="shared" si="51"/>
        <v>1.6907805647360582E-4</v>
      </c>
      <c r="K13" s="73">
        <f t="shared" si="4"/>
        <v>5.6837112394985163E-6</v>
      </c>
      <c r="L13" s="73">
        <f t="shared" si="5"/>
        <v>5.7153669903488161E-6</v>
      </c>
      <c r="M13" s="73">
        <f t="shared" si="0"/>
        <v>5.6733565546409417E-6</v>
      </c>
      <c r="N13" s="73">
        <f t="shared" si="6"/>
        <v>6.8193829105796133E-2</v>
      </c>
      <c r="O13" s="73">
        <f t="shared" si="7"/>
        <v>7.8892860944975288E-2</v>
      </c>
      <c r="P13" s="73">
        <f t="shared" si="1"/>
        <v>8.2392544256856326E-2</v>
      </c>
      <c r="Q13" s="73">
        <f t="shared" si="52"/>
        <v>6.8368622529260084E-2</v>
      </c>
      <c r="R13" s="73">
        <f t="shared" si="53"/>
        <v>7.9066686211313006E-2</v>
      </c>
      <c r="S13" s="73">
        <f t="shared" si="54"/>
        <v>8.2566052836283599E-2</v>
      </c>
      <c r="T13" s="73">
        <f t="shared" si="8"/>
        <v>0.93163137747073987</v>
      </c>
      <c r="U13" s="73">
        <f t="shared" si="55"/>
        <v>0.92093331378868704</v>
      </c>
      <c r="V13" s="73">
        <f t="shared" si="9"/>
        <v>0.9174339471637164</v>
      </c>
      <c r="W13" s="73">
        <f t="shared" si="56"/>
        <v>0.19967595273935709</v>
      </c>
      <c r="X13" s="73">
        <f t="shared" si="57"/>
        <v>0.19558085527917146</v>
      </c>
      <c r="Y13" s="73">
        <f t="shared" si="58"/>
        <v>0.16534232365379523</v>
      </c>
      <c r="Z13" s="77">
        <v>4.4900000000000002E-4</v>
      </c>
      <c r="AA13" s="78">
        <v>9.9999999999999995E-7</v>
      </c>
      <c r="AB13" s="78">
        <f>IF(Cotización!$B$7 ="Nacional ",IFERROR(VLOOKUP(D13,$DU$6:$DX$20,2,TRUE)," "),IF(Cotización!$B$7 ="Dólar",IFERROR(VLOOKUP(D13,$DU$6:$DX$20,3,TRUE)," "),IFERROR(VLOOKUP(D13,$DU$6:$DX$20,4,TRUE)," ")))</f>
        <v>6.8199999999999997E-2</v>
      </c>
      <c r="AC13" s="78">
        <f>IF(Cotización!$B$7 ="Nacional ",IFERROR(VLOOKUP(D13,$DK$6:$DN$24,2,TRUE)," "),IF(Cotización!$B$7 ="Dólar",IFERROR(VLOOKUP(D13,$DK$6:$DN$24,3,TRUE)," "),IFERROR(VLOOKUP(D13,$DK$6:$DN$24,4,TRUE)," ")))</f>
        <v>7.8899999999999998E-2</v>
      </c>
      <c r="AD13" s="79">
        <f xml:space="preserve"> IF(Cotización!$B$7 ="Nacional ",IFERROR(VLOOKUP(D13,$DP$6:$DS$22,2,TRUE)," "),IF(Cotización!$B$7 ="Dólar",IFERROR(VLOOKUP(D13,$DP$6:$DS$22,3,TRUE)," "),IFERROR(VLOOKUP(D13,$DP$6:$DS$22,4,TRUE)," ")))</f>
        <v>8.2400000000000001E-2</v>
      </c>
      <c r="AE13" s="79">
        <f t="shared" si="10"/>
        <v>4.336888857072667E-4</v>
      </c>
      <c r="AF13" s="79">
        <f t="shared" si="11"/>
        <v>4.3128673730869995E-4</v>
      </c>
      <c r="AG13" s="73">
        <f t="shared" si="12"/>
        <v>4.3050098783253338E-4</v>
      </c>
      <c r="AH13" s="73">
        <f>AA13*(1-(Z13+AB13)/2+(Z13*AB13)/3)</f>
        <v>9.6568570726666657E-7</v>
      </c>
      <c r="AI13" s="73">
        <f t="shared" si="14"/>
        <v>9.6033730869999984E-7</v>
      </c>
      <c r="AJ13" s="73">
        <f>AA13*(1-(Z13+AD13)/2+(Z13*AD13)/3)</f>
        <v>9.5858783253333338E-7</v>
      </c>
      <c r="AK13" s="73">
        <f t="shared" si="16"/>
        <v>6.8184655010207262E-2</v>
      </c>
      <c r="AL13" s="73">
        <f t="shared" si="17"/>
        <v>7.8882247511808695E-2</v>
      </c>
      <c r="AM13" s="73">
        <f t="shared" si="18"/>
        <v>8.2381460012332527E-2</v>
      </c>
      <c r="AN13" s="73">
        <f t="shared" si="19"/>
        <v>6.8619309581621796E-2</v>
      </c>
      <c r="AO13" s="73">
        <f t="shared" si="59"/>
        <v>7.9314494586426101E-2</v>
      </c>
      <c r="AP13" s="73">
        <f t="shared" si="20"/>
        <v>8.2812919587997594E-2</v>
      </c>
      <c r="AQ13" s="73">
        <f t="shared" si="21"/>
        <v>0.93138069041837823</v>
      </c>
      <c r="AR13" s="73">
        <f t="shared" si="22"/>
        <v>0.92068550541357386</v>
      </c>
      <c r="AS13" s="73">
        <f t="shared" si="23"/>
        <v>0.91718708041200236</v>
      </c>
      <c r="AT13" s="73">
        <f t="shared" si="60"/>
        <v>0.19904277449675567</v>
      </c>
      <c r="AU13" s="73">
        <f t="shared" si="61"/>
        <v>0.19496066270949436</v>
      </c>
      <c r="AV13" s="80">
        <f t="shared" si="62"/>
        <v>0.16481801834570742</v>
      </c>
      <c r="AW13" s="73">
        <f t="shared" si="2"/>
        <v>1.678357123564304E-4</v>
      </c>
      <c r="AX13" s="73">
        <f t="shared" si="24"/>
        <v>1.6814204579053947E-4</v>
      </c>
      <c r="AY13" s="73">
        <f t="shared" si="25"/>
        <v>1.6907855086052996E-4</v>
      </c>
      <c r="AZ13" s="73">
        <f t="shared" si="26"/>
        <v>6.8194030874226791E-2</v>
      </c>
      <c r="BA13" s="73">
        <f t="shared" si="27"/>
        <v>7.8893094369156799E-2</v>
      </c>
      <c r="BB13" s="73">
        <f t="shared" si="63"/>
        <v>8.2392788035722683E-2</v>
      </c>
      <c r="BC13" s="73">
        <f t="shared" si="28"/>
        <v>6.8363109425087318E-2</v>
      </c>
      <c r="BD13" s="73">
        <f t="shared" si="29"/>
        <v>7.9061236414947333E-2</v>
      </c>
      <c r="BE13" s="73">
        <f t="shared" si="30"/>
        <v>8.2560623748079112E-2</v>
      </c>
      <c r="BF13" s="73">
        <f t="shared" si="31"/>
        <v>0.93163689057491272</v>
      </c>
      <c r="BG13" s="73">
        <f t="shared" si="32"/>
        <v>0.92093876358505267</v>
      </c>
      <c r="BH13" s="73">
        <f t="shared" si="33"/>
        <v>0.91743937625192085</v>
      </c>
      <c r="BI13" s="73">
        <f t="shared" si="64"/>
        <v>0.19967799433879929</v>
      </c>
      <c r="BJ13" s="73">
        <f t="shared" si="65"/>
        <v>0.19558285500802999</v>
      </c>
      <c r="BK13" s="80">
        <f t="shared" si="71"/>
        <v>0.16534401420686939</v>
      </c>
      <c r="BL13" s="77">
        <v>4.4900000000000002E-4</v>
      </c>
      <c r="BM13" s="77">
        <f t="shared" si="34"/>
        <v>6.8199999999999997E-2</v>
      </c>
      <c r="BN13" s="77">
        <f t="shared" si="35"/>
        <v>7.8899999999999998E-2</v>
      </c>
      <c r="BO13" s="79">
        <f t="shared" si="36"/>
        <v>8.2400000000000001E-2</v>
      </c>
      <c r="BP13" s="79">
        <f t="shared" si="37"/>
        <v>4.3368909999999999E-4</v>
      </c>
      <c r="BQ13" s="79">
        <f t="shared" si="38"/>
        <v>4.3128695000000002E-4</v>
      </c>
      <c r="BR13" s="73">
        <f t="shared" si="3"/>
        <v>4.3050120000000003E-4</v>
      </c>
      <c r="BS13" s="73">
        <f t="shared" si="39"/>
        <v>6.8184689100000001E-2</v>
      </c>
      <c r="BT13" s="73">
        <f t="shared" si="40"/>
        <v>7.8882286950000005E-2</v>
      </c>
      <c r="BU13" s="73">
        <f t="shared" si="41"/>
        <v>8.2381501199999999E-2</v>
      </c>
      <c r="BV13" s="73">
        <f t="shared" si="42"/>
        <v>6.8618378199999996E-2</v>
      </c>
      <c r="BW13" s="73">
        <f t="shared" si="72"/>
        <v>7.9313573900000003E-2</v>
      </c>
      <c r="BX13" s="73">
        <f t="shared" si="43"/>
        <v>8.2812002400000001E-2</v>
      </c>
      <c r="BY13" s="73">
        <f t="shared" si="44"/>
        <v>0.93138162179999995</v>
      </c>
      <c r="BZ13" s="73">
        <f t="shared" si="45"/>
        <v>0.92068642609999995</v>
      </c>
      <c r="CA13" s="73">
        <f t="shared" si="46"/>
        <v>0.91718799760000003</v>
      </c>
      <c r="CB13" s="73">
        <f t="shared" si="66"/>
        <v>0.19904277449675567</v>
      </c>
      <c r="CC13" s="73">
        <f t="shared" si="67"/>
        <v>0.19496066270949436</v>
      </c>
      <c r="CD13" s="73">
        <f t="shared" si="68"/>
        <v>0.16481801834570742</v>
      </c>
      <c r="CE13" s="73">
        <f>IF(A13&lt;=Cotización!$B$15+1,IF(Cotización!$B$8="Fija",VLOOKUP(Tablas!A13,Tablas!$DE$3:$DG$116,2,FALSE),(VLOOKUP(A13,Tablas!$DE$3:$DG$116,3,FALSE))/100),"")</f>
        <v>4.1900000000000007E-2</v>
      </c>
      <c r="CF13" s="81">
        <f t="shared" si="47"/>
        <v>0.65512506548452498</v>
      </c>
      <c r="CG13" s="81">
        <f t="shared" si="48"/>
        <v>0.62799565326354001</v>
      </c>
      <c r="CH13" s="83">
        <f>IF(D13&lt;=110,IF(Cotización!$B$10="Geométrico",POWER(1+Cotización!$B$11,Tablas!A13),1+Tablas!A13*Cotización!$B$11),"")</f>
        <v>1.1000000000000001</v>
      </c>
      <c r="CI13" s="83">
        <f>IF(Cotización!$F$3="","",Cotización!$F$3)</f>
        <v>0.04</v>
      </c>
      <c r="CJ13" s="83">
        <f>IF(Cotización!$G$3="","",Cotización!$G$3)</f>
        <v>0.04</v>
      </c>
      <c r="CK13" s="83">
        <f>IF(Cotización!$H$3="","",Cotización!$H$3)</f>
        <v>0.04</v>
      </c>
      <c r="CL13" s="52"/>
      <c r="CM13" s="52"/>
      <c r="CN13" s="52"/>
      <c r="CP13" s="15">
        <v>10</v>
      </c>
      <c r="CQ13" s="16"/>
      <c r="CR13"/>
      <c r="CS13" s="16">
        <v>11</v>
      </c>
      <c r="CT13" s="16">
        <v>11</v>
      </c>
      <c r="CU13" s="18">
        <v>4.9999999999999996E-2</v>
      </c>
      <c r="CV13"/>
      <c r="CW13"/>
      <c r="CX13"/>
      <c r="CY13"/>
      <c r="CZ13"/>
      <c r="DA13"/>
      <c r="DB13"/>
      <c r="DE13" s="24">
        <v>8</v>
      </c>
      <c r="DF13" s="23">
        <f>Cotización!$B$9</f>
        <v>4.2500000000000003E-2</v>
      </c>
      <c r="DG13" s="158">
        <v>4.21</v>
      </c>
      <c r="DK13" s="34">
        <v>8</v>
      </c>
      <c r="DL13" s="2">
        <v>9.5299999999999996E-2</v>
      </c>
      <c r="DM13" s="2">
        <v>5.3499999999999999E-2</v>
      </c>
      <c r="DN13" s="27">
        <v>0.08</v>
      </c>
      <c r="DO13" s="28"/>
      <c r="DP13" s="34">
        <v>8</v>
      </c>
      <c r="DQ13" s="2">
        <v>0.1007</v>
      </c>
      <c r="DR13" s="2">
        <v>7.1400000000000005E-2</v>
      </c>
      <c r="DS13" s="27">
        <v>7.7100000000000002E-2</v>
      </c>
      <c r="DT13" s="28"/>
      <c r="DU13" s="34">
        <v>8</v>
      </c>
      <c r="DV13" s="2">
        <v>8.5099999999999995E-2</v>
      </c>
      <c r="DW13" s="2">
        <v>6.3500000000000001E-2</v>
      </c>
      <c r="DX13" s="27">
        <v>6.5000000000000002E-2</v>
      </c>
    </row>
    <row r="14" spans="1:128" s="12" customFormat="1" ht="16.2" thickBot="1" x14ac:dyDescent="0.35">
      <c r="A14" s="10">
        <f t="shared" si="69"/>
        <v>11</v>
      </c>
      <c r="B14" s="11">
        <v>1.8865789010238373E-4</v>
      </c>
      <c r="C14" s="11">
        <v>6.5291717958153839E-6</v>
      </c>
      <c r="D14" s="10">
        <f t="shared" si="70"/>
        <v>12</v>
      </c>
      <c r="E14" s="73">
        <f>IF(Cotización!$B$7 ="Nacional ",IFERROR(VLOOKUP(D14,$DU$32:$DX$46,2,TRUE)," "),IF(Cotización!$B$7 ="Dólar",IFERROR(VLOOKUP(D14,$DU$32:$DX$46,3,TRUE)," "),IFERROR(VLOOKUP(D14,$DU$32:$DX$46,4,TRUE)," ")))</f>
        <v>6.4199999999999993E-2</v>
      </c>
      <c r="F14" s="73">
        <f>IF(Cotización!$B$7 ="Nacional ",IFERROR(VLOOKUP(D14,$DK$32:$DN$50,2,TRUE)," "),IF(Cotización!$B$7 ="Dólar",IFERROR(VLOOKUP(D14,$DK$32:$DN$50,3,TRUE)," "),IFERROR(VLOOKUP(D14,$DK$32:$DN$50,4,TRUE)," ")))</f>
        <v>7.4899999999999994E-2</v>
      </c>
      <c r="G14" s="76">
        <f>IF(Cotización!$B$7 ="Nacional ",IFERROR(VLOOKUP(D14,$DP$32:$DS$48,2,TRUE)," "),IF(Cotización!$B$7 ="Dólar",IFERROR(VLOOKUP(D14,$DP$32:$DS$48,3,TRUE)," "),IFERROR(VLOOKUP(D14,$DP$32:$DS$48,4,TRUE)," ")))</f>
        <v>7.8100000000000003E-2</v>
      </c>
      <c r="H14" s="73">
        <f t="shared" si="49"/>
        <v>1.8129021567133159E-4</v>
      </c>
      <c r="I14" s="73">
        <f t="shared" si="50"/>
        <v>1.8159206698159695E-4</v>
      </c>
      <c r="J14" s="73">
        <f t="shared" si="51"/>
        <v>1.8260138230029687E-4</v>
      </c>
      <c r="K14" s="73">
        <f t="shared" si="4"/>
        <v>6.284069175609592E-6</v>
      </c>
      <c r="L14" s="73">
        <f t="shared" si="5"/>
        <v>6.3189958513693405E-6</v>
      </c>
      <c r="M14" s="73">
        <f t="shared" si="0"/>
        <v>6.2736238146347154E-6</v>
      </c>
      <c r="N14" s="73">
        <f t="shared" si="6"/>
        <v>6.4193734521673151E-2</v>
      </c>
      <c r="O14" s="73">
        <f t="shared" si="7"/>
        <v>7.4892690275285348E-2</v>
      </c>
      <c r="P14" s="73">
        <f t="shared" si="1"/>
        <v>7.8092377977300217E-2</v>
      </c>
      <c r="Q14" s="73">
        <f t="shared" si="52"/>
        <v>6.4382654899824823E-2</v>
      </c>
      <c r="R14" s="73">
        <f t="shared" si="53"/>
        <v>7.5080566411442548E-2</v>
      </c>
      <c r="S14" s="73">
        <f t="shared" si="54"/>
        <v>7.8279941816786186E-2</v>
      </c>
      <c r="T14" s="73">
        <f t="shared" si="8"/>
        <v>0.93561734510017514</v>
      </c>
      <c r="U14" s="73">
        <f t="shared" si="55"/>
        <v>0.92491943358855744</v>
      </c>
      <c r="V14" s="73">
        <f t="shared" si="9"/>
        <v>0.92172005818321379</v>
      </c>
      <c r="W14" s="73">
        <f t="shared" si="56"/>
        <v>0.18602438289834961</v>
      </c>
      <c r="X14" s="73">
        <f t="shared" si="57"/>
        <v>0.18011692516587299</v>
      </c>
      <c r="Y14" s="73">
        <f t="shared" si="58"/>
        <v>0.15169066062292205</v>
      </c>
      <c r="Z14" s="77">
        <v>4.5300000000000001E-4</v>
      </c>
      <c r="AA14" s="78">
        <v>9.9999999999999995E-7</v>
      </c>
      <c r="AB14" s="78">
        <f>IF(Cotización!$B$7 ="Nacional ",IFERROR(VLOOKUP(D14,$DU$6:$DX$20,2,TRUE)," "),IF(Cotización!$B$7 ="Dólar",IFERROR(VLOOKUP(D14,$DU$6:$DX$20,3,TRUE)," "),IFERROR(VLOOKUP(D14,$DU$6:$DX$20,4,TRUE)," ")))</f>
        <v>6.4199999999999993E-2</v>
      </c>
      <c r="AC14" s="78">
        <f>IF(Cotización!$B$7 ="Nacional ",IFERROR(VLOOKUP(D14,$DK$6:$DN$24,2,TRUE)," "),IF(Cotización!$B$7 ="Dólar",IFERROR(VLOOKUP(D14,$DK$6:$DN$24,3,TRUE)," "),IFERROR(VLOOKUP(D14,$DK$6:$DN$24,4,TRUE)," ")))</f>
        <v>7.4899999999999994E-2</v>
      </c>
      <c r="AD14" s="79">
        <f xml:space="preserve"> IF(Cotización!$B$7 ="Nacional ",IFERROR(VLOOKUP(D14,$DP$6:$DS$22,2,TRUE)," "),IF(Cotización!$B$7 ="Dólar",IFERROR(VLOOKUP(D14,$DP$6:$DS$22,3,TRUE)," "),IFERROR(VLOOKUP(D14,$DP$6:$DS$22,4,TRUE)," ")))</f>
        <v>7.8100000000000003E-2</v>
      </c>
      <c r="AE14" s="79">
        <f t="shared" si="10"/>
        <v>4.3845848319420001E-4</v>
      </c>
      <c r="AF14" s="79">
        <f t="shared" si="11"/>
        <v>4.3603493480989997E-4</v>
      </c>
      <c r="AG14" s="73">
        <f t="shared" si="12"/>
        <v>4.3531013529310002E-4</v>
      </c>
      <c r="AH14" s="73">
        <f t="shared" si="13"/>
        <v>9.6768319419999982E-7</v>
      </c>
      <c r="AI14" s="73">
        <f t="shared" si="14"/>
        <v>9.6233480989999987E-7</v>
      </c>
      <c r="AJ14" s="73">
        <f t="shared" si="15"/>
        <v>9.6073529309999985E-7</v>
      </c>
      <c r="AK14" s="73">
        <f t="shared" si="16"/>
        <v>6.4185426609694188E-2</v>
      </c>
      <c r="AL14" s="73">
        <f t="shared" si="17"/>
        <v>7.4882997711309893E-2</v>
      </c>
      <c r="AM14" s="73">
        <f>AD14*(1-(Z14+AA14)/2+(Z14*AA14)/3)</f>
        <v>7.80822713117931E-2</v>
      </c>
      <c r="AN14" s="73">
        <f t="shared" si="19"/>
        <v>6.4624852776082584E-2</v>
      </c>
      <c r="AO14" s="73">
        <f t="shared" si="59"/>
        <v>7.5319994980929686E-2</v>
      </c>
      <c r="AP14" s="73">
        <f t="shared" si="20"/>
        <v>7.8518542182379303E-2</v>
      </c>
      <c r="AQ14" s="73">
        <f t="shared" si="21"/>
        <v>0.93537514722391746</v>
      </c>
      <c r="AR14" s="73">
        <f t="shared" si="22"/>
        <v>0.92468000501907033</v>
      </c>
      <c r="AS14" s="73">
        <f t="shared" si="23"/>
        <v>0.9214814578176207</v>
      </c>
      <c r="AT14" s="73">
        <f t="shared" si="60"/>
        <v>0.18538459673357785</v>
      </c>
      <c r="AU14" s="73">
        <f t="shared" si="61"/>
        <v>0.17949745628245611</v>
      </c>
      <c r="AV14" s="80">
        <f t="shared" si="62"/>
        <v>0.15116895704579122</v>
      </c>
      <c r="AW14" s="73">
        <f t="shared" si="2"/>
        <v>1.8129079949388564E-4</v>
      </c>
      <c r="AX14" s="73">
        <f t="shared" si="24"/>
        <v>1.8159265211804945E-4</v>
      </c>
      <c r="AY14" s="73">
        <f t="shared" si="25"/>
        <v>1.826019718300972E-4</v>
      </c>
      <c r="AZ14" s="73">
        <f t="shared" si="26"/>
        <v>6.4193944081727711E-2</v>
      </c>
      <c r="BA14" s="73">
        <f t="shared" si="27"/>
        <v>7.4892934762015653E-2</v>
      </c>
      <c r="BB14" s="73">
        <f t="shared" si="63"/>
        <v>7.8092632909391502E-2</v>
      </c>
      <c r="BC14" s="73">
        <f t="shared" si="28"/>
        <v>6.4376546053557804E-2</v>
      </c>
      <c r="BD14" s="73">
        <f t="shared" si="29"/>
        <v>7.5074527414133702E-2</v>
      </c>
      <c r="BE14" s="73">
        <f t="shared" si="30"/>
        <v>7.827392370888539E-2</v>
      </c>
      <c r="BF14" s="73">
        <f t="shared" si="31"/>
        <v>0.9356234539464422</v>
      </c>
      <c r="BG14" s="73">
        <f t="shared" si="32"/>
        <v>0.92492547258586633</v>
      </c>
      <c r="BH14" s="73">
        <f t="shared" si="33"/>
        <v>0.92172607629111458</v>
      </c>
      <c r="BI14" s="73">
        <f t="shared" si="64"/>
        <v>0.18602738576203401</v>
      </c>
      <c r="BJ14" s="73">
        <f t="shared" si="65"/>
        <v>0.18011983266952977</v>
      </c>
      <c r="BK14" s="80">
        <f t="shared" si="71"/>
        <v>0.15169310926093899</v>
      </c>
      <c r="BL14" s="77">
        <v>4.5300000000000001E-4</v>
      </c>
      <c r="BM14" s="77">
        <f t="shared" si="34"/>
        <v>6.4199999999999993E-2</v>
      </c>
      <c r="BN14" s="77">
        <f t="shared" si="35"/>
        <v>7.4899999999999994E-2</v>
      </c>
      <c r="BO14" s="79">
        <f t="shared" si="36"/>
        <v>7.8100000000000003E-2</v>
      </c>
      <c r="BP14" s="79">
        <f t="shared" si="37"/>
        <v>4.3845869999999999E-4</v>
      </c>
      <c r="BQ14" s="79">
        <f t="shared" si="38"/>
        <v>4.3603515000000003E-4</v>
      </c>
      <c r="BR14" s="73">
        <f t="shared" si="3"/>
        <v>4.3531035000000002E-4</v>
      </c>
      <c r="BS14" s="73">
        <f t="shared" si="39"/>
        <v>6.4185458699999989E-2</v>
      </c>
      <c r="BT14" s="73">
        <f t="shared" si="40"/>
        <v>7.4883035149999999E-2</v>
      </c>
      <c r="BU14" s="73">
        <f t="shared" si="41"/>
        <v>7.8082310350000003E-2</v>
      </c>
      <c r="BV14" s="73">
        <f t="shared" si="42"/>
        <v>6.4623917399999994E-2</v>
      </c>
      <c r="BW14" s="73">
        <f t="shared" si="72"/>
        <v>7.5319070299999999E-2</v>
      </c>
      <c r="BX14" s="73">
        <f t="shared" si="43"/>
        <v>7.8517620699999999E-2</v>
      </c>
      <c r="BY14" s="73">
        <f t="shared" si="44"/>
        <v>0.93537608260000005</v>
      </c>
      <c r="BZ14" s="73">
        <f t="shared" si="45"/>
        <v>0.92468092970000004</v>
      </c>
      <c r="CA14" s="73">
        <f t="shared" si="46"/>
        <v>0.92148237929999999</v>
      </c>
      <c r="CB14" s="73">
        <f t="shared" si="66"/>
        <v>0.18538478211835996</v>
      </c>
      <c r="CC14" s="73">
        <f t="shared" si="67"/>
        <v>0.1794976357800919</v>
      </c>
      <c r="CD14" s="73">
        <f t="shared" si="68"/>
        <v>0.15116910821489946</v>
      </c>
      <c r="CE14" s="73">
        <f>IF(A14&lt;=Cotización!$B$15+1,IF(Cotización!$B$8="Fija",VLOOKUP(Tablas!A14,Tablas!$DE$3:$DG$116,2,FALSE),(VLOOKUP(A14,Tablas!$DE$3:$DG$116,3,FALSE))/100),"")</f>
        <v>4.1900000000000007E-2</v>
      </c>
      <c r="CF14" s="81">
        <f t="shared" si="47"/>
        <v>0.62799565326354001</v>
      </c>
      <c r="CG14" s="81">
        <f t="shared" si="48"/>
        <v>0.60198969829710525</v>
      </c>
      <c r="CH14" s="83">
        <f>IF(D14&lt;=110,IF(Cotización!$B$10="Geométrico",POWER(1+Cotización!$B$11,Tablas!A14),1+Tablas!A14*Cotización!$B$11),"")</f>
        <v>1.1100000000000001</v>
      </c>
      <c r="CI14" s="83">
        <f>IF(Cotización!$F$3="","",Cotización!$F$3)</f>
        <v>0.04</v>
      </c>
      <c r="CJ14" s="83">
        <f>IF(Cotización!$G$3="","",Cotización!$G$3)</f>
        <v>0.04</v>
      </c>
      <c r="CK14" s="83">
        <f>IF(Cotización!$H$3="","",Cotización!$H$3)</f>
        <v>0.04</v>
      </c>
      <c r="CL14" s="52"/>
      <c r="CM14" s="52"/>
      <c r="CN14" s="52"/>
      <c r="CP14" s="15">
        <v>11</v>
      </c>
      <c r="CQ14" s="16"/>
      <c r="CR14"/>
      <c r="CS14" s="16">
        <v>12</v>
      </c>
      <c r="CT14" s="16">
        <v>12</v>
      </c>
      <c r="CU14" s="18">
        <v>5.4999999999999993E-2</v>
      </c>
      <c r="CV14"/>
      <c r="CW14"/>
      <c r="CX14"/>
      <c r="CY14"/>
      <c r="CZ14"/>
      <c r="DA14"/>
      <c r="DB14"/>
      <c r="DE14" s="24">
        <v>9</v>
      </c>
      <c r="DF14" s="23">
        <f>Cotización!$B$9</f>
        <v>4.2500000000000003E-2</v>
      </c>
      <c r="DG14" s="158">
        <v>4.2</v>
      </c>
      <c r="DK14" s="33">
        <v>9</v>
      </c>
      <c r="DL14" s="1">
        <v>8.8900000000000007E-2</v>
      </c>
      <c r="DM14" s="1">
        <v>4.9099999999999998E-2</v>
      </c>
      <c r="DN14" s="26">
        <v>7.4700000000000003E-2</v>
      </c>
      <c r="DO14" s="28"/>
      <c r="DP14" s="33">
        <v>9</v>
      </c>
      <c r="DQ14" s="1">
        <v>9.35E-2</v>
      </c>
      <c r="DR14" s="1">
        <v>6.7000000000000004E-2</v>
      </c>
      <c r="DS14" s="26">
        <v>7.1400000000000005E-2</v>
      </c>
      <c r="DT14" s="28"/>
      <c r="DU14" s="33">
        <v>9</v>
      </c>
      <c r="DV14" s="1">
        <v>7.8399999999999997E-2</v>
      </c>
      <c r="DW14" s="1">
        <v>6.0199999999999997E-2</v>
      </c>
      <c r="DX14" s="26">
        <v>6.0900000000000003E-2</v>
      </c>
    </row>
    <row r="15" spans="1:128" s="12" customFormat="1" ht="16.2" thickBot="1" x14ac:dyDescent="0.35">
      <c r="A15" s="10">
        <f t="shared" si="69"/>
        <v>12</v>
      </c>
      <c r="B15" s="11">
        <v>2.0332631762004638E-4</v>
      </c>
      <c r="C15" s="11">
        <v>7.2038833249218978E-6</v>
      </c>
      <c r="D15" s="10">
        <f t="shared" si="70"/>
        <v>13</v>
      </c>
      <c r="E15" s="73">
        <f>IF(Cotización!$B$7 ="Nacional ",IFERROR(VLOOKUP(D15,$DU$32:$DX$46,2,TRUE)," "),IF(Cotización!$B$7 ="Dólar",IFERROR(VLOOKUP(D15,$DU$32:$DX$46,3,TRUE)," "),IFERROR(VLOOKUP(D15,$DU$32:$DX$46,4,TRUE)," ")))</f>
        <v>6.0699999999999997E-2</v>
      </c>
      <c r="F15" s="73">
        <f>IF(Cotización!$B$7 ="Nacional ",IFERROR(VLOOKUP(D15,$DK$32:$DN$50,2,TRUE)," "),IF(Cotización!$B$7 ="Dólar",IFERROR(VLOOKUP(D15,$DK$32:$DN$50,3,TRUE)," "),IFERROR(VLOOKUP(D15,$DK$32:$DN$50,4,TRUE)," ")))</f>
        <v>7.1400000000000005E-2</v>
      </c>
      <c r="G15" s="76">
        <f>IF(Cotización!$B$7 ="Nacional ",IFERROR(VLOOKUP(D15,$DP$32:$DS$48,2,TRUE)," "),IF(Cotización!$B$7 ="Dólar",IFERROR(VLOOKUP(D15,$DP$32:$DS$48,3,TRUE)," "),IFERROR(VLOOKUP(D15,$DP$32:$DS$48,4,TRUE)," ")))</f>
        <v>7.4300000000000005E-2</v>
      </c>
      <c r="H15" s="73">
        <f t="shared" si="49"/>
        <v>1.9577204882763143E-4</v>
      </c>
      <c r="I15" s="73">
        <f t="shared" si="50"/>
        <v>1.9606687057226605E-4</v>
      </c>
      <c r="J15" s="73">
        <f t="shared" si="51"/>
        <v>1.9715466114729729E-4</v>
      </c>
      <c r="K15" s="73">
        <f t="shared" si="4"/>
        <v>6.946007181477518E-6</v>
      </c>
      <c r="L15" s="73">
        <f t="shared" si="5"/>
        <v>6.9845427330298381E-6</v>
      </c>
      <c r="M15" s="73">
        <f t="shared" si="0"/>
        <v>6.9355629665708153E-6</v>
      </c>
      <c r="N15" s="73">
        <f t="shared" si="6"/>
        <v>6.0693610438037872E-2</v>
      </c>
      <c r="O15" s="73">
        <f t="shared" si="7"/>
        <v>7.1392484106687054E-2</v>
      </c>
      <c r="P15" s="73">
        <f t="shared" si="1"/>
        <v>7.4292178839311607E-2</v>
      </c>
      <c r="Q15" s="73">
        <f t="shared" si="52"/>
        <v>6.08977496419182E-2</v>
      </c>
      <c r="R15" s="73">
        <f t="shared" si="53"/>
        <v>7.1595496984440801E-2</v>
      </c>
      <c r="S15" s="73">
        <f t="shared" si="54"/>
        <v>7.4494886451105816E-2</v>
      </c>
      <c r="T15" s="73">
        <f t="shared" si="8"/>
        <v>0.93910225035808181</v>
      </c>
      <c r="U15" s="73">
        <f t="shared" si="55"/>
        <v>0.92840450301555921</v>
      </c>
      <c r="V15" s="73">
        <f t="shared" si="9"/>
        <v>0.9255051135488942</v>
      </c>
      <c r="W15" s="73">
        <f t="shared" si="56"/>
        <v>0.17404763925125227</v>
      </c>
      <c r="X15" s="73">
        <f t="shared" si="57"/>
        <v>0.16659364440413182</v>
      </c>
      <c r="Y15" s="73">
        <f t="shared" si="58"/>
        <v>0.13981632453520984</v>
      </c>
      <c r="Z15" s="77">
        <v>4.57E-4</v>
      </c>
      <c r="AA15" s="78">
        <v>1.9999999999999999E-6</v>
      </c>
      <c r="AB15" s="78">
        <f>IF(Cotización!$B$7 ="Nacional ",IFERROR(VLOOKUP(D15,$DU$6:$DX$20,2,TRUE)," "),IF(Cotización!$B$7 ="Dólar",IFERROR(VLOOKUP(D15,$DU$6:$DX$20,3,TRUE)," "),IFERROR(VLOOKUP(D15,$DU$6:$DX$20,4,TRUE)," ")))</f>
        <v>6.0699999999999997E-2</v>
      </c>
      <c r="AC15" s="78">
        <f>IF(Cotización!$B$7 ="Nacional ",IFERROR(VLOOKUP(D15,$DK$6:$DN$24,2,TRUE)," "),IF(Cotización!$B$7 ="Dólar",IFERROR(VLOOKUP(D15,$DK$6:$DN$24,3,TRUE)," "),IFERROR(VLOOKUP(D15,$DK$6:$DN$24,4,TRUE)," ")))</f>
        <v>7.1400000000000005E-2</v>
      </c>
      <c r="AD15" s="79">
        <f xml:space="preserve"> IF(Cotización!$B$7 ="Nacional ",IFERROR(VLOOKUP(D15,$DP$6:$DS$22,2,TRUE)," "),IF(Cotización!$B$7 ="Dólar",IFERROR(VLOOKUP(D15,$DP$6:$DS$22,3,TRUE)," "),IFERROR(VLOOKUP(D15,$DP$6:$DS$22,4,TRUE)," ")))</f>
        <v>7.4300000000000005E-2</v>
      </c>
      <c r="AE15" s="79">
        <f t="shared" si="10"/>
        <v>4.4312961149326667E-4</v>
      </c>
      <c r="AF15" s="79">
        <f t="shared" si="11"/>
        <v>4.4068466475320002E-4</v>
      </c>
      <c r="AG15" s="73">
        <f t="shared" si="12"/>
        <v>4.4002201563673332E-4</v>
      </c>
      <c r="AH15" s="73">
        <f t="shared" si="13"/>
        <v>1.9388614932666669E-6</v>
      </c>
      <c r="AI15" s="73">
        <f t="shared" si="14"/>
        <v>1.9281647531999997E-6</v>
      </c>
      <c r="AJ15" s="73">
        <f t="shared" si="15"/>
        <v>1.9252656367333335E-6</v>
      </c>
      <c r="AK15" s="73">
        <f t="shared" si="16"/>
        <v>6.0686069368493259E-2</v>
      </c>
      <c r="AL15" s="73">
        <f t="shared" si="17"/>
        <v>7.1383613721753197E-2</v>
      </c>
      <c r="AM15" s="73">
        <f t="shared" si="18"/>
        <v>7.428294817263674E-2</v>
      </c>
      <c r="AN15" s="73">
        <f t="shared" si="19"/>
        <v>6.1131137841479791E-2</v>
      </c>
      <c r="AO15" s="73">
        <f t="shared" si="59"/>
        <v>7.18262265512596E-2</v>
      </c>
      <c r="AP15" s="73">
        <f t="shared" si="20"/>
        <v>7.4724895453910201E-2</v>
      </c>
      <c r="AQ15" s="73">
        <f t="shared" si="21"/>
        <v>0.93886886215852017</v>
      </c>
      <c r="AR15" s="73">
        <f t="shared" si="22"/>
        <v>0.92817377344874041</v>
      </c>
      <c r="AS15" s="73">
        <f t="shared" si="23"/>
        <v>0.92527510454608985</v>
      </c>
      <c r="AT15" s="73">
        <f t="shared" si="60"/>
        <v>0.17340414446271696</v>
      </c>
      <c r="AU15" s="73">
        <f t="shared" si="61"/>
        <v>0.16597770877617188</v>
      </c>
      <c r="AV15" s="80">
        <f t="shared" si="62"/>
        <v>0.13929939091532498</v>
      </c>
      <c r="AW15" s="73">
        <f t="shared" si="2"/>
        <v>1.9577274492046164E-4</v>
      </c>
      <c r="AX15" s="73">
        <f t="shared" si="24"/>
        <v>1.9606756808101074E-4</v>
      </c>
      <c r="AY15" s="73">
        <f t="shared" si="25"/>
        <v>1.9715536388027798E-4</v>
      </c>
      <c r="AZ15" s="73">
        <f t="shared" si="26"/>
        <v>6.069382904626023E-2</v>
      </c>
      <c r="BA15" s="73">
        <f t="shared" si="27"/>
        <v>7.1392741250460967E-2</v>
      </c>
      <c r="BB15" s="73">
        <f t="shared" si="63"/>
        <v>7.4292446427300429E-2</v>
      </c>
      <c r="BC15" s="73">
        <f t="shared" si="28"/>
        <v>6.0890984410140507E-2</v>
      </c>
      <c r="BD15" s="73">
        <f t="shared" si="29"/>
        <v>7.1588808818541974E-2</v>
      </c>
      <c r="BE15" s="73">
        <f t="shared" si="30"/>
        <v>7.4488219172220885E-2</v>
      </c>
      <c r="BF15" s="73">
        <f t="shared" si="31"/>
        <v>0.93910901558985949</v>
      </c>
      <c r="BG15" s="73">
        <f t="shared" si="32"/>
        <v>0.92841119118145798</v>
      </c>
      <c r="BH15" s="73">
        <f t="shared" si="33"/>
        <v>0.92551178082777907</v>
      </c>
      <c r="BI15" s="73">
        <f t="shared" si="64"/>
        <v>0.17405158519530145</v>
      </c>
      <c r="BJ15" s="73">
        <f t="shared" si="65"/>
        <v>0.166597421353952</v>
      </c>
      <c r="BK15" s="80">
        <f t="shared" si="71"/>
        <v>0.13981949439948463</v>
      </c>
      <c r="BL15" s="77">
        <v>4.57E-4</v>
      </c>
      <c r="BM15" s="77">
        <f t="shared" si="34"/>
        <v>6.0699999999999997E-2</v>
      </c>
      <c r="BN15" s="77">
        <f t="shared" si="35"/>
        <v>7.1400000000000005E-2</v>
      </c>
      <c r="BO15" s="79">
        <f t="shared" si="36"/>
        <v>7.4300000000000005E-2</v>
      </c>
      <c r="BP15" s="79">
        <f t="shared" si="37"/>
        <v>4.4313004999999998E-4</v>
      </c>
      <c r="BQ15" s="79">
        <f t="shared" si="38"/>
        <v>4.4068509999999999E-4</v>
      </c>
      <c r="BR15" s="73">
        <f t="shared" si="3"/>
        <v>4.4002244999999997E-4</v>
      </c>
      <c r="BS15" s="73">
        <f t="shared" si="39"/>
        <v>6.0686130050000002E-2</v>
      </c>
      <c r="BT15" s="73">
        <f t="shared" si="40"/>
        <v>7.1383685100000011E-2</v>
      </c>
      <c r="BU15" s="73">
        <f t="shared" si="41"/>
        <v>7.4283022450000014E-2</v>
      </c>
      <c r="BV15" s="73">
        <f t="shared" si="42"/>
        <v>6.1129260099999999E-2</v>
      </c>
      <c r="BW15" s="73">
        <f t="shared" si="72"/>
        <v>7.1824370200000015E-2</v>
      </c>
      <c r="BX15" s="73">
        <f t="shared" si="43"/>
        <v>7.4723044900000007E-2</v>
      </c>
      <c r="BY15" s="73">
        <f t="shared" si="44"/>
        <v>0.93887073990000003</v>
      </c>
      <c r="BZ15" s="73">
        <f t="shared" si="45"/>
        <v>0.92817562980000001</v>
      </c>
      <c r="CA15" s="73">
        <f t="shared" si="46"/>
        <v>0.92527695509999996</v>
      </c>
      <c r="CB15" s="73">
        <f t="shared" si="66"/>
        <v>0.17340449127152607</v>
      </c>
      <c r="CC15" s="73">
        <f t="shared" si="67"/>
        <v>0.16597804073208736</v>
      </c>
      <c r="CD15" s="73">
        <f t="shared" si="68"/>
        <v>0.13929966951452472</v>
      </c>
      <c r="CE15" s="73">
        <f>IF(A15&lt;=Cotización!$B$15+1,IF(Cotización!$B$8="Fija",VLOOKUP(Tablas!A15,Tablas!$DE$3:$DG$116,2,FALSE),(VLOOKUP(A15,Tablas!$DE$3:$DG$116,3,FALSE))/100),"")</f>
        <v>4.1900000000000007E-2</v>
      </c>
      <c r="CF15" s="81">
        <f t="shared" si="47"/>
        <v>0.60198969829710525</v>
      </c>
      <c r="CG15" s="81">
        <f t="shared" si="48"/>
        <v>0.57706067704860553</v>
      </c>
      <c r="CH15" s="83">
        <f>IF(D15&lt;=110,IF(Cotización!$B$10="Geométrico",POWER(1+Cotización!$B$11,Tablas!A15),1+Tablas!A15*Cotización!$B$11),"")</f>
        <v>1.1200000000000001</v>
      </c>
      <c r="CI15" s="83">
        <f>IF(Cotización!$F$3="","",Cotización!$F$3)</f>
        <v>0.04</v>
      </c>
      <c r="CJ15" s="83">
        <f>IF(Cotización!$G$3="","",Cotización!$G$3)</f>
        <v>0.04</v>
      </c>
      <c r="CK15" s="83">
        <f>IF(Cotización!$H$3="","",Cotización!$H$3)</f>
        <v>0.04</v>
      </c>
      <c r="CL15" s="52"/>
      <c r="CM15" s="52"/>
      <c r="CN15" s="52"/>
      <c r="CP15" s="15">
        <v>12</v>
      </c>
      <c r="CQ15" s="16"/>
      <c r="CR15"/>
      <c r="CS15" s="16">
        <v>13</v>
      </c>
      <c r="CT15" s="16">
        <v>13</v>
      </c>
      <c r="CU15" s="18">
        <v>5.9999999999999991E-2</v>
      </c>
      <c r="CV15"/>
      <c r="CW15"/>
      <c r="CX15"/>
      <c r="CY15"/>
      <c r="CZ15"/>
      <c r="DA15"/>
      <c r="DB15"/>
      <c r="DE15" s="24">
        <v>10</v>
      </c>
      <c r="DF15" s="23">
        <f>Cotización!$B$9</f>
        <v>4.2500000000000003E-2</v>
      </c>
      <c r="DG15" s="158">
        <v>4.1900000000000004</v>
      </c>
      <c r="DK15" s="34">
        <v>10</v>
      </c>
      <c r="DL15" s="2">
        <v>8.3500000000000005E-2</v>
      </c>
      <c r="DM15" s="2">
        <v>4.5499999999999999E-2</v>
      </c>
      <c r="DN15" s="27">
        <v>7.0300000000000001E-2</v>
      </c>
      <c r="DO15" s="28"/>
      <c r="DP15" s="34">
        <v>10</v>
      </c>
      <c r="DQ15" s="2">
        <v>8.7499999999999994E-2</v>
      </c>
      <c r="DR15" s="2">
        <v>6.3399999999999998E-2</v>
      </c>
      <c r="DS15" s="27">
        <v>6.6699999999999995E-2</v>
      </c>
      <c r="DT15" s="28"/>
      <c r="DU15" s="34">
        <v>10</v>
      </c>
      <c r="DV15" s="2">
        <v>7.2900000000000006E-2</v>
      </c>
      <c r="DW15" s="2">
        <v>5.74E-2</v>
      </c>
      <c r="DX15" s="27">
        <v>5.7500000000000002E-2</v>
      </c>
    </row>
    <row r="16" spans="1:128" s="12" customFormat="1" ht="16.2" thickBot="1" x14ac:dyDescent="0.35">
      <c r="A16" s="10">
        <f t="shared" si="69"/>
        <v>13</v>
      </c>
      <c r="B16" s="11">
        <v>2.1913523688032394E-4</v>
      </c>
      <c r="C16" s="11">
        <v>7.9483181913437237E-6</v>
      </c>
      <c r="D16" s="10">
        <f t="shared" si="70"/>
        <v>14</v>
      </c>
      <c r="E16" s="73">
        <f>IF(Cotización!$B$7 ="Nacional ",IFERROR(VLOOKUP(D16,$DU$32:$DX$46,2,TRUE)," "),IF(Cotización!$B$7 ="Dólar",IFERROR(VLOOKUP(D16,$DU$32:$DX$46,3,TRUE)," "),IFERROR(VLOOKUP(D16,$DU$32:$DX$46,4,TRUE)," ")))</f>
        <v>5.7700000000000001E-2</v>
      </c>
      <c r="F16" s="73">
        <f>IF(Cotización!$B$7 ="Nacional ",IFERROR(VLOOKUP(D16,$DK$32:$DN$50,2,TRUE)," "),IF(Cotización!$B$7 ="Dólar",IFERROR(VLOOKUP(D16,$DK$32:$DN$50,3,TRUE)," "),IFERROR(VLOOKUP(D16,$DK$32:$DN$50,4,TRUE)," ")))</f>
        <v>6.83E-2</v>
      </c>
      <c r="G16" s="76">
        <f>IF(Cotización!$B$7 ="Nacional ",IFERROR(VLOOKUP(D16,$DP$32:$DS$48,2,TRUE)," "),IF(Cotización!$B$7 ="Dólar",IFERROR(VLOOKUP(D16,$DP$32:$DS$48,3,TRUE)," "),IFERROR(VLOOKUP(D16,$DP$32:$DS$48,4,TRUE)," ")))</f>
        <v>7.0900000000000005E-2</v>
      </c>
      <c r="H16" s="73">
        <f t="shared" si="49"/>
        <v>2.1136606301813571E-4</v>
      </c>
      <c r="I16" s="73">
        <f t="shared" si="50"/>
        <v>2.1165093731655772E-4</v>
      </c>
      <c r="J16" s="73">
        <f t="shared" si="51"/>
        <v>2.1281234791781684E-4</v>
      </c>
      <c r="K16" s="73">
        <f t="shared" si="4"/>
        <v>7.6760519008061972E-6</v>
      </c>
      <c r="L16" s="73">
        <f t="shared" si="5"/>
        <v>7.7181718330137023E-6</v>
      </c>
      <c r="M16" s="73">
        <f t="shared" si="0"/>
        <v>7.6657205966798285E-6</v>
      </c>
      <c r="N16" s="73">
        <f t="shared" si="6"/>
        <v>5.7693448672935972E-2</v>
      </c>
      <c r="O16" s="73">
        <f t="shared" si="7"/>
        <v>6.8292245136248292E-2</v>
      </c>
      <c r="P16" s="73">
        <f t="shared" si="1"/>
        <v>7.0891949929136236E-2</v>
      </c>
      <c r="Q16" s="73">
        <f t="shared" si="52"/>
        <v>5.7913979192686801E-2</v>
      </c>
      <c r="R16" s="73">
        <f t="shared" si="53"/>
        <v>6.8511572125465658E-2</v>
      </c>
      <c r="S16" s="73">
        <f t="shared" si="54"/>
        <v>7.1110981712751056E-2</v>
      </c>
      <c r="T16" s="73">
        <f t="shared" si="8"/>
        <v>0.94208602080731318</v>
      </c>
      <c r="U16" s="73">
        <f t="shared" si="55"/>
        <v>0.93148842787453434</v>
      </c>
      <c r="V16" s="73">
        <f t="shared" si="9"/>
        <v>0.9288890182872489</v>
      </c>
      <c r="W16" s="73">
        <f t="shared" si="56"/>
        <v>0.16344852969036261</v>
      </c>
      <c r="X16" s="73">
        <f t="shared" si="57"/>
        <v>0.15466628963856879</v>
      </c>
      <c r="Y16" s="73">
        <f t="shared" si="58"/>
        <v>0.12940072331494842</v>
      </c>
      <c r="Z16" s="77">
        <v>4.6299999999999998E-4</v>
      </c>
      <c r="AA16" s="78">
        <v>1.9999999999999999E-6</v>
      </c>
      <c r="AB16" s="78">
        <f>IF(Cotización!$B$7 ="Nacional ",IFERROR(VLOOKUP(D16,$DU$6:$DX$20,2,TRUE)," "),IF(Cotización!$B$7 ="Dólar",IFERROR(VLOOKUP(D16,$DU$6:$DX$20,3,TRUE)," "),IFERROR(VLOOKUP(D16,$DU$6:$DX$20,4,TRUE)," ")))</f>
        <v>5.7700000000000001E-2</v>
      </c>
      <c r="AC16" s="78">
        <f>IF(Cotización!$B$7 ="Nacional ",IFERROR(VLOOKUP(D16,$DK$6:$DN$24,2,TRUE)," "),IF(Cotización!$B$7 ="Dólar",IFERROR(VLOOKUP(D16,$DK$6:$DN$24,3,TRUE)," "),IFERROR(VLOOKUP(D16,$DK$6:$DN$24,4,TRUE)," ")))</f>
        <v>6.83E-2</v>
      </c>
      <c r="AD16" s="79">
        <f xml:space="preserve"> IF(Cotización!$B$7 ="Nacional ",IFERROR(VLOOKUP(D16,$DP$6:$DS$22,2,TRUE)," "),IF(Cotización!$B$7 ="Dólar",IFERROR(VLOOKUP(D16,$DP$6:$DS$22,3,TRUE)," "),IFERROR(VLOOKUP(D16,$DP$6:$DS$22,4,TRUE)," ")))</f>
        <v>7.0900000000000005E-2</v>
      </c>
      <c r="AE16" s="79">
        <f t="shared" si="10"/>
        <v>4.4964200481006667E-4</v>
      </c>
      <c r="AF16" s="79">
        <f t="shared" si="11"/>
        <v>4.4718810808193327E-4</v>
      </c>
      <c r="AG16" s="73">
        <f t="shared" si="12"/>
        <v>4.4658620888446665E-4</v>
      </c>
      <c r="AH16" s="73">
        <f t="shared" si="13"/>
        <v>1.9418548100666663E-6</v>
      </c>
      <c r="AI16" s="73">
        <f t="shared" si="14"/>
        <v>1.9312580819333332E-6</v>
      </c>
      <c r="AJ16" s="73">
        <f t="shared" si="15"/>
        <v>1.9286588844666666E-6</v>
      </c>
      <c r="AK16" s="73">
        <f t="shared" si="16"/>
        <v>5.7686584767810072E-2</v>
      </c>
      <c r="AL16" s="73">
        <f t="shared" si="17"/>
        <v>6.8284120271081938E-2</v>
      </c>
      <c r="AM16" s="73">
        <f t="shared" si="18"/>
        <v>7.0883515771884467E-2</v>
      </c>
      <c r="AN16" s="73">
        <f t="shared" si="19"/>
        <v>5.8138168627430209E-2</v>
      </c>
      <c r="AO16" s="73">
        <f t="shared" si="59"/>
        <v>6.8733239637245799E-2</v>
      </c>
      <c r="AP16" s="73">
        <f t="shared" si="20"/>
        <v>7.1332030639653404E-2</v>
      </c>
      <c r="AQ16" s="73">
        <f t="shared" si="21"/>
        <v>0.94186183137256974</v>
      </c>
      <c r="AR16" s="73">
        <f t="shared" si="22"/>
        <v>0.93126676036275424</v>
      </c>
      <c r="AS16" s="73">
        <f t="shared" si="23"/>
        <v>0.92866796936034657</v>
      </c>
      <c r="AT16" s="73">
        <f t="shared" si="60"/>
        <v>0.16280375180528273</v>
      </c>
      <c r="AU16" s="73">
        <f t="shared" si="61"/>
        <v>0.15405615626315558</v>
      </c>
      <c r="AV16" s="80">
        <f t="shared" si="62"/>
        <v>0.12889025849238395</v>
      </c>
      <c r="AW16" s="73">
        <f t="shared" si="2"/>
        <v>2.1136689273291648E-4</v>
      </c>
      <c r="AX16" s="73">
        <f t="shared" si="24"/>
        <v>2.1165176854086087E-4</v>
      </c>
      <c r="AY16" s="73">
        <f t="shared" si="25"/>
        <v>2.1281318529632658E-4</v>
      </c>
      <c r="AZ16" s="73">
        <f t="shared" si="26"/>
        <v>5.7693677948416004E-2</v>
      </c>
      <c r="BA16" s="73">
        <f t="shared" si="27"/>
        <v>6.8292516531660533E-2</v>
      </c>
      <c r="BB16" s="73">
        <f t="shared" si="63"/>
        <v>7.0892231655852594E-2</v>
      </c>
      <c r="BC16" s="73">
        <f t="shared" si="28"/>
        <v>5.790649113371233E-2</v>
      </c>
      <c r="BD16" s="73">
        <f t="shared" si="29"/>
        <v>6.8504168300201396E-2</v>
      </c>
      <c r="BE16" s="73">
        <f t="shared" si="30"/>
        <v>7.1103598548585514E-2</v>
      </c>
      <c r="BF16" s="73">
        <f t="shared" si="31"/>
        <v>0.94209350886628762</v>
      </c>
      <c r="BG16" s="73">
        <f t="shared" si="32"/>
        <v>0.93149583169979855</v>
      </c>
      <c r="BH16" s="73">
        <f t="shared" si="33"/>
        <v>0.9288964014514145</v>
      </c>
      <c r="BI16" s="73">
        <f t="shared" si="64"/>
        <v>0.16345341283461409</v>
      </c>
      <c r="BJ16" s="73">
        <f t="shared" si="65"/>
        <v>0.15467091040698183</v>
      </c>
      <c r="BK16" s="80">
        <f t="shared" si="71"/>
        <v>0.12940458925610671</v>
      </c>
      <c r="BL16" s="77">
        <v>4.6299999999999998E-4</v>
      </c>
      <c r="BM16" s="77">
        <f t="shared" si="34"/>
        <v>5.7700000000000001E-2</v>
      </c>
      <c r="BN16" s="77">
        <f t="shared" si="35"/>
        <v>6.83E-2</v>
      </c>
      <c r="BO16" s="79">
        <f t="shared" si="36"/>
        <v>7.0900000000000005E-2</v>
      </c>
      <c r="BP16" s="79">
        <f t="shared" si="37"/>
        <v>4.4964244999999998E-4</v>
      </c>
      <c r="BQ16" s="79">
        <f t="shared" si="38"/>
        <v>4.4718854999999997E-4</v>
      </c>
      <c r="BR16" s="73">
        <f t="shared" si="3"/>
        <v>4.4658665000000001E-4</v>
      </c>
      <c r="BS16" s="73">
        <f t="shared" si="39"/>
        <v>5.7686642449999999E-2</v>
      </c>
      <c r="BT16" s="73">
        <f t="shared" si="40"/>
        <v>6.828418855E-2</v>
      </c>
      <c r="BU16" s="73">
        <f t="shared" si="41"/>
        <v>7.0883586649999997E-2</v>
      </c>
      <c r="BV16" s="73">
        <f t="shared" si="42"/>
        <v>5.8136284900000001E-2</v>
      </c>
      <c r="BW16" s="73">
        <f t="shared" si="72"/>
        <v>6.8731377100000005E-2</v>
      </c>
      <c r="BX16" s="73">
        <f t="shared" si="43"/>
        <v>7.1330173299999994E-2</v>
      </c>
      <c r="BY16" s="73">
        <f t="shared" si="44"/>
        <v>0.9418637151</v>
      </c>
      <c r="BZ16" s="73">
        <f t="shared" si="45"/>
        <v>0.93126862290000001</v>
      </c>
      <c r="CA16" s="73">
        <f t="shared" si="46"/>
        <v>0.92866982669999998</v>
      </c>
      <c r="CB16" s="73">
        <f t="shared" si="66"/>
        <v>0.16280440302208077</v>
      </c>
      <c r="CC16" s="73">
        <f t="shared" si="67"/>
        <v>0.15405677248947525</v>
      </c>
      <c r="CD16" s="73">
        <f t="shared" si="68"/>
        <v>0.12889077405483573</v>
      </c>
      <c r="CE16" s="73">
        <f>IF(A16&lt;=Cotización!$B$15+1,IF(Cotización!$B$8="Fija",VLOOKUP(Tablas!A16,Tablas!$DE$3:$DG$116,2,FALSE),(VLOOKUP(A16,Tablas!$DE$3:$DG$116,3,FALSE))/100),"")</f>
        <v>4.1799999999999997E-2</v>
      </c>
      <c r="CF16" s="81">
        <f t="shared" si="47"/>
        <v>0.57706067704860553</v>
      </c>
      <c r="CG16" s="81">
        <f t="shared" si="48"/>
        <v>0.55316399256959892</v>
      </c>
      <c r="CH16" s="83">
        <f>IF(D16&lt;=110,IF(Cotización!$B$10="Geométrico",POWER(1+Cotización!$B$11,Tablas!A16),1+Tablas!A16*Cotización!$B$11),"")</f>
        <v>1.1299999999999999</v>
      </c>
      <c r="CI16" s="83">
        <f>IF(Cotización!$F$3="","",Cotización!$F$3)</f>
        <v>0.04</v>
      </c>
      <c r="CJ16" s="83">
        <f>IF(Cotización!$G$3="","",Cotización!$G$3)</f>
        <v>0.04</v>
      </c>
      <c r="CK16" s="83">
        <f>IF(Cotización!$H$3="","",Cotización!$H$3)</f>
        <v>0.04</v>
      </c>
      <c r="CL16" s="52"/>
      <c r="CM16" s="52"/>
      <c r="CN16" s="52"/>
      <c r="CP16" s="15">
        <v>13</v>
      </c>
      <c r="CQ16" s="16"/>
      <c r="CR16"/>
      <c r="CS16" s="16">
        <v>14</v>
      </c>
      <c r="CT16" s="16">
        <v>14</v>
      </c>
      <c r="CU16" s="18">
        <v>6.4999999999999988E-2</v>
      </c>
      <c r="CV16"/>
      <c r="CW16"/>
      <c r="CX16"/>
      <c r="CY16"/>
      <c r="CZ16"/>
      <c r="DA16"/>
      <c r="DB16"/>
      <c r="DE16" s="24">
        <v>11</v>
      </c>
      <c r="DF16" s="23">
        <f>Cotización!$B$9</f>
        <v>4.2500000000000003E-2</v>
      </c>
      <c r="DG16" s="158">
        <v>4.1900000000000004</v>
      </c>
      <c r="DK16" s="33">
        <v>11</v>
      </c>
      <c r="DL16" s="1">
        <v>7.8899999999999998E-2</v>
      </c>
      <c r="DM16" s="1">
        <v>4.24E-2</v>
      </c>
      <c r="DN16" s="26">
        <v>6.6500000000000004E-2</v>
      </c>
      <c r="DO16" s="28"/>
      <c r="DP16" s="33">
        <v>11</v>
      </c>
      <c r="DQ16" s="1">
        <v>8.2400000000000001E-2</v>
      </c>
      <c r="DR16" s="1">
        <v>6.0199999999999997E-2</v>
      </c>
      <c r="DS16" s="26">
        <v>6.2700000000000006E-2</v>
      </c>
      <c r="DT16" s="28"/>
      <c r="DU16" s="33">
        <v>11</v>
      </c>
      <c r="DV16" s="1">
        <v>6.8199999999999997E-2</v>
      </c>
      <c r="DW16" s="1">
        <v>5.4899999999999997E-2</v>
      </c>
      <c r="DX16" s="26">
        <v>5.45E-2</v>
      </c>
    </row>
    <row r="17" spans="1:128" s="12" customFormat="1" ht="16.2" thickBot="1" x14ac:dyDescent="0.35">
      <c r="A17" s="10">
        <f t="shared" si="69"/>
        <v>14</v>
      </c>
      <c r="B17" s="11">
        <v>2.361733227881036E-4</v>
      </c>
      <c r="C17" s="11">
        <v>8.7696814650354552E-6</v>
      </c>
      <c r="D17" s="10">
        <f t="shared" si="70"/>
        <v>15</v>
      </c>
      <c r="E17" s="73">
        <f>IF(Cotización!$B$7 ="Nacional ",IFERROR(VLOOKUP(D17,$DU$32:$DX$46,2,TRUE)," "),IF(Cotización!$B$7 ="Dólar",IFERROR(VLOOKUP(D17,$DU$32:$DX$46,3,TRUE)," "),IFERROR(VLOOKUP(D17,$DU$32:$DX$46,4,TRUE)," ")))</f>
        <v>5.5E-2</v>
      </c>
      <c r="F17" s="73">
        <f>IF(Cotización!$B$7 ="Nacional ",IFERROR(VLOOKUP(D17,$DK$32:$DN$50,2,TRUE)," "),IF(Cotización!$B$7 ="Dólar",IFERROR(VLOOKUP(D17,$DK$32:$DN$50,3,TRUE)," "),IFERROR(VLOOKUP(D17,$DK$32:$DN$50,4,TRUE)," ")))</f>
        <v>6.5600000000000006E-2</v>
      </c>
      <c r="G17" s="76">
        <f>IF(Cotización!$B$7 ="Nacional ",IFERROR(VLOOKUP(D17,$DP$32:$DS$48,2,TRUE)," "),IF(Cotización!$B$7 ="Dólar",IFERROR(VLOOKUP(D17,$DP$32:$DS$48,3,TRUE)," "),IFERROR(VLOOKUP(D17,$DP$32:$DS$48,4,TRUE)," ")))</f>
        <v>6.7900000000000002E-2</v>
      </c>
      <c r="H17" s="73">
        <f t="shared" si="49"/>
        <v>2.2815424977440534E-4</v>
      </c>
      <c r="I17" s="73">
        <f t="shared" si="50"/>
        <v>2.2842584750771864E-4</v>
      </c>
      <c r="J17" s="73">
        <f t="shared" si="51"/>
        <v>2.2967755880037993E-4</v>
      </c>
      <c r="K17" s="73">
        <f t="shared" si="4"/>
        <v>8.4810456200471387E-6</v>
      </c>
      <c r="L17" s="73">
        <f t="shared" si="5"/>
        <v>8.5275176136961606E-6</v>
      </c>
      <c r="M17" s="73">
        <f t="shared" si="0"/>
        <v>8.4709620742553704E-6</v>
      </c>
      <c r="N17" s="73">
        <f t="shared" si="6"/>
        <v>5.4993264105354399E-2</v>
      </c>
      <c r="O17" s="73">
        <f t="shared" si="7"/>
        <v>6.5591965914749972E-2</v>
      </c>
      <c r="P17" s="73">
        <f t="shared" si="1"/>
        <v>6.7891684231882979E-2</v>
      </c>
      <c r="Q17" s="73">
        <f t="shared" si="52"/>
        <v>5.5231469181768474E-2</v>
      </c>
      <c r="R17" s="73">
        <f t="shared" si="53"/>
        <v>6.5828872807877734E-2</v>
      </c>
      <c r="S17" s="73">
        <f t="shared" si="54"/>
        <v>6.8128309443731633E-2</v>
      </c>
      <c r="T17" s="73">
        <f t="shared" si="8"/>
        <v>0.94476853081823153</v>
      </c>
      <c r="U17" s="73">
        <f t="shared" si="55"/>
        <v>0.93417112719212225</v>
      </c>
      <c r="V17" s="73">
        <f t="shared" si="9"/>
        <v>0.93187169055626839</v>
      </c>
      <c r="W17" s="73">
        <f t="shared" si="56"/>
        <v>0.15398257494279968</v>
      </c>
      <c r="X17" s="73">
        <f t="shared" si="57"/>
        <v>0.14406985898061783</v>
      </c>
      <c r="Y17" s="73">
        <f t="shared" si="58"/>
        <v>0.12019891084568236</v>
      </c>
      <c r="Z17" s="77">
        <v>4.6799999999999999E-4</v>
      </c>
      <c r="AA17" s="78">
        <v>3.0000000000000001E-6</v>
      </c>
      <c r="AB17" s="78">
        <f>IF(Cotización!$B$7 ="Nacional ",IFERROR(VLOOKUP(D17,$DU$6:$DX$20,2,TRUE)," "),IF(Cotización!$B$7 ="Dólar",IFERROR(VLOOKUP(D17,$DU$6:$DX$20,3,TRUE)," "),IFERROR(VLOOKUP(D17,$DU$6:$DX$20,4,TRUE)," ")))</f>
        <v>5.5E-2</v>
      </c>
      <c r="AC17" s="78">
        <f>IF(Cotización!$B$7 ="Nacional ",IFERROR(VLOOKUP(D17,$DK$6:$DN$24,2,TRUE)," "),IF(Cotización!$B$7 ="Dólar",IFERROR(VLOOKUP(D17,$DK$6:$DN$24,3,TRUE)," "),IFERROR(VLOOKUP(D17,$DK$6:$DN$24,4,TRUE)," ")))</f>
        <v>6.5600000000000006E-2</v>
      </c>
      <c r="AD17" s="79">
        <f xml:space="preserve"> IF(Cotización!$B$7 ="Nacional ",IFERROR(VLOOKUP(D17,$DP$6:$DS$22,2,TRUE)," "),IF(Cotización!$B$7 ="Dólar",IFERROR(VLOOKUP(D17,$DP$6:$DS$22,3,TRUE)," "),IFERROR(VLOOKUP(D17,$DP$6:$DS$22,4,TRUE)," ")))</f>
        <v>6.7900000000000002E-2</v>
      </c>
      <c r="AE17" s="79">
        <f t="shared" si="10"/>
        <v>4.5512932374E-4</v>
      </c>
      <c r="AF17" s="79">
        <f t="shared" si="11"/>
        <v>4.5264892870079996E-4</v>
      </c>
      <c r="AG17" s="73">
        <f t="shared" si="12"/>
        <v>4.5211072977719997E-4</v>
      </c>
      <c r="AH17" s="73">
        <f t="shared" si="13"/>
        <v>2.9168237399999999E-6</v>
      </c>
      <c r="AI17" s="73">
        <f t="shared" si="14"/>
        <v>2.9009287008000001E-6</v>
      </c>
      <c r="AJ17" s="73">
        <f t="shared" si="15"/>
        <v>2.8974797772000002E-6</v>
      </c>
      <c r="AK17" s="73">
        <f t="shared" si="16"/>
        <v>5.4987047525739997E-2</v>
      </c>
      <c r="AL17" s="73">
        <f t="shared" si="17"/>
        <v>6.5584551230700797E-2</v>
      </c>
      <c r="AM17" s="73">
        <f t="shared" si="18"/>
        <v>6.7884009581777191E-2</v>
      </c>
      <c r="AN17" s="73">
        <f t="shared" si="19"/>
        <v>5.5445093673219994E-2</v>
      </c>
      <c r="AO17" s="73">
        <f t="shared" si="59"/>
        <v>6.604010108810239E-2</v>
      </c>
      <c r="AP17" s="73">
        <f t="shared" si="20"/>
        <v>6.8339017791331585E-2</v>
      </c>
      <c r="AQ17" s="73">
        <f t="shared" si="21"/>
        <v>0.94455490632677996</v>
      </c>
      <c r="AR17" s="73">
        <f t="shared" si="22"/>
        <v>0.93395989891189757</v>
      </c>
      <c r="AS17" s="73">
        <f t="shared" si="23"/>
        <v>0.93166098220866844</v>
      </c>
      <c r="AT17" s="73">
        <f t="shared" si="60"/>
        <v>0.1533386398296489</v>
      </c>
      <c r="AU17" s="73">
        <f t="shared" si="61"/>
        <v>0.14346737755712713</v>
      </c>
      <c r="AV17" s="80">
        <f t="shared" si="62"/>
        <v>0.11969625462445237</v>
      </c>
      <c r="AW17" s="73">
        <f t="shared" si="2"/>
        <v>2.2815523847944747E-4</v>
      </c>
      <c r="AX17" s="73">
        <f t="shared" si="24"/>
        <v>2.2842683780065377E-4</v>
      </c>
      <c r="AY17" s="73">
        <f t="shared" si="25"/>
        <v>2.2967855641143074E-4</v>
      </c>
      <c r="AZ17" s="73">
        <f t="shared" si="26"/>
        <v>5.4993505233623327E-2</v>
      </c>
      <c r="BA17" s="73">
        <f t="shared" si="27"/>
        <v>6.5592253515012564E-2</v>
      </c>
      <c r="BB17" s="73">
        <f t="shared" si="63"/>
        <v>6.7891981915691346E-2</v>
      </c>
      <c r="BC17" s="73">
        <f t="shared" si="28"/>
        <v>5.5223183790034755E-2</v>
      </c>
      <c r="BD17" s="73">
        <f t="shared" si="29"/>
        <v>6.5820680352813216E-2</v>
      </c>
      <c r="BE17" s="73">
        <f t="shared" si="30"/>
        <v>6.8120137154170798E-2</v>
      </c>
      <c r="BF17" s="73">
        <f t="shared" si="31"/>
        <v>0.94477681620996523</v>
      </c>
      <c r="BG17" s="73">
        <f t="shared" si="32"/>
        <v>0.93417931964718681</v>
      </c>
      <c r="BH17" s="73">
        <f t="shared" si="33"/>
        <v>0.93187986284582924</v>
      </c>
      <c r="BI17" s="73">
        <f t="shared" si="64"/>
        <v>0.15398839923353147</v>
      </c>
      <c r="BJ17" s="73">
        <f t="shared" si="65"/>
        <v>0.14407530832931656</v>
      </c>
      <c r="BK17" s="80">
        <f t="shared" si="71"/>
        <v>0.12020345729129589</v>
      </c>
      <c r="BL17" s="77">
        <v>4.6799999999999999E-4</v>
      </c>
      <c r="BM17" s="77">
        <f t="shared" si="34"/>
        <v>5.5E-2</v>
      </c>
      <c r="BN17" s="77">
        <f t="shared" si="35"/>
        <v>6.5600000000000006E-2</v>
      </c>
      <c r="BO17" s="79">
        <f t="shared" si="36"/>
        <v>6.7900000000000002E-2</v>
      </c>
      <c r="BP17" s="79">
        <f t="shared" si="37"/>
        <v>4.5512999999999999E-4</v>
      </c>
      <c r="BQ17" s="79">
        <f t="shared" si="38"/>
        <v>4.5264959999999994E-4</v>
      </c>
      <c r="BR17" s="73">
        <f t="shared" si="3"/>
        <v>4.5211139999999997E-4</v>
      </c>
      <c r="BS17" s="73">
        <f t="shared" si="39"/>
        <v>5.4987130000000002E-2</v>
      </c>
      <c r="BT17" s="73">
        <f t="shared" si="40"/>
        <v>6.5584649600000003E-2</v>
      </c>
      <c r="BU17" s="73">
        <f t="shared" si="41"/>
        <v>6.7884111400000002E-2</v>
      </c>
      <c r="BV17" s="73">
        <f t="shared" si="42"/>
        <v>5.544226E-2</v>
      </c>
      <c r="BW17" s="73">
        <f t="shared" si="72"/>
        <v>6.6037299199999996E-2</v>
      </c>
      <c r="BX17" s="73">
        <f t="shared" si="43"/>
        <v>6.8336222799999999E-2</v>
      </c>
      <c r="BY17" s="73">
        <f t="shared" si="44"/>
        <v>0.94455774000000003</v>
      </c>
      <c r="BZ17" s="73">
        <f t="shared" si="45"/>
        <v>0.93396270079999999</v>
      </c>
      <c r="CA17" s="73">
        <f t="shared" si="46"/>
        <v>0.93166377720000004</v>
      </c>
      <c r="CB17" s="73">
        <f t="shared" si="66"/>
        <v>0.15333955986501466</v>
      </c>
      <c r="CC17" s="73">
        <f t="shared" si="67"/>
        <v>0.14346823836469222</v>
      </c>
      <c r="CD17" s="73">
        <f t="shared" si="68"/>
        <v>0.11969697280473315</v>
      </c>
      <c r="CE17" s="73">
        <f>IF(A17&lt;=Cotización!$B$15+1,IF(Cotización!$B$8="Fija",VLOOKUP(Tablas!A17,Tablas!$DE$3:$DG$116,2,FALSE),(VLOOKUP(A17,Tablas!$DE$3:$DG$116,3,FALSE))/100),"")</f>
        <v>4.1799999999999997E-2</v>
      </c>
      <c r="CF17" s="81">
        <f t="shared" si="47"/>
        <v>0.55316399256959892</v>
      </c>
      <c r="CG17" s="81">
        <f t="shared" si="48"/>
        <v>0.53025689471779036</v>
      </c>
      <c r="CH17" s="83">
        <f>IF(D17&lt;=110,IF(Cotización!$B$10="Geométrico",POWER(1+Cotización!$B$11,Tablas!A17),1+Tablas!A17*Cotización!$B$11),"")</f>
        <v>1.1400000000000001</v>
      </c>
      <c r="CI17" s="83">
        <f>IF(Cotización!$F$3="","",Cotización!$F$3)</f>
        <v>0.04</v>
      </c>
      <c r="CJ17" s="83">
        <f>IF(Cotización!$G$3="","",Cotización!$G$3)</f>
        <v>0.04</v>
      </c>
      <c r="CK17" s="83">
        <f>IF(Cotización!$H$3="","",Cotización!$H$3)</f>
        <v>0.04</v>
      </c>
      <c r="CL17" s="52"/>
      <c r="CM17" s="52"/>
      <c r="CN17" s="52"/>
      <c r="CP17" s="15">
        <v>14</v>
      </c>
      <c r="CQ17" s="16"/>
      <c r="CR17"/>
      <c r="CS17" s="16">
        <v>15</v>
      </c>
      <c r="CT17" s="16">
        <v>15</v>
      </c>
      <c r="CU17" s="18">
        <v>6.9999999999999993E-2</v>
      </c>
      <c r="CV17"/>
      <c r="CW17"/>
      <c r="CX17"/>
      <c r="CY17"/>
      <c r="CZ17"/>
      <c r="DA17"/>
      <c r="DB17"/>
      <c r="DE17" s="24">
        <v>12</v>
      </c>
      <c r="DF17" s="23">
        <f>Cotización!$B$9</f>
        <v>4.2500000000000003E-2</v>
      </c>
      <c r="DG17" s="158">
        <v>4.1900000000000004</v>
      </c>
      <c r="DK17" s="34">
        <v>12</v>
      </c>
      <c r="DL17" s="2">
        <v>7.4899999999999994E-2</v>
      </c>
      <c r="DM17" s="2">
        <v>3.9800000000000002E-2</v>
      </c>
      <c r="DN17" s="27">
        <v>6.3200000000000006E-2</v>
      </c>
      <c r="DO17" s="28"/>
      <c r="DP17" s="34">
        <v>12</v>
      </c>
      <c r="DQ17" s="2">
        <v>7.8100000000000003E-2</v>
      </c>
      <c r="DR17" s="2">
        <v>5.7500000000000002E-2</v>
      </c>
      <c r="DS17" s="27">
        <v>5.9200000000000003E-2</v>
      </c>
      <c r="DT17" s="28"/>
      <c r="DU17" s="34">
        <v>12</v>
      </c>
      <c r="DV17" s="2">
        <v>6.4199999999999993E-2</v>
      </c>
      <c r="DW17" s="2">
        <v>5.2699999999999997E-2</v>
      </c>
      <c r="DX17" s="27">
        <v>5.1999999999999998E-2</v>
      </c>
    </row>
    <row r="18" spans="1:128" s="12" customFormat="1" ht="16.2" thickBot="1" x14ac:dyDescent="0.35">
      <c r="A18" s="10">
        <f t="shared" si="69"/>
        <v>15</v>
      </c>
      <c r="B18" s="11">
        <v>2.5453614485212002E-4</v>
      </c>
      <c r="C18" s="11">
        <v>9.6759227734420439E-6</v>
      </c>
      <c r="D18" s="10">
        <f t="shared" si="70"/>
        <v>16</v>
      </c>
      <c r="E18" s="73">
        <f>IF(Cotización!$B$7 ="Nacional ",IFERROR(VLOOKUP(D18,$DU$32:$DX$46,2,TRUE)," "),IF(Cotización!$B$7 ="Dólar",IFERROR(VLOOKUP(D18,$DU$32:$DX$46,3,TRUE)," "),IFERROR(VLOOKUP(D18,$DU$32:$DX$46,4,TRUE)," ")))</f>
        <v>5.5E-2</v>
      </c>
      <c r="F18" s="73">
        <f>IF(Cotización!$B$7 ="Nacional ",IFERROR(VLOOKUP(D18,$DK$32:$DN$50,2,TRUE)," "),IF(Cotización!$B$7 ="Dólar",IFERROR(VLOOKUP(D18,$DK$32:$DN$50,3,TRUE)," "),IFERROR(VLOOKUP(D18,$DK$32:$DN$50,4,TRUE)," ")))</f>
        <v>6.3100000000000003E-2</v>
      </c>
      <c r="G18" s="76">
        <f>IF(Cotización!$B$7 ="Nacional ",IFERROR(VLOOKUP(D18,$DP$32:$DS$48,2,TRUE)," "),IF(Cotización!$B$7 ="Dólar",IFERROR(VLOOKUP(D18,$DP$32:$DS$48,3,TRUE)," "),IFERROR(VLOOKUP(D18,$DP$32:$DS$48,4,TRUE)," ")))</f>
        <v>6.5199999999999994E-2</v>
      </c>
      <c r="H18" s="73">
        <f t="shared" si="49"/>
        <v>2.4623708862032045E-4</v>
      </c>
      <c r="I18" s="73">
        <f t="shared" si="50"/>
        <v>2.4650434984840473E-4</v>
      </c>
      <c r="J18" s="73">
        <f t="shared" si="51"/>
        <v>2.475352145853012E-4</v>
      </c>
      <c r="K18" s="73">
        <f t="shared" si="4"/>
        <v>9.3694677763090559E-6</v>
      </c>
      <c r="L18" s="73">
        <f t="shared" si="5"/>
        <v>9.4086486137868801E-6</v>
      </c>
      <c r="M18" s="73">
        <f t="shared" si="0"/>
        <v>9.3593097814073993E-6</v>
      </c>
      <c r="N18" s="73">
        <f t="shared" si="6"/>
        <v>5.4992734213292954E-2</v>
      </c>
      <c r="O18" s="73">
        <f t="shared" si="7"/>
        <v>6.3091664161068831E-2</v>
      </c>
      <c r="P18" s="73">
        <f t="shared" si="1"/>
        <v>6.5191386740121829E-2</v>
      </c>
      <c r="Q18" s="73">
        <f t="shared" si="52"/>
        <v>5.5249678076492045E-2</v>
      </c>
      <c r="R18" s="73">
        <f t="shared" si="53"/>
        <v>6.3347537978693538E-2</v>
      </c>
      <c r="S18" s="73">
        <f t="shared" si="54"/>
        <v>6.5446983138523554E-2</v>
      </c>
      <c r="T18" s="73">
        <f t="shared" si="8"/>
        <v>0.94475032192350794</v>
      </c>
      <c r="U18" s="73">
        <f t="shared" si="55"/>
        <v>0.93665246202130648</v>
      </c>
      <c r="V18" s="73">
        <f t="shared" si="9"/>
        <v>0.9345530168614764</v>
      </c>
      <c r="W18" s="73">
        <f t="shared" si="56"/>
        <v>0.14547789110031709</v>
      </c>
      <c r="X18" s="73">
        <f t="shared" si="57"/>
        <v>0.13458590255833386</v>
      </c>
      <c r="Y18" s="73">
        <f t="shared" si="58"/>
        <v>0.11200996225278821</v>
      </c>
      <c r="Z18" s="77">
        <v>4.75E-4</v>
      </c>
      <c r="AA18" s="78">
        <v>3.9999999999999998E-6</v>
      </c>
      <c r="AB18" s="78">
        <f>IF(Cotización!$B$7 ="Nacional ",IFERROR(VLOOKUP(D18,$DU$6:$DX$20,2,TRUE)," "),IF(Cotización!$B$7 ="Dólar",IFERROR(VLOOKUP(D18,$DU$6:$DX$20,3,TRUE)," "),IFERROR(VLOOKUP(D18,$DU$6:$DX$20,4,TRUE)," ")))</f>
        <v>5.5E-2</v>
      </c>
      <c r="AC18" s="78">
        <f>IF(Cotización!$B$7 ="Nacional ",IFERROR(VLOOKUP(D18,$DK$6:$DN$24,2,TRUE)," "),IF(Cotización!$B$7 ="Dólar",IFERROR(VLOOKUP(D18,$DK$6:$DN$24,3,TRUE)," "),IFERROR(VLOOKUP(D18,$DK$6:$DN$24,4,TRUE)," ")))</f>
        <v>6.3100000000000003E-2</v>
      </c>
      <c r="AD18" s="79">
        <f xml:space="preserve"> IF(Cotización!$B$7 ="Nacional ",IFERROR(VLOOKUP(D18,$DP$6:$DS$22,2,TRUE)," "),IF(Cotización!$B$7 ="Dólar",IFERROR(VLOOKUP(D18,$DP$6:$DS$22,3,TRUE)," "),IFERROR(VLOOKUP(D18,$DP$6:$DS$22,4,TRUE)," ")))</f>
        <v>6.5199999999999994E-2</v>
      </c>
      <c r="AE18" s="79">
        <f t="shared" si="10"/>
        <v>4.6193658483333332E-4</v>
      </c>
      <c r="AF18" s="79">
        <f t="shared" si="11"/>
        <v>4.600128399633333E-4</v>
      </c>
      <c r="AG18" s="73">
        <f t="shared" si="12"/>
        <v>4.595140912933333E-4</v>
      </c>
      <c r="AH18" s="73">
        <f t="shared" si="13"/>
        <v>3.889084833333333E-6</v>
      </c>
      <c r="AI18" s="73">
        <f t="shared" si="14"/>
        <v>3.8728899633333328E-6</v>
      </c>
      <c r="AJ18" s="73">
        <f t="shared" si="15"/>
        <v>3.8686912933333333E-6</v>
      </c>
      <c r="AK18" s="73">
        <f t="shared" si="16"/>
        <v>5.4986827534833339E-2</v>
      </c>
      <c r="AL18" s="73">
        <f t="shared" si="17"/>
        <v>6.3084887589963348E-2</v>
      </c>
      <c r="AM18" s="73">
        <f t="shared" si="18"/>
        <v>6.5184384641293336E-2</v>
      </c>
      <c r="AN18" s="73">
        <f t="shared" si="19"/>
        <v>5.5452653204500005E-2</v>
      </c>
      <c r="AO18" s="73">
        <f t="shared" si="59"/>
        <v>6.354877331989002E-2</v>
      </c>
      <c r="AP18" s="73">
        <f t="shared" si="20"/>
        <v>6.5647767423879996E-2</v>
      </c>
      <c r="AQ18" s="73">
        <f t="shared" si="21"/>
        <v>0.94454734679550001</v>
      </c>
      <c r="AR18" s="73">
        <f t="shared" si="22"/>
        <v>0.93645122668010994</v>
      </c>
      <c r="AS18" s="73">
        <f t="shared" si="23"/>
        <v>0.93435223257611999</v>
      </c>
      <c r="AT18" s="73">
        <f t="shared" si="60"/>
        <v>0.14483676458056988</v>
      </c>
      <c r="AU18" s="73">
        <f t="shared" si="61"/>
        <v>0.13399277744040949</v>
      </c>
      <c r="AV18" s="80">
        <f t="shared" si="62"/>
        <v>0.11151633015011617</v>
      </c>
      <c r="AW18" s="73">
        <f t="shared" si="2"/>
        <v>2.4623826652994094E-4</v>
      </c>
      <c r="AX18" s="73">
        <f t="shared" si="24"/>
        <v>2.4650552948203563E-4</v>
      </c>
      <c r="AY18" s="73">
        <f t="shared" si="25"/>
        <v>2.4753640086868674E-4</v>
      </c>
      <c r="AZ18" s="73">
        <f t="shared" si="26"/>
        <v>5.4993000256016569E-2</v>
      </c>
      <c r="BA18" s="73">
        <f t="shared" si="27"/>
        <v>6.3091969384629923E-2</v>
      </c>
      <c r="BB18" s="73">
        <f t="shared" si="63"/>
        <v>6.5191702121677811E-2</v>
      </c>
      <c r="BC18" s="73">
        <f t="shared" si="28"/>
        <v>5.5240536656885254E-2</v>
      </c>
      <c r="BD18" s="73">
        <f t="shared" si="29"/>
        <v>6.3338474914111959E-2</v>
      </c>
      <c r="BE18" s="73">
        <f t="shared" si="30"/>
        <v>6.5437940388207758E-2</v>
      </c>
      <c r="BF18" s="73">
        <f t="shared" si="31"/>
        <v>0.94475946334311478</v>
      </c>
      <c r="BG18" s="73">
        <f t="shared" si="32"/>
        <v>0.93666152508588807</v>
      </c>
      <c r="BH18" s="73">
        <f t="shared" si="33"/>
        <v>0.93456205961179228</v>
      </c>
      <c r="BI18" s="73">
        <f t="shared" si="64"/>
        <v>0.14548466956112491</v>
      </c>
      <c r="BJ18" s="73">
        <f t="shared" si="65"/>
        <v>0.13459217351303962</v>
      </c>
      <c r="BK18" s="80">
        <f t="shared" si="71"/>
        <v>0.1120151812942073</v>
      </c>
      <c r="BL18" s="77">
        <v>4.75E-4</v>
      </c>
      <c r="BM18" s="77">
        <f t="shared" si="34"/>
        <v>5.5E-2</v>
      </c>
      <c r="BN18" s="77">
        <f t="shared" si="35"/>
        <v>6.3100000000000003E-2</v>
      </c>
      <c r="BO18" s="79">
        <f t="shared" si="36"/>
        <v>6.5199999999999994E-2</v>
      </c>
      <c r="BP18" s="79">
        <f t="shared" si="37"/>
        <v>4.619375E-4</v>
      </c>
      <c r="BQ18" s="79">
        <f t="shared" si="38"/>
        <v>4.6001375000000004E-4</v>
      </c>
      <c r="BR18" s="73">
        <f t="shared" si="3"/>
        <v>4.5951500000000002E-4</v>
      </c>
      <c r="BS18" s="73">
        <f t="shared" si="39"/>
        <v>5.4986937499999999E-2</v>
      </c>
      <c r="BT18" s="73">
        <f t="shared" si="40"/>
        <v>6.3085013750000002E-2</v>
      </c>
      <c r="BU18" s="73">
        <f t="shared" si="41"/>
        <v>6.5184514999999998E-2</v>
      </c>
      <c r="BV18" s="73">
        <f t="shared" si="42"/>
        <v>5.5448875000000002E-2</v>
      </c>
      <c r="BW18" s="73">
        <f t="shared" si="72"/>
        <v>6.3545027500000004E-2</v>
      </c>
      <c r="BX18" s="73">
        <f t="shared" si="43"/>
        <v>6.5644029999999992E-2</v>
      </c>
      <c r="BY18" s="73">
        <f t="shared" si="44"/>
        <v>0.94455112500000005</v>
      </c>
      <c r="BZ18" s="73">
        <f t="shared" si="45"/>
        <v>0.93645497249999998</v>
      </c>
      <c r="CA18" s="73">
        <f t="shared" si="46"/>
        <v>0.93435597000000004</v>
      </c>
      <c r="CB18" s="73">
        <f t="shared" si="66"/>
        <v>0.14483806811869296</v>
      </c>
      <c r="CC18" s="73">
        <f t="shared" si="67"/>
        <v>0.13399398338210611</v>
      </c>
      <c r="CD18" s="73">
        <f t="shared" si="68"/>
        <v>0.11151733380266338</v>
      </c>
      <c r="CE18" s="73">
        <f>IF(A18&lt;=Cotización!$B$15+1,IF(Cotización!$B$8="Fija",VLOOKUP(Tablas!A18,Tablas!$DE$3:$DG$116,2,FALSE),(VLOOKUP(A18,Tablas!$DE$3:$DG$116,3,FALSE))/100),"")</f>
        <v>4.1700000000000001E-2</v>
      </c>
      <c r="CF18" s="81">
        <f t="shared" si="47"/>
        <v>0.53025689471779036</v>
      </c>
      <c r="CG18" s="81">
        <f t="shared" si="48"/>
        <v>0.5082984036788637</v>
      </c>
      <c r="CH18" s="83">
        <f>IF(D18&lt;=110,IF(Cotización!$B$10="Geométrico",POWER(1+Cotización!$B$11,Tablas!A18),1+Tablas!A18*Cotización!$B$11),"")</f>
        <v>1.1499999999999999</v>
      </c>
      <c r="CI18" s="83">
        <f>IF(Cotización!$F$3="","",Cotización!$F$3)</f>
        <v>0.04</v>
      </c>
      <c r="CJ18" s="83">
        <f>IF(Cotización!$G$3="","",Cotización!$G$3)</f>
        <v>0.04</v>
      </c>
      <c r="CK18" s="83">
        <f>IF(Cotización!$H$3="","",Cotización!$H$3)</f>
        <v>0.04</v>
      </c>
      <c r="CL18" s="52"/>
      <c r="CM18" s="52"/>
      <c r="CN18" s="52"/>
      <c r="CP18" s="15">
        <v>15</v>
      </c>
      <c r="CQ18" s="16"/>
      <c r="CR18"/>
      <c r="CS18" s="16">
        <v>16</v>
      </c>
      <c r="CT18" s="16">
        <v>16</v>
      </c>
      <c r="CU18" s="18">
        <v>7.4999999999999997E-2</v>
      </c>
      <c r="CV18"/>
      <c r="CW18"/>
      <c r="CX18"/>
      <c r="CY18"/>
      <c r="CZ18"/>
      <c r="DA18"/>
      <c r="DB18"/>
      <c r="DE18" s="24">
        <v>13</v>
      </c>
      <c r="DF18" s="23">
        <f>Cotización!$B$9</f>
        <v>4.2500000000000003E-2</v>
      </c>
      <c r="DG18" s="158">
        <v>4.18</v>
      </c>
      <c r="DK18" s="33">
        <v>13</v>
      </c>
      <c r="DL18" s="1">
        <v>7.1400000000000005E-2</v>
      </c>
      <c r="DM18" s="1">
        <v>3.7600000000000001E-2</v>
      </c>
      <c r="DN18" s="26">
        <v>6.0400000000000002E-2</v>
      </c>
      <c r="DO18" s="28"/>
      <c r="DP18" s="33">
        <v>13</v>
      </c>
      <c r="DQ18" s="1">
        <v>7.4300000000000005E-2</v>
      </c>
      <c r="DR18" s="1">
        <v>5.5100000000000003E-2</v>
      </c>
      <c r="DS18" s="26">
        <v>5.62E-2</v>
      </c>
      <c r="DT18" s="28"/>
      <c r="DU18" s="33">
        <v>13</v>
      </c>
      <c r="DV18" s="1">
        <v>6.0699999999999997E-2</v>
      </c>
      <c r="DW18" s="1">
        <v>5.0799999999999998E-2</v>
      </c>
      <c r="DX18" s="26">
        <v>4.9700000000000001E-2</v>
      </c>
    </row>
    <row r="19" spans="1:128" s="12" customFormat="1" ht="16.2" thickBot="1" x14ac:dyDescent="0.35">
      <c r="A19" s="10">
        <f t="shared" si="69"/>
        <v>16</v>
      </c>
      <c r="B19" s="11">
        <v>2.7432670325051135E-4</v>
      </c>
      <c r="C19" s="11">
        <v>1.0675813242577775E-5</v>
      </c>
      <c r="D19" s="10">
        <f t="shared" si="70"/>
        <v>17</v>
      </c>
      <c r="E19" s="73">
        <f>IF(Cotización!$B$7 ="Nacional ",IFERROR(VLOOKUP(D19,$DU$32:$DX$46,2,TRUE)," "),IF(Cotización!$B$7 ="Dólar",IFERROR(VLOOKUP(D19,$DU$32:$DX$46,3,TRUE)," "),IFERROR(VLOOKUP(D19,$DU$32:$DX$46,4,TRUE)," ")))</f>
        <v>5.5E-2</v>
      </c>
      <c r="F19" s="73">
        <f>IF(Cotización!$B$7 ="Nacional ",IFERROR(VLOOKUP(D19,$DK$32:$DN$50,2,TRUE)," "),IF(Cotización!$B$7 ="Dólar",IFERROR(VLOOKUP(D19,$DK$32:$DN$50,3,TRUE)," "),IFERROR(VLOOKUP(D19,$DK$32:$DN$50,4,TRUE)," ")))</f>
        <v>6.0900000000000003E-2</v>
      </c>
      <c r="G19" s="76">
        <f>IF(Cotización!$B$7 ="Nacional ",IFERROR(VLOOKUP(D19,$DP$32:$DS$48,2,TRUE)," "),IF(Cotización!$B$7 ="Dólar",IFERROR(VLOOKUP(D19,$DP$32:$DS$48,3,TRUE)," "),IFERROR(VLOOKUP(D19,$DP$32:$DS$48,4,TRUE)," ")))</f>
        <v>6.2799999999999995E-2</v>
      </c>
      <c r="H19" s="73">
        <f t="shared" si="49"/>
        <v>2.6571144174474925E-4</v>
      </c>
      <c r="I19" s="73">
        <f t="shared" si="50"/>
        <v>2.6597205025801884E-4</v>
      </c>
      <c r="J19" s="73">
        <f t="shared" si="51"/>
        <v>2.6678130827290856E-4</v>
      </c>
      <c r="K19" s="73">
        <f t="shared" si="4"/>
        <v>1.0349329850826828E-5</v>
      </c>
      <c r="L19" s="73">
        <f t="shared" si="5"/>
        <v>1.0380817740193152E-5</v>
      </c>
      <c r="M19" s="73">
        <f t="shared" si="0"/>
        <v>1.0339189683064791E-5</v>
      </c>
      <c r="N19" s="73">
        <f t="shared" si="6"/>
        <v>5.4992162484488551E-2</v>
      </c>
      <c r="O19" s="73">
        <f t="shared" si="7"/>
        <v>6.0891321732824598E-2</v>
      </c>
      <c r="P19" s="73">
        <f t="shared" si="1"/>
        <v>6.2791050982288737E-2</v>
      </c>
      <c r="Q19" s="73">
        <f t="shared" si="52"/>
        <v>5.5269324610501651E-2</v>
      </c>
      <c r="R19" s="73">
        <f t="shared" si="53"/>
        <v>6.1167643112933441E-2</v>
      </c>
      <c r="S19" s="73">
        <f t="shared" si="54"/>
        <v>6.306710161371655E-2</v>
      </c>
      <c r="T19" s="73">
        <f t="shared" si="8"/>
        <v>0.9447306753894984</v>
      </c>
      <c r="U19" s="73">
        <f t="shared" si="55"/>
        <v>0.93883235688706657</v>
      </c>
      <c r="V19" s="73">
        <f t="shared" si="9"/>
        <v>0.93693289838628346</v>
      </c>
      <c r="W19" s="73">
        <f t="shared" si="56"/>
        <v>0.1374402844497776</v>
      </c>
      <c r="X19" s="73">
        <f t="shared" si="57"/>
        <v>0.12606021698462305</v>
      </c>
      <c r="Y19" s="73">
        <f t="shared" si="58"/>
        <v>0.10467924814188331</v>
      </c>
      <c r="Z19" s="77">
        <v>4.8200000000000001E-4</v>
      </c>
      <c r="AA19" s="78">
        <v>5.0000000000000004E-6</v>
      </c>
      <c r="AB19" s="78">
        <f>IF(Cotización!$B$7 ="Nacional ",IFERROR(VLOOKUP(D19,$DU$6:$DX$20,2,TRUE)," "),IF(Cotización!$B$7 ="Dólar",IFERROR(VLOOKUP(D19,$DU$6:$DX$20,3,TRUE)," "),IFERROR(VLOOKUP(D19,$DU$6:$DX$20,4,TRUE)," ")))</f>
        <v>5.5E-2</v>
      </c>
      <c r="AC19" s="78">
        <f>IF(Cotización!$B$7 ="Nacional ",IFERROR(VLOOKUP(D19,$DK$6:$DN$24,2,TRUE)," "),IF(Cotización!$B$7 ="Dólar",IFERROR(VLOOKUP(D19,$DK$6:$DN$24,3,TRUE)," "),IFERROR(VLOOKUP(D19,$DK$6:$DN$24,4,TRUE)," ")))</f>
        <v>6.0900000000000003E-2</v>
      </c>
      <c r="AD19" s="79">
        <f xml:space="preserve"> IF(Cotización!$B$7 ="Nacional ",IFERROR(VLOOKUP(D19,$DP$6:$DS$22,2,TRUE)," "),IF(Cotización!$B$7 ="Dólar",IFERROR(VLOOKUP(D19,$DP$6:$DS$22,3,TRUE)," "),IFERROR(VLOOKUP(D19,$DP$6:$DS$22,4,TRUE)," ")))</f>
        <v>6.2799999999999995E-2</v>
      </c>
      <c r="AE19" s="79">
        <f t="shared" si="10"/>
        <v>4.6874383918333337E-4</v>
      </c>
      <c r="AF19" s="79">
        <f t="shared" si="11"/>
        <v>4.6732194392299996E-4</v>
      </c>
      <c r="AG19" s="73">
        <f t="shared" si="12"/>
        <v>4.6686404544933336E-4</v>
      </c>
      <c r="AH19" s="73">
        <f t="shared" si="13"/>
        <v>4.8613391833333336E-6</v>
      </c>
      <c r="AI19" s="73">
        <f t="shared" si="14"/>
        <v>4.8465939230000004E-6</v>
      </c>
      <c r="AJ19" s="73">
        <f t="shared" si="15"/>
        <v>4.8418454493333337E-6</v>
      </c>
      <c r="AK19" s="73">
        <f t="shared" si="16"/>
        <v>5.4986607544183337E-2</v>
      </c>
      <c r="AL19" s="73">
        <f t="shared" si="17"/>
        <v>6.0885170898923001E-2</v>
      </c>
      <c r="AM19" s="73">
        <f t="shared" si="18"/>
        <v>6.2784708250449323E-2</v>
      </c>
      <c r="AN19" s="73">
        <f t="shared" si="19"/>
        <v>5.5460212722550008E-2</v>
      </c>
      <c r="AO19" s="73">
        <f t="shared" si="59"/>
        <v>6.1357339436769E-2</v>
      </c>
      <c r="AP19" s="73">
        <f t="shared" si="20"/>
        <v>6.3256414141347986E-2</v>
      </c>
      <c r="AQ19" s="73">
        <f t="shared" si="21"/>
        <v>0.94453978727745003</v>
      </c>
      <c r="AR19" s="73">
        <f t="shared" si="22"/>
        <v>0.93864266056323098</v>
      </c>
      <c r="AS19" s="73">
        <f t="shared" si="23"/>
        <v>0.93674358585865203</v>
      </c>
      <c r="AT19" s="73">
        <f t="shared" si="60"/>
        <v>0.13680518170302172</v>
      </c>
      <c r="AU19" s="73">
        <f t="shared" si="61"/>
        <v>0.12547770080034643</v>
      </c>
      <c r="AV19" s="80">
        <f t="shared" si="62"/>
        <v>0.10419553204445672</v>
      </c>
      <c r="AW19" s="73">
        <f t="shared" si="2"/>
        <v>2.6571284476844528E-4</v>
      </c>
      <c r="AX19" s="73">
        <f t="shared" si="24"/>
        <v>2.659734551365333E-4</v>
      </c>
      <c r="AY19" s="73">
        <f t="shared" si="25"/>
        <v>2.6678271891112228E-4</v>
      </c>
      <c r="AZ19" s="73">
        <f t="shared" si="26"/>
        <v>5.4992456015660607E-2</v>
      </c>
      <c r="BA19" s="73">
        <f t="shared" si="27"/>
        <v>6.0891646751886026E-2</v>
      </c>
      <c r="BB19" s="73">
        <f t="shared" si="63"/>
        <v>6.2791386141517927E-2</v>
      </c>
      <c r="BC19" s="73">
        <f t="shared" si="28"/>
        <v>5.5259238734571732E-2</v>
      </c>
      <c r="BD19" s="73">
        <f t="shared" si="29"/>
        <v>6.1157620207022562E-2</v>
      </c>
      <c r="BE19" s="73">
        <f t="shared" si="30"/>
        <v>6.3057098986286378E-2</v>
      </c>
      <c r="BF19" s="73">
        <f t="shared" si="31"/>
        <v>0.94474076126542827</v>
      </c>
      <c r="BG19" s="73">
        <f t="shared" si="32"/>
        <v>0.93884237979297747</v>
      </c>
      <c r="BH19" s="73">
        <f t="shared" si="33"/>
        <v>0.93694290101371358</v>
      </c>
      <c r="BI19" s="73">
        <f t="shared" si="64"/>
        <v>0.13744801833921874</v>
      </c>
      <c r="BJ19" s="73">
        <f t="shared" si="65"/>
        <v>0.12606731050734815</v>
      </c>
      <c r="BK19" s="80">
        <f t="shared" si="71"/>
        <v>0.10468513853810268</v>
      </c>
      <c r="BL19" s="77">
        <v>4.8200000000000001E-4</v>
      </c>
      <c r="BM19" s="77">
        <f t="shared" si="34"/>
        <v>5.5E-2</v>
      </c>
      <c r="BN19" s="77">
        <f t="shared" si="35"/>
        <v>6.0900000000000003E-2</v>
      </c>
      <c r="BO19" s="79">
        <f t="shared" si="36"/>
        <v>6.2799999999999995E-2</v>
      </c>
      <c r="BP19" s="79">
        <f t="shared" si="37"/>
        <v>4.6874500000000001E-4</v>
      </c>
      <c r="BQ19" s="79">
        <f t="shared" si="38"/>
        <v>4.6732309999999999E-4</v>
      </c>
      <c r="BR19" s="73">
        <f t="shared" si="3"/>
        <v>4.6686520000000002E-4</v>
      </c>
      <c r="BS19" s="73">
        <f t="shared" si="39"/>
        <v>5.4986744999999997E-2</v>
      </c>
      <c r="BT19" s="73">
        <f t="shared" si="40"/>
        <v>6.0885323099999999E-2</v>
      </c>
      <c r="BU19" s="73">
        <f t="shared" si="41"/>
        <v>6.2784865199999998E-2</v>
      </c>
      <c r="BV19" s="73">
        <f t="shared" si="42"/>
        <v>5.5455489999999996E-2</v>
      </c>
      <c r="BW19" s="73">
        <f t="shared" si="72"/>
        <v>6.1352646199999999E-2</v>
      </c>
      <c r="BX19" s="73">
        <f t="shared" si="43"/>
        <v>6.3251730399999997E-2</v>
      </c>
      <c r="BY19" s="73">
        <f t="shared" si="44"/>
        <v>0.94454451000000006</v>
      </c>
      <c r="BZ19" s="73">
        <f t="shared" si="45"/>
        <v>0.93864735379999997</v>
      </c>
      <c r="CA19" s="73">
        <f t="shared" si="46"/>
        <v>0.93674826960000002</v>
      </c>
      <c r="CB19" s="73">
        <f t="shared" si="66"/>
        <v>0.13680696018433808</v>
      </c>
      <c r="CC19" s="73">
        <f t="shared" si="67"/>
        <v>0.12547933202325562</v>
      </c>
      <c r="CD19" s="73">
        <f t="shared" si="68"/>
        <v>0.10419688659700133</v>
      </c>
      <c r="CE19" s="73">
        <f>IF(A19&lt;=Cotización!$B$15+1,IF(Cotización!$B$8="Fija",VLOOKUP(Tablas!A19,Tablas!$DE$3:$DG$116,2,FALSE),(VLOOKUP(A19,Tablas!$DE$3:$DG$116,3,FALSE))/100),"")</f>
        <v>4.1700000000000001E-2</v>
      </c>
      <c r="CF19" s="81">
        <f t="shared" si="47"/>
        <v>0.5082984036788637</v>
      </c>
      <c r="CG19" s="81">
        <f t="shared" si="48"/>
        <v>0.48724923665535247</v>
      </c>
      <c r="CH19" s="83">
        <f>IF(D19&lt;=110,IF(Cotización!$B$10="Geométrico",POWER(1+Cotización!$B$11,Tablas!A19),1+Tablas!A19*Cotización!$B$11),"")</f>
        <v>1.1599999999999999</v>
      </c>
      <c r="CI19" s="83">
        <f>IF(Cotización!$F$3="","",Cotización!$F$3)</f>
        <v>0.04</v>
      </c>
      <c r="CJ19" s="83">
        <f>IF(Cotización!$G$3="","",Cotización!$G$3)</f>
        <v>0.04</v>
      </c>
      <c r="CK19" s="83">
        <f>IF(Cotización!$H$3="","",Cotización!$H$3)</f>
        <v>0.04</v>
      </c>
      <c r="CL19" s="52"/>
      <c r="CM19" s="52"/>
      <c r="CN19" s="52"/>
      <c r="CP19" s="15">
        <v>16</v>
      </c>
      <c r="CQ19" s="16"/>
      <c r="CR19"/>
      <c r="CS19" s="16">
        <v>17</v>
      </c>
      <c r="CT19" s="16">
        <v>17</v>
      </c>
      <c r="CU19" s="18">
        <v>0.08</v>
      </c>
      <c r="CV19"/>
      <c r="CW19"/>
      <c r="CX19"/>
      <c r="CY19"/>
      <c r="CZ19"/>
      <c r="DA19"/>
      <c r="DB19"/>
      <c r="DE19" s="24">
        <v>14</v>
      </c>
      <c r="DF19" s="23">
        <f>Cotización!$B$9</f>
        <v>4.2500000000000003E-2</v>
      </c>
      <c r="DG19" s="158">
        <v>4.18</v>
      </c>
      <c r="DK19" s="34">
        <v>14</v>
      </c>
      <c r="DL19" s="2">
        <v>6.83E-2</v>
      </c>
      <c r="DM19" s="2">
        <v>3.56E-2</v>
      </c>
      <c r="DN19" s="27">
        <v>5.7799999999999997E-2</v>
      </c>
      <c r="DO19" s="28"/>
      <c r="DP19" s="34">
        <v>14</v>
      </c>
      <c r="DQ19" s="2">
        <v>7.0900000000000005E-2</v>
      </c>
      <c r="DR19" s="2">
        <v>5.2999999999999999E-2</v>
      </c>
      <c r="DS19" s="27">
        <v>5.3600000000000002E-2</v>
      </c>
      <c r="DT19" s="28"/>
      <c r="DU19" s="34">
        <v>14</v>
      </c>
      <c r="DV19" s="2">
        <v>5.7700000000000001E-2</v>
      </c>
      <c r="DW19" s="2">
        <v>4.9099999999999998E-2</v>
      </c>
      <c r="DX19" s="27">
        <v>4.7699999999999999E-2</v>
      </c>
    </row>
    <row r="20" spans="1:128" s="12" customFormat="1" ht="16.2" thickBot="1" x14ac:dyDescent="0.35">
      <c r="A20" s="10">
        <f t="shared" si="69"/>
        <v>17</v>
      </c>
      <c r="B20" s="11">
        <v>2.9565600657625987E-4</v>
      </c>
      <c r="C20" s="11">
        <v>1.1779030389042186E-5</v>
      </c>
      <c r="D20" s="10">
        <f t="shared" si="70"/>
        <v>18</v>
      </c>
      <c r="E20" s="73">
        <f>IF(Cotización!$B$7 ="Nacional ",IFERROR(VLOOKUP(D20,$DU$32:$DX$46,2,TRUE)," "),IF(Cotización!$B$7 ="Dólar",IFERROR(VLOOKUP(D20,$DU$32:$DX$46,3,TRUE)," "),IFERROR(VLOOKUP(D20,$DU$32:$DX$46,4,TRUE)," ")))</f>
        <v>5.5E-2</v>
      </c>
      <c r="F20" s="73">
        <f>IF(Cotización!$B$7 ="Nacional ",IFERROR(VLOOKUP(D20,$DK$32:$DN$50,2,TRUE)," "),IF(Cotización!$B$7 ="Dólar",IFERROR(VLOOKUP(D20,$DK$32:$DN$50,3,TRUE)," "),IFERROR(VLOOKUP(D20,$DK$32:$DN$50,4,TRUE)," ")))</f>
        <v>5.8799999999999998E-2</v>
      </c>
      <c r="G20" s="76">
        <f>IF(Cotización!$B$7 ="Nacional ",IFERROR(VLOOKUP(D20,$DP$32:$DS$48,2,TRUE)," "),IF(Cotización!$B$7 ="Dólar",IFERROR(VLOOKUP(D20,$DP$32:$DS$48,3,TRUE)," "),IFERROR(VLOOKUP(D20,$DP$32:$DS$48,4,TRUE)," ")))</f>
        <v>6.2799999999999995E-2</v>
      </c>
      <c r="H20" s="73">
        <f t="shared" si="49"/>
        <v>2.8637073960041562E-4</v>
      </c>
      <c r="I20" s="73">
        <f t="shared" si="50"/>
        <v>2.8696204697018001E-4</v>
      </c>
      <c r="J20" s="73">
        <f t="shared" si="51"/>
        <v>2.8752378897145623E-4</v>
      </c>
      <c r="K20" s="73">
        <f t="shared" si="4"/>
        <v>1.1431053882866552E-5</v>
      </c>
      <c r="L20" s="73">
        <f t="shared" si="5"/>
        <v>1.1453429629387022E-5</v>
      </c>
      <c r="M20" s="73">
        <f t="shared" si="0"/>
        <v>1.1407500465476582E-5</v>
      </c>
      <c r="N20" s="73">
        <f t="shared" si="6"/>
        <v>5.4991545600330038E-2</v>
      </c>
      <c r="O20" s="73">
        <f t="shared" si="7"/>
        <v>5.8790961478171019E-2</v>
      </c>
      <c r="P20" s="73">
        <f t="shared" si="1"/>
        <v>6.2790346612740466E-2</v>
      </c>
      <c r="Q20" s="73">
        <f t="shared" si="52"/>
        <v>5.5290522818930883E-2</v>
      </c>
      <c r="R20" s="73">
        <f t="shared" si="53"/>
        <v>5.9089354579024068E-2</v>
      </c>
      <c r="S20" s="73">
        <f t="shared" si="54"/>
        <v>6.3088124852806363E-2</v>
      </c>
      <c r="T20" s="73">
        <f t="shared" si="8"/>
        <v>0.94470947718106912</v>
      </c>
      <c r="U20" s="73">
        <f t="shared" si="55"/>
        <v>0.94091064542097591</v>
      </c>
      <c r="V20" s="73">
        <f t="shared" si="9"/>
        <v>0.93691187514719365</v>
      </c>
      <c r="W20" s="73">
        <f t="shared" si="56"/>
        <v>0.12984405275396316</v>
      </c>
      <c r="X20" s="73">
        <f t="shared" si="57"/>
        <v>0.11834941062136868</v>
      </c>
      <c r="Y20" s="73">
        <f t="shared" si="58"/>
        <v>9.8077431362471712E-2</v>
      </c>
      <c r="Z20" s="77">
        <v>4.8899999999999996E-4</v>
      </c>
      <c r="AA20" s="78">
        <v>6.9999999999999999E-6</v>
      </c>
      <c r="AB20" s="78">
        <f>IF(Cotización!$B$7 ="Nacional ",IFERROR(VLOOKUP(D20,$DU$6:$DX$20,2,TRUE)," "),IF(Cotización!$B$7 ="Dólar",IFERROR(VLOOKUP(D20,$DU$6:$DX$20,3,TRUE)," "),IFERROR(VLOOKUP(D20,$DU$6:$DX$20,4,TRUE)," ")))</f>
        <v>5.5E-2</v>
      </c>
      <c r="AC20" s="78">
        <f>IF(Cotización!$B$7 ="Nacional ",IFERROR(VLOOKUP(D20,$DK$6:$DN$24,2,TRUE)," "),IF(Cotización!$B$7 ="Dólar",IFERROR(VLOOKUP(D20,$DK$6:$DN$24,3,TRUE)," "),IFERROR(VLOOKUP(D20,$DK$6:$DN$24,4,TRUE)," ")))</f>
        <v>5.8799999999999998E-2</v>
      </c>
      <c r="AD20" s="79">
        <f xml:space="preserve"> IF(Cotización!$B$7 ="Nacional ",IFERROR(VLOOKUP(D20,$DP$6:$DS$22,2,TRUE)," "),IF(Cotización!$B$7 ="Dólar",IFERROR(VLOOKUP(D20,$DP$6:$DS$22,3,TRUE)," "),IFERROR(VLOOKUP(D20,$DP$6:$DS$22,4,TRUE)," ")))</f>
        <v>6.2799999999999995E-2</v>
      </c>
      <c r="AE20" s="79">
        <f t="shared" si="10"/>
        <v>4.7555085125499996E-4</v>
      </c>
      <c r="AF20" s="79">
        <f t="shared" si="11"/>
        <v>4.7462175559079994E-4</v>
      </c>
      <c r="AG20" s="73">
        <f t="shared" si="12"/>
        <v>4.7364376015479994E-4</v>
      </c>
      <c r="AH20" s="73">
        <f t="shared" si="13"/>
        <v>6.8058512550000002E-6</v>
      </c>
      <c r="AI20" s="73">
        <f t="shared" si="14"/>
        <v>6.7925555907999998E-6</v>
      </c>
      <c r="AJ20" s="73">
        <f t="shared" si="15"/>
        <v>6.7785601547999996E-6</v>
      </c>
      <c r="AK20" s="73">
        <f t="shared" si="16"/>
        <v>5.4986360062754994E-2</v>
      </c>
      <c r="AL20" s="73">
        <f t="shared" si="17"/>
        <v>5.8785417667090792E-2</v>
      </c>
      <c r="AM20" s="73">
        <f t="shared" si="18"/>
        <v>6.2784425671654792E-2</v>
      </c>
      <c r="AN20" s="73">
        <f t="shared" si="19"/>
        <v>5.5468716765264998E-2</v>
      </c>
      <c r="AO20" s="73">
        <f t="shared" si="59"/>
        <v>5.9266831978272393E-2</v>
      </c>
      <c r="AP20" s="73">
        <f t="shared" si="20"/>
        <v>6.3264847991964399E-2</v>
      </c>
      <c r="AQ20" s="73">
        <f t="shared" si="21"/>
        <v>0.94453128323473501</v>
      </c>
      <c r="AR20" s="73">
        <f t="shared" si="22"/>
        <v>0.94073316802172757</v>
      </c>
      <c r="AS20" s="73">
        <f t="shared" si="23"/>
        <v>0.93673515200803559</v>
      </c>
      <c r="AT20" s="73">
        <f t="shared" si="60"/>
        <v>0.12921793722422503</v>
      </c>
      <c r="AU20" s="73">
        <f t="shared" si="61"/>
        <v>0.11777872292059423</v>
      </c>
      <c r="AV20" s="80">
        <f t="shared" si="62"/>
        <v>9.7604496317774472E-2</v>
      </c>
      <c r="AW20" s="73">
        <f t="shared" si="2"/>
        <v>2.863724079697653E-4</v>
      </c>
      <c r="AX20" s="73">
        <f t="shared" si="24"/>
        <v>2.8696371998291785E-4</v>
      </c>
      <c r="AY20" s="73">
        <f t="shared" si="25"/>
        <v>2.8752546639541275E-4</v>
      </c>
      <c r="AZ20" s="73">
        <f t="shared" si="26"/>
        <v>5.4991869459819154E-2</v>
      </c>
      <c r="BA20" s="73">
        <f t="shared" si="27"/>
        <v>5.8791307713406654E-2</v>
      </c>
      <c r="BB20" s="73">
        <f t="shared" si="63"/>
        <v>6.2790716401393498E-2</v>
      </c>
      <c r="BC20" s="73">
        <f t="shared" si="28"/>
        <v>5.5279394926214566E-2</v>
      </c>
      <c r="BD20" s="73">
        <f t="shared" si="29"/>
        <v>5.9078271433389569E-2</v>
      </c>
      <c r="BE20" s="73">
        <f t="shared" si="30"/>
        <v>6.307708880936326E-2</v>
      </c>
      <c r="BF20" s="73">
        <f t="shared" si="31"/>
        <v>0.94472060507378541</v>
      </c>
      <c r="BG20" s="73">
        <f t="shared" si="32"/>
        <v>0.94092172856661038</v>
      </c>
      <c r="BH20" s="73">
        <f t="shared" si="33"/>
        <v>0.93692291119063675</v>
      </c>
      <c r="BI20" s="73">
        <f t="shared" si="64"/>
        <v>0.12985274548021805</v>
      </c>
      <c r="BJ20" s="73">
        <f t="shared" si="65"/>
        <v>0.11835733381081898</v>
      </c>
      <c r="BK20" s="80">
        <f t="shared" si="71"/>
        <v>9.8083997394912442E-2</v>
      </c>
      <c r="BL20" s="77">
        <v>4.8899999999999996E-4</v>
      </c>
      <c r="BM20" s="77">
        <f t="shared" si="34"/>
        <v>5.5E-2</v>
      </c>
      <c r="BN20" s="77">
        <f t="shared" si="35"/>
        <v>5.8799999999999998E-2</v>
      </c>
      <c r="BO20" s="79">
        <f t="shared" si="36"/>
        <v>6.2799999999999995E-2</v>
      </c>
      <c r="BP20" s="79">
        <f t="shared" si="37"/>
        <v>4.7555249999999997E-4</v>
      </c>
      <c r="BQ20" s="79">
        <f t="shared" si="38"/>
        <v>4.7462339999999995E-4</v>
      </c>
      <c r="BR20" s="73">
        <f t="shared" si="3"/>
        <v>4.7364539999999994E-4</v>
      </c>
      <c r="BS20" s="73">
        <f t="shared" si="39"/>
        <v>5.4986552500000001E-2</v>
      </c>
      <c r="BT20" s="73">
        <f t="shared" si="40"/>
        <v>5.8785623400000001E-2</v>
      </c>
      <c r="BU20" s="73">
        <f t="shared" si="41"/>
        <v>6.2784645399999991E-2</v>
      </c>
      <c r="BV20" s="73">
        <f t="shared" si="42"/>
        <v>5.5462104999999998E-2</v>
      </c>
      <c r="BW20" s="73">
        <f t="shared" si="72"/>
        <v>5.9260246799999999E-2</v>
      </c>
      <c r="BX20" s="73">
        <f t="shared" si="43"/>
        <v>6.3258290799999992E-2</v>
      </c>
      <c r="BY20" s="73">
        <f t="shared" si="44"/>
        <v>0.94453789499999996</v>
      </c>
      <c r="BZ20" s="73">
        <f t="shared" si="45"/>
        <v>0.94073975320000003</v>
      </c>
      <c r="CA20" s="73">
        <f t="shared" si="46"/>
        <v>0.93674170919999999</v>
      </c>
      <c r="CB20" s="73">
        <f t="shared" si="66"/>
        <v>0.12922026317190513</v>
      </c>
      <c r="CC20" s="73">
        <f t="shared" si="67"/>
        <v>0.11778084296022048</v>
      </c>
      <c r="CD20" s="73">
        <f t="shared" si="68"/>
        <v>9.7606253217448424E-2</v>
      </c>
      <c r="CE20" s="73">
        <f>IF(A20&lt;=Cotización!$B$15+1,IF(Cotización!$B$8="Fija",VLOOKUP(Tablas!A20,Tablas!$DE$3:$DG$116,2,FALSE),(VLOOKUP(A20,Tablas!$DE$3:$DG$116,3,FALSE))/100),"")</f>
        <v>4.1700000000000001E-2</v>
      </c>
      <c r="CF20" s="81">
        <f t="shared" si="47"/>
        <v>0.48724923665535247</v>
      </c>
      <c r="CG20" s="81">
        <f t="shared" si="48"/>
        <v>0.46707173759140391</v>
      </c>
      <c r="CH20" s="83">
        <f>IF(D20&lt;=110,IF(Cotización!$B$10="Geométrico",POWER(1+Cotización!$B$11,Tablas!A20),1+Tablas!A20*Cotización!$B$11),"")</f>
        <v>1.17</v>
      </c>
      <c r="CI20" s="83">
        <f>IF(Cotización!$F$3="","",Cotización!$F$3)</f>
        <v>0.04</v>
      </c>
      <c r="CJ20" s="83">
        <f>IF(Cotización!$G$3="","",Cotización!$G$3)</f>
        <v>0.04</v>
      </c>
      <c r="CK20" s="83">
        <f>IF(Cotización!$H$3="","",Cotización!$H$3)</f>
        <v>0.04</v>
      </c>
      <c r="CL20" s="52"/>
      <c r="CM20" s="52"/>
      <c r="CN20" s="52"/>
      <c r="CP20" s="15">
        <v>17</v>
      </c>
      <c r="CQ20" s="16"/>
      <c r="CR20"/>
      <c r="CS20" s="16">
        <v>18</v>
      </c>
      <c r="CT20" s="16">
        <v>18</v>
      </c>
      <c r="CU20" s="18">
        <v>8.5000000000000006E-2</v>
      </c>
      <c r="CV20"/>
      <c r="CW20"/>
      <c r="CX20"/>
      <c r="CY20"/>
      <c r="CZ20"/>
      <c r="DA20"/>
      <c r="DB20"/>
      <c r="DE20" s="24">
        <v>15</v>
      </c>
      <c r="DF20" s="23">
        <f>Cotización!$B$9</f>
        <v>4.2500000000000003E-2</v>
      </c>
      <c r="DG20" s="158">
        <v>4.17</v>
      </c>
      <c r="DK20" s="33">
        <v>15</v>
      </c>
      <c r="DL20" s="1">
        <v>6.5600000000000006E-2</v>
      </c>
      <c r="DM20" s="1">
        <v>3.39E-2</v>
      </c>
      <c r="DN20" s="26">
        <v>5.5599999999999997E-2</v>
      </c>
      <c r="DO20" s="28"/>
      <c r="DP20" s="33">
        <v>15</v>
      </c>
      <c r="DQ20" s="1">
        <v>6.7900000000000002E-2</v>
      </c>
      <c r="DR20" s="1">
        <v>5.11E-2</v>
      </c>
      <c r="DS20" s="26">
        <v>5.1200000000000002E-2</v>
      </c>
      <c r="DT20" s="28"/>
      <c r="DU20" s="33">
        <v>15</v>
      </c>
      <c r="DV20" s="1">
        <v>5.5E-2</v>
      </c>
      <c r="DW20" s="1">
        <v>4.7600000000000003E-2</v>
      </c>
      <c r="DX20" s="26">
        <v>4.5900000000000003E-2</v>
      </c>
    </row>
    <row r="21" spans="1:128" s="12" customFormat="1" ht="16.2" thickBot="1" x14ac:dyDescent="0.35">
      <c r="A21" s="10">
        <f t="shared" si="69"/>
        <v>18</v>
      </c>
      <c r="B21" s="11">
        <v>3.1864369450318355E-4</v>
      </c>
      <c r="C21" s="11">
        <v>1.2996251784606682E-5</v>
      </c>
      <c r="D21" s="10">
        <f t="shared" si="70"/>
        <v>19</v>
      </c>
      <c r="E21" s="73">
        <f>IF(Cotización!$B$7 ="Nacional ",IFERROR(VLOOKUP(D21,$DU$32:$DX$46,2,TRUE)," "),IF(Cotización!$B$7 ="Dólar",IFERROR(VLOOKUP(D21,$DU$32:$DX$46,3,TRUE)," "),IFERROR(VLOOKUP(D21,$DU$32:$DX$46,4,TRUE)," ")))</f>
        <v>5.5E-2</v>
      </c>
      <c r="F21" s="73">
        <f>IF(Cotización!$B$7 ="Nacional ",IFERROR(VLOOKUP(D21,$DK$32:$DN$50,2,TRUE)," "),IF(Cotización!$B$7 ="Dólar",IFERROR(VLOOKUP(D21,$DK$32:$DN$50,3,TRUE)," "),IFERROR(VLOOKUP(D21,$DK$32:$DN$50,4,TRUE)," ")))</f>
        <v>5.7000000000000002E-2</v>
      </c>
      <c r="G21" s="76">
        <f>IF(Cotización!$B$7 ="Nacional ",IFERROR(VLOOKUP(D21,$DP$32:$DS$48,2,TRUE)," "),IF(Cotización!$B$7 ="Dólar",IFERROR(VLOOKUP(D21,$DP$32:$DS$48,3,TRUE)," "),IFERROR(VLOOKUP(D21,$DP$32:$DS$48,4,TRUE)," ")))</f>
        <v>6.2799999999999995E-2</v>
      </c>
      <c r="H21" s="73">
        <f t="shared" si="49"/>
        <v>3.0863629859751102E-4</v>
      </c>
      <c r="I21" s="73">
        <f t="shared" si="50"/>
        <v>3.0956035730530108E-4</v>
      </c>
      <c r="J21" s="73">
        <f t="shared" si="51"/>
        <v>3.0987899823902186E-4</v>
      </c>
      <c r="K21" s="73">
        <f t="shared" si="4"/>
        <v>1.2623866704203704E-5</v>
      </c>
      <c r="L21" s="73">
        <f t="shared" si="5"/>
        <v>1.2636860195205856E-5</v>
      </c>
      <c r="M21" s="73">
        <f t="shared" si="0"/>
        <v>1.2586185580297467E-5</v>
      </c>
      <c r="N21" s="73">
        <f t="shared" si="6"/>
        <v>5.4990879977398606E-2</v>
      </c>
      <c r="O21" s="73">
        <f t="shared" si="7"/>
        <v>5.6990548340213103E-2</v>
      </c>
      <c r="P21" s="73">
        <f t="shared" si="1"/>
        <v>6.278958659237513E-2</v>
      </c>
      <c r="Q21" s="73">
        <f t="shared" si="52"/>
        <v>5.5313395835832835E-2</v>
      </c>
      <c r="R21" s="73">
        <f t="shared" si="53"/>
        <v>5.7312732564222604E-2</v>
      </c>
      <c r="S21" s="73">
        <f t="shared" si="54"/>
        <v>6.3110809076552934E-2</v>
      </c>
      <c r="T21" s="73">
        <f t="shared" si="8"/>
        <v>0.94468660416416717</v>
      </c>
      <c r="U21" s="73">
        <f t="shared" si="55"/>
        <v>0.94268726743577735</v>
      </c>
      <c r="V21" s="73">
        <f t="shared" si="9"/>
        <v>0.93688919092344702</v>
      </c>
      <c r="W21" s="73">
        <f t="shared" si="56"/>
        <v>0.12266490719226769</v>
      </c>
      <c r="X21" s="73">
        <f t="shared" si="57"/>
        <v>0.11135622033294411</v>
      </c>
      <c r="Y21" s="73">
        <f t="shared" si="58"/>
        <v>9.1889910127433555E-2</v>
      </c>
      <c r="Z21" s="77">
        <v>4.9799999999999996E-4</v>
      </c>
      <c r="AA21" s="78">
        <v>9.0000000000000002E-6</v>
      </c>
      <c r="AB21" s="78">
        <f>IF(Cotización!$B$7 ="Nacional ",IFERROR(VLOOKUP(D21,$DU$6:$DX$20,2,TRUE)," "),IF(Cotización!$B$7 ="Dólar",IFERROR(VLOOKUP(D21,$DU$6:$DX$20,3,TRUE)," "),IFERROR(VLOOKUP(D21,$DU$6:$DX$20,4,TRUE)," ")))</f>
        <v>5.5E-2</v>
      </c>
      <c r="AC21" s="78">
        <f>IF(Cotización!$B$7 ="Nacional ",IFERROR(VLOOKUP(D21,$DK$6:$DN$24,2,TRUE)," "),IF(Cotización!$B$7 ="Dólar",IFERROR(VLOOKUP(D21,$DK$6:$DN$24,3,TRUE)," "),IFERROR(VLOOKUP(D21,$DK$6:$DN$24,4,TRUE)," ")))</f>
        <v>5.7000000000000002E-2</v>
      </c>
      <c r="AD21" s="79">
        <f xml:space="preserve"> IF(Cotización!$B$7 ="Nacional ",IFERROR(VLOOKUP(D21,$DP$6:$DS$22,2,TRUE)," "),IF(Cotización!$B$7 ="Dólar",IFERROR(VLOOKUP(D21,$DP$6:$DS$22,3,TRUE)," "),IFERROR(VLOOKUP(D21,$DP$6:$DS$22,4,TRUE)," ")))</f>
        <v>6.2799999999999995E-2</v>
      </c>
      <c r="AE21" s="79">
        <f t="shared" si="10"/>
        <v>4.8430284116999996E-4</v>
      </c>
      <c r="AF21" s="79">
        <f t="shared" si="11"/>
        <v>4.8380484415799996E-4</v>
      </c>
      <c r="AG21" s="73">
        <f t="shared" si="12"/>
        <v>4.8236065282319999E-4</v>
      </c>
      <c r="AH21" s="73">
        <f t="shared" si="13"/>
        <v>8.7503411700000008E-6</v>
      </c>
      <c r="AI21" s="73">
        <f t="shared" si="14"/>
        <v>8.7413441579999991E-6</v>
      </c>
      <c r="AJ21" s="73">
        <f t="shared" si="15"/>
        <v>8.7152528231999996E-6</v>
      </c>
      <c r="AK21" s="73">
        <f t="shared" si="16"/>
        <v>5.4986057582170005E-2</v>
      </c>
      <c r="AL21" s="73">
        <f t="shared" si="17"/>
        <v>5.6985550585158001E-2</v>
      </c>
      <c r="AM21" s="73">
        <f t="shared" si="18"/>
        <v>6.2784080293823194E-2</v>
      </c>
      <c r="AN21" s="73">
        <f t="shared" si="19"/>
        <v>5.5479110764510002E-2</v>
      </c>
      <c r="AO21" s="73">
        <f t="shared" si="59"/>
        <v>5.7478096773473999E-2</v>
      </c>
      <c r="AP21" s="73">
        <f t="shared" si="20"/>
        <v>6.3275156199469593E-2</v>
      </c>
      <c r="AQ21" s="73">
        <f t="shared" si="21"/>
        <v>0.94452088923549005</v>
      </c>
      <c r="AR21" s="73">
        <f t="shared" si="22"/>
        <v>0.94252190322652596</v>
      </c>
      <c r="AS21" s="73">
        <f t="shared" si="23"/>
        <v>0.93672484380053045</v>
      </c>
      <c r="AT21" s="73">
        <f t="shared" si="60"/>
        <v>0.1220503840633427</v>
      </c>
      <c r="AU21" s="73">
        <f t="shared" si="61"/>
        <v>0.11079835113864386</v>
      </c>
      <c r="AV21" s="80">
        <f t="shared" si="62"/>
        <v>9.1429562694898214E-2</v>
      </c>
      <c r="AW21" s="73">
        <f t="shared" si="2"/>
        <v>3.0863828249578357E-4</v>
      </c>
      <c r="AX21" s="73">
        <f t="shared" si="24"/>
        <v>3.0956234920984283E-4</v>
      </c>
      <c r="AY21" s="73">
        <f t="shared" si="25"/>
        <v>3.0988099290434599E-4</v>
      </c>
      <c r="AZ21" s="73">
        <f t="shared" si="26"/>
        <v>5.4991237298401163E-2</v>
      </c>
      <c r="BA21" s="73">
        <f t="shared" si="27"/>
        <v>5.6990918654706665E-2</v>
      </c>
      <c r="BB21" s="73">
        <f t="shared" si="63"/>
        <v>6.2789994587992601E-2</v>
      </c>
      <c r="BC21" s="73">
        <f t="shared" si="28"/>
        <v>5.5301118291305511E-2</v>
      </c>
      <c r="BD21" s="73">
        <f t="shared" si="29"/>
        <v>5.7300481003916506E-2</v>
      </c>
      <c r="BE21" s="73">
        <f t="shared" si="30"/>
        <v>6.3098632870488378E-2</v>
      </c>
      <c r="BF21" s="73">
        <f t="shared" si="31"/>
        <v>0.94469888170869454</v>
      </c>
      <c r="BG21" s="73">
        <f t="shared" si="32"/>
        <v>0.94269951899608351</v>
      </c>
      <c r="BH21" s="73">
        <f t="shared" si="33"/>
        <v>0.93690136712951166</v>
      </c>
      <c r="BI21" s="73">
        <f t="shared" si="64"/>
        <v>0.12267456428056385</v>
      </c>
      <c r="BJ21" s="73">
        <f t="shared" si="65"/>
        <v>0.11136498711781111</v>
      </c>
      <c r="BK21" s="80">
        <f t="shared" si="71"/>
        <v>9.1897144380456194E-2</v>
      </c>
      <c r="BL21" s="77">
        <v>4.9799999999999996E-4</v>
      </c>
      <c r="BM21" s="77">
        <f t="shared" si="34"/>
        <v>5.5E-2</v>
      </c>
      <c r="BN21" s="77">
        <f t="shared" si="35"/>
        <v>5.7000000000000002E-2</v>
      </c>
      <c r="BO21" s="79">
        <f t="shared" si="36"/>
        <v>6.2799999999999995E-2</v>
      </c>
      <c r="BP21" s="79">
        <f t="shared" si="37"/>
        <v>4.8430499999999998E-4</v>
      </c>
      <c r="BQ21" s="79">
        <f t="shared" si="38"/>
        <v>4.83807E-4</v>
      </c>
      <c r="BR21" s="73">
        <f t="shared" si="3"/>
        <v>4.8236279999999996E-4</v>
      </c>
      <c r="BS21" s="73">
        <f t="shared" si="39"/>
        <v>5.4986304999999999E-2</v>
      </c>
      <c r="BT21" s="73">
        <f t="shared" si="40"/>
        <v>5.6985806999999999E-2</v>
      </c>
      <c r="BU21" s="73">
        <f t="shared" si="41"/>
        <v>6.2784362799999993E-2</v>
      </c>
      <c r="BV21" s="73">
        <f t="shared" si="42"/>
        <v>5.5470609999999997E-2</v>
      </c>
      <c r="BW21" s="73">
        <f t="shared" si="72"/>
        <v>5.7469614000000002E-2</v>
      </c>
      <c r="BX21" s="73">
        <f t="shared" si="43"/>
        <v>6.326672559999999E-2</v>
      </c>
      <c r="BY21" s="73">
        <f t="shared" si="44"/>
        <v>0.94452939000000002</v>
      </c>
      <c r="BZ21" s="73">
        <f t="shared" si="45"/>
        <v>0.94253038600000005</v>
      </c>
      <c r="CA21" s="73">
        <f t="shared" si="46"/>
        <v>0.93673327439999998</v>
      </c>
      <c r="CB21" s="73">
        <f t="shared" si="66"/>
        <v>0.12205343536773729</v>
      </c>
      <c r="CC21" s="73">
        <f t="shared" si="67"/>
        <v>0.11080112113808578</v>
      </c>
      <c r="CD21" s="73">
        <f t="shared" si="68"/>
        <v>9.1431848467520629E-2</v>
      </c>
      <c r="CE21" s="73">
        <f>IF(A21&lt;=Cotización!$B$15+1,IF(Cotización!$B$8="Fija",VLOOKUP(Tablas!A21,Tablas!$DE$3:$DG$116,2,FALSE),(VLOOKUP(A21,Tablas!$DE$3:$DG$116,3,FALSE))/100),"")</f>
        <v>4.1599999999999998E-2</v>
      </c>
      <c r="CF21" s="81">
        <f t="shared" si="47"/>
        <v>0.46707173759140391</v>
      </c>
      <c r="CG21" s="81">
        <f t="shared" si="48"/>
        <v>0.44772980980771077</v>
      </c>
      <c r="CH21" s="83">
        <f>IF(D21&lt;=110,IF(Cotización!$B$10="Geométrico",POWER(1+Cotización!$B$11,Tablas!A21),1+Tablas!A21*Cotización!$B$11),"")</f>
        <v>1.18</v>
      </c>
      <c r="CI21" s="83">
        <f>IF(Cotización!$F$3="","",Cotización!$F$3)</f>
        <v>0.04</v>
      </c>
      <c r="CJ21" s="83">
        <f>IF(Cotización!$G$3="","",Cotización!$G$3)</f>
        <v>0.04</v>
      </c>
      <c r="CK21" s="83">
        <f>IF(Cotización!$H$3="","",Cotización!$H$3)</f>
        <v>0.04</v>
      </c>
      <c r="CL21" s="52"/>
      <c r="CM21" s="52"/>
      <c r="CN21" s="52"/>
      <c r="CP21" s="15">
        <v>18</v>
      </c>
      <c r="CQ21" s="16"/>
      <c r="CR21"/>
      <c r="CS21" s="16">
        <v>19</v>
      </c>
      <c r="CT21" s="16">
        <v>19</v>
      </c>
      <c r="CU21" s="18">
        <v>9.0000000000000011E-2</v>
      </c>
      <c r="CV21"/>
      <c r="CW21"/>
      <c r="CX21"/>
      <c r="CY21"/>
      <c r="CZ21"/>
      <c r="DA21"/>
      <c r="DB21"/>
      <c r="DE21" s="24">
        <v>16</v>
      </c>
      <c r="DF21" s="23">
        <f>Cotización!$B$9</f>
        <v>4.2500000000000003E-2</v>
      </c>
      <c r="DG21" s="158">
        <v>4.17</v>
      </c>
      <c r="DK21" s="34">
        <v>16</v>
      </c>
      <c r="DL21" s="2">
        <v>6.3100000000000003E-2</v>
      </c>
      <c r="DM21" s="2">
        <v>3.2300000000000002E-2</v>
      </c>
      <c r="DN21" s="27">
        <v>5.3499999999999999E-2</v>
      </c>
      <c r="DO21" s="28"/>
      <c r="DP21" s="34">
        <v>16</v>
      </c>
      <c r="DQ21" s="2">
        <v>6.5199999999999994E-2</v>
      </c>
      <c r="DR21" s="2">
        <v>4.9299999999999997E-2</v>
      </c>
      <c r="DS21" s="27">
        <v>4.9099999999999998E-2</v>
      </c>
      <c r="DT21" s="28"/>
      <c r="DU21" s="28"/>
      <c r="DV21" s="28"/>
      <c r="DW21" s="28"/>
      <c r="DX21" s="28"/>
    </row>
    <row r="22" spans="1:128" s="12" customFormat="1" ht="16.2" thickBot="1" x14ac:dyDescent="0.35">
      <c r="A22" s="10">
        <f t="shared" si="69"/>
        <v>19</v>
      </c>
      <c r="B22" s="11">
        <v>3.434187088651253E-4</v>
      </c>
      <c r="C22" s="11">
        <v>1.4339258399912044E-5</v>
      </c>
      <c r="D22" s="10">
        <f t="shared" si="70"/>
        <v>20</v>
      </c>
      <c r="E22" s="73">
        <f>IF(Cotización!$B$7 ="Nacional ",IFERROR(VLOOKUP(D22,$DU$32:$DX$46,2,TRUE)," "),IF(Cotización!$B$7 ="Dólar",IFERROR(VLOOKUP(D22,$DU$32:$DX$46,3,TRUE)," "),IFERROR(VLOOKUP(D22,$DU$32:$DX$46,4,TRUE)," ")))</f>
        <v>5.5E-2</v>
      </c>
      <c r="F22" s="73">
        <f>IF(Cotización!$B$7 ="Nacional ",IFERROR(VLOOKUP(D22,$DK$32:$DN$50,2,TRUE)," "),IF(Cotización!$B$7 ="Dólar",IFERROR(VLOOKUP(D22,$DK$32:$DN$50,3,TRUE)," "),IFERROR(VLOOKUP(D22,$DK$32:$DN$50,4,TRUE)," ")))</f>
        <v>5.7000000000000002E-2</v>
      </c>
      <c r="G22" s="76">
        <f>IF(Cotización!$B$7 ="Nacional ",IFERROR(VLOOKUP(D22,$DP$32:$DS$48,2,TRUE)," "),IF(Cotización!$B$7 ="Dólar",IFERROR(VLOOKUP(D22,$DP$32:$DS$48,3,TRUE)," "),IFERROR(VLOOKUP(D22,$DP$32:$DS$48,4,TRUE)," ")))</f>
        <v>6.2799999999999995E-2</v>
      </c>
      <c r="H22" s="73">
        <f t="shared" si="49"/>
        <v>3.3263300230542786E-4</v>
      </c>
      <c r="I22" s="73">
        <f t="shared" si="50"/>
        <v>3.3362890704068885E-4</v>
      </c>
      <c r="J22" s="73">
        <f t="shared" si="51"/>
        <v>3.3397232246664088E-4</v>
      </c>
      <c r="K22" s="73">
        <f t="shared" si="4"/>
        <v>1.3928220913734171E-5</v>
      </c>
      <c r="L22" s="73">
        <f t="shared" si="5"/>
        <v>1.3942556889221011E-5</v>
      </c>
      <c r="M22" s="73">
        <f t="shared" si="0"/>
        <v>1.3886646584822329E-5</v>
      </c>
      <c r="N22" s="73">
        <f t="shared" si="6"/>
        <v>5.4990161746180322E-2</v>
      </c>
      <c r="O22" s="73">
        <f t="shared" si="7"/>
        <v>5.6989803991495967E-2</v>
      </c>
      <c r="P22" s="73">
        <f t="shared" si="1"/>
        <v>6.2788766502911333E-2</v>
      </c>
      <c r="Q22" s="73">
        <f t="shared" si="52"/>
        <v>5.5338076625536185E-2</v>
      </c>
      <c r="R22" s="73">
        <f t="shared" si="53"/>
        <v>5.733736111945039E-2</v>
      </c>
      <c r="S22" s="73">
        <f t="shared" si="54"/>
        <v>6.3135286151801584E-2</v>
      </c>
      <c r="T22" s="73">
        <f t="shared" si="8"/>
        <v>0.94466192337446386</v>
      </c>
      <c r="U22" s="73">
        <f t="shared" si="55"/>
        <v>0.94266263888054957</v>
      </c>
      <c r="V22" s="73">
        <f t="shared" si="9"/>
        <v>0.93686471384819847</v>
      </c>
      <c r="W22" s="73">
        <f t="shared" si="56"/>
        <v>0.11587989462557609</v>
      </c>
      <c r="X22" s="73">
        <f t="shared" si="57"/>
        <v>0.10497409105763943</v>
      </c>
      <c r="Y22" s="73">
        <f t="shared" si="58"/>
        <v>8.6090663553319485E-2</v>
      </c>
      <c r="Z22" s="77">
        <v>5.0699999999999996E-4</v>
      </c>
      <c r="AA22" s="78">
        <v>1.2E-5</v>
      </c>
      <c r="AB22" s="78">
        <f>IF(Cotización!$B$7 ="Nacional ",IFERROR(VLOOKUP(D22,$DU$6:$DX$20,2,TRUE)," "),IF(Cotización!$B$7 ="Dólar",IFERROR(VLOOKUP(D22,$DU$6:$DX$20,3,TRUE)," "),IFERROR(VLOOKUP(D22,$DU$6:$DX$20,4,TRUE)," ")))</f>
        <v>5.5E-2</v>
      </c>
      <c r="AC22" s="78">
        <f>IF(Cotización!$B$7 ="Nacional ",IFERROR(VLOOKUP(D22,$DK$6:$DN$24,2,TRUE)," "),IF(Cotización!$B$7 ="Dólar",IFERROR(VLOOKUP(D22,$DK$6:$DN$24,3,TRUE)," "),IFERROR(VLOOKUP(D22,$DK$6:$DN$24,4,TRUE)," ")))</f>
        <v>5.7000000000000002E-2</v>
      </c>
      <c r="AD22" s="79">
        <f xml:space="preserve"> IF(Cotización!$B$7 ="Nacional ",IFERROR(VLOOKUP(D22,$DP$6:$DS$22,2,TRUE)," "),IF(Cotización!$B$7 ="Dólar",IFERROR(VLOOKUP(D22,$DP$6:$DS$22,3,TRUE)," "),IFERROR(VLOOKUP(D22,$DP$6:$DS$22,4,TRUE)," ")))</f>
        <v>6.2799999999999995E-2</v>
      </c>
      <c r="AE22" s="79">
        <f t="shared" si="10"/>
        <v>4.9305456953999995E-4</v>
      </c>
      <c r="AF22" s="79">
        <f t="shared" si="11"/>
        <v>4.9254757359599999E-4</v>
      </c>
      <c r="AG22" s="73">
        <f t="shared" si="12"/>
        <v>4.9107728535839992E-4</v>
      </c>
      <c r="AH22" s="73">
        <f t="shared" si="13"/>
        <v>1.1667069540000001E-5</v>
      </c>
      <c r="AI22" s="73">
        <f t="shared" si="14"/>
        <v>1.1655073596000001E-5</v>
      </c>
      <c r="AJ22" s="73">
        <f t="shared" si="15"/>
        <v>1.1620285358399999E-5</v>
      </c>
      <c r="AK22" s="73">
        <f t="shared" si="16"/>
        <v>5.4985727611540004E-2</v>
      </c>
      <c r="AL22" s="73">
        <f t="shared" si="17"/>
        <v>5.6985208615596E-2</v>
      </c>
      <c r="AM22" s="73">
        <f t="shared" si="18"/>
        <v>6.2783703527358389E-2</v>
      </c>
      <c r="AN22" s="73">
        <f t="shared" si="19"/>
        <v>5.5490449250620001E-2</v>
      </c>
      <c r="AO22" s="73">
        <f t="shared" si="59"/>
        <v>5.7489411262787997E-2</v>
      </c>
      <c r="AP22" s="73">
        <f t="shared" si="20"/>
        <v>6.3286401098075193E-2</v>
      </c>
      <c r="AQ22" s="73">
        <f t="shared" si="21"/>
        <v>0.94450955074938003</v>
      </c>
      <c r="AR22" s="73">
        <f t="shared" si="22"/>
        <v>0.94251058873721205</v>
      </c>
      <c r="AS22" s="73">
        <f t="shared" si="23"/>
        <v>0.93671359890192485</v>
      </c>
      <c r="AT22" s="73">
        <f t="shared" si="60"/>
        <v>0.11527913728704153</v>
      </c>
      <c r="AU22" s="73">
        <f t="shared" si="61"/>
        <v>0.10442987278955554</v>
      </c>
      <c r="AV22" s="80">
        <f t="shared" si="62"/>
        <v>8.5644342834129333E-2</v>
      </c>
      <c r="AW22" s="73">
        <f t="shared" si="2"/>
        <v>3.3263536140676038E-4</v>
      </c>
      <c r="AX22" s="73">
        <f t="shared" si="24"/>
        <v>3.3363127566246923E-4</v>
      </c>
      <c r="AY22" s="73">
        <f t="shared" si="25"/>
        <v>3.3397469437133437E-4</v>
      </c>
      <c r="AZ22" s="73">
        <f t="shared" si="26"/>
        <v>5.4990555985506208E-2</v>
      </c>
      <c r="BA22" s="73">
        <f t="shared" si="27"/>
        <v>5.6990212566797344E-2</v>
      </c>
      <c r="BB22" s="73">
        <f t="shared" si="63"/>
        <v>6.2789216652541627E-2</v>
      </c>
      <c r="BC22" s="73">
        <f t="shared" si="28"/>
        <v>5.532453067987754E-2</v>
      </c>
      <c r="BD22" s="73">
        <f t="shared" si="29"/>
        <v>5.732384384245981E-2</v>
      </c>
      <c r="BE22" s="73">
        <f t="shared" si="30"/>
        <v>6.312185201394839E-2</v>
      </c>
      <c r="BF22" s="73">
        <f t="shared" si="31"/>
        <v>0.94467546932012247</v>
      </c>
      <c r="BG22" s="73">
        <f t="shared" si="32"/>
        <v>0.94267615615754019</v>
      </c>
      <c r="BH22" s="73">
        <f t="shared" si="33"/>
        <v>0.93687814798605162</v>
      </c>
      <c r="BI22" s="73">
        <f t="shared" si="64"/>
        <v>0.11589052368995004</v>
      </c>
      <c r="BJ22" s="73">
        <f t="shared" si="65"/>
        <v>0.10498371978896556</v>
      </c>
      <c r="BK22" s="80">
        <f t="shared" si="71"/>
        <v>8.6098560205347535E-2</v>
      </c>
      <c r="BL22" s="77">
        <v>5.0699999999999996E-4</v>
      </c>
      <c r="BM22" s="77">
        <f t="shared" si="34"/>
        <v>5.5E-2</v>
      </c>
      <c r="BN22" s="77">
        <f t="shared" si="35"/>
        <v>5.7000000000000002E-2</v>
      </c>
      <c r="BO22" s="79">
        <f t="shared" si="36"/>
        <v>6.2799999999999995E-2</v>
      </c>
      <c r="BP22" s="79">
        <f t="shared" si="37"/>
        <v>4.9305749999999993E-4</v>
      </c>
      <c r="BQ22" s="79">
        <f t="shared" si="38"/>
        <v>4.9255049999999997E-4</v>
      </c>
      <c r="BR22" s="73">
        <f t="shared" si="3"/>
        <v>4.9108019999999993E-4</v>
      </c>
      <c r="BS22" s="73">
        <f t="shared" si="39"/>
        <v>5.4986057499999998E-2</v>
      </c>
      <c r="BT22" s="73">
        <f t="shared" si="40"/>
        <v>5.6985550500000003E-2</v>
      </c>
      <c r="BU22" s="73">
        <f t="shared" si="41"/>
        <v>6.2784080199999995E-2</v>
      </c>
      <c r="BV22" s="73">
        <f t="shared" si="42"/>
        <v>5.5479114999999996E-2</v>
      </c>
      <c r="BW22" s="73">
        <f t="shared" si="72"/>
        <v>5.7478101000000004E-2</v>
      </c>
      <c r="BX22" s="73">
        <f t="shared" si="43"/>
        <v>6.3275160399999988E-2</v>
      </c>
      <c r="BY22" s="73">
        <f t="shared" si="44"/>
        <v>0.94452088499999998</v>
      </c>
      <c r="BZ22" s="73">
        <f t="shared" si="45"/>
        <v>0.94252189899999994</v>
      </c>
      <c r="CA22" s="73">
        <f t="shared" si="46"/>
        <v>0.93672483959999997</v>
      </c>
      <c r="CB22" s="73">
        <f t="shared" si="66"/>
        <v>0.11528305685529333</v>
      </c>
      <c r="CC22" s="73">
        <f t="shared" si="67"/>
        <v>0.10443342347551275</v>
      </c>
      <c r="CD22" s="73">
        <f t="shared" si="68"/>
        <v>8.5647254799425226E-2</v>
      </c>
      <c r="CE22" s="73">
        <f>IF(A22&lt;=Cotización!$B$15+1,IF(Cotización!$B$8="Fija",VLOOKUP(Tablas!A22,Tablas!$DE$3:$DG$116,2,FALSE),(VLOOKUP(A22,Tablas!$DE$3:$DG$116,3,FALSE))/100),"")</f>
        <v>4.1599999999999998E-2</v>
      </c>
      <c r="CF22" s="81">
        <f t="shared" si="47"/>
        <v>0.44772980980771077</v>
      </c>
      <c r="CG22" s="81">
        <f t="shared" si="48"/>
        <v>0.42918885142610319</v>
      </c>
      <c r="CH22" s="83">
        <f>IF(D22&lt;=110,IF(Cotización!$B$10="Geométrico",POWER(1+Cotización!$B$11,Tablas!A22),1+Tablas!A22*Cotización!$B$11),"")</f>
        <v>1.19</v>
      </c>
      <c r="CI22" s="83">
        <f>IF(Cotización!$F$3="","",Cotización!$F$3)</f>
        <v>0.04</v>
      </c>
      <c r="CJ22" s="83">
        <f>IF(Cotización!$G$3="","",Cotización!$G$3)</f>
        <v>0.04</v>
      </c>
      <c r="CK22" s="83">
        <f>IF(Cotización!$H$3="","",Cotización!$H$3)</f>
        <v>0.04</v>
      </c>
      <c r="CL22" s="52"/>
      <c r="CM22" s="52"/>
      <c r="CN22" s="52"/>
      <c r="CP22" s="15">
        <v>19</v>
      </c>
      <c r="CQ22" s="16"/>
      <c r="CR22"/>
      <c r="CS22" s="16">
        <v>20</v>
      </c>
      <c r="CT22" s="16">
        <v>20</v>
      </c>
      <c r="CU22" s="18">
        <v>9.5000000000000015E-2</v>
      </c>
      <c r="CV22"/>
      <c r="CW22"/>
      <c r="CX22"/>
      <c r="CY22"/>
      <c r="CZ22"/>
      <c r="DA22"/>
      <c r="DB22"/>
      <c r="DE22" s="24">
        <v>17</v>
      </c>
      <c r="DF22" s="23">
        <f>Cotización!$B$9</f>
        <v>4.2500000000000003E-2</v>
      </c>
      <c r="DG22" s="158">
        <v>4.17</v>
      </c>
      <c r="DK22" s="33">
        <v>17</v>
      </c>
      <c r="DL22" s="1">
        <v>6.0900000000000003E-2</v>
      </c>
      <c r="DM22" s="1">
        <v>3.09E-2</v>
      </c>
      <c r="DN22" s="26">
        <v>5.1700000000000003E-2</v>
      </c>
      <c r="DO22" s="28"/>
      <c r="DP22" s="33">
        <v>17</v>
      </c>
      <c r="DQ22" s="1">
        <v>6.2799999999999995E-2</v>
      </c>
      <c r="DR22" s="1">
        <v>4.7800000000000002E-2</v>
      </c>
      <c r="DS22" s="26">
        <v>4.7199999999999999E-2</v>
      </c>
      <c r="DT22" s="36"/>
      <c r="DU22" s="28"/>
      <c r="DV22" s="28"/>
      <c r="DW22" s="28"/>
      <c r="DX22" s="28"/>
    </row>
    <row r="23" spans="1:128" s="12" customFormat="1" ht="16.2" thickBot="1" x14ac:dyDescent="0.35">
      <c r="A23" s="10">
        <f t="shared" si="69"/>
        <v>20</v>
      </c>
      <c r="B23" s="11">
        <v>3.701200169125311E-4</v>
      </c>
      <c r="C23" s="11">
        <v>1.5821048627496317E-5</v>
      </c>
      <c r="D23" s="10">
        <f t="shared" si="70"/>
        <v>21</v>
      </c>
      <c r="E23" s="73">
        <f>IF(Cotización!$B$7 ="Nacional ",IFERROR(VLOOKUP(D23,$DU$32:$DX$46,2,TRUE)," "),IF(Cotización!$B$7 ="Dólar",IFERROR(VLOOKUP(D23,$DU$32:$DX$46,3,TRUE)," "),IFERROR(VLOOKUP(D23,$DU$32:$DX$46,4,TRUE)," ")))</f>
        <v>5.5E-2</v>
      </c>
      <c r="F23" s="73">
        <f>IF(Cotización!$B$7 ="Nacional ",IFERROR(VLOOKUP(D23,$DK$32:$DN$50,2,TRUE)," "),IF(Cotización!$B$7 ="Dólar",IFERROR(VLOOKUP(D23,$DK$32:$DN$50,3,TRUE)," "),IFERROR(VLOOKUP(D23,$DK$32:$DN$50,4,TRUE)," ")))</f>
        <v>5.7000000000000002E-2</v>
      </c>
      <c r="G23" s="76">
        <f>IF(Cotización!$B$7 ="Nacional ",IFERROR(VLOOKUP(D23,$DP$32:$DS$48,2,TRUE)," "),IF(Cotización!$B$7 ="Dólar",IFERROR(VLOOKUP(D23,$DP$32:$DS$48,3,TRUE)," "),IFERROR(VLOOKUP(D23,$DP$32:$DS$48,4,TRUE)," ")))</f>
        <v>6.2799999999999995E-2</v>
      </c>
      <c r="H23" s="73">
        <f t="shared" si="49"/>
        <v>3.5849544311712824E-4</v>
      </c>
      <c r="I23" s="73">
        <f t="shared" si="50"/>
        <v>3.5956877984518007E-4</v>
      </c>
      <c r="J23" s="73">
        <f t="shared" si="51"/>
        <v>3.5993889595830144E-4</v>
      </c>
      <c r="K23" s="73">
        <f t="shared" si="4"/>
        <v>1.5367332156268805E-5</v>
      </c>
      <c r="L23" s="73">
        <f t="shared" si="5"/>
        <v>1.5383149301105111E-5</v>
      </c>
      <c r="M23" s="73">
        <f t="shared" si="0"/>
        <v>1.5321462436243518E-5</v>
      </c>
      <c r="N23" s="73">
        <f t="shared" si="6"/>
        <v>5.4989386728051912E-2</v>
      </c>
      <c r="O23" s="73">
        <f t="shared" si="7"/>
        <v>5.6989000790890164E-2</v>
      </c>
      <c r="P23" s="73">
        <f t="shared" si="1"/>
        <v>6.2787881573121082E-2</v>
      </c>
      <c r="Q23" s="73">
        <f t="shared" si="52"/>
        <v>5.5364708773311316E-2</v>
      </c>
      <c r="R23" s="73">
        <f t="shared" si="53"/>
        <v>5.7363936902891613E-2</v>
      </c>
      <c r="S23" s="73">
        <f t="shared" si="54"/>
        <v>6.316169847867445E-2</v>
      </c>
      <c r="T23" s="73">
        <f t="shared" si="8"/>
        <v>0.94463529122668866</v>
      </c>
      <c r="U23" s="73">
        <f t="shared" si="55"/>
        <v>0.94263606309710835</v>
      </c>
      <c r="V23" s="73">
        <f t="shared" si="9"/>
        <v>0.93683830152132552</v>
      </c>
      <c r="W23" s="73">
        <f t="shared" si="56"/>
        <v>0.10946732413742691</v>
      </c>
      <c r="X23" s="73">
        <f t="shared" si="57"/>
        <v>9.8955153690481482E-2</v>
      </c>
      <c r="Y23" s="73">
        <f t="shared" si="58"/>
        <v>8.0655304874882192E-2</v>
      </c>
      <c r="Z23" s="77">
        <v>5.1699999999999999E-4</v>
      </c>
      <c r="AA23" s="78">
        <v>1.4E-5</v>
      </c>
      <c r="AB23" s="78">
        <f>IF(Cotización!$B$7 ="Nacional ",IFERROR(VLOOKUP(D23,$DU$6:$DX$20,2,TRUE)," "),IF(Cotización!$B$7 ="Dólar",IFERROR(VLOOKUP(D23,$DU$6:$DX$20,3,TRUE)," "),IFERROR(VLOOKUP(D23,$DU$6:$DX$20,4,TRUE)," ")))</f>
        <v>5.5E-2</v>
      </c>
      <c r="AC23" s="78">
        <f>IF(Cotización!$B$7 ="Nacional ",IFERROR(VLOOKUP(D23,$DK$6:$DN$24,2,TRUE)," "),IF(Cotización!$B$7 ="Dólar",IFERROR(VLOOKUP(D23,$DK$6:$DN$24,3,TRUE)," "),IFERROR(VLOOKUP(D23,$DK$6:$DN$24,4,TRUE)," ")))</f>
        <v>5.7000000000000002E-2</v>
      </c>
      <c r="AD23" s="79">
        <f xml:space="preserve"> IF(Cotización!$B$7 ="Nacional ",IFERROR(VLOOKUP(D23,$DP$6:$DS$22,2,TRUE)," "),IF(Cotización!$B$7 ="Dólar",IFERROR(VLOOKUP(D23,$DP$6:$DS$22,3,TRUE)," "),IFERROR(VLOOKUP(D23,$DP$6:$DS$22,4,TRUE)," ")))</f>
        <v>6.2799999999999995E-2</v>
      </c>
      <c r="AE23" s="79">
        <f t="shared" si="10"/>
        <v>5.027790136966667E-4</v>
      </c>
      <c r="AF23" s="79">
        <f t="shared" si="11"/>
        <v>5.0226201852200008E-4</v>
      </c>
      <c r="AG23" s="73">
        <f t="shared" si="12"/>
        <v>5.0076273251546666E-4</v>
      </c>
      <c r="AH23" s="73">
        <f t="shared" si="13"/>
        <v>1.3611513696666666E-5</v>
      </c>
      <c r="AI23" s="73">
        <f t="shared" si="14"/>
        <v>1.3597518521999999E-5</v>
      </c>
      <c r="AJ23" s="73">
        <f t="shared" si="15"/>
        <v>1.3556932515466665E-5</v>
      </c>
      <c r="AK23" s="73">
        <f t="shared" si="16"/>
        <v>5.4985397632696664E-2</v>
      </c>
      <c r="AL23" s="73">
        <f t="shared" si="17"/>
        <v>5.6984866637521996E-2</v>
      </c>
      <c r="AM23" s="73">
        <f t="shared" si="18"/>
        <v>6.2783326751515461E-2</v>
      </c>
      <c r="AN23" s="73">
        <f t="shared" si="19"/>
        <v>5.5501788160089993E-2</v>
      </c>
      <c r="AO23" s="73">
        <f t="shared" si="59"/>
        <v>5.7500726174565996E-2</v>
      </c>
      <c r="AP23" s="73">
        <f t="shared" si="20"/>
        <v>6.3297646416546394E-2</v>
      </c>
      <c r="AQ23" s="73">
        <f t="shared" si="21"/>
        <v>0.94449821183991001</v>
      </c>
      <c r="AR23" s="73">
        <f t="shared" si="22"/>
        <v>0.94249927382543397</v>
      </c>
      <c r="AS23" s="73">
        <f t="shared" si="23"/>
        <v>0.93670235358345355</v>
      </c>
      <c r="AT23" s="73">
        <f t="shared" si="60"/>
        <v>0.10888224616975971</v>
      </c>
      <c r="AU23" s="73">
        <f t="shared" si="61"/>
        <v>9.8426260884636158E-2</v>
      </c>
      <c r="AV23" s="80">
        <f t="shared" si="62"/>
        <v>8.0224220601747567E-2</v>
      </c>
      <c r="AW23" s="73">
        <f t="shared" si="2"/>
        <v>3.5849824838147761E-4</v>
      </c>
      <c r="AX23" s="73">
        <f t="shared" si="24"/>
        <v>3.5957159643052399E-4</v>
      </c>
      <c r="AY23" s="73">
        <f t="shared" si="25"/>
        <v>3.5994171644743649E-4</v>
      </c>
      <c r="AZ23" s="73">
        <f t="shared" si="26"/>
        <v>5.4989821699534903E-2</v>
      </c>
      <c r="BA23" s="73">
        <f t="shared" si="27"/>
        <v>5.6989451579517993E-2</v>
      </c>
      <c r="BB23" s="73">
        <f t="shared" si="63"/>
        <v>6.2788378231468933E-2</v>
      </c>
      <c r="BC23" s="73">
        <f t="shared" si="28"/>
        <v>5.5349763415982342E-2</v>
      </c>
      <c r="BD23" s="73">
        <f t="shared" si="29"/>
        <v>5.7349023175948519E-2</v>
      </c>
      <c r="BE23" s="73">
        <f t="shared" si="30"/>
        <v>6.3146876479850414E-2</v>
      </c>
      <c r="BF23" s="73">
        <f t="shared" si="31"/>
        <v>0.9446502365840177</v>
      </c>
      <c r="BG23" s="73">
        <f t="shared" si="32"/>
        <v>0.94265097682405152</v>
      </c>
      <c r="BH23" s="73">
        <f t="shared" si="33"/>
        <v>0.9368531235201496</v>
      </c>
      <c r="BI23" s="73">
        <f t="shared" si="64"/>
        <v>0.10947893485655832</v>
      </c>
      <c r="BJ23" s="73">
        <f t="shared" si="65"/>
        <v>9.8965649429782337E-2</v>
      </c>
      <c r="BK23" s="80">
        <f t="shared" si="71"/>
        <v>8.0663859629451565E-2</v>
      </c>
      <c r="BL23" s="77">
        <v>5.1699999999999999E-4</v>
      </c>
      <c r="BM23" s="77">
        <f t="shared" si="34"/>
        <v>5.5E-2</v>
      </c>
      <c r="BN23" s="77">
        <f t="shared" si="35"/>
        <v>5.7000000000000002E-2</v>
      </c>
      <c r="BO23" s="79">
        <f t="shared" si="36"/>
        <v>6.2799999999999995E-2</v>
      </c>
      <c r="BP23" s="79">
        <f t="shared" si="37"/>
        <v>5.0278249999999997E-4</v>
      </c>
      <c r="BQ23" s="79">
        <f t="shared" si="38"/>
        <v>5.0226549999999996E-4</v>
      </c>
      <c r="BR23" s="73">
        <f t="shared" si="3"/>
        <v>5.007662E-4</v>
      </c>
      <c r="BS23" s="73">
        <f t="shared" si="39"/>
        <v>5.4985782499999997E-2</v>
      </c>
      <c r="BT23" s="73">
        <f t="shared" si="40"/>
        <v>5.69852655E-2</v>
      </c>
      <c r="BU23" s="73">
        <f t="shared" si="41"/>
        <v>6.2783766199999994E-2</v>
      </c>
      <c r="BV23" s="73">
        <f t="shared" si="42"/>
        <v>5.5488564999999997E-2</v>
      </c>
      <c r="BW23" s="73">
        <f t="shared" si="72"/>
        <v>5.7487531000000001E-2</v>
      </c>
      <c r="BX23" s="73">
        <f t="shared" si="43"/>
        <v>6.3284532399999996E-2</v>
      </c>
      <c r="BY23" s="73">
        <f t="shared" si="44"/>
        <v>0.94451143500000001</v>
      </c>
      <c r="BZ23" s="73">
        <f t="shared" si="45"/>
        <v>0.94251246899999996</v>
      </c>
      <c r="CA23" s="73">
        <f t="shared" si="46"/>
        <v>0.93671546760000002</v>
      </c>
      <c r="CB23" s="73">
        <f t="shared" si="66"/>
        <v>0.10888725488646697</v>
      </c>
      <c r="CC23" s="73">
        <f t="shared" si="67"/>
        <v>9.8430788613211459E-2</v>
      </c>
      <c r="CD23" s="73">
        <f t="shared" si="68"/>
        <v>8.0227911014171926E-2</v>
      </c>
      <c r="CE23" s="73">
        <f>IF(A23&lt;=Cotización!$B$15+1,IF(Cotización!$B$8="Fija",VLOOKUP(Tablas!A23,Tablas!$DE$3:$DG$116,2,FALSE),(VLOOKUP(A23,Tablas!$DE$3:$DG$116,3,FALSE))/100),"")</f>
        <v>4.1599999999999998E-2</v>
      </c>
      <c r="CF23" s="81">
        <f t="shared" si="47"/>
        <v>0.42918885142610319</v>
      </c>
      <c r="CG23" s="81">
        <f t="shared" si="48"/>
        <v>0.41141569346827384</v>
      </c>
      <c r="CH23" s="83">
        <f>IF(D23&lt;=110,IF(Cotización!$B$10="Geométrico",POWER(1+Cotización!$B$11,Tablas!A23),1+Tablas!A23*Cotización!$B$11),"")</f>
        <v>1.2</v>
      </c>
      <c r="CI23" s="83">
        <f>IF(Cotización!$F$3="","",Cotización!$F$3)</f>
        <v>0.04</v>
      </c>
      <c r="CJ23" s="83">
        <f>IF(Cotización!$G$3="","",Cotización!$G$3)</f>
        <v>0.04</v>
      </c>
      <c r="CK23" s="83">
        <f>IF(Cotización!$H$3="","",Cotización!$H$3)</f>
        <v>0.04</v>
      </c>
      <c r="CL23" s="52"/>
      <c r="CM23" s="52"/>
      <c r="CN23" s="52"/>
      <c r="CP23" s="15">
        <v>20</v>
      </c>
      <c r="CQ23" s="16"/>
      <c r="CR23"/>
      <c r="CS23" s="16">
        <v>21</v>
      </c>
      <c r="CT23" s="16">
        <v>21</v>
      </c>
      <c r="CU23" s="18">
        <v>0.10000000000000002</v>
      </c>
      <c r="CV23"/>
      <c r="CW23"/>
      <c r="CX23"/>
      <c r="CY23"/>
      <c r="CZ23"/>
      <c r="DA23"/>
      <c r="DB23"/>
      <c r="DE23" s="24">
        <v>18</v>
      </c>
      <c r="DF23" s="23">
        <f>Cotización!$B$9</f>
        <v>4.2500000000000003E-2</v>
      </c>
      <c r="DG23" s="158">
        <v>4.16</v>
      </c>
      <c r="DK23" s="34">
        <v>18</v>
      </c>
      <c r="DL23" s="2">
        <v>5.8799999999999998E-2</v>
      </c>
      <c r="DM23" s="2">
        <v>2.9700000000000001E-2</v>
      </c>
      <c r="DN23" s="27">
        <v>0.05</v>
      </c>
      <c r="DO23" s="28"/>
      <c r="DP23" s="28"/>
      <c r="DQ23" s="28"/>
      <c r="DR23" s="28"/>
      <c r="DS23" s="28"/>
      <c r="DT23" s="28"/>
      <c r="DU23" s="28"/>
      <c r="DV23" s="28"/>
      <c r="DW23" s="28"/>
      <c r="DX23" s="28"/>
    </row>
    <row r="24" spans="1:128" s="12" customFormat="1" ht="16.2" thickBot="1" x14ac:dyDescent="0.35">
      <c r="A24" s="10">
        <f t="shared" si="69"/>
        <v>21</v>
      </c>
      <c r="B24" s="11">
        <v>3.9889739080328719E-4</v>
      </c>
      <c r="C24" s="11">
        <v>1.7455964087734021E-5</v>
      </c>
      <c r="D24" s="10">
        <f t="shared" si="70"/>
        <v>22</v>
      </c>
      <c r="E24" s="73">
        <f>IF(Cotización!$B$7 ="Nacional ",IFERROR(VLOOKUP(D24,$DU$32:$DX$46,2,TRUE)," "),IF(Cotización!$B$7 ="Dólar",IFERROR(VLOOKUP(D24,$DU$32:$DX$46,3,TRUE)," "),IFERROR(VLOOKUP(D24,$DU$32:$DX$46,4,TRUE)," ")))</f>
        <v>5.5E-2</v>
      </c>
      <c r="F24" s="73">
        <f>IF(Cotización!$B$7 ="Nacional ",IFERROR(VLOOKUP(D24,$DK$32:$DN$50,2,TRUE)," "),IF(Cotización!$B$7 ="Dólar",IFERROR(VLOOKUP(D24,$DK$32:$DN$50,3,TRUE)," "),IFERROR(VLOOKUP(D24,$DK$32:$DN$50,4,TRUE)," ")))</f>
        <v>5.7000000000000002E-2</v>
      </c>
      <c r="G24" s="76">
        <f>IF(Cotización!$B$7 ="Nacional ",IFERROR(VLOOKUP(D24,$DP$32:$DS$48,2,TRUE)," "),IF(Cotización!$B$7 ="Dólar",IFERROR(VLOOKUP(D24,$DP$32:$DS$48,3,TRUE)," "),IFERROR(VLOOKUP(D24,$DP$32:$DS$48,4,TRUE)," ")))</f>
        <v>6.2799999999999995E-2</v>
      </c>
      <c r="H24" s="73">
        <f t="shared" si="49"/>
        <v>3.8636867692449958E-4</v>
      </c>
      <c r="I24" s="73">
        <f t="shared" si="50"/>
        <v>3.8752546589576132E-4</v>
      </c>
      <c r="J24" s="73">
        <f t="shared" si="51"/>
        <v>3.8792435864447219E-4</v>
      </c>
      <c r="K24" s="73">
        <f t="shared" si="4"/>
        <v>1.6955119841601367E-5</v>
      </c>
      <c r="L24" s="73">
        <f t="shared" si="5"/>
        <v>1.6972571163596748E-5</v>
      </c>
      <c r="M24" s="73">
        <f t="shared" si="0"/>
        <v>1.690451100781476E-5</v>
      </c>
      <c r="N24" s="73">
        <f t="shared" si="6"/>
        <v>5.4988550410398032E-2</v>
      </c>
      <c r="O24" s="73">
        <f t="shared" si="7"/>
        <v>5.6988134061685236E-2</v>
      </c>
      <c r="P24" s="73">
        <f t="shared" si="1"/>
        <v>6.2786926650418115E-2</v>
      </c>
      <c r="Q24" s="73">
        <f t="shared" si="52"/>
        <v>5.5393447340206098E-2</v>
      </c>
      <c r="R24" s="73">
        <f t="shared" si="53"/>
        <v>5.7392614647422596E-2</v>
      </c>
      <c r="S24" s="73">
        <f t="shared" si="54"/>
        <v>6.3190199838350433E-2</v>
      </c>
      <c r="T24" s="73">
        <f t="shared" si="8"/>
        <v>0.94460655265979387</v>
      </c>
      <c r="U24" s="73">
        <f t="shared" si="55"/>
        <v>0.94260738535257738</v>
      </c>
      <c r="V24" s="73">
        <f t="shared" si="9"/>
        <v>0.93680980016164961</v>
      </c>
      <c r="W24" s="73">
        <f t="shared" si="56"/>
        <v>0.10340669761636459</v>
      </c>
      <c r="X24" s="73">
        <f t="shared" si="57"/>
        <v>9.3278696497964761E-2</v>
      </c>
      <c r="Y24" s="73">
        <f t="shared" si="58"/>
        <v>7.5560978827669323E-2</v>
      </c>
      <c r="Z24" s="77">
        <v>5.2800000000000004E-4</v>
      </c>
      <c r="AA24" s="78">
        <v>1.8E-5</v>
      </c>
      <c r="AB24" s="78">
        <f>IF(Cotización!$B$7 ="Nacional ",IFERROR(VLOOKUP(D24,$DU$6:$DX$20,2,TRUE)," "),IF(Cotización!$B$7 ="Dólar",IFERROR(VLOOKUP(D24,$DU$6:$DX$20,3,TRUE)," "),IFERROR(VLOOKUP(D24,$DU$6:$DX$20,4,TRUE)," ")))</f>
        <v>5.5E-2</v>
      </c>
      <c r="AC24" s="78">
        <f>IF(Cotización!$B$7 ="Nacional ",IFERROR(VLOOKUP(D24,$DK$6:$DN$24,2,TRUE)," "),IF(Cotización!$B$7 ="Dólar",IFERROR(VLOOKUP(D24,$DK$6:$DN$24,3,TRUE)," "),IFERROR(VLOOKUP(D24,$DK$6:$DN$24,4,TRUE)," ")))</f>
        <v>5.7000000000000002E-2</v>
      </c>
      <c r="AD24" s="79">
        <f xml:space="preserve"> IF(Cotización!$B$7 ="Nacional ",IFERROR(VLOOKUP(D24,$DP$6:$DS$22,2,TRUE)," "),IF(Cotización!$B$7 ="Dólar",IFERROR(VLOOKUP(D24,$DP$6:$DS$22,3,TRUE)," "),IFERROR(VLOOKUP(D24,$DP$6:$DS$22,4,TRUE)," ")))</f>
        <v>6.2799999999999995E-2</v>
      </c>
      <c r="AE24" s="79">
        <f t="shared" si="10"/>
        <v>5.1347542224000002E-4</v>
      </c>
      <c r="AF24" s="79">
        <f t="shared" si="11"/>
        <v>5.1294742857600003E-4</v>
      </c>
      <c r="AG24" s="73">
        <f t="shared" si="12"/>
        <v>5.1141624695040001E-4</v>
      </c>
      <c r="AH24" s="73">
        <f t="shared" si="13"/>
        <v>1.7500422240000002E-5</v>
      </c>
      <c r="AI24" s="73">
        <f t="shared" si="14"/>
        <v>1.7482428576000003E-5</v>
      </c>
      <c r="AJ24" s="73">
        <f t="shared" si="15"/>
        <v>1.74302469504E-5</v>
      </c>
      <c r="AK24" s="73">
        <f t="shared" si="16"/>
        <v>5.4984985174239998E-2</v>
      </c>
      <c r="AL24" s="73">
        <f t="shared" si="17"/>
        <v>5.6984439180576003E-2</v>
      </c>
      <c r="AM24" s="73">
        <f t="shared" si="18"/>
        <v>6.278285579895039E-2</v>
      </c>
      <c r="AN24" s="73">
        <f t="shared" si="19"/>
        <v>5.5515961018719993E-2</v>
      </c>
      <c r="AO24" s="73">
        <f t="shared" si="59"/>
        <v>5.7514869037728004E-2</v>
      </c>
      <c r="AP24" s="73">
        <f t="shared" si="20"/>
        <v>6.3311702292851185E-2</v>
      </c>
      <c r="AQ24" s="73">
        <f t="shared" si="21"/>
        <v>0.94448403898127997</v>
      </c>
      <c r="AR24" s="73">
        <f t="shared" si="22"/>
        <v>0.94248513096227204</v>
      </c>
      <c r="AS24" s="73">
        <f t="shared" si="23"/>
        <v>0.93668829770714879</v>
      </c>
      <c r="AT24" s="73">
        <f t="shared" si="60"/>
        <v>0.10283908680845094</v>
      </c>
      <c r="AU24" s="73">
        <f t="shared" si="61"/>
        <v>9.2766679409122296E-2</v>
      </c>
      <c r="AV24" s="80">
        <f t="shared" si="62"/>
        <v>7.5146216252055129E-2</v>
      </c>
      <c r="AW24" s="73">
        <f t="shared" si="2"/>
        <v>3.86372012732064E-4</v>
      </c>
      <c r="AX24" s="73">
        <f t="shared" si="24"/>
        <v>3.8752881516539351E-4</v>
      </c>
      <c r="AY24" s="73">
        <f t="shared" si="25"/>
        <v>3.8792771255619681E-4</v>
      </c>
      <c r="AZ24" s="73">
        <f t="shared" si="26"/>
        <v>5.498903032175291E-2</v>
      </c>
      <c r="BA24" s="73">
        <f t="shared" si="27"/>
        <v>5.6988631424362106E-2</v>
      </c>
      <c r="BB24" s="73">
        <f t="shared" si="63"/>
        <v>6.2787474621928768E-2</v>
      </c>
      <c r="BC24" s="73">
        <f t="shared" si="28"/>
        <v>5.5376958034309108E-2</v>
      </c>
      <c r="BD24" s="73">
        <f t="shared" si="29"/>
        <v>5.7376160239527497E-2</v>
      </c>
      <c r="BE24" s="73">
        <f t="shared" si="30"/>
        <v>6.317384663466083E-2</v>
      </c>
      <c r="BF24" s="73">
        <f t="shared" si="31"/>
        <v>0.94462304196569091</v>
      </c>
      <c r="BG24" s="73">
        <f t="shared" si="32"/>
        <v>0.94262383976047248</v>
      </c>
      <c r="BH24" s="73">
        <f t="shared" si="33"/>
        <v>0.93682615336533914</v>
      </c>
      <c r="BI24" s="73">
        <f t="shared" si="64"/>
        <v>0.10341930171321408</v>
      </c>
      <c r="BJ24" s="73">
        <f t="shared" si="65"/>
        <v>9.329006610701096E-2</v>
      </c>
      <c r="BK24" s="80">
        <f t="shared" si="71"/>
        <v>7.5570188849042597E-2</v>
      </c>
      <c r="BL24" s="77">
        <v>5.2800000000000004E-4</v>
      </c>
      <c r="BM24" s="77">
        <f t="shared" si="34"/>
        <v>5.5E-2</v>
      </c>
      <c r="BN24" s="77">
        <f t="shared" si="35"/>
        <v>5.7000000000000002E-2</v>
      </c>
      <c r="BO24" s="79">
        <f t="shared" si="36"/>
        <v>6.2799999999999995E-2</v>
      </c>
      <c r="BP24" s="79">
        <f t="shared" si="37"/>
        <v>5.1348000000000008E-4</v>
      </c>
      <c r="BQ24" s="79">
        <f t="shared" si="38"/>
        <v>5.12952E-4</v>
      </c>
      <c r="BR24" s="73">
        <f t="shared" si="3"/>
        <v>5.1142080000000001E-4</v>
      </c>
      <c r="BS24" s="73">
        <f t="shared" si="39"/>
        <v>5.4985479999999996E-2</v>
      </c>
      <c r="BT24" s="73">
        <f t="shared" si="40"/>
        <v>5.6984951999999998E-2</v>
      </c>
      <c r="BU24" s="73">
        <f t="shared" si="41"/>
        <v>6.2783420799999989E-2</v>
      </c>
      <c r="BV24" s="73">
        <f t="shared" si="42"/>
        <v>5.5498959999999993E-2</v>
      </c>
      <c r="BW24" s="73">
        <f t="shared" si="72"/>
        <v>5.7497903999999996E-2</v>
      </c>
      <c r="BX24" s="73">
        <f t="shared" si="43"/>
        <v>6.3294841599999985E-2</v>
      </c>
      <c r="BY24" s="73">
        <f t="shared" si="44"/>
        <v>0.94450104000000001</v>
      </c>
      <c r="BZ24" s="73">
        <f t="shared" si="45"/>
        <v>0.94250209600000001</v>
      </c>
      <c r="CA24" s="73">
        <f t="shared" si="46"/>
        <v>0.93670515840000002</v>
      </c>
      <c r="CB24" s="73">
        <f t="shared" si="66"/>
        <v>0.10284525736602769</v>
      </c>
      <c r="CC24" s="73">
        <f t="shared" si="67"/>
        <v>9.2772245601455014E-2</v>
      </c>
      <c r="CD24" s="73">
        <f t="shared" si="68"/>
        <v>7.515072518021125E-2</v>
      </c>
      <c r="CE24" s="73">
        <f>IF(A24&lt;=Cotización!$B$15+1,IF(Cotización!$B$8="Fija",VLOOKUP(Tablas!A24,Tablas!$DE$3:$DG$116,2,FALSE),(VLOOKUP(A24,Tablas!$DE$3:$DG$116,3,FALSE))/100),"")</f>
        <v>4.1500000000000002E-2</v>
      </c>
      <c r="CF24" s="81">
        <f t="shared" si="47"/>
        <v>0.41141569346827384</v>
      </c>
      <c r="CG24" s="81">
        <f t="shared" si="48"/>
        <v>0.3943785405179005</v>
      </c>
      <c r="CH24" s="83">
        <f>IF(D24&lt;=110,IF(Cotización!$B$10="Geométrico",POWER(1+Cotización!$B$11,Tablas!A24),1+Tablas!A24*Cotización!$B$11),"")</f>
        <v>1.21</v>
      </c>
      <c r="CI24" s="83">
        <f>IF(Cotización!$F$3="","",Cotización!$F$3)</f>
        <v>0.04</v>
      </c>
      <c r="CJ24" s="83">
        <f>IF(Cotización!$G$3="","",Cotización!$G$3)</f>
        <v>0.04</v>
      </c>
      <c r="CK24" s="83">
        <f>IF(Cotización!$H$3="","",Cotización!$H$3)</f>
        <v>0.04</v>
      </c>
      <c r="CL24" s="52"/>
      <c r="CM24" s="52"/>
      <c r="CN24" s="52"/>
      <c r="CP24" s="15">
        <v>21</v>
      </c>
      <c r="CQ24" s="16"/>
      <c r="CR24"/>
      <c r="CS24" s="16">
        <v>22</v>
      </c>
      <c r="CT24" s="16">
        <v>22</v>
      </c>
      <c r="CU24" s="18">
        <v>0.10500000000000002</v>
      </c>
      <c r="CV24"/>
      <c r="CW24"/>
      <c r="CX24"/>
      <c r="CY24"/>
      <c r="CZ24"/>
      <c r="DA24"/>
      <c r="DB24"/>
      <c r="DE24" s="24">
        <v>19</v>
      </c>
      <c r="DF24" s="23">
        <f>Cotización!$B$9</f>
        <v>4.2500000000000003E-2</v>
      </c>
      <c r="DG24" s="158">
        <v>4.16</v>
      </c>
      <c r="DK24" s="33">
        <v>19</v>
      </c>
      <c r="DL24" s="1">
        <v>5.7000000000000002E-2</v>
      </c>
      <c r="DM24" s="1">
        <v>2.8500000000000001E-2</v>
      </c>
      <c r="DN24" s="26">
        <v>4.8500000000000001E-2</v>
      </c>
      <c r="DO24" s="28"/>
      <c r="DP24" s="28"/>
      <c r="DQ24" s="28"/>
      <c r="DR24" s="28"/>
      <c r="DS24" s="28"/>
      <c r="DT24" s="28"/>
      <c r="DU24" s="28"/>
      <c r="DV24" s="28"/>
      <c r="DW24" s="28"/>
      <c r="DX24" s="28"/>
    </row>
    <row r="25" spans="1:128" s="12" customFormat="1" ht="15.6" x14ac:dyDescent="0.3">
      <c r="A25" s="10">
        <f t="shared" si="69"/>
        <v>22</v>
      </c>
      <c r="B25" s="11">
        <v>4.2991224770011429E-4</v>
      </c>
      <c r="C25" s="11">
        <v>1.9259828435308993E-5</v>
      </c>
      <c r="D25" s="10">
        <f t="shared" si="70"/>
        <v>23</v>
      </c>
      <c r="E25" s="73">
        <f>IF(Cotización!$B$7 ="Nacional ",IFERROR(VLOOKUP(D25,$DU$32:$DX$46,2,TRUE)," "),IF(Cotización!$B$7 ="Dólar",IFERROR(VLOOKUP(D25,$DU$32:$DX$46,3,TRUE)," "),IFERROR(VLOOKUP(D25,$DU$32:$DX$46,4,TRUE)," ")))</f>
        <v>5.5E-2</v>
      </c>
      <c r="F25" s="73">
        <f>IF(Cotización!$B$7 ="Nacional ",IFERROR(VLOOKUP(D25,$DK$32:$DN$50,2,TRUE)," "),IF(Cotización!$B$7 ="Dólar",IFERROR(VLOOKUP(D25,$DK$32:$DN$50,3,TRUE)," "),IFERROR(VLOOKUP(D25,$DK$32:$DN$50,4,TRUE)," ")))</f>
        <v>5.7000000000000002E-2</v>
      </c>
      <c r="G25" s="76">
        <f>IF(Cotización!$B$7 ="Nacional ",IFERROR(VLOOKUP(D25,$DP$32:$DS$48,2,TRUE)," "),IF(Cotización!$B$7 ="Dólar",IFERROR(VLOOKUP(D25,$DP$32:$DS$48,3,TRUE)," "),IFERROR(VLOOKUP(D25,$DP$32:$DS$48,4,TRUE)," ")))</f>
        <v>6.2799999999999995E-2</v>
      </c>
      <c r="H25" s="73">
        <f t="shared" si="49"/>
        <v>4.1640903643302057E-4</v>
      </c>
      <c r="I25" s="73">
        <f t="shared" si="50"/>
        <v>4.1765576594328103E-4</v>
      </c>
      <c r="J25" s="73">
        <f t="shared" si="51"/>
        <v>4.1808567267095708E-4</v>
      </c>
      <c r="K25" s="73">
        <f t="shared" si="4"/>
        <v>1.8706940627522741E-5</v>
      </c>
      <c r="L25" s="73">
        <f t="shared" si="5"/>
        <v>1.8726194935933962E-5</v>
      </c>
      <c r="M25" s="73">
        <f t="shared" si="0"/>
        <v>1.8651103133130204E-5</v>
      </c>
      <c r="N25" s="73">
        <f t="shared" si="6"/>
        <v>5.4987647919706936E-2</v>
      </c>
      <c r="O25" s="73">
        <f t="shared" si="7"/>
        <v>5.6987198753150822E-2</v>
      </c>
      <c r="P25" s="73">
        <f t="shared" si="1"/>
        <v>6.2785896170138092E-2</v>
      </c>
      <c r="Q25" s="73">
        <f t="shared" si="52"/>
        <v>5.5424459787313828E-2</v>
      </c>
      <c r="R25" s="73">
        <f t="shared" si="53"/>
        <v>5.7423561459721627E-2</v>
      </c>
      <c r="S25" s="73">
        <f t="shared" si="54"/>
        <v>6.3220956309704243E-2</v>
      </c>
      <c r="T25" s="73">
        <f t="shared" si="8"/>
        <v>0.94457554021268619</v>
      </c>
      <c r="U25" s="73">
        <f t="shared" si="55"/>
        <v>0.94257643854027839</v>
      </c>
      <c r="V25" s="73">
        <f t="shared" si="9"/>
        <v>0.93677904369029574</v>
      </c>
      <c r="W25" s="73">
        <f t="shared" si="56"/>
        <v>9.7678644157327882E-2</v>
      </c>
      <c r="X25" s="73">
        <f t="shared" si="57"/>
        <v>8.7925188215043179E-2</v>
      </c>
      <c r="Y25" s="73">
        <f t="shared" si="58"/>
        <v>7.0786265475567531E-2</v>
      </c>
      <c r="Z25" s="77">
        <v>5.4000000000000001E-4</v>
      </c>
      <c r="AA25" s="78">
        <v>2.1999999999999999E-5</v>
      </c>
      <c r="AB25" s="78">
        <f>IF(Cotización!$B$7 ="Nacional ",IFERROR(VLOOKUP(D25,$DU$6:$DX$20,2,TRUE)," "),IF(Cotización!$B$7 ="Dólar",IFERROR(VLOOKUP(D25,$DU$6:$DX$20,3,TRUE)," "),IFERROR(VLOOKUP(D25,$DU$6:$DX$20,4,TRUE)," ")))</f>
        <v>5.5E-2</v>
      </c>
      <c r="AC25" s="78">
        <f>IF(Cotización!$B$7 ="Nacional ",IFERROR(VLOOKUP(D25,$DK$6:$DN$24,2,TRUE)," "),IF(Cotización!$B$7 ="Dólar",IFERROR(VLOOKUP(D25,$DK$6:$DN$24,3,TRUE)," "),IFERROR(VLOOKUP(D25,$DK$6:$DN$24,4,TRUE)," ")))</f>
        <v>5.7000000000000002E-2</v>
      </c>
      <c r="AD25" s="79">
        <f xml:space="preserve"> IF(Cotización!$B$7 ="Nacional ",IFERROR(VLOOKUP(D25,$DP$6:$DS$22,2,TRUE)," "),IF(Cotización!$B$7 ="Dólar",IFERROR(VLOOKUP(D25,$DP$6:$DS$22,3,TRUE)," "),IFERROR(VLOOKUP(D25,$DP$6:$DS$22,4,TRUE)," ")))</f>
        <v>6.2799999999999995E-2</v>
      </c>
      <c r="AE25" s="79">
        <f t="shared" si="10"/>
        <v>5.2514427779999998E-4</v>
      </c>
      <c r="AF25" s="79">
        <f t="shared" si="11"/>
        <v>5.2460428571999998E-4</v>
      </c>
      <c r="AG25" s="73">
        <f t="shared" si="12"/>
        <v>5.2303830868800005E-4</v>
      </c>
      <c r="AH25" s="73">
        <f t="shared" si="13"/>
        <v>2.1389277800000002E-5</v>
      </c>
      <c r="AI25" s="73">
        <f t="shared" si="14"/>
        <v>2.1367285720000001E-5</v>
      </c>
      <c r="AJ25" s="73">
        <f t="shared" si="15"/>
        <v>2.1303508688E-5</v>
      </c>
      <c r="AK25" s="73">
        <f t="shared" si="16"/>
        <v>5.4984545217800003E-2</v>
      </c>
      <c r="AL25" s="73">
        <f t="shared" si="17"/>
        <v>5.698398322572E-2</v>
      </c>
      <c r="AM25" s="73">
        <f t="shared" si="18"/>
        <v>6.2782353448688002E-2</v>
      </c>
      <c r="AN25" s="73">
        <f t="shared" si="19"/>
        <v>5.5531078773400008E-2</v>
      </c>
      <c r="AO25" s="73">
        <f t="shared" si="59"/>
        <v>5.7529954797159999E-2</v>
      </c>
      <c r="AP25" s="73">
        <f t="shared" si="20"/>
        <v>6.3326695266064006E-2</v>
      </c>
      <c r="AQ25" s="73">
        <f t="shared" si="21"/>
        <v>0.94446892122659998</v>
      </c>
      <c r="AR25" s="73">
        <f t="shared" si="22"/>
        <v>0.94247004520284006</v>
      </c>
      <c r="AS25" s="73">
        <f t="shared" si="23"/>
        <v>0.93667330473393595</v>
      </c>
      <c r="AT25" s="73">
        <f t="shared" si="60"/>
        <v>9.7129876073992219E-2</v>
      </c>
      <c r="AU25" s="73">
        <f t="shared" si="61"/>
        <v>8.7431215991841726E-2</v>
      </c>
      <c r="AV25" s="80">
        <f t="shared" si="62"/>
        <v>7.0388581380270793E-2</v>
      </c>
      <c r="AW25" s="73">
        <f t="shared" si="2"/>
        <v>4.1641300312233071E-4</v>
      </c>
      <c r="AX25" s="73">
        <f t="shared" si="24"/>
        <v>4.1765974864066104E-4</v>
      </c>
      <c r="AY25" s="73">
        <f t="shared" si="25"/>
        <v>4.1808966088836114E-4</v>
      </c>
      <c r="AZ25" s="73">
        <f t="shared" si="26"/>
        <v>5.4988177413188247E-2</v>
      </c>
      <c r="BA25" s="73">
        <f t="shared" si="27"/>
        <v>5.6987747500940551E-2</v>
      </c>
      <c r="BB25" s="73">
        <f t="shared" si="63"/>
        <v>6.2786500755422206E-2</v>
      </c>
      <c r="BC25" s="73">
        <f t="shared" si="28"/>
        <v>5.5406267074076608E-2</v>
      </c>
      <c r="BD25" s="73">
        <f t="shared" si="29"/>
        <v>5.7405407249581215E-2</v>
      </c>
      <c r="BE25" s="73">
        <f t="shared" si="30"/>
        <v>6.3202913758544532E-2</v>
      </c>
      <c r="BF25" s="73">
        <f t="shared" si="31"/>
        <v>0.94459373292592341</v>
      </c>
      <c r="BG25" s="73">
        <f t="shared" si="32"/>
        <v>0.94259459275041879</v>
      </c>
      <c r="BH25" s="73">
        <f t="shared" si="33"/>
        <v>0.93679708624145541</v>
      </c>
      <c r="BI25" s="73">
        <f t="shared" si="64"/>
        <v>9.7692255382303875E-2</v>
      </c>
      <c r="BJ25" s="73">
        <f t="shared" si="65"/>
        <v>8.7937440325298988E-2</v>
      </c>
      <c r="BK25" s="80">
        <f t="shared" si="71"/>
        <v>7.0796129328540819E-2</v>
      </c>
      <c r="BL25" s="77">
        <v>5.4000000000000001E-4</v>
      </c>
      <c r="BM25" s="77">
        <f t="shared" si="34"/>
        <v>5.5E-2</v>
      </c>
      <c r="BN25" s="77">
        <f t="shared" si="35"/>
        <v>5.7000000000000002E-2</v>
      </c>
      <c r="BO25" s="79">
        <f t="shared" si="36"/>
        <v>6.2799999999999995E-2</v>
      </c>
      <c r="BP25" s="79">
        <f t="shared" si="37"/>
        <v>5.2515000000000005E-4</v>
      </c>
      <c r="BQ25" s="79">
        <f t="shared" si="38"/>
        <v>5.2461000000000001E-4</v>
      </c>
      <c r="BR25" s="73">
        <f t="shared" si="3"/>
        <v>5.2304400000000007E-4</v>
      </c>
      <c r="BS25" s="73">
        <f t="shared" si="39"/>
        <v>5.4985150000000003E-2</v>
      </c>
      <c r="BT25" s="73">
        <f t="shared" si="40"/>
        <v>5.6984610000000005E-2</v>
      </c>
      <c r="BU25" s="73">
        <f t="shared" si="41"/>
        <v>6.2783043999999996E-2</v>
      </c>
      <c r="BV25" s="73">
        <f t="shared" si="42"/>
        <v>5.5510300000000005E-2</v>
      </c>
      <c r="BW25" s="73">
        <f t="shared" si="72"/>
        <v>5.7509220000000007E-2</v>
      </c>
      <c r="BX25" s="73">
        <f t="shared" si="43"/>
        <v>6.3306087999999996E-2</v>
      </c>
      <c r="BY25" s="73">
        <f t="shared" si="44"/>
        <v>0.94448969999999999</v>
      </c>
      <c r="BZ25" s="73">
        <f t="shared" si="45"/>
        <v>0.94249077999999997</v>
      </c>
      <c r="CA25" s="73">
        <f t="shared" si="46"/>
        <v>0.93669391199999996</v>
      </c>
      <c r="CB25" s="73">
        <f t="shared" si="66"/>
        <v>9.7137452541280811E-2</v>
      </c>
      <c r="CC25" s="73">
        <f t="shared" si="67"/>
        <v>8.7438035929998131E-2</v>
      </c>
      <c r="CD25" s="73">
        <f t="shared" si="68"/>
        <v>7.0394071933804647E-2</v>
      </c>
      <c r="CE25" s="73">
        <f>IF(A25&lt;=Cotización!$B$15+1,IF(Cotización!$B$8="Fija",VLOOKUP(Tablas!A25,Tablas!$DE$3:$DG$116,2,FALSE),(VLOOKUP(A25,Tablas!$DE$3:$DG$116,3,FALSE))/100),"")</f>
        <v>4.1500000000000002E-2</v>
      </c>
      <c r="CF25" s="81">
        <f t="shared" si="47"/>
        <v>0.3943785405179005</v>
      </c>
      <c r="CG25" s="81">
        <f t="shared" si="48"/>
        <v>0.37804691384001204</v>
      </c>
      <c r="CH25" s="83">
        <f>IF(D25&lt;=110,IF(Cotización!$B$10="Geométrico",POWER(1+Cotización!$B$11,Tablas!A25),1+Tablas!A25*Cotización!$B$11),"")</f>
        <v>1.22</v>
      </c>
      <c r="CI25" s="83">
        <f>IF(Cotización!$F$3="","",Cotización!$F$3)</f>
        <v>0.04</v>
      </c>
      <c r="CJ25" s="83">
        <f>IF(Cotización!$G$3="","",Cotización!$G$3)</f>
        <v>0.04</v>
      </c>
      <c r="CK25" s="83">
        <f>IF(Cotización!$H$3="","",Cotización!$H$3)</f>
        <v>0.04</v>
      </c>
      <c r="CL25" s="52"/>
      <c r="CM25" s="52"/>
      <c r="CN25" s="52"/>
      <c r="CP25" s="15">
        <v>22</v>
      </c>
      <c r="CQ25" s="16"/>
      <c r="CR25"/>
      <c r="CS25" s="16">
        <v>23</v>
      </c>
      <c r="CT25" s="16">
        <v>23</v>
      </c>
      <c r="CU25" s="18">
        <v>0.11000000000000003</v>
      </c>
      <c r="CV25"/>
      <c r="CW25"/>
      <c r="CX25"/>
      <c r="CY25"/>
      <c r="CZ25"/>
      <c r="DA25"/>
      <c r="DB25"/>
      <c r="DE25" s="24">
        <v>20</v>
      </c>
      <c r="DF25" s="23">
        <f>Cotización!$B$9</f>
        <v>4.2500000000000003E-2</v>
      </c>
      <c r="DG25" s="158">
        <v>4.16</v>
      </c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</row>
    <row r="26" spans="1:128" s="12" customFormat="1" ht="15.6" x14ac:dyDescent="0.3">
      <c r="A26" s="10">
        <f t="shared" si="69"/>
        <v>23</v>
      </c>
      <c r="B26" s="11">
        <v>4.6333855518676206E-4</v>
      </c>
      <c r="C26" s="11">
        <v>2.1250100509669938E-5</v>
      </c>
      <c r="D26" s="10">
        <f t="shared" si="70"/>
        <v>24</v>
      </c>
      <c r="E26" s="73">
        <f>IF(Cotización!$B$7 ="Nacional ",IFERROR(VLOOKUP(D26,$DU$32:$DX$46,2,TRUE)," "),IF(Cotización!$B$7 ="Dólar",IFERROR(VLOOKUP(D26,$DU$32:$DX$46,3,TRUE)," "),IFERROR(VLOOKUP(D26,$DU$32:$DX$46,4,TRUE)," ")))</f>
        <v>5.5E-2</v>
      </c>
      <c r="F26" s="73">
        <f>IF(Cotización!$B$7 ="Nacional ",IFERROR(VLOOKUP(D26,$DK$32:$DN$50,2,TRUE)," "),IF(Cotización!$B$7 ="Dólar",IFERROR(VLOOKUP(D26,$DK$32:$DN$50,3,TRUE)," "),IFERROR(VLOOKUP(D26,$DK$32:$DN$50,4,TRUE)," ")))</f>
        <v>5.7000000000000002E-2</v>
      </c>
      <c r="G26" s="76">
        <f>IF(Cotización!$B$7 ="Nacional ",IFERROR(VLOOKUP(D26,$DP$32:$DS$48,2,TRUE)," "),IF(Cotización!$B$7 ="Dólar",IFERROR(VLOOKUP(D26,$DP$32:$DS$48,3,TRUE)," "),IFERROR(VLOOKUP(D26,$DP$32:$DS$48,4,TRUE)," ")))</f>
        <v>6.2799999999999995E-2</v>
      </c>
      <c r="H26" s="73">
        <f t="shared" si="49"/>
        <v>4.4878500766787273E-4</v>
      </c>
      <c r="I26" s="73">
        <f t="shared" si="50"/>
        <v>4.5012867044233197E-4</v>
      </c>
      <c r="J26" s="73">
        <f t="shared" si="51"/>
        <v>4.5059200243352483E-4</v>
      </c>
      <c r="K26" s="73">
        <f t="shared" si="4"/>
        <v>2.0639736723536967E-5</v>
      </c>
      <c r="L26" s="73">
        <f t="shared" si="5"/>
        <v>2.0660980260052724E-5</v>
      </c>
      <c r="M26" s="73">
        <f t="shared" si="0"/>
        <v>2.057813046764127E-5</v>
      </c>
      <c r="N26" s="73">
        <f t="shared" si="6"/>
        <v>5.498667399247819E-2</v>
      </c>
      <c r="O26" s="73">
        <f t="shared" si="7"/>
        <v>5.6986189410386488E-2</v>
      </c>
      <c r="P26" s="73">
        <f t="shared" si="1"/>
        <v>6.2784784122320539E-2</v>
      </c>
      <c r="Q26" s="73">
        <f t="shared" si="52"/>
        <v>5.5457926975171767E-2</v>
      </c>
      <c r="R26" s="73">
        <f t="shared" si="53"/>
        <v>5.7456957817552355E-2</v>
      </c>
      <c r="S26" s="73">
        <f t="shared" si="54"/>
        <v>6.3254147260456056E-2</v>
      </c>
      <c r="T26" s="73">
        <f t="shared" si="8"/>
        <v>0.94454207302482818</v>
      </c>
      <c r="U26" s="73">
        <f t="shared" si="55"/>
        <v>0.94254304218244767</v>
      </c>
      <c r="V26" s="73">
        <f t="shared" si="9"/>
        <v>0.93674585273954392</v>
      </c>
      <c r="W26" s="73">
        <f t="shared" si="56"/>
        <v>9.2264858072150721E-2</v>
      </c>
      <c r="X26" s="73">
        <f t="shared" si="57"/>
        <v>8.2876210765719063E-2</v>
      </c>
      <c r="Y26" s="73">
        <f t="shared" si="58"/>
        <v>6.6311090078609553E-2</v>
      </c>
      <c r="Z26" s="77">
        <v>5.53E-4</v>
      </c>
      <c r="AA26" s="78">
        <v>2.6999999999999999E-5</v>
      </c>
      <c r="AB26" s="78">
        <f>IF(Cotización!$B$7 ="Nacional ",IFERROR(VLOOKUP(D26,$DU$6:$DX$20,2,TRUE)," "),IF(Cotización!$B$7 ="Dólar",IFERROR(VLOOKUP(D26,$DU$6:$DX$20,3,TRUE)," "),IFERROR(VLOOKUP(D26,$DU$6:$DX$20,4,TRUE)," ")))</f>
        <v>5.5E-2</v>
      </c>
      <c r="AC26" s="78">
        <f>IF(Cotización!$B$7 ="Nacional ",IFERROR(VLOOKUP(D26,$DK$6:$DN$24,2,TRUE)," "),IF(Cotización!$B$7 ="Dólar",IFERROR(VLOOKUP(D26,$DK$6:$DN$24,3,TRUE)," "),IFERROR(VLOOKUP(D26,$DK$6:$DN$24,4,TRUE)," ")))</f>
        <v>5.7000000000000002E-2</v>
      </c>
      <c r="AD26" s="79">
        <f xml:space="preserve"> IF(Cotización!$B$7 ="Nacional ",IFERROR(VLOOKUP(D26,$DP$6:$DS$22,2,TRUE)," "),IF(Cotización!$B$7 ="Dólar",IFERROR(VLOOKUP(D26,$DP$6:$DS$22,3,TRUE)," "),IFERROR(VLOOKUP(D26,$DP$6:$DS$22,4,TRUE)," ")))</f>
        <v>6.2799999999999995E-2</v>
      </c>
      <c r="AE26" s="79">
        <f t="shared" si="10"/>
        <v>5.3778530823499996E-4</v>
      </c>
      <c r="AF26" s="79">
        <f t="shared" si="11"/>
        <v>5.3723231818900001E-4</v>
      </c>
      <c r="AG26" s="73">
        <f t="shared" si="12"/>
        <v>5.3562864705559998E-4</v>
      </c>
      <c r="AH26" s="73">
        <f t="shared" si="13"/>
        <v>2.6250308234999998E-5</v>
      </c>
      <c r="AI26" s="73">
        <f t="shared" si="14"/>
        <v>2.6223318189000002E-5</v>
      </c>
      <c r="AJ26" s="73">
        <f t="shared" si="15"/>
        <v>2.6145047055600001E-5</v>
      </c>
      <c r="AK26" s="73">
        <f t="shared" si="16"/>
        <v>5.4984050273735E-2</v>
      </c>
      <c r="AL26" s="73">
        <f t="shared" si="17"/>
        <v>5.6983470283689004E-2</v>
      </c>
      <c r="AM26" s="73">
        <f t="shared" si="18"/>
        <v>6.2781788312555598E-2</v>
      </c>
      <c r="AN26" s="73">
        <f t="shared" si="19"/>
        <v>5.5548085890204997E-2</v>
      </c>
      <c r="AO26" s="73">
        <f t="shared" si="59"/>
        <v>5.7546925920067007E-2</v>
      </c>
      <c r="AP26" s="73">
        <f t="shared" si="20"/>
        <v>6.3343562006666798E-2</v>
      </c>
      <c r="AQ26" s="73">
        <f t="shared" si="21"/>
        <v>0.94445191410979501</v>
      </c>
      <c r="AR26" s="73">
        <f t="shared" si="22"/>
        <v>0.94245307407993295</v>
      </c>
      <c r="AS26" s="73">
        <f t="shared" si="23"/>
        <v>0.9366564379933332</v>
      </c>
      <c r="AT26" s="73">
        <f t="shared" si="60"/>
        <v>9.1736149274476778E-2</v>
      </c>
      <c r="AU26" s="73">
        <f t="shared" si="61"/>
        <v>8.2401302087970349E-2</v>
      </c>
      <c r="AV26" s="80">
        <f t="shared" si="62"/>
        <v>6.5931105136991838E-2</v>
      </c>
      <c r="AW26" s="73">
        <f t="shared" si="2"/>
        <v>4.4878972455389773E-4</v>
      </c>
      <c r="AX26" s="73">
        <f t="shared" si="24"/>
        <v>4.5013340636393937E-4</v>
      </c>
      <c r="AY26" s="73">
        <f t="shared" si="25"/>
        <v>4.5059674491912611E-4</v>
      </c>
      <c r="AZ26" s="73">
        <f t="shared" si="26"/>
        <v>5.4987258189732366E-2</v>
      </c>
      <c r="BA26" s="73">
        <f t="shared" si="27"/>
        <v>5.6986794851177185E-2</v>
      </c>
      <c r="BB26" s="73">
        <f t="shared" si="63"/>
        <v>6.2785451169367137E-2</v>
      </c>
      <c r="BC26" s="73">
        <f t="shared" si="28"/>
        <v>5.543785493465149E-2</v>
      </c>
      <c r="BD26" s="73">
        <f t="shared" si="29"/>
        <v>5.7436928257541126E-2</v>
      </c>
      <c r="BE26" s="73">
        <f t="shared" si="30"/>
        <v>6.3234240893921032E-2</v>
      </c>
      <c r="BF26" s="73">
        <f t="shared" si="31"/>
        <v>0.94456214506534852</v>
      </c>
      <c r="BG26" s="73">
        <f t="shared" si="32"/>
        <v>0.9425630717424589</v>
      </c>
      <c r="BH26" s="73">
        <f t="shared" si="33"/>
        <v>0.93676575910607895</v>
      </c>
      <c r="BI26" s="73">
        <f t="shared" si="64"/>
        <v>9.2279492189523055E-2</v>
      </c>
      <c r="BJ26" s="73">
        <f t="shared" si="65"/>
        <v>8.2889355750939461E-2</v>
      </c>
      <c r="BK26" s="80">
        <f t="shared" si="71"/>
        <v>6.6321607672150285E-2</v>
      </c>
      <c r="BL26" s="77">
        <v>5.53E-4</v>
      </c>
      <c r="BM26" s="77">
        <f t="shared" si="34"/>
        <v>5.5E-2</v>
      </c>
      <c r="BN26" s="77">
        <f t="shared" si="35"/>
        <v>5.7000000000000002E-2</v>
      </c>
      <c r="BO26" s="79">
        <f t="shared" si="36"/>
        <v>6.2799999999999995E-2</v>
      </c>
      <c r="BP26" s="79">
        <f t="shared" si="37"/>
        <v>5.377925E-4</v>
      </c>
      <c r="BQ26" s="79">
        <f t="shared" si="38"/>
        <v>5.3723949999999996E-4</v>
      </c>
      <c r="BR26" s="73">
        <f t="shared" si="3"/>
        <v>5.3563579999999996E-4</v>
      </c>
      <c r="BS26" s="73">
        <f t="shared" si="39"/>
        <v>5.4984792499999997E-2</v>
      </c>
      <c r="BT26" s="73">
        <f t="shared" si="40"/>
        <v>5.6984239499999999E-2</v>
      </c>
      <c r="BU26" s="73">
        <f t="shared" si="41"/>
        <v>6.27826358E-2</v>
      </c>
      <c r="BV26" s="73">
        <f t="shared" si="42"/>
        <v>5.5522584999999999E-2</v>
      </c>
      <c r="BW26" s="73">
        <f t="shared" si="72"/>
        <v>5.7521479E-2</v>
      </c>
      <c r="BX26" s="73">
        <f t="shared" si="43"/>
        <v>6.3318271600000003E-2</v>
      </c>
      <c r="BY26" s="73">
        <f t="shared" si="44"/>
        <v>0.94447741500000004</v>
      </c>
      <c r="BZ26" s="73">
        <f t="shared" si="45"/>
        <v>0.94247852099999996</v>
      </c>
      <c r="CA26" s="73">
        <f t="shared" si="46"/>
        <v>0.93668172839999997</v>
      </c>
      <c r="CB26" s="73">
        <f t="shared" si="66"/>
        <v>9.1745323409478552E-2</v>
      </c>
      <c r="CC26" s="73">
        <f t="shared" si="67"/>
        <v>8.240954268533196E-2</v>
      </c>
      <c r="CD26" s="73">
        <f t="shared" si="68"/>
        <v>6.5937698621284874E-2</v>
      </c>
      <c r="CE26" s="73">
        <f>IF(A26&lt;=Cotización!$B$15+1,IF(Cotización!$B$8="Fija",VLOOKUP(Tablas!A26,Tablas!$DE$3:$DG$116,2,FALSE),(VLOOKUP(A26,Tablas!$DE$3:$DG$116,3,FALSE))/100),"")</f>
        <v>4.1500000000000002E-2</v>
      </c>
      <c r="CF26" s="81">
        <f t="shared" si="47"/>
        <v>0.37804691384001204</v>
      </c>
      <c r="CG26" s="81">
        <f t="shared" si="48"/>
        <v>0.36239159685583983</v>
      </c>
      <c r="CH26" s="83">
        <f>IF(D26&lt;=110,IF(Cotización!$B$10="Geométrico",POWER(1+Cotización!$B$11,Tablas!A26),1+Tablas!A26*Cotización!$B$11),"")</f>
        <v>1.23</v>
      </c>
      <c r="CI26" s="83">
        <f>IF(Cotización!$F$3="","",Cotización!$F$3)</f>
        <v>0.04</v>
      </c>
      <c r="CJ26" s="83">
        <f>IF(Cotización!$G$3="","",Cotización!$G$3)</f>
        <v>0.04</v>
      </c>
      <c r="CK26" s="83">
        <f>IF(Cotización!$H$3="","",Cotización!$H$3)</f>
        <v>0.04</v>
      </c>
      <c r="CL26" s="52"/>
      <c r="CM26" s="52"/>
      <c r="CN26" s="52"/>
      <c r="CP26" s="15">
        <v>23</v>
      </c>
      <c r="CQ26" s="16"/>
      <c r="CR26"/>
      <c r="CS26" s="16">
        <v>24</v>
      </c>
      <c r="CT26" s="16">
        <v>24</v>
      </c>
      <c r="CU26" s="18">
        <v>0.11500000000000003</v>
      </c>
      <c r="CV26"/>
      <c r="CW26"/>
      <c r="CX26"/>
      <c r="CY26"/>
      <c r="CZ26"/>
      <c r="DA26"/>
      <c r="DB26"/>
      <c r="DE26" s="24">
        <v>21</v>
      </c>
      <c r="DF26" s="23">
        <f>Cotización!$B$9</f>
        <v>4.2500000000000003E-2</v>
      </c>
      <c r="DG26" s="158">
        <v>4.1500000000000004</v>
      </c>
    </row>
    <row r="27" spans="1:128" s="12" customFormat="1" ht="15.6" x14ac:dyDescent="0.3">
      <c r="A27" s="10">
        <f t="shared" si="69"/>
        <v>24</v>
      </c>
      <c r="B27" s="11">
        <v>4.9936380708164518E-4</v>
      </c>
      <c r="C27" s="11">
        <v>2.344604331174722E-5</v>
      </c>
      <c r="D27" s="10">
        <f t="shared" si="70"/>
        <v>25</v>
      </c>
      <c r="E27" s="73">
        <f>IF(Cotización!$B$7 ="Nacional ",IFERROR(VLOOKUP(D27,$DU$32:$DX$46,2,TRUE)," "),IF(Cotización!$B$7 ="Dólar",IFERROR(VLOOKUP(D27,$DU$32:$DX$46,3,TRUE)," "),IFERROR(VLOOKUP(D27,$DU$32:$DX$46,4,TRUE)," ")))</f>
        <v>5.5E-2</v>
      </c>
      <c r="F27" s="73">
        <f>IF(Cotización!$B$7 ="Nacional ",IFERROR(VLOOKUP(D27,$DK$32:$DN$50,2,TRUE)," "),IF(Cotización!$B$7 ="Dólar",IFERROR(VLOOKUP(D27,$DK$32:$DN$50,3,TRUE)," "),IFERROR(VLOOKUP(D27,$DK$32:$DN$50,4,TRUE)," ")))</f>
        <v>5.7000000000000002E-2</v>
      </c>
      <c r="G27" s="76">
        <f>IF(Cotización!$B$7 ="Nacional ",IFERROR(VLOOKUP(D27,$DP$32:$DS$48,2,TRUE)," "),IF(Cotización!$B$7 ="Dólar",IFERROR(VLOOKUP(D27,$DP$32:$DS$48,3,TRUE)," "),IFERROR(VLOOKUP(D27,$DP$32:$DS$48,4,TRUE)," ")))</f>
        <v>6.2799999999999995E-2</v>
      </c>
      <c r="H27" s="73">
        <f t="shared" si="49"/>
        <v>4.8367817457623105E-4</v>
      </c>
      <c r="I27" s="73">
        <f t="shared" si="50"/>
        <v>4.8512630698109728E-4</v>
      </c>
      <c r="J27" s="73">
        <f t="shared" si="51"/>
        <v>4.8562566298277529E-4</v>
      </c>
      <c r="K27" s="73">
        <f t="shared" si="4"/>
        <v>2.277219947864138E-5</v>
      </c>
      <c r="L27" s="73">
        <f t="shared" si="5"/>
        <v>2.2795637716549497E-5</v>
      </c>
      <c r="M27" s="73">
        <f t="shared" si="0"/>
        <v>2.270422858870785E-5</v>
      </c>
      <c r="N27" s="73">
        <f t="shared" si="6"/>
        <v>5.4985622943762781E-2</v>
      </c>
      <c r="O27" s="73">
        <f t="shared" si="7"/>
        <v>5.6985100141717794E-2</v>
      </c>
      <c r="P27" s="73">
        <f t="shared" si="1"/>
        <v>6.2783584015787319E-2</v>
      </c>
      <c r="Q27" s="73">
        <f t="shared" si="52"/>
        <v>5.5494044244462103E-2</v>
      </c>
      <c r="R27" s="73">
        <f t="shared" si="53"/>
        <v>5.7492998648177536E-2</v>
      </c>
      <c r="S27" s="73">
        <f t="shared" si="54"/>
        <v>6.3289966418952265E-2</v>
      </c>
      <c r="T27" s="73">
        <f t="shared" si="8"/>
        <v>0.94450595575553786</v>
      </c>
      <c r="U27" s="73">
        <f t="shared" si="55"/>
        <v>0.94250700135182242</v>
      </c>
      <c r="V27" s="73">
        <f t="shared" si="9"/>
        <v>0.93671003358104776</v>
      </c>
      <c r="W27" s="73">
        <f t="shared" si="56"/>
        <v>8.714804031081079E-2</v>
      </c>
      <c r="X27" s="73">
        <f t="shared" si="57"/>
        <v>7.8114395819674567E-2</v>
      </c>
      <c r="Y27" s="73">
        <f t="shared" si="58"/>
        <v>6.2116638621775813E-2</v>
      </c>
      <c r="Z27" s="77">
        <v>5.6700000000000001E-4</v>
      </c>
      <c r="AA27" s="78">
        <v>3.3000000000000003E-5</v>
      </c>
      <c r="AB27" s="78">
        <f>IF(Cotización!$B$7 ="Nacional ",IFERROR(VLOOKUP(D27,$DU$6:$DX$20,2,TRUE)," "),IF(Cotización!$B$7 ="Dólar",IFERROR(VLOOKUP(D27,$DU$6:$DX$20,3,TRUE)," "),IFERROR(VLOOKUP(D27,$DU$6:$DX$20,4,TRUE)," ")))</f>
        <v>5.5E-2</v>
      </c>
      <c r="AC27" s="78">
        <f>IF(Cotización!$B$7 ="Nacional ",IFERROR(VLOOKUP(D27,$DK$6:$DN$24,2,TRUE)," "),IF(Cotización!$B$7 ="Dólar",IFERROR(VLOOKUP(D27,$DK$6:$DN$24,3,TRUE)," "),IFERROR(VLOOKUP(D27,$DK$6:$DN$24,4,TRUE)," ")))</f>
        <v>5.7000000000000002E-2</v>
      </c>
      <c r="AD27" s="79">
        <f xml:space="preserve"> IF(Cotización!$B$7 ="Nacional ",IFERROR(VLOOKUP(D27,$DP$6:$DS$22,2,TRUE)," "),IF(Cotización!$B$7 ="Dólar",IFERROR(VLOOKUP(D27,$DP$6:$DS$22,3,TRUE)," "),IFERROR(VLOOKUP(D27,$DP$6:$DS$22,4,TRUE)," ")))</f>
        <v>6.2799999999999995E-2</v>
      </c>
      <c r="AE27" s="79">
        <f t="shared" si="10"/>
        <v>5.5139848753500004E-4</v>
      </c>
      <c r="AF27" s="79">
        <f t="shared" si="11"/>
        <v>5.5083150000900002E-4</v>
      </c>
      <c r="AG27" s="73">
        <f t="shared" si="12"/>
        <v>5.4918723618360005E-4</v>
      </c>
      <c r="AH27" s="73">
        <f t="shared" si="13"/>
        <v>3.2083487535000006E-5</v>
      </c>
      <c r="AI27" s="73">
        <f t="shared" si="14"/>
        <v>3.2050500009000004E-5</v>
      </c>
      <c r="AJ27" s="73">
        <f t="shared" si="15"/>
        <v>3.1954836183600002E-5</v>
      </c>
      <c r="AK27" s="73">
        <f t="shared" si="16"/>
        <v>5.4983500343035001E-2</v>
      </c>
      <c r="AL27" s="73">
        <f t="shared" si="17"/>
        <v>5.6982900355509007E-2</v>
      </c>
      <c r="AM27" s="73">
        <f t="shared" si="18"/>
        <v>6.2781160391683605E-2</v>
      </c>
      <c r="AN27" s="73">
        <f t="shared" si="19"/>
        <v>5.5566982318105002E-2</v>
      </c>
      <c r="AO27" s="73">
        <f t="shared" si="59"/>
        <v>5.7565782355527007E-2</v>
      </c>
      <c r="AP27" s="73">
        <f t="shared" si="20"/>
        <v>6.3362302464050807E-2</v>
      </c>
      <c r="AQ27" s="73">
        <f t="shared" si="21"/>
        <v>0.94443301768189503</v>
      </c>
      <c r="AR27" s="73">
        <f t="shared" si="22"/>
        <v>0.94243421764447299</v>
      </c>
      <c r="AS27" s="73">
        <f t="shared" si="23"/>
        <v>0.93663769753594917</v>
      </c>
      <c r="AT27" s="73">
        <f t="shared" si="60"/>
        <v>8.6640381775341474E-2</v>
      </c>
      <c r="AU27" s="73">
        <f t="shared" si="61"/>
        <v>7.7659360460996849E-2</v>
      </c>
      <c r="AV27" s="80">
        <f t="shared" si="62"/>
        <v>6.1754794090578727E-2</v>
      </c>
      <c r="AW27" s="73">
        <f t="shared" si="2"/>
        <v>4.8368378353928152E-4</v>
      </c>
      <c r="AX27" s="73">
        <f t="shared" si="24"/>
        <v>4.8513193857981833E-4</v>
      </c>
      <c r="AY27" s="73">
        <f t="shared" si="25"/>
        <v>4.8563130238689996E-4</v>
      </c>
      <c r="AZ27" s="73">
        <f t="shared" si="26"/>
        <v>5.4986267495305254E-2</v>
      </c>
      <c r="BA27" s="73">
        <f t="shared" si="27"/>
        <v>5.698576813149818E-2</v>
      </c>
      <c r="BB27" s="73">
        <f t="shared" si="63"/>
        <v>6.2784319976457628E-2</v>
      </c>
      <c r="BC27" s="73">
        <f t="shared" si="28"/>
        <v>5.5471898797692154E-2</v>
      </c>
      <c r="BD27" s="73">
        <f t="shared" si="29"/>
        <v>5.7470900070077997E-2</v>
      </c>
      <c r="BE27" s="73">
        <f t="shared" si="30"/>
        <v>6.3268003759996916E-2</v>
      </c>
      <c r="BF27" s="73">
        <f t="shared" si="31"/>
        <v>0.9445281012023079</v>
      </c>
      <c r="BG27" s="73">
        <f t="shared" si="32"/>
        <v>0.94252909992992195</v>
      </c>
      <c r="BH27" s="73">
        <f t="shared" si="33"/>
        <v>0.93673199624000314</v>
      </c>
      <c r="BI27" s="73">
        <f t="shared" si="64"/>
        <v>8.7163715088076965E-2</v>
      </c>
      <c r="BJ27" s="73">
        <f t="shared" si="65"/>
        <v>7.8128445771358954E-2</v>
      </c>
      <c r="BK27" s="80">
        <f t="shared" si="71"/>
        <v>6.2127811156137414E-2</v>
      </c>
      <c r="BL27" s="77">
        <v>5.6700000000000001E-4</v>
      </c>
      <c r="BM27" s="77">
        <f t="shared" si="34"/>
        <v>5.5E-2</v>
      </c>
      <c r="BN27" s="77">
        <f t="shared" si="35"/>
        <v>5.7000000000000002E-2</v>
      </c>
      <c r="BO27" s="79">
        <f t="shared" si="36"/>
        <v>6.2799999999999995E-2</v>
      </c>
      <c r="BP27" s="79">
        <f t="shared" si="37"/>
        <v>5.5140750000000002E-4</v>
      </c>
      <c r="BQ27" s="79">
        <f t="shared" si="38"/>
        <v>5.5084049999999999E-4</v>
      </c>
      <c r="BR27" s="73">
        <f t="shared" si="3"/>
        <v>5.4919620000000002E-4</v>
      </c>
      <c r="BS27" s="73">
        <f t="shared" si="39"/>
        <v>5.4984407499999999E-2</v>
      </c>
      <c r="BT27" s="73">
        <f t="shared" si="40"/>
        <v>5.6983840500000001E-2</v>
      </c>
      <c r="BU27" s="73">
        <f t="shared" si="41"/>
        <v>6.2782196200000001E-2</v>
      </c>
      <c r="BV27" s="73">
        <f t="shared" si="42"/>
        <v>5.5535815000000002E-2</v>
      </c>
      <c r="BW27" s="73">
        <f t="shared" si="72"/>
        <v>5.7534680999999997E-2</v>
      </c>
      <c r="BX27" s="73">
        <f t="shared" si="43"/>
        <v>6.3331392400000006E-2</v>
      </c>
      <c r="BY27" s="73">
        <f t="shared" si="44"/>
        <v>0.94446418499999996</v>
      </c>
      <c r="BZ27" s="73">
        <f t="shared" si="45"/>
        <v>0.94246531899999997</v>
      </c>
      <c r="CA27" s="73">
        <f t="shared" si="46"/>
        <v>0.93666860760000004</v>
      </c>
      <c r="CB27" s="73">
        <f t="shared" si="66"/>
        <v>8.6651385892123289E-2</v>
      </c>
      <c r="CC27" s="73">
        <f t="shared" si="67"/>
        <v>7.7669223906358026E-2</v>
      </c>
      <c r="CD27" s="73">
        <f t="shared" si="68"/>
        <v>6.1762637511303412E-2</v>
      </c>
      <c r="CE27" s="73">
        <f>IF(A27&lt;=Cotización!$B$15+1,IF(Cotización!$B$8="Fija",VLOOKUP(Tablas!A27,Tablas!$DE$3:$DG$116,2,FALSE),(VLOOKUP(A27,Tablas!$DE$3:$DG$116,3,FALSE))/100),"")</f>
        <v>4.1500000000000002E-2</v>
      </c>
      <c r="CF27" s="81">
        <f t="shared" si="47"/>
        <v>0.36239159685583983</v>
      </c>
      <c r="CG27" s="81">
        <f t="shared" si="48"/>
        <v>0.34738458287561336</v>
      </c>
      <c r="CH27" s="83">
        <f>IF(D27&lt;=110,IF(Cotización!$B$10="Geométrico",POWER(1+Cotización!$B$11,Tablas!A27),1+Tablas!A27*Cotización!$B$11),"")</f>
        <v>1.24</v>
      </c>
      <c r="CI27" s="83">
        <f>IF(Cotización!$F$3="","",Cotización!$F$3)</f>
        <v>0.04</v>
      </c>
      <c r="CJ27" s="83">
        <f>IF(Cotización!$G$3="","",Cotización!$G$3)</f>
        <v>0.04</v>
      </c>
      <c r="CK27" s="83">
        <f>IF(Cotización!$H$3="","",Cotización!$H$3)</f>
        <v>0.04</v>
      </c>
      <c r="CL27" s="52"/>
      <c r="CM27" s="52"/>
      <c r="CN27" s="52"/>
      <c r="CP27" s="15">
        <v>24</v>
      </c>
      <c r="CQ27" s="16"/>
      <c r="CR27"/>
      <c r="CS27" s="16">
        <v>25</v>
      </c>
      <c r="CT27" s="16">
        <v>25</v>
      </c>
      <c r="CU27" s="18">
        <v>0.12000000000000004</v>
      </c>
      <c r="CV27"/>
      <c r="CW27"/>
      <c r="CX27"/>
      <c r="CY27"/>
      <c r="CZ27"/>
      <c r="DA27"/>
      <c r="DB27"/>
      <c r="DE27" s="24">
        <v>22</v>
      </c>
      <c r="DF27" s="23">
        <f>Cotización!$B$9</f>
        <v>4.2500000000000003E-2</v>
      </c>
      <c r="DG27" s="158">
        <v>4.1500000000000004</v>
      </c>
    </row>
    <row r="28" spans="1:128" s="12" customFormat="1" ht="15.6" x14ac:dyDescent="0.3">
      <c r="A28" s="10">
        <f t="shared" si="69"/>
        <v>25</v>
      </c>
      <c r="B28" s="11">
        <v>5.3819007512241471E-4</v>
      </c>
      <c r="C28" s="11">
        <v>2.5868910442384722E-5</v>
      </c>
      <c r="D28" s="10">
        <f t="shared" si="70"/>
        <v>26</v>
      </c>
      <c r="E28" s="73">
        <f>IF(Cotización!$B$7 ="Nacional ",IFERROR(VLOOKUP(D28,$DU$32:$DX$46,2,TRUE)," "),IF(Cotización!$B$7 ="Dólar",IFERROR(VLOOKUP(D28,$DU$32:$DX$46,3,TRUE)," "),IFERROR(VLOOKUP(D28,$DU$32:$DX$46,4,TRUE)," ")))</f>
        <v>5.5E-2</v>
      </c>
      <c r="F28" s="73">
        <f>IF(Cotización!$B$7 ="Nacional ",IFERROR(VLOOKUP(D28,$DK$32:$DN$50,2,TRUE)," "),IF(Cotización!$B$7 ="Dólar",IFERROR(VLOOKUP(D28,$DK$32:$DN$50,3,TRUE)," "),IFERROR(VLOOKUP(D28,$DK$32:$DN$50,4,TRUE)," ")))</f>
        <v>5.7000000000000002E-2</v>
      </c>
      <c r="G28" s="76">
        <f>IF(Cotización!$B$7 ="Nacional ",IFERROR(VLOOKUP(D28,$DP$32:$DS$48,2,TRUE)," "),IF(Cotización!$B$7 ="Dólar",IFERROR(VLOOKUP(D28,$DP$32:$DS$48,3,TRUE)," "),IFERROR(VLOOKUP(D28,$DP$32:$DS$48,4,TRUE)," ")))</f>
        <v>6.2799999999999995E-2</v>
      </c>
      <c r="H28" s="73">
        <f t="shared" si="49"/>
        <v>5.2128423701019229E-4</v>
      </c>
      <c r="I28" s="73">
        <f t="shared" si="50"/>
        <v>5.2284496131142495E-4</v>
      </c>
      <c r="J28" s="73">
        <f t="shared" si="51"/>
        <v>5.2338314210495355E-4</v>
      </c>
      <c r="K28" s="73">
        <f t="shared" si="4"/>
        <v>2.5124949824775826E-5</v>
      </c>
      <c r="L28" s="73">
        <f t="shared" si="5"/>
        <v>2.5150809453624312E-5</v>
      </c>
      <c r="M28" s="73">
        <f t="shared" si="0"/>
        <v>2.504995690111523E-5</v>
      </c>
      <c r="N28" s="73">
        <f t="shared" si="6"/>
        <v>5.4984488633140802E-2</v>
      </c>
      <c r="O28" s="73">
        <f t="shared" si="7"/>
        <v>5.6983924583436832E-2</v>
      </c>
      <c r="P28" s="73">
        <f t="shared" si="1"/>
        <v>6.2782288839295305E-2</v>
      </c>
      <c r="Q28" s="73">
        <f t="shared" si="52"/>
        <v>5.5533022584699381E-2</v>
      </c>
      <c r="R28" s="73">
        <f t="shared" si="53"/>
        <v>5.7531894494573035E-2</v>
      </c>
      <c r="S28" s="73">
        <f t="shared" si="54"/>
        <v>6.3328623033206619E-2</v>
      </c>
      <c r="T28" s="73">
        <f t="shared" si="8"/>
        <v>0.94446697741530061</v>
      </c>
      <c r="U28" s="73">
        <f t="shared" si="55"/>
        <v>0.94246810550542692</v>
      </c>
      <c r="V28" s="73">
        <f t="shared" si="9"/>
        <v>0.93667137696679337</v>
      </c>
      <c r="W28" s="73">
        <f t="shared" si="56"/>
        <v>8.2311843105984481E-2</v>
      </c>
      <c r="X28" s="73">
        <f t="shared" si="57"/>
        <v>7.3623364966410809E-2</v>
      </c>
      <c r="Y28" s="73">
        <f t="shared" si="58"/>
        <v>5.8185278649345432E-2</v>
      </c>
      <c r="Z28" s="77">
        <v>5.8200000000000005E-4</v>
      </c>
      <c r="AA28" s="78">
        <v>4.0000000000000003E-5</v>
      </c>
      <c r="AB28" s="78">
        <f>IF(Cotización!$B$7 ="Nacional ",IFERROR(VLOOKUP(D28,$DU$6:$DX$20,2,TRUE)," "),IF(Cotización!$B$7 ="Dólar",IFERROR(VLOOKUP(D28,$DU$6:$DX$20,3,TRUE)," "),IFERROR(VLOOKUP(D28,$DU$6:$DX$20,4,TRUE)," ")))</f>
        <v>5.5E-2</v>
      </c>
      <c r="AC28" s="78">
        <f>IF(Cotización!$B$7 ="Nacional ",IFERROR(VLOOKUP(D28,$DK$6:$DN$24,2,TRUE)," "),IF(Cotización!$B$7 ="Dólar",IFERROR(VLOOKUP(D28,$DK$6:$DN$24,3,TRUE)," "),IFERROR(VLOOKUP(D28,$DK$6:$DN$24,4,TRUE)," ")))</f>
        <v>5.7000000000000002E-2</v>
      </c>
      <c r="AD28" s="79">
        <f xml:space="preserve"> IF(Cotización!$B$7 ="Nacional ",IFERROR(VLOOKUP(D28,$DP$6:$DS$22,2,TRUE)," "),IF(Cotización!$B$7 ="Dólar",IFERROR(VLOOKUP(D28,$DP$6:$DS$22,3,TRUE)," "),IFERROR(VLOOKUP(D28,$DP$6:$DS$22,4,TRUE)," ")))</f>
        <v>6.2799999999999995E-2</v>
      </c>
      <c r="AE28" s="79">
        <f t="shared" si="10"/>
        <v>5.6598378679999998E-4</v>
      </c>
      <c r="AF28" s="79">
        <f t="shared" si="11"/>
        <v>5.6540180232000003E-4</v>
      </c>
      <c r="AG28" s="73">
        <f t="shared" si="12"/>
        <v>5.6371404732800002E-4</v>
      </c>
      <c r="AH28" s="73">
        <f t="shared" si="13"/>
        <v>3.8888786800000001E-5</v>
      </c>
      <c r="AI28" s="73">
        <f t="shared" si="14"/>
        <v>3.884880232E-5</v>
      </c>
      <c r="AJ28" s="73">
        <f t="shared" si="15"/>
        <v>3.8732847328000002E-5</v>
      </c>
      <c r="AK28" s="73">
        <f t="shared" si="16"/>
        <v>5.4982895426800002E-2</v>
      </c>
      <c r="AL28" s="73">
        <f t="shared" si="17"/>
        <v>5.6982273442320007E-2</v>
      </c>
      <c r="AM28" s="73">
        <f t="shared" si="18"/>
        <v>6.2780469687327992E-2</v>
      </c>
      <c r="AN28" s="73">
        <f t="shared" si="19"/>
        <v>5.5587768000400002E-2</v>
      </c>
      <c r="AO28" s="73">
        <f t="shared" si="59"/>
        <v>5.7586524046960005E-2</v>
      </c>
      <c r="AP28" s="73">
        <f t="shared" si="20"/>
        <v>6.3382916581983986E-2</v>
      </c>
      <c r="AQ28" s="73">
        <f t="shared" si="21"/>
        <v>0.9444122319996</v>
      </c>
      <c r="AR28" s="73">
        <f t="shared" si="22"/>
        <v>0.94241347595304004</v>
      </c>
      <c r="AS28" s="73">
        <f t="shared" si="23"/>
        <v>0.93661708341801597</v>
      </c>
      <c r="AT28" s="73">
        <f t="shared" si="60"/>
        <v>8.1826037213197214E-2</v>
      </c>
      <c r="AU28" s="73">
        <f t="shared" si="61"/>
        <v>7.3188838618829688E-2</v>
      </c>
      <c r="AV28" s="80">
        <f t="shared" si="62"/>
        <v>5.7841868148806298E-2</v>
      </c>
      <c r="AW28" s="73">
        <f t="shared" si="2"/>
        <v>5.212909067635709E-4</v>
      </c>
      <c r="AX28" s="73">
        <f t="shared" si="24"/>
        <v>5.2285165798142592E-4</v>
      </c>
      <c r="AY28" s="73">
        <f t="shared" si="25"/>
        <v>5.2338984805654835E-4</v>
      </c>
      <c r="AZ28" s="73">
        <f t="shared" si="26"/>
        <v>5.4985199772934132E-2</v>
      </c>
      <c r="BA28" s="73">
        <f t="shared" si="27"/>
        <v>5.698466158285901E-2</v>
      </c>
      <c r="BB28" s="73">
        <f t="shared" si="63"/>
        <v>6.2783100831641153E-2</v>
      </c>
      <c r="BC28" s="73">
        <f t="shared" si="28"/>
        <v>5.550858962099068E-2</v>
      </c>
      <c r="BD28" s="73">
        <f t="shared" si="29"/>
        <v>5.7507513240840434E-2</v>
      </c>
      <c r="BE28" s="73">
        <f t="shared" si="30"/>
        <v>6.3304391738404728E-2</v>
      </c>
      <c r="BF28" s="73">
        <f t="shared" si="31"/>
        <v>0.9444914103790093</v>
      </c>
      <c r="BG28" s="73">
        <f t="shared" si="32"/>
        <v>0.94249248675915953</v>
      </c>
      <c r="BH28" s="73">
        <f t="shared" si="33"/>
        <v>0.93669560826159526</v>
      </c>
      <c r="BI28" s="73">
        <f t="shared" si="64"/>
        <v>8.2328578305880293E-2</v>
      </c>
      <c r="BJ28" s="73">
        <f t="shared" si="65"/>
        <v>7.3638333671802669E-2</v>
      </c>
      <c r="BK28" s="80">
        <f t="shared" si="71"/>
        <v>5.8197108566310538E-2</v>
      </c>
      <c r="BL28" s="77">
        <v>5.8200000000000005E-4</v>
      </c>
      <c r="BM28" s="77">
        <f t="shared" si="34"/>
        <v>5.5E-2</v>
      </c>
      <c r="BN28" s="77">
        <f t="shared" si="35"/>
        <v>5.7000000000000002E-2</v>
      </c>
      <c r="BO28" s="79">
        <f t="shared" si="36"/>
        <v>6.2799999999999995E-2</v>
      </c>
      <c r="BP28" s="79">
        <f t="shared" si="37"/>
        <v>5.6599500000000002E-4</v>
      </c>
      <c r="BQ28" s="79">
        <f t="shared" si="38"/>
        <v>5.6541300000000007E-4</v>
      </c>
      <c r="BR28" s="73">
        <f t="shared" si="3"/>
        <v>5.6372520000000001E-4</v>
      </c>
      <c r="BS28" s="73">
        <f t="shared" si="39"/>
        <v>5.4983995000000001E-2</v>
      </c>
      <c r="BT28" s="73">
        <f t="shared" si="40"/>
        <v>5.6983412999999997E-2</v>
      </c>
      <c r="BU28" s="73">
        <f t="shared" si="41"/>
        <v>6.2781725199999985E-2</v>
      </c>
      <c r="BV28" s="73">
        <f t="shared" si="42"/>
        <v>5.554999E-2</v>
      </c>
      <c r="BW28" s="73">
        <f t="shared" si="72"/>
        <v>5.7548825999999997E-2</v>
      </c>
      <c r="BX28" s="73">
        <f t="shared" si="43"/>
        <v>6.3345450399999989E-2</v>
      </c>
      <c r="BY28" s="73">
        <f t="shared" si="44"/>
        <v>0.94445000999999995</v>
      </c>
      <c r="BZ28" s="73">
        <f t="shared" si="45"/>
        <v>0.942451174</v>
      </c>
      <c r="CA28" s="73">
        <f t="shared" si="46"/>
        <v>0.93665454960000005</v>
      </c>
      <c r="CB28" s="73">
        <f t="shared" si="66"/>
        <v>8.1839130555724712E-2</v>
      </c>
      <c r="CC28" s="73">
        <f t="shared" si="67"/>
        <v>7.3200549885388141E-2</v>
      </c>
      <c r="CD28" s="73">
        <f t="shared" si="68"/>
        <v>5.7851123679416097E-2</v>
      </c>
      <c r="CE28" s="73">
        <f>IF(A28&lt;=Cotización!$B$15+1,IF(Cotización!$B$8="Fija",VLOOKUP(Tablas!A28,Tablas!$DE$3:$DG$116,2,FALSE),(VLOOKUP(A28,Tablas!$DE$3:$DG$116,3,FALSE))/100),"")</f>
        <v>4.1500000000000002E-2</v>
      </c>
      <c r="CF28" s="81">
        <f t="shared" si="47"/>
        <v>0.34738458287561336</v>
      </c>
      <c r="CG28" s="81">
        <f t="shared" si="48"/>
        <v>0.33299902499579503</v>
      </c>
      <c r="CH28" s="83">
        <f>IF(D28&lt;=110,IF(Cotización!$B$10="Geométrico",POWER(1+Cotización!$B$11,Tablas!A28),1+Tablas!A28*Cotización!$B$11),"")</f>
        <v>1.25</v>
      </c>
      <c r="CI28" s="83">
        <f>IF(Cotización!$F$3="","",Cotización!$F$3)</f>
        <v>0.04</v>
      </c>
      <c r="CJ28" s="83">
        <f>IF(Cotización!$G$3="","",Cotización!$G$3)</f>
        <v>0.04</v>
      </c>
      <c r="CK28" s="83">
        <f>IF(Cotización!$H$3="","",Cotización!$H$3)</f>
        <v>0.04</v>
      </c>
      <c r="CL28" s="52"/>
      <c r="CM28" s="52"/>
      <c r="CN28" s="52"/>
      <c r="CP28" s="15">
        <v>25</v>
      </c>
      <c r="CQ28" s="16"/>
      <c r="CR28"/>
      <c r="CS28" s="16">
        <v>26</v>
      </c>
      <c r="CT28" s="16">
        <v>26</v>
      </c>
      <c r="CU28" s="18">
        <v>0.12500000000000003</v>
      </c>
      <c r="CV28"/>
      <c r="CW28"/>
      <c r="CX28"/>
      <c r="CY28"/>
      <c r="CZ28"/>
      <c r="DA28"/>
      <c r="DB28"/>
      <c r="DE28" s="24">
        <v>23</v>
      </c>
      <c r="DF28" s="23">
        <f>Cotización!$B$9</f>
        <v>4.2500000000000003E-2</v>
      </c>
      <c r="DG28" s="158">
        <v>4.1500000000000004</v>
      </c>
      <c r="DK28" s="138" t="s">
        <v>36</v>
      </c>
      <c r="DL28" s="138"/>
      <c r="DM28" s="138"/>
      <c r="DN28" s="138"/>
      <c r="DO28" s="138"/>
      <c r="DP28" s="138"/>
      <c r="DQ28" s="138"/>
      <c r="DR28" s="138"/>
      <c r="DS28" s="138"/>
      <c r="DT28" s="138"/>
      <c r="DU28" s="138"/>
      <c r="DV28" s="138"/>
      <c r="DW28" s="138"/>
      <c r="DX28" s="138"/>
    </row>
    <row r="29" spans="1:128" s="12" customFormat="1" ht="16.2" thickBot="1" x14ac:dyDescent="0.35">
      <c r="A29" s="10">
        <f t="shared" si="69"/>
        <v>26</v>
      </c>
      <c r="B29" s="11">
        <v>5.8003514242055041E-4</v>
      </c>
      <c r="C29" s="11">
        <v>2.8542151806946054E-5</v>
      </c>
      <c r="D29" s="10">
        <f t="shared" si="70"/>
        <v>27</v>
      </c>
      <c r="E29" s="73">
        <f>IF(Cotización!$B$7 ="Nacional ",IFERROR(VLOOKUP(D29,$DU$32:$DX$46,2,TRUE)," "),IF(Cotización!$B$7 ="Dólar",IFERROR(VLOOKUP(D29,$DU$32:$DX$46,3,TRUE)," "),IFERROR(VLOOKUP(D29,$DU$32:$DX$46,4,TRUE)," ")))</f>
        <v>5.5E-2</v>
      </c>
      <c r="F29" s="73">
        <f>IF(Cotización!$B$7 ="Nacional ",IFERROR(VLOOKUP(D29,$DK$32:$DN$50,2,TRUE)," "),IF(Cotización!$B$7 ="Dólar",IFERROR(VLOOKUP(D29,$DK$32:$DN$50,3,TRUE)," "),IFERROR(VLOOKUP(D29,$DK$32:$DN$50,4,TRUE)," ")))</f>
        <v>5.7000000000000002E-2</v>
      </c>
      <c r="G29" s="76">
        <f>IF(Cotización!$B$7 ="Nacional ",IFERROR(VLOOKUP(D29,$DP$32:$DS$48,2,TRUE)," "),IF(Cotización!$B$7 ="Dólar",IFERROR(VLOOKUP(D29,$DP$32:$DS$48,3,TRUE)," "),IFERROR(VLOOKUP(D29,$DP$32:$DS$48,4,TRUE)," ")))</f>
        <v>6.2799999999999995E-2</v>
      </c>
      <c r="H29" s="73">
        <f t="shared" si="49"/>
        <v>5.6181410778377713E-4</v>
      </c>
      <c r="I29" s="73">
        <f t="shared" si="50"/>
        <v>5.6349617768959126E-4</v>
      </c>
      <c r="J29" s="73">
        <f t="shared" si="51"/>
        <v>5.6407620179504438E-4</v>
      </c>
      <c r="K29" s="73">
        <f t="shared" si="4"/>
        <v>2.7720737308474605E-5</v>
      </c>
      <c r="L29" s="73">
        <f t="shared" si="5"/>
        <v>2.7749268423314159E-5</v>
      </c>
      <c r="M29" s="73">
        <f t="shared" si="0"/>
        <v>2.7637997075439899E-5</v>
      </c>
      <c r="N29" s="73">
        <f t="shared" si="6"/>
        <v>5.4983264427925345E-2</v>
      </c>
      <c r="O29" s="73">
        <f t="shared" si="7"/>
        <v>5.6982655861668091E-2</v>
      </c>
      <c r="P29" s="73">
        <f t="shared" si="1"/>
        <v>6.2780891019522028E-2</v>
      </c>
      <c r="Q29" s="73">
        <f t="shared" si="52"/>
        <v>5.5575089898143706E-2</v>
      </c>
      <c r="R29" s="73">
        <f t="shared" si="53"/>
        <v>5.757387277666616E-2</v>
      </c>
      <c r="S29" s="73">
        <f t="shared" si="54"/>
        <v>6.3370343124381251E-2</v>
      </c>
      <c r="T29" s="73">
        <f t="shared" si="8"/>
        <v>0.94442491010185625</v>
      </c>
      <c r="U29" s="73">
        <f t="shared" si="55"/>
        <v>0.94242612722333385</v>
      </c>
      <c r="V29" s="73">
        <f t="shared" si="9"/>
        <v>0.93662965687561872</v>
      </c>
      <c r="W29" s="73">
        <f t="shared" si="56"/>
        <v>7.7740817663791609E-2</v>
      </c>
      <c r="X29" s="73">
        <f t="shared" si="57"/>
        <v>6.9387673300827818E-2</v>
      </c>
      <c r="Y29" s="73">
        <f t="shared" si="58"/>
        <v>5.4500485071678949E-2</v>
      </c>
      <c r="Z29" s="77">
        <v>5.9800000000000001E-4</v>
      </c>
      <c r="AA29" s="78">
        <v>4.6999999999999997E-5</v>
      </c>
      <c r="AB29" s="78">
        <f>IF(Cotización!$B$7 ="Nacional ",IFERROR(VLOOKUP(D29,$DU$6:$DX$20,2,TRUE)," "),IF(Cotización!$B$7 ="Dólar",IFERROR(VLOOKUP(D29,$DU$6:$DX$20,3,TRUE)," "),IFERROR(VLOOKUP(D29,$DU$6:$DX$20,4,TRUE)," ")))</f>
        <v>5.5E-2</v>
      </c>
      <c r="AC29" s="78">
        <f>IF(Cotización!$B$7 ="Nacional ",IFERROR(VLOOKUP(D29,$DK$6:$DN$24,2,TRUE)," "),IF(Cotización!$B$7 ="Dólar",IFERROR(VLOOKUP(D29,$DK$6:$DN$24,3,TRUE)," "),IFERROR(VLOOKUP(D29,$DK$6:$DN$24,4,TRUE)," ")))</f>
        <v>5.7000000000000002E-2</v>
      </c>
      <c r="AD29" s="79">
        <f xml:space="preserve"> IF(Cotización!$B$7 ="Nacional ",IFERROR(VLOOKUP(D29,$DP$6:$DS$22,2,TRUE)," "),IF(Cotización!$B$7 ="Dólar",IFERROR(VLOOKUP(D29,$DP$6:$DS$22,3,TRUE)," "),IFERROR(VLOOKUP(D29,$DP$6:$DS$22,4,TRUE)," ")))</f>
        <v>6.2799999999999995E-2</v>
      </c>
      <c r="AE29" s="79">
        <f t="shared" si="10"/>
        <v>5.8154146227666669E-4</v>
      </c>
      <c r="AF29" s="79">
        <f t="shared" si="11"/>
        <v>5.80943481014E-4</v>
      </c>
      <c r="AG29" s="73">
        <f t="shared" si="12"/>
        <v>5.792093353522667E-4</v>
      </c>
      <c r="AH29" s="73">
        <f t="shared" si="13"/>
        <v>4.5693962276666659E-5</v>
      </c>
      <c r="AI29" s="73">
        <f t="shared" si="14"/>
        <v>4.5646981013999998E-5</v>
      </c>
      <c r="AJ29" s="73">
        <f t="shared" si="15"/>
        <v>4.5510735352266664E-5</v>
      </c>
      <c r="AK29" s="73">
        <f t="shared" si="16"/>
        <v>5.4982263015276665E-2</v>
      </c>
      <c r="AL29" s="73">
        <f t="shared" si="17"/>
        <v>5.6981618034013998E-2</v>
      </c>
      <c r="AM29" s="73">
        <f t="shared" si="18"/>
        <v>6.2779747588352253E-2</v>
      </c>
      <c r="AN29" s="73">
        <f t="shared" si="19"/>
        <v>5.5609498439829999E-2</v>
      </c>
      <c r="AO29" s="73">
        <f t="shared" si="59"/>
        <v>5.7608208496042E-2</v>
      </c>
      <c r="AP29" s="73">
        <f t="shared" si="20"/>
        <v>6.3404467659056787E-2</v>
      </c>
      <c r="AQ29" s="73">
        <f t="shared" si="21"/>
        <v>0.94439050156017001</v>
      </c>
      <c r="AR29" s="73">
        <f t="shared" si="22"/>
        <v>0.94239179150395802</v>
      </c>
      <c r="AS29" s="73">
        <f t="shared" si="23"/>
        <v>0.93659553234094317</v>
      </c>
      <c r="AT29" s="73">
        <f t="shared" si="60"/>
        <v>7.7277510440197913E-2</v>
      </c>
      <c r="AU29" s="73">
        <f t="shared" si="61"/>
        <v>6.8974147803737382E-2</v>
      </c>
      <c r="AV29" s="80">
        <f t="shared" si="62"/>
        <v>5.4175681844984391E-2</v>
      </c>
      <c r="AW29" s="73">
        <f t="shared" si="2"/>
        <v>5.6182203894854514E-4</v>
      </c>
      <c r="AX29" s="73">
        <f t="shared" si="24"/>
        <v>5.6350414086156475E-4</v>
      </c>
      <c r="AY29" s="73">
        <f t="shared" si="25"/>
        <v>5.6408417600398533E-4</v>
      </c>
      <c r="AZ29" s="73">
        <f t="shared" si="26"/>
        <v>5.4984049033583435E-2</v>
      </c>
      <c r="BA29" s="73">
        <f t="shared" si="27"/>
        <v>5.6983468998441013E-2</v>
      </c>
      <c r="BB29" s="73">
        <f t="shared" si="63"/>
        <v>6.2781786896527983E-2</v>
      </c>
      <c r="BC29" s="73">
        <f t="shared" si="28"/>
        <v>5.5548133209587423E-2</v>
      </c>
      <c r="BD29" s="73">
        <f t="shared" si="29"/>
        <v>5.7546973139302578E-2</v>
      </c>
      <c r="BE29" s="73">
        <f t="shared" si="30"/>
        <v>6.3343608935476525E-2</v>
      </c>
      <c r="BF29" s="73">
        <f t="shared" si="31"/>
        <v>0.9444518667904126</v>
      </c>
      <c r="BG29" s="73">
        <f t="shared" si="32"/>
        <v>0.94245302686069743</v>
      </c>
      <c r="BH29" s="73">
        <f t="shared" si="33"/>
        <v>0.93665639106452347</v>
      </c>
      <c r="BI29" s="73">
        <f t="shared" si="64"/>
        <v>7.7758635038619586E-2</v>
      </c>
      <c r="BJ29" s="73">
        <f t="shared" si="65"/>
        <v>6.9403576223138044E-2</v>
      </c>
      <c r="BK29" s="80">
        <f t="shared" si="71"/>
        <v>5.4512976007586346E-2</v>
      </c>
      <c r="BL29" s="77">
        <v>5.9800000000000001E-4</v>
      </c>
      <c r="BM29" s="77">
        <f t="shared" si="34"/>
        <v>5.5E-2</v>
      </c>
      <c r="BN29" s="77">
        <f t="shared" si="35"/>
        <v>5.7000000000000002E-2</v>
      </c>
      <c r="BO29" s="79">
        <f t="shared" si="36"/>
        <v>6.2799999999999995E-2</v>
      </c>
      <c r="BP29" s="79">
        <f t="shared" si="37"/>
        <v>5.8155499999999998E-4</v>
      </c>
      <c r="BQ29" s="79">
        <f t="shared" si="38"/>
        <v>5.80957E-4</v>
      </c>
      <c r="BR29" s="73">
        <f t="shared" si="3"/>
        <v>5.7922280000000006E-4</v>
      </c>
      <c r="BS29" s="73">
        <f t="shared" si="39"/>
        <v>5.4983554999999996E-2</v>
      </c>
      <c r="BT29" s="73">
        <f t="shared" si="40"/>
        <v>5.6982957000000001E-2</v>
      </c>
      <c r="BU29" s="73">
        <f t="shared" si="41"/>
        <v>6.2781222799999994E-2</v>
      </c>
      <c r="BV29" s="73">
        <f t="shared" si="42"/>
        <v>5.5565109999999994E-2</v>
      </c>
      <c r="BW29" s="73">
        <f t="shared" si="72"/>
        <v>5.7563914000000001E-2</v>
      </c>
      <c r="BX29" s="73">
        <f t="shared" si="43"/>
        <v>6.3360445599999995E-2</v>
      </c>
      <c r="BY29" s="73">
        <f t="shared" si="44"/>
        <v>0.94443489000000003</v>
      </c>
      <c r="BZ29" s="73">
        <f t="shared" si="45"/>
        <v>0.94243608599999995</v>
      </c>
      <c r="CA29" s="73">
        <f t="shared" si="46"/>
        <v>0.93663955440000002</v>
      </c>
      <c r="CB29" s="73">
        <f t="shared" si="66"/>
        <v>7.7292967671745511E-2</v>
      </c>
      <c r="CC29" s="73">
        <f t="shared" si="67"/>
        <v>6.8987944176929619E-2</v>
      </c>
      <c r="CD29" s="73">
        <f t="shared" si="68"/>
        <v>5.4186518193797384E-2</v>
      </c>
      <c r="CE29" s="73">
        <f>IF(A29&lt;=Cotización!$B$15+1,IF(Cotización!$B$8="Fija",VLOOKUP(Tablas!A29,Tablas!$DE$3:$DG$116,2,FALSE),(VLOOKUP(A29,Tablas!$DE$3:$DG$116,3,FALSE))/100),"")</f>
        <v>4.1500000000000002E-2</v>
      </c>
      <c r="CF29" s="81">
        <f t="shared" si="47"/>
        <v>0.33299902499579503</v>
      </c>
      <c r="CG29" s="81">
        <f t="shared" si="48"/>
        <v>0.31920918807112253</v>
      </c>
      <c r="CH29" s="83">
        <f>IF(D29&lt;=110,IF(Cotización!$B$10="Geométrico",POWER(1+Cotización!$B$11,Tablas!A29),1+Tablas!A29*Cotización!$B$11),"")</f>
        <v>1.26</v>
      </c>
      <c r="CI29" s="83">
        <f>IF(Cotización!$F$3="","",Cotización!$F$3)</f>
        <v>0.04</v>
      </c>
      <c r="CJ29" s="83">
        <f>IF(Cotización!$G$3="","",Cotización!$G$3)</f>
        <v>0.04</v>
      </c>
      <c r="CK29" s="83">
        <f>IF(Cotización!$H$3="","",Cotización!$H$3)</f>
        <v>0.04</v>
      </c>
      <c r="CL29" s="52"/>
      <c r="CM29" s="52"/>
      <c r="CN29" s="52"/>
      <c r="CP29" s="15">
        <v>26</v>
      </c>
      <c r="CQ29" s="16"/>
      <c r="CR29"/>
      <c r="CS29" s="16">
        <v>27</v>
      </c>
      <c r="CT29" s="16">
        <v>27</v>
      </c>
      <c r="CU29" s="18">
        <v>0.13000000000000003</v>
      </c>
      <c r="CV29"/>
      <c r="CW29"/>
      <c r="CX29"/>
      <c r="CY29"/>
      <c r="CZ29"/>
      <c r="DA29"/>
      <c r="DB29"/>
      <c r="DE29" s="24">
        <v>24</v>
      </c>
      <c r="DF29" s="23">
        <f>Cotización!$B$9</f>
        <v>4.2500000000000003E-2</v>
      </c>
      <c r="DG29" s="158">
        <v>4.1500000000000004</v>
      </c>
      <c r="DK29" s="139" t="s">
        <v>30</v>
      </c>
      <c r="DL29" s="139"/>
      <c r="DM29" s="139"/>
      <c r="DN29" s="139"/>
      <c r="DO29" s="28"/>
      <c r="DP29" s="140" t="s">
        <v>31</v>
      </c>
      <c r="DQ29" s="141"/>
      <c r="DR29" s="141"/>
      <c r="DS29" s="142"/>
      <c r="DT29" s="28"/>
      <c r="DU29" s="140" t="s">
        <v>32</v>
      </c>
      <c r="DV29" s="141"/>
      <c r="DW29" s="141"/>
      <c r="DX29" s="142"/>
    </row>
    <row r="30" spans="1:128" s="12" customFormat="1" ht="33" thickBot="1" x14ac:dyDescent="0.35">
      <c r="A30" s="10">
        <f t="shared" si="69"/>
        <v>27</v>
      </c>
      <c r="B30" s="11">
        <v>6.2513372504370763E-4</v>
      </c>
      <c r="C30" s="11">
        <v>3.1491640577022118E-5</v>
      </c>
      <c r="D30" s="10">
        <f t="shared" si="70"/>
        <v>28</v>
      </c>
      <c r="E30" s="73">
        <f>IF(Cotización!$B$7 ="Nacional ",IFERROR(VLOOKUP(D30,$DU$32:$DX$46,2,TRUE)," "),IF(Cotización!$B$7 ="Dólar",IFERROR(VLOOKUP(D30,$DU$32:$DX$46,3,TRUE)," "),IFERROR(VLOOKUP(D30,$DU$32:$DX$46,4,TRUE)," ")))</f>
        <v>5.5E-2</v>
      </c>
      <c r="F30" s="73">
        <f>IF(Cotización!$B$7 ="Nacional ",IFERROR(VLOOKUP(D30,$DK$32:$DN$50,2,TRUE)," "),IF(Cotización!$B$7 ="Dólar",IFERROR(VLOOKUP(D30,$DK$32:$DN$50,3,TRUE)," "),IFERROR(VLOOKUP(D30,$DK$32:$DN$50,4,TRUE)," ")))</f>
        <v>5.7000000000000002E-2</v>
      </c>
      <c r="G30" s="76">
        <f>IF(Cotización!$B$7 ="Nacional ",IFERROR(VLOOKUP(D30,$DP$32:$DS$48,2,TRUE)," "),IF(Cotización!$B$7 ="Dólar",IFERROR(VLOOKUP(D30,$DP$32:$DS$48,3,TRUE)," "),IFERROR(VLOOKUP(D30,$DP$32:$DS$48,4,TRUE)," ")))</f>
        <v>6.2799999999999995E-2</v>
      </c>
      <c r="H30" s="73">
        <f t="shared" si="49"/>
        <v>6.0549509493783011E-4</v>
      </c>
      <c r="I30" s="73">
        <f t="shared" si="50"/>
        <v>6.0730794467991618E-4</v>
      </c>
      <c r="J30" s="73">
        <f t="shared" si="51"/>
        <v>6.0793306528063545E-4</v>
      </c>
      <c r="K30" s="73">
        <f t="shared" si="4"/>
        <v>3.0584659620531214E-5</v>
      </c>
      <c r="L30" s="73">
        <f t="shared" si="5"/>
        <v>3.0616138136783851E-5</v>
      </c>
      <c r="M30" s="73">
        <f t="shared" si="0"/>
        <v>3.0493371923398574E-5</v>
      </c>
      <c r="N30" s="73">
        <f t="shared" si="6"/>
        <v>5.4981943163364348E-2</v>
      </c>
      <c r="O30" s="73">
        <f t="shared" si="7"/>
        <v>5.6981286551123049E-2</v>
      </c>
      <c r="P30" s="73">
        <f t="shared" si="1"/>
        <v>6.2779382375623277E-2</v>
      </c>
      <c r="Q30" s="73">
        <f t="shared" si="52"/>
        <v>5.5620492366781765E-2</v>
      </c>
      <c r="R30" s="73">
        <f t="shared" si="53"/>
        <v>5.7619179155423493E-2</v>
      </c>
      <c r="S30" s="73">
        <f t="shared" si="54"/>
        <v>6.3415370842484511E-2</v>
      </c>
      <c r="T30" s="73">
        <f t="shared" si="8"/>
        <v>0.94437950763321821</v>
      </c>
      <c r="U30" s="73">
        <f t="shared" si="55"/>
        <v>0.94238082084457653</v>
      </c>
      <c r="V30" s="73">
        <f t="shared" si="9"/>
        <v>0.9365846291575155</v>
      </c>
      <c r="W30" s="73">
        <f t="shared" si="56"/>
        <v>7.3420364733371185E-2</v>
      </c>
      <c r="X30" s="73">
        <f t="shared" si="57"/>
        <v>6.5392756225937085E-2</v>
      </c>
      <c r="Y30" s="73">
        <f t="shared" si="58"/>
        <v>5.1046770632241431E-2</v>
      </c>
      <c r="Z30" s="77">
        <v>6.1600000000000001E-4</v>
      </c>
      <c r="AA30" s="78">
        <v>5.5999999999999999E-5</v>
      </c>
      <c r="AB30" s="78">
        <f>IF(Cotización!$B$7 ="Nacional ",IFERROR(VLOOKUP(D30,$DU$6:$DX$20,2,TRUE)," "),IF(Cotización!$B$7 ="Dólar",IFERROR(VLOOKUP(D30,$DU$6:$DX$20,3,TRUE)," "),IFERROR(VLOOKUP(D30,$DU$6:$DX$20,4,TRUE)," ")))</f>
        <v>5.5E-2</v>
      </c>
      <c r="AC30" s="78">
        <f>IF(Cotización!$B$7 ="Nacional ",IFERROR(VLOOKUP(D30,$DK$6:$DN$24,2,TRUE)," "),IF(Cotización!$B$7 ="Dólar",IFERROR(VLOOKUP(D30,$DK$6:$DN$24,3,TRUE)," "),IFERROR(VLOOKUP(D30,$DK$6:$DN$24,4,TRUE)," ")))</f>
        <v>5.7000000000000002E-2</v>
      </c>
      <c r="AD30" s="79">
        <f xml:space="preserve"> IF(Cotización!$B$7 ="Nacional ",IFERROR(VLOOKUP(D30,$DP$6:$DS$22,2,TRUE)," "),IF(Cotización!$B$7 ="Dólar",IFERROR(VLOOKUP(D30,$DP$6:$DS$22,3,TRUE)," "),IFERROR(VLOOKUP(D30,$DP$6:$DS$22,4,TRUE)," ")))</f>
        <v>6.2799999999999995E-2</v>
      </c>
      <c r="AE30" s="79">
        <f t="shared" si="10"/>
        <v>5.9904338442666666E-4</v>
      </c>
      <c r="AF30" s="79">
        <f t="shared" si="11"/>
        <v>5.9842740742400004E-4</v>
      </c>
      <c r="AG30" s="73">
        <f t="shared" si="12"/>
        <v>5.9664107411626669E-4</v>
      </c>
      <c r="AH30" s="73">
        <f t="shared" si="13"/>
        <v>5.4443384426666668E-5</v>
      </c>
      <c r="AI30" s="73">
        <f t="shared" si="14"/>
        <v>5.4387407424E-5</v>
      </c>
      <c r="AJ30" s="73">
        <f t="shared" si="15"/>
        <v>5.4225074116266669E-5</v>
      </c>
      <c r="AK30" s="73">
        <f t="shared" si="16"/>
        <v>5.4981520632426666E-2</v>
      </c>
      <c r="AL30" s="73">
        <f t="shared" si="17"/>
        <v>5.6980848655424E-2</v>
      </c>
      <c r="AM30" s="73">
        <f t="shared" si="18"/>
        <v>6.2778899922116257E-2</v>
      </c>
      <c r="AN30" s="73">
        <f t="shared" si="19"/>
        <v>5.5635007401279996E-2</v>
      </c>
      <c r="AO30" s="73">
        <f t="shared" si="59"/>
        <v>5.7633663470272004E-2</v>
      </c>
      <c r="AP30" s="73">
        <f t="shared" si="20"/>
        <v>6.3429766070348795E-2</v>
      </c>
      <c r="AQ30" s="73">
        <f t="shared" si="21"/>
        <v>0.94436499259871998</v>
      </c>
      <c r="AR30" s="73">
        <f t="shared" si="22"/>
        <v>0.94236633652972801</v>
      </c>
      <c r="AS30" s="73">
        <f t="shared" si="23"/>
        <v>0.93657023392965122</v>
      </c>
      <c r="AT30" s="73">
        <f t="shared" si="60"/>
        <v>7.2980146843939789E-2</v>
      </c>
      <c r="AU30" s="73">
        <f t="shared" si="61"/>
        <v>6.5000670716222869E-2</v>
      </c>
      <c r="AV30" s="80">
        <f t="shared" si="62"/>
        <v>5.0740701577536726E-2</v>
      </c>
      <c r="AW30" s="73">
        <f t="shared" si="2"/>
        <v>6.0550452607733521E-4</v>
      </c>
      <c r="AX30" s="73">
        <f t="shared" si="24"/>
        <v>6.07317413879962E-4</v>
      </c>
      <c r="AY30" s="73">
        <f t="shared" si="25"/>
        <v>6.0794254760500571E-4</v>
      </c>
      <c r="AZ30" s="73">
        <f t="shared" si="26"/>
        <v>5.4982808822561298E-2</v>
      </c>
      <c r="BA30" s="73">
        <f t="shared" si="27"/>
        <v>5.6982183688836251E-2</v>
      </c>
      <c r="BB30" s="73">
        <f t="shared" si="63"/>
        <v>6.2780370801033616E-2</v>
      </c>
      <c r="BC30" s="73">
        <f t="shared" si="28"/>
        <v>5.5590751370166301E-2</v>
      </c>
      <c r="BD30" s="73">
        <f t="shared" si="29"/>
        <v>5.7589501102716212E-2</v>
      </c>
      <c r="BE30" s="73">
        <f t="shared" si="30"/>
        <v>6.3385875327110958E-2</v>
      </c>
      <c r="BF30" s="73">
        <f t="shared" si="31"/>
        <v>0.94440924862983366</v>
      </c>
      <c r="BG30" s="73">
        <f t="shared" si="32"/>
        <v>0.94241049889728379</v>
      </c>
      <c r="BH30" s="73">
        <f t="shared" si="33"/>
        <v>0.93661412467288907</v>
      </c>
      <c r="BI30" s="73">
        <f t="shared" si="64"/>
        <v>7.3439288021298649E-2</v>
      </c>
      <c r="BJ30" s="73">
        <f t="shared" si="65"/>
        <v>6.5409610486453579E-2</v>
      </c>
      <c r="BK30" s="80">
        <f t="shared" si="71"/>
        <v>5.1059927373452781E-2</v>
      </c>
      <c r="BL30" s="77">
        <v>6.1600000000000001E-4</v>
      </c>
      <c r="BM30" s="77">
        <f t="shared" si="34"/>
        <v>5.5E-2</v>
      </c>
      <c r="BN30" s="77">
        <f t="shared" si="35"/>
        <v>5.7000000000000002E-2</v>
      </c>
      <c r="BO30" s="79">
        <f t="shared" si="36"/>
        <v>6.2799999999999995E-2</v>
      </c>
      <c r="BP30" s="79">
        <f t="shared" si="37"/>
        <v>5.9906E-4</v>
      </c>
      <c r="BQ30" s="79">
        <f t="shared" si="38"/>
        <v>5.9844400000000006E-4</v>
      </c>
      <c r="BR30" s="73">
        <f t="shared" si="3"/>
        <v>5.9665759999999999E-4</v>
      </c>
      <c r="BS30" s="73">
        <f t="shared" si="39"/>
        <v>5.498306E-2</v>
      </c>
      <c r="BT30" s="73">
        <f t="shared" si="40"/>
        <v>5.6982444E-2</v>
      </c>
      <c r="BU30" s="73">
        <f t="shared" si="41"/>
        <v>6.2780657599999998E-2</v>
      </c>
      <c r="BV30" s="73">
        <f t="shared" si="42"/>
        <v>5.5582119999999999E-2</v>
      </c>
      <c r="BW30" s="73">
        <f t="shared" si="72"/>
        <v>5.7580887999999997E-2</v>
      </c>
      <c r="BX30" s="73">
        <f t="shared" si="43"/>
        <v>6.3377315199999992E-2</v>
      </c>
      <c r="BY30" s="73">
        <f t="shared" si="44"/>
        <v>0.94441788000000004</v>
      </c>
      <c r="BZ30" s="73">
        <f t="shared" si="45"/>
        <v>0.94241911200000006</v>
      </c>
      <c r="CA30" s="73">
        <f t="shared" si="46"/>
        <v>0.93662268479999999</v>
      </c>
      <c r="CB30" s="73">
        <f t="shared" si="66"/>
        <v>7.2998175420838529E-2</v>
      </c>
      <c r="CC30" s="73">
        <f t="shared" si="67"/>
        <v>6.5016728091292039E-2</v>
      </c>
      <c r="CD30" s="73">
        <f t="shared" si="68"/>
        <v>5.0753236255525878E-2</v>
      </c>
      <c r="CE30" s="73">
        <f>IF(A30&lt;=Cotización!$B$15+1,IF(Cotización!$B$8="Fija",VLOOKUP(Tablas!A30,Tablas!$DE$3:$DG$116,2,FALSE),(VLOOKUP(A30,Tablas!$DE$3:$DG$116,3,FALSE))/100),"")</f>
        <v>4.1500000000000002E-2</v>
      </c>
      <c r="CF30" s="81">
        <f t="shared" si="47"/>
        <v>0.31920918807112253</v>
      </c>
      <c r="CG30" s="81">
        <f t="shared" si="48"/>
        <v>0.30599040267553934</v>
      </c>
      <c r="CH30" s="83">
        <f>IF(D30&lt;=110,IF(Cotización!$B$10="Geométrico",POWER(1+Cotización!$B$11,Tablas!A30),1+Tablas!A30*Cotización!$B$11),"")</f>
        <v>1.27</v>
      </c>
      <c r="CI30" s="83">
        <f>IF(Cotización!$F$3="","",Cotización!$F$3)</f>
        <v>0.04</v>
      </c>
      <c r="CJ30" s="83">
        <f>IF(Cotización!$G$3="","",Cotización!$G$3)</f>
        <v>0.04</v>
      </c>
      <c r="CK30" s="83">
        <f>IF(Cotización!$H$3="","",Cotización!$H$3)</f>
        <v>0.04</v>
      </c>
      <c r="CL30" s="52"/>
      <c r="CM30" s="52"/>
      <c r="CN30" s="52"/>
      <c r="CP30" s="15">
        <v>27</v>
      </c>
      <c r="CQ30" s="16"/>
      <c r="CR30"/>
      <c r="CS30" s="16">
        <v>28</v>
      </c>
      <c r="CT30" s="16">
        <v>28</v>
      </c>
      <c r="CU30" s="18">
        <v>0.13500000000000004</v>
      </c>
      <c r="CV30"/>
      <c r="CW30"/>
      <c r="CX30"/>
      <c r="CY30"/>
      <c r="CZ30"/>
      <c r="DA30"/>
      <c r="DB30"/>
      <c r="DE30" s="24">
        <v>25</v>
      </c>
      <c r="DF30" s="23">
        <f>Cotización!$B$9</f>
        <v>4.2500000000000003E-2</v>
      </c>
      <c r="DG30" s="158">
        <v>4.1500000000000004</v>
      </c>
      <c r="DK30" s="119" t="s">
        <v>33</v>
      </c>
      <c r="DL30" s="29" t="s">
        <v>34</v>
      </c>
      <c r="DM30" s="29" t="s">
        <v>34</v>
      </c>
      <c r="DN30" s="29" t="s">
        <v>34</v>
      </c>
      <c r="DO30" s="28"/>
      <c r="DP30" s="119" t="s">
        <v>33</v>
      </c>
      <c r="DQ30" s="29" t="s">
        <v>34</v>
      </c>
      <c r="DR30" s="29" t="s">
        <v>34</v>
      </c>
      <c r="DS30" s="29" t="s">
        <v>34</v>
      </c>
      <c r="DT30" s="28"/>
      <c r="DU30" s="119" t="s">
        <v>33</v>
      </c>
      <c r="DV30" s="29" t="s">
        <v>34</v>
      </c>
      <c r="DW30" s="29" t="s">
        <v>34</v>
      </c>
      <c r="DX30" s="29" t="s">
        <v>34</v>
      </c>
    </row>
    <row r="31" spans="1:128" s="12" customFormat="1" ht="16.2" thickBot="1" x14ac:dyDescent="0.35">
      <c r="A31" s="10">
        <f t="shared" si="69"/>
        <v>28</v>
      </c>
      <c r="B31" s="11">
        <v>6.7373878857788431E-4</v>
      </c>
      <c r="C31" s="11">
        <v>3.4745923605906925E-5</v>
      </c>
      <c r="D31" s="10">
        <f t="shared" si="70"/>
        <v>29</v>
      </c>
      <c r="E31" s="73">
        <f>IF(Cotización!$B$7 ="Nacional ",IFERROR(VLOOKUP(D31,$DU$32:$DX$46,2,TRUE)," "),IF(Cotización!$B$7 ="Dólar",IFERROR(VLOOKUP(D31,$DU$32:$DX$46,3,TRUE)," "),IFERROR(VLOOKUP(D31,$DU$32:$DX$46,4,TRUE)," ")))</f>
        <v>5.5E-2</v>
      </c>
      <c r="F31" s="73">
        <f>IF(Cotización!$B$7 ="Nacional ",IFERROR(VLOOKUP(D31,$DK$32:$DN$50,2,TRUE)," "),IF(Cotización!$B$7 ="Dólar",IFERROR(VLOOKUP(D31,$DK$32:$DN$50,3,TRUE)," "),IFERROR(VLOOKUP(D31,$DK$32:$DN$50,4,TRUE)," ")))</f>
        <v>5.7000000000000002E-2</v>
      </c>
      <c r="G31" s="76">
        <f>IF(Cotización!$B$7 ="Nacional ",IFERROR(VLOOKUP(D31,$DP$32:$DS$48,2,TRUE)," "),IF(Cotización!$B$7 ="Dólar",IFERROR(VLOOKUP(D31,$DP$32:$DS$48,3,TRUE)," "),IFERROR(VLOOKUP(D31,$DP$32:$DS$48,4,TRUE)," ")))</f>
        <v>6.2799999999999995E-2</v>
      </c>
      <c r="H31" s="73">
        <f t="shared" si="49"/>
        <v>6.5257217582086061E-4</v>
      </c>
      <c r="I31" s="73">
        <f t="shared" si="50"/>
        <v>6.545259730490286E-4</v>
      </c>
      <c r="J31" s="73">
        <f t="shared" si="51"/>
        <v>6.5519969623115538E-4</v>
      </c>
      <c r="K31" s="73">
        <f t="shared" si="4"/>
        <v>3.3744404728752534E-5</v>
      </c>
      <c r="L31" s="73">
        <f t="shared" si="5"/>
        <v>3.377913504590745E-5</v>
      </c>
      <c r="M31" s="73">
        <f t="shared" si="0"/>
        <v>3.3643686809003254E-5</v>
      </c>
      <c r="N31" s="73">
        <f t="shared" si="6"/>
        <v>5.4980517099592348E-2</v>
      </c>
      <c r="O31" s="73">
        <f t="shared" si="7"/>
        <v>5.6979808630486614E-2</v>
      </c>
      <c r="P31" s="73">
        <f t="shared" si="1"/>
        <v>6.2777754070079989E-2</v>
      </c>
      <c r="Q31" s="73">
        <f t="shared" si="52"/>
        <v>5.5669495930869409E-2</v>
      </c>
      <c r="R31" s="73">
        <f t="shared" si="53"/>
        <v>5.7668079008264393E-2</v>
      </c>
      <c r="S31" s="73">
        <f t="shared" si="54"/>
        <v>6.3463969932709849E-2</v>
      </c>
      <c r="T31" s="73">
        <f t="shared" si="8"/>
        <v>0.94433050406913055</v>
      </c>
      <c r="U31" s="73">
        <f t="shared" si="55"/>
        <v>0.94233192099173557</v>
      </c>
      <c r="V31" s="73">
        <f t="shared" si="9"/>
        <v>0.93653603006729014</v>
      </c>
      <c r="W31" s="73">
        <f t="shared" si="56"/>
        <v>6.9336687897152374E-2</v>
      </c>
      <c r="X31" s="73">
        <f t="shared" si="57"/>
        <v>6.1624879289487886E-2</v>
      </c>
      <c r="Y31" s="73">
        <f t="shared" si="58"/>
        <v>4.780962074228659E-2</v>
      </c>
      <c r="Z31" s="77">
        <v>6.3500000000000004E-4</v>
      </c>
      <c r="AA31" s="78">
        <v>6.6000000000000005E-5</v>
      </c>
      <c r="AB31" s="78">
        <f>IF(Cotización!$B$7 ="Nacional ",IFERROR(VLOOKUP(D31,$DU$6:$DX$20,2,TRUE)," "),IF(Cotización!$B$7 ="Dólar",IFERROR(VLOOKUP(D31,$DU$6:$DX$20,3,TRUE)," "),IFERROR(VLOOKUP(D31,$DU$6:$DX$20,4,TRUE)," ")))</f>
        <v>5.5E-2</v>
      </c>
      <c r="AC31" s="78">
        <f>IF(Cotización!$B$7 ="Nacional ",IFERROR(VLOOKUP(D31,$DK$6:$DN$24,2,TRUE)," "),IF(Cotización!$B$7 ="Dólar",IFERROR(VLOOKUP(D31,$DK$6:$DN$24,3,TRUE)," "),IFERROR(VLOOKUP(D31,$DK$6:$DN$24,4,TRUE)," ")))</f>
        <v>5.7000000000000002E-2</v>
      </c>
      <c r="AD31" s="79">
        <f xml:space="preserve"> IF(Cotización!$B$7 ="Nacional ",IFERROR(VLOOKUP(D31,$DP$6:$DS$22,2,TRUE)," "),IF(Cotización!$B$7 ="Dólar",IFERROR(VLOOKUP(D31,$DP$6:$DS$22,3,TRUE)," "),IFERROR(VLOOKUP(D31,$DP$6:$DS$22,4,TRUE)," ")))</f>
        <v>6.2799999999999995E-2</v>
      </c>
      <c r="AE31" s="79">
        <f t="shared" si="10"/>
        <v>6.1751731334999996E-4</v>
      </c>
      <c r="AF31" s="79">
        <f t="shared" si="11"/>
        <v>6.1688234128999997E-4</v>
      </c>
      <c r="AG31" s="73">
        <f t="shared" si="12"/>
        <v>6.1504092231600002E-4</v>
      </c>
      <c r="AH31" s="73">
        <f t="shared" si="13"/>
        <v>6.4164813349999999E-5</v>
      </c>
      <c r="AI31" s="73">
        <f t="shared" si="14"/>
        <v>6.4098841289999994E-5</v>
      </c>
      <c r="AJ31" s="73">
        <f t="shared" si="15"/>
        <v>6.3907522316000018E-5</v>
      </c>
      <c r="AK31" s="73">
        <f t="shared" si="16"/>
        <v>5.4980723268350004E-2</v>
      </c>
      <c r="AL31" s="73">
        <f t="shared" si="17"/>
        <v>5.6980022296290005E-2</v>
      </c>
      <c r="AM31" s="73">
        <f t="shared" si="18"/>
        <v>6.2777989477315999E-2</v>
      </c>
      <c r="AN31" s="73">
        <f t="shared" si="19"/>
        <v>5.5662405395049998E-2</v>
      </c>
      <c r="AO31" s="73">
        <f t="shared" si="59"/>
        <v>5.7661003478870002E-2</v>
      </c>
      <c r="AP31" s="73">
        <f t="shared" si="20"/>
        <v>6.3456937921947995E-2</v>
      </c>
      <c r="AQ31" s="73">
        <f t="shared" si="21"/>
        <v>0.94433759460495004</v>
      </c>
      <c r="AR31" s="73">
        <f t="shared" si="22"/>
        <v>0.94233899652112996</v>
      </c>
      <c r="AS31" s="73">
        <f t="shared" si="23"/>
        <v>0.93654306207805205</v>
      </c>
      <c r="AT31" s="73">
        <f t="shared" si="60"/>
        <v>6.891989583413069E-2</v>
      </c>
      <c r="AU31" s="73">
        <f t="shared" si="61"/>
        <v>6.1254443934822114E-2</v>
      </c>
      <c r="AV31" s="80">
        <f t="shared" si="62"/>
        <v>4.7522230746228196E-2</v>
      </c>
      <c r="AW31" s="73">
        <f t="shared" si="2"/>
        <v>6.5258339061653877E-4</v>
      </c>
      <c r="AX31" s="73">
        <f t="shared" si="24"/>
        <v>6.5453723310341467E-4</v>
      </c>
      <c r="AY31" s="73">
        <f t="shared" si="25"/>
        <v>6.5521097189199249E-4</v>
      </c>
      <c r="AZ31" s="73">
        <f t="shared" si="26"/>
        <v>5.498147218331411E-2</v>
      </c>
      <c r="BA31" s="73">
        <f t="shared" si="27"/>
        <v>5.6980798444525534E-2</v>
      </c>
      <c r="BB31" s="73">
        <f t="shared" si="63"/>
        <v>6.2778844602038655E-2</v>
      </c>
      <c r="BC31" s="73">
        <f t="shared" si="28"/>
        <v>5.5636683155206104E-2</v>
      </c>
      <c r="BD31" s="73">
        <f t="shared" si="29"/>
        <v>5.7635335677628949E-2</v>
      </c>
      <c r="BE31" s="73">
        <f t="shared" si="30"/>
        <v>6.3431427992655193E-2</v>
      </c>
      <c r="BF31" s="73">
        <f t="shared" si="31"/>
        <v>0.94436331684479391</v>
      </c>
      <c r="BG31" s="73">
        <f t="shared" si="32"/>
        <v>0.94236466432237109</v>
      </c>
      <c r="BH31" s="73">
        <f t="shared" si="33"/>
        <v>0.93656857200734478</v>
      </c>
      <c r="BI31" s="73">
        <f t="shared" si="64"/>
        <v>6.9356742820104594E-2</v>
      </c>
      <c r="BJ31" s="73">
        <f t="shared" si="65"/>
        <v>6.164270365121572E-2</v>
      </c>
      <c r="BK31" s="80">
        <f t="shared" si="71"/>
        <v>4.7823449182747765E-2</v>
      </c>
      <c r="BL31" s="77">
        <v>6.3500000000000004E-4</v>
      </c>
      <c r="BM31" s="77">
        <f t="shared" si="34"/>
        <v>5.5E-2</v>
      </c>
      <c r="BN31" s="77">
        <f t="shared" si="35"/>
        <v>5.7000000000000002E-2</v>
      </c>
      <c r="BO31" s="79">
        <f t="shared" si="36"/>
        <v>6.2799999999999995E-2</v>
      </c>
      <c r="BP31" s="79">
        <f t="shared" si="37"/>
        <v>6.175375000000001E-4</v>
      </c>
      <c r="BQ31" s="79">
        <f t="shared" si="38"/>
        <v>6.1690250000000007E-4</v>
      </c>
      <c r="BR31" s="73">
        <f t="shared" si="3"/>
        <v>6.1506100000000008E-4</v>
      </c>
      <c r="BS31" s="73">
        <f t="shared" si="39"/>
        <v>5.4982537500000005E-2</v>
      </c>
      <c r="BT31" s="73">
        <f t="shared" si="40"/>
        <v>5.6981902500000001E-2</v>
      </c>
      <c r="BU31" s="73">
        <f t="shared" si="41"/>
        <v>6.2780060999999998E-2</v>
      </c>
      <c r="BV31" s="73">
        <f t="shared" si="42"/>
        <v>5.5600075000000006E-2</v>
      </c>
      <c r="BW31" s="73">
        <f t="shared" si="72"/>
        <v>5.7598805000000003E-2</v>
      </c>
      <c r="BX31" s="73">
        <f t="shared" si="43"/>
        <v>6.3395121999999998E-2</v>
      </c>
      <c r="BY31" s="73">
        <f t="shared" si="44"/>
        <v>0.94439992500000003</v>
      </c>
      <c r="BZ31" s="73">
        <f t="shared" si="45"/>
        <v>0.94240119499999997</v>
      </c>
      <c r="CA31" s="73">
        <f t="shared" si="46"/>
        <v>0.93660487800000003</v>
      </c>
      <c r="CB31" s="73">
        <f t="shared" si="66"/>
        <v>6.8940782074816437E-2</v>
      </c>
      <c r="CC31" s="73">
        <f t="shared" si="67"/>
        <v>6.12730071529409E-2</v>
      </c>
      <c r="CD31" s="73">
        <f t="shared" si="68"/>
        <v>4.753663240393935E-2</v>
      </c>
      <c r="CE31" s="73">
        <f>IF(A31&lt;=Cotización!$B$15+1,IF(Cotización!$B$8="Fija",VLOOKUP(Tablas!A31,Tablas!$DE$3:$DG$116,2,FALSE),(VLOOKUP(A31,Tablas!$DE$3:$DG$116,3,FALSE))/100),"")</f>
        <v>4.1700000000000001E-2</v>
      </c>
      <c r="CF31" s="81">
        <f t="shared" si="47"/>
        <v>0.30599040267553934</v>
      </c>
      <c r="CG31" s="81">
        <f t="shared" si="48"/>
        <v>0.29331902096965046</v>
      </c>
      <c r="CH31" s="83">
        <f>IF(D31&lt;=110,IF(Cotización!$B$10="Geométrico",POWER(1+Cotización!$B$11,Tablas!A31),1+Tablas!A31*Cotización!$B$11),"")</f>
        <v>1.28</v>
      </c>
      <c r="CI31" s="83">
        <f>IF(Cotización!$F$3="","",Cotización!$F$3)</f>
        <v>0.04</v>
      </c>
      <c r="CJ31" s="83">
        <f>IF(Cotización!$G$3="","",Cotización!$G$3)</f>
        <v>0.04</v>
      </c>
      <c r="CK31" s="83">
        <f>IF(Cotización!$H$3="","",Cotización!$H$3)</f>
        <v>0.04</v>
      </c>
      <c r="CL31" s="52"/>
      <c r="CM31" s="52"/>
      <c r="CN31" s="52"/>
      <c r="CP31" s="15">
        <v>28</v>
      </c>
      <c r="CQ31" s="16"/>
      <c r="CR31"/>
      <c r="CS31" s="16">
        <v>29</v>
      </c>
      <c r="CT31" s="16">
        <v>29</v>
      </c>
      <c r="CU31" s="18">
        <v>0.14000000000000004</v>
      </c>
      <c r="CV31"/>
      <c r="CW31"/>
      <c r="CX31"/>
      <c r="CY31"/>
      <c r="CZ31"/>
      <c r="DA31"/>
      <c r="DB31"/>
      <c r="DE31" s="24">
        <v>26</v>
      </c>
      <c r="DF31" s="23">
        <f>Cotización!$B$9</f>
        <v>4.2500000000000003E-2</v>
      </c>
      <c r="DG31" s="158">
        <v>4.1500000000000004</v>
      </c>
      <c r="DK31" s="120"/>
      <c r="DL31" s="30" t="s">
        <v>35</v>
      </c>
      <c r="DM31" s="30" t="s">
        <v>24</v>
      </c>
      <c r="DN31" s="31" t="s">
        <v>26</v>
      </c>
      <c r="DO31" s="32"/>
      <c r="DP31" s="120"/>
      <c r="DQ31" s="30" t="s">
        <v>35</v>
      </c>
      <c r="DR31" s="30" t="s">
        <v>24</v>
      </c>
      <c r="DS31" s="31" t="s">
        <v>26</v>
      </c>
      <c r="DT31" s="32"/>
      <c r="DU31" s="120"/>
      <c r="DV31" s="30" t="s">
        <v>35</v>
      </c>
      <c r="DW31" s="30" t="s">
        <v>24</v>
      </c>
      <c r="DX31" s="31" t="s">
        <v>26</v>
      </c>
    </row>
    <row r="32" spans="1:128" s="12" customFormat="1" ht="16.2" thickBot="1" x14ac:dyDescent="0.35">
      <c r="A32" s="10">
        <f t="shared" si="69"/>
        <v>29</v>
      </c>
      <c r="B32" s="11">
        <v>7.2612296705422115E-4</v>
      </c>
      <c r="C32" s="11">
        <v>3.8336497721506818E-5</v>
      </c>
      <c r="D32" s="10">
        <f t="shared" si="70"/>
        <v>30</v>
      </c>
      <c r="E32" s="73">
        <f>IF(Cotización!$B$7 ="Nacional ",IFERROR(VLOOKUP(D32,$DU$32:$DX$46,2,TRUE)," "),IF(Cotización!$B$7 ="Dólar",IFERROR(VLOOKUP(D32,$DU$32:$DX$46,3,TRUE)," "),IFERROR(VLOOKUP(D32,$DU$32:$DX$46,4,TRUE)," ")))</f>
        <v>5.5E-2</v>
      </c>
      <c r="F32" s="73">
        <f>IF(Cotización!$B$7 ="Nacional ",IFERROR(VLOOKUP(D32,$DK$32:$DN$50,2,TRUE)," "),IF(Cotización!$B$7 ="Dólar",IFERROR(VLOOKUP(D32,$DK$32:$DN$50,3,TRUE)," "),IFERROR(VLOOKUP(D32,$DK$32:$DN$50,4,TRUE)," ")))</f>
        <v>5.7000000000000002E-2</v>
      </c>
      <c r="G32" s="76">
        <f>IF(Cotización!$B$7 ="Nacional ",IFERROR(VLOOKUP(D32,$DP$32:$DS$48,2,TRUE)," "),IF(Cotización!$B$7 ="Dólar",IFERROR(VLOOKUP(D32,$DP$32:$DS$48,3,TRUE)," "),IFERROR(VLOOKUP(D32,$DP$32:$DS$48,4,TRUE)," ")))</f>
        <v>6.2799999999999995E-2</v>
      </c>
      <c r="H32" s="73">
        <f t="shared" si="49"/>
        <v>7.0330937010442286E-4</v>
      </c>
      <c r="I32" s="73">
        <f t="shared" si="50"/>
        <v>7.0541507289065774E-4</v>
      </c>
      <c r="J32" s="73">
        <f t="shared" si="51"/>
        <v>7.0614117729970441E-4</v>
      </c>
      <c r="K32" s="73">
        <f t="shared" si="4"/>
        <v>3.7230517933925838E-5</v>
      </c>
      <c r="L32" s="73">
        <f t="shared" si="5"/>
        <v>3.7268835873639696E-5</v>
      </c>
      <c r="M32" s="73">
        <f t="shared" si="0"/>
        <v>3.7119395908755651E-5</v>
      </c>
      <c r="N32" s="73">
        <f t="shared" si="6"/>
        <v>5.4978977875063874E-2</v>
      </c>
      <c r="O32" s="73">
        <f t="shared" si="7"/>
        <v>5.6978213434157106E-2</v>
      </c>
      <c r="P32" s="73">
        <f t="shared" si="1"/>
        <v>6.2775996555527472E-2</v>
      </c>
      <c r="Q32" s="73">
        <f t="shared" si="52"/>
        <v>5.5722387888237218E-2</v>
      </c>
      <c r="R32" s="73">
        <f t="shared" si="53"/>
        <v>5.772085902498169E-2</v>
      </c>
      <c r="S32" s="73">
        <f t="shared" si="54"/>
        <v>6.3516425321540657E-2</v>
      </c>
      <c r="T32" s="73">
        <f t="shared" si="8"/>
        <v>0.94427761211176275</v>
      </c>
      <c r="U32" s="73">
        <f t="shared" si="55"/>
        <v>0.9422791409750183</v>
      </c>
      <c r="V32" s="73">
        <f t="shared" si="9"/>
        <v>0.93648357467845933</v>
      </c>
      <c r="W32" s="73">
        <f t="shared" si="56"/>
        <v>6.5476749432401879E-2</v>
      </c>
      <c r="X32" s="73">
        <f t="shared" si="57"/>
        <v>5.8071090881746938E-2</v>
      </c>
      <c r="Y32" s="73">
        <f t="shared" si="58"/>
        <v>4.4775432409003856E-2</v>
      </c>
      <c r="Z32" s="77">
        <v>6.5600000000000001E-4</v>
      </c>
      <c r="AA32" s="78">
        <v>7.7999999999999999E-5</v>
      </c>
      <c r="AB32" s="78">
        <f>IF(Cotización!$B$7 ="Nacional ",IFERROR(VLOOKUP(D32,$DU$6:$DX$20,2,TRUE)," "),IF(Cotización!$B$7 ="Dólar",IFERROR(VLOOKUP(D32,$DU$6:$DX$20,3,TRUE)," "),IFERROR(VLOOKUP(D32,$DU$6:$DX$20,4,TRUE)," ")))</f>
        <v>5.5E-2</v>
      </c>
      <c r="AC32" s="78">
        <f>IF(Cotización!$B$7 ="Nacional ",IFERROR(VLOOKUP(D32,$DK$6:$DN$24,2,TRUE)," "),IF(Cotización!$B$7 ="Dólar",IFERROR(VLOOKUP(D32,$DK$6:$DN$24,3,TRUE)," "),IFERROR(VLOOKUP(D32,$DK$6:$DN$24,4,TRUE)," ")))</f>
        <v>5.7000000000000002E-2</v>
      </c>
      <c r="AD32" s="79">
        <f xml:space="preserve"> IF(Cotización!$B$7 ="Nacional ",IFERROR(VLOOKUP(D32,$DP$6:$DS$22,2,TRUE)," "),IF(Cotización!$B$7 ="Dólar",IFERROR(VLOOKUP(D32,$DP$6:$DS$22,3,TRUE)," "),IFERROR(VLOOKUP(D32,$DP$6:$DS$22,4,TRUE)," ")))</f>
        <v>6.2799999999999995E-2</v>
      </c>
      <c r="AE32" s="79">
        <f t="shared" si="10"/>
        <v>6.3793535407999998E-4</v>
      </c>
      <c r="AF32" s="79">
        <f t="shared" si="11"/>
        <v>6.3727938819200006E-4</v>
      </c>
      <c r="AG32" s="73">
        <f t="shared" si="12"/>
        <v>6.3537708711680001E-4</v>
      </c>
      <c r="AH32" s="73">
        <f t="shared" si="13"/>
        <v>7.5830354080000004E-5</v>
      </c>
      <c r="AI32" s="73">
        <f t="shared" si="14"/>
        <v>7.5752388192000005E-5</v>
      </c>
      <c r="AJ32" s="73">
        <f t="shared" si="15"/>
        <v>7.5526287116800002E-5</v>
      </c>
      <c r="AK32" s="73">
        <f t="shared" si="16"/>
        <v>5.4979815938079997E-2</v>
      </c>
      <c r="AL32" s="73">
        <f t="shared" si="17"/>
        <v>5.6979081972192001E-2</v>
      </c>
      <c r="AM32" s="73">
        <f t="shared" si="18"/>
        <v>6.2776953471116795E-2</v>
      </c>
      <c r="AN32" s="73">
        <f t="shared" si="19"/>
        <v>5.5693581646239998E-2</v>
      </c>
      <c r="AO32" s="73">
        <f t="shared" si="59"/>
        <v>5.7692113748576003E-2</v>
      </c>
      <c r="AP32" s="73">
        <f t="shared" si="20"/>
        <v>6.3487856845350396E-2</v>
      </c>
      <c r="AQ32" s="73">
        <f t="shared" si="21"/>
        <v>0.94430641835375995</v>
      </c>
      <c r="AR32" s="73">
        <f t="shared" si="22"/>
        <v>0.94230788625142403</v>
      </c>
      <c r="AS32" s="73">
        <f t="shared" si="23"/>
        <v>0.93651214315464959</v>
      </c>
      <c r="AT32" s="73">
        <f t="shared" si="60"/>
        <v>6.508364865242669E-2</v>
      </c>
      <c r="AU32" s="73">
        <f t="shared" si="61"/>
        <v>5.7722451230000089E-2</v>
      </c>
      <c r="AV32" s="80">
        <f t="shared" si="62"/>
        <v>4.4506615499852305E-2</v>
      </c>
      <c r="AW32" s="73">
        <f t="shared" si="2"/>
        <v>7.0332270588871861E-4</v>
      </c>
      <c r="AX32" s="73">
        <f t="shared" si="24"/>
        <v>7.0542846249317583E-4</v>
      </c>
      <c r="AY32" s="73">
        <f t="shared" si="25"/>
        <v>7.0615458546023006E-4</v>
      </c>
      <c r="AZ32" s="73">
        <f t="shared" si="26"/>
        <v>5.4980031618406006E-2</v>
      </c>
      <c r="BA32" s="73">
        <f t="shared" si="27"/>
        <v>5.6979305495438955E-2</v>
      </c>
      <c r="BB32" s="73">
        <f t="shared" si="63"/>
        <v>6.2777199738834485E-2</v>
      </c>
      <c r="BC32" s="73">
        <f t="shared" si="28"/>
        <v>5.5686186203866235E-2</v>
      </c>
      <c r="BD32" s="73">
        <f t="shared" si="29"/>
        <v>5.7684733957932131E-2</v>
      </c>
      <c r="BE32" s="73">
        <f t="shared" si="30"/>
        <v>6.34805224447232E-2</v>
      </c>
      <c r="BF32" s="73">
        <f t="shared" si="31"/>
        <v>0.94431381379613377</v>
      </c>
      <c r="BG32" s="73">
        <f t="shared" si="32"/>
        <v>0.94231526604206783</v>
      </c>
      <c r="BH32" s="73">
        <f t="shared" si="33"/>
        <v>0.93651947755527676</v>
      </c>
      <c r="BI32" s="73">
        <f t="shared" si="64"/>
        <v>6.5497963695145323E-2</v>
      </c>
      <c r="BJ32" s="73">
        <f t="shared" si="65"/>
        <v>5.8089905734201301E-2</v>
      </c>
      <c r="BK32" s="80">
        <f t="shared" si="71"/>
        <v>4.4789939509551895E-2</v>
      </c>
      <c r="BL32" s="77">
        <v>6.5600000000000001E-4</v>
      </c>
      <c r="BM32" s="77">
        <f t="shared" si="34"/>
        <v>5.5E-2</v>
      </c>
      <c r="BN32" s="77">
        <f t="shared" si="35"/>
        <v>5.7000000000000002E-2</v>
      </c>
      <c r="BO32" s="79">
        <f t="shared" si="36"/>
        <v>6.2799999999999995E-2</v>
      </c>
      <c r="BP32" s="79">
        <f t="shared" si="37"/>
        <v>6.3796000000000002E-4</v>
      </c>
      <c r="BQ32" s="79">
        <f t="shared" si="38"/>
        <v>6.37304E-4</v>
      </c>
      <c r="BR32" s="73">
        <f t="shared" si="3"/>
        <v>6.3540160000000005E-4</v>
      </c>
      <c r="BS32" s="73">
        <f t="shared" si="39"/>
        <v>5.4981960000000003E-2</v>
      </c>
      <c r="BT32" s="73">
        <f t="shared" si="40"/>
        <v>5.6981304000000003E-2</v>
      </c>
      <c r="BU32" s="73">
        <f t="shared" si="41"/>
        <v>6.2779401599999993E-2</v>
      </c>
      <c r="BV32" s="73">
        <f t="shared" si="42"/>
        <v>5.5619920000000003E-2</v>
      </c>
      <c r="BW32" s="73">
        <f t="shared" si="72"/>
        <v>5.7618608000000002E-2</v>
      </c>
      <c r="BX32" s="73">
        <f t="shared" si="43"/>
        <v>6.3414803199999994E-2</v>
      </c>
      <c r="BY32" s="73">
        <f t="shared" si="44"/>
        <v>0.94438007999999996</v>
      </c>
      <c r="BZ32" s="73">
        <f t="shared" si="45"/>
        <v>0.94238139200000004</v>
      </c>
      <c r="CA32" s="73">
        <f t="shared" si="46"/>
        <v>0.93658519679999996</v>
      </c>
      <c r="CB32" s="73">
        <f t="shared" si="66"/>
        <v>6.510766942089799E-2</v>
      </c>
      <c r="CC32" s="73">
        <f t="shared" si="67"/>
        <v>5.7743755162175052E-2</v>
      </c>
      <c r="CD32" s="73">
        <f t="shared" si="68"/>
        <v>4.4523041793222459E-2</v>
      </c>
      <c r="CE32" s="73">
        <f>IF(A32&lt;=Cotización!$B$15+1,IF(Cotización!$B$8="Fija",VLOOKUP(Tablas!A32,Tablas!$DE$3:$DG$116,2,FALSE),(VLOOKUP(A32,Tablas!$DE$3:$DG$116,3,FALSE))/100),"")</f>
        <v>4.2099999999999999E-2</v>
      </c>
      <c r="CF32" s="81">
        <f t="shared" si="47"/>
        <v>0.29331902096965046</v>
      </c>
      <c r="CG32" s="81">
        <f t="shared" si="48"/>
        <v>0.28117237439575393</v>
      </c>
      <c r="CH32" s="83">
        <f>IF(D32&lt;=110,IF(Cotización!$B$10="Geométrico",POWER(1+Cotización!$B$11,Tablas!A32),1+Tablas!A32*Cotización!$B$11),"")</f>
        <v>1.29</v>
      </c>
      <c r="CI32" s="83">
        <f>IF(Cotización!$F$3="","",Cotización!$F$3)</f>
        <v>0.04</v>
      </c>
      <c r="CJ32" s="83">
        <f>IF(Cotización!$G$3="","",Cotización!$G$3)</f>
        <v>0.04</v>
      </c>
      <c r="CK32" s="83">
        <f>IF(Cotización!$H$3="","",Cotización!$H$3)</f>
        <v>0.04</v>
      </c>
      <c r="CL32" s="52"/>
      <c r="CM32" s="52"/>
      <c r="CN32" s="52"/>
      <c r="CP32" s="15">
        <v>29</v>
      </c>
      <c r="CQ32" s="16"/>
      <c r="CR32"/>
      <c r="CS32" s="16">
        <v>30</v>
      </c>
      <c r="CT32" s="16">
        <v>30</v>
      </c>
      <c r="CU32" s="18">
        <v>0.14500000000000005</v>
      </c>
      <c r="CV32"/>
      <c r="CW32"/>
      <c r="CX32"/>
      <c r="CY32"/>
      <c r="CZ32"/>
      <c r="DA32"/>
      <c r="DB32"/>
      <c r="DE32" s="24">
        <v>27</v>
      </c>
      <c r="DF32" s="23">
        <f>Cotización!$B$9</f>
        <v>4.2500000000000003E-2</v>
      </c>
      <c r="DG32" s="158">
        <v>4.1500000000000004</v>
      </c>
      <c r="DK32" s="33">
        <v>1</v>
      </c>
      <c r="DL32" s="1">
        <v>0.32850000000000001</v>
      </c>
      <c r="DM32" s="1">
        <v>0.24199999999999999</v>
      </c>
      <c r="DN32" s="26">
        <v>0.2666</v>
      </c>
      <c r="DO32" s="28"/>
      <c r="DP32" s="33">
        <v>1</v>
      </c>
      <c r="DQ32" s="1">
        <v>0.37080000000000002</v>
      </c>
      <c r="DR32" s="1">
        <v>0.2162</v>
      </c>
      <c r="DS32" s="26">
        <v>0.29859999999999998</v>
      </c>
      <c r="DT32" s="28"/>
      <c r="DU32" s="33">
        <v>1</v>
      </c>
      <c r="DV32" s="1">
        <v>0.36020000000000002</v>
      </c>
      <c r="DW32" s="1">
        <v>0.16539999999999999</v>
      </c>
      <c r="DX32" s="26">
        <v>0.2054</v>
      </c>
    </row>
    <row r="33" spans="1:128" s="12" customFormat="1" ht="16.2" thickBot="1" x14ac:dyDescent="0.35">
      <c r="A33" s="10">
        <f t="shared" si="69"/>
        <v>30</v>
      </c>
      <c r="B33" s="11">
        <v>7.8258009219944931E-4</v>
      </c>
      <c r="C33" s="11">
        <v>4.2298114570805243E-5</v>
      </c>
      <c r="D33" s="10">
        <f t="shared" si="70"/>
        <v>31</v>
      </c>
      <c r="E33" s="73">
        <f>IF(Cotización!$B$7 ="Nacional ",IFERROR(VLOOKUP(D33,$DU$32:$DX$46,2,TRUE)," "),IF(Cotización!$B$7 ="Dólar",IFERROR(VLOOKUP(D33,$DU$32:$DX$46,3,TRUE)," "),IFERROR(VLOOKUP(D33,$DU$32:$DX$46,4,TRUE)," ")))</f>
        <v>5.5E-2</v>
      </c>
      <c r="F33" s="73">
        <f>IF(Cotización!$B$7 ="Nacional ",IFERROR(VLOOKUP(D33,$DK$32:$DN$50,2,TRUE)," "),IF(Cotización!$B$7 ="Dólar",IFERROR(VLOOKUP(D33,$DK$32:$DN$50,3,TRUE)," "),IFERROR(VLOOKUP(D33,$DK$32:$DN$50,4,TRUE)," ")))</f>
        <v>5.7000000000000002E-2</v>
      </c>
      <c r="G33" s="76">
        <f>IF(Cotización!$B$7 ="Nacional ",IFERROR(VLOOKUP(D33,$DP$32:$DS$48,2,TRUE)," "),IF(Cotización!$B$7 ="Dólar",IFERROR(VLOOKUP(D33,$DP$32:$DS$48,3,TRUE)," "),IFERROR(VLOOKUP(D33,$DP$32:$DS$48,4,TRUE)," ")))</f>
        <v>6.2799999999999995E-2</v>
      </c>
      <c r="H33" s="73">
        <f t="shared" si="49"/>
        <v>7.5799121940131912E-4</v>
      </c>
      <c r="I33" s="73">
        <f t="shared" si="50"/>
        <v>7.6026063767215023E-4</v>
      </c>
      <c r="J33" s="73">
        <f t="shared" si="51"/>
        <v>7.6104319569657471E-4</v>
      </c>
      <c r="K33" s="73">
        <f t="shared" si="4"/>
        <v>4.1076696405922564E-5</v>
      </c>
      <c r="L33" s="73">
        <f t="shared" si="5"/>
        <v>4.1118972452718437E-5</v>
      </c>
      <c r="M33" s="73">
        <f t="shared" si="0"/>
        <v>4.0954095870214539E-5</v>
      </c>
      <c r="N33" s="73">
        <f t="shared" si="6"/>
        <v>5.4977316456177629E-2</v>
      </c>
      <c r="O33" s="73">
        <f t="shared" si="7"/>
        <v>5.6976491600038634E-2</v>
      </c>
      <c r="P33" s="73">
        <f t="shared" si="1"/>
        <v>6.2774099517235532E-2</v>
      </c>
      <c r="Q33" s="73">
        <f t="shared" si="52"/>
        <v>5.5779478624326924E-2</v>
      </c>
      <c r="R33" s="73">
        <f t="shared" si="53"/>
        <v>5.7777828934116704E-2</v>
      </c>
      <c r="S33" s="73">
        <f t="shared" si="54"/>
        <v>6.3573044832507072E-2</v>
      </c>
      <c r="T33" s="73">
        <f t="shared" si="8"/>
        <v>0.94422052137567303</v>
      </c>
      <c r="U33" s="73">
        <f t="shared" si="55"/>
        <v>0.94222217106588335</v>
      </c>
      <c r="V33" s="73">
        <f t="shared" si="9"/>
        <v>0.93642695516749297</v>
      </c>
      <c r="W33" s="73">
        <f t="shared" si="56"/>
        <v>6.1828228602868664E-2</v>
      </c>
      <c r="X33" s="73">
        <f t="shared" si="57"/>
        <v>5.4719177631534721E-2</v>
      </c>
      <c r="Y33" s="73">
        <f t="shared" si="58"/>
        <v>4.1931457000157671E-2</v>
      </c>
      <c r="Z33" s="77">
        <v>6.78E-4</v>
      </c>
      <c r="AA33" s="78">
        <v>9.1000000000000003E-5</v>
      </c>
      <c r="AB33" s="78">
        <f>IF(Cotización!$B$7 ="Nacional ",IFERROR(VLOOKUP(D33,$DU$6:$DX$20,2,TRUE)," "),IF(Cotización!$B$7 ="Dólar",IFERROR(VLOOKUP(D33,$DU$6:$DX$20,3,TRUE)," "),IFERROR(VLOOKUP(D33,$DU$6:$DX$20,4,TRUE)," ")))</f>
        <v>5.5E-2</v>
      </c>
      <c r="AC33" s="78">
        <f>IF(Cotización!$B$7 ="Nacional ",IFERROR(VLOOKUP(D33,$DK$6:$DN$24,2,TRUE)," "),IF(Cotización!$B$7 ="Dólar",IFERROR(VLOOKUP(D33,$DK$6:$DN$24,3,TRUE)," "),IFERROR(VLOOKUP(D33,$DK$6:$DN$24,4,TRUE)," ")))</f>
        <v>5.7000000000000002E-2</v>
      </c>
      <c r="AD33" s="79">
        <f xml:space="preserve"> IF(Cotización!$B$7 ="Nacional ",IFERROR(VLOOKUP(D33,$DP$6:$DS$22,2,TRUE)," "),IF(Cotización!$B$7 ="Dólar",IFERROR(VLOOKUP(D33,$DP$6:$DS$22,3,TRUE)," "),IFERROR(VLOOKUP(D33,$DP$6:$DS$22,4,TRUE)," ")))</f>
        <v>6.2799999999999995E-2</v>
      </c>
      <c r="AE33" s="79">
        <f t="shared" si="10"/>
        <v>6.5932528213000002E-4</v>
      </c>
      <c r="AF33" s="79">
        <f t="shared" si="11"/>
        <v>6.5864732326200001E-4</v>
      </c>
      <c r="AG33" s="73">
        <f t="shared" si="12"/>
        <v>6.566812425448E-4</v>
      </c>
      <c r="AH33" s="73">
        <f t="shared" si="13"/>
        <v>8.8467782129999999E-5</v>
      </c>
      <c r="AI33" s="73">
        <f t="shared" si="14"/>
        <v>8.8376823262000017E-5</v>
      </c>
      <c r="AJ33" s="73">
        <f t="shared" si="15"/>
        <v>8.8113042544800014E-5</v>
      </c>
      <c r="AK33" s="73">
        <f t="shared" si="16"/>
        <v>5.4978853631130004E-2</v>
      </c>
      <c r="AL33" s="73">
        <f t="shared" si="17"/>
        <v>5.6978084672262001E-2</v>
      </c>
      <c r="AM33" s="73">
        <f t="shared" si="18"/>
        <v>6.27758546915448E-2</v>
      </c>
      <c r="AN33" s="73">
        <f t="shared" si="19"/>
        <v>5.5726646695390007E-2</v>
      </c>
      <c r="AO33" s="73">
        <f t="shared" si="59"/>
        <v>5.7725108818786001E-2</v>
      </c>
      <c r="AP33" s="73">
        <f t="shared" si="20"/>
        <v>6.3520648976634397E-2</v>
      </c>
      <c r="AQ33" s="73">
        <f t="shared" si="21"/>
        <v>0.94427335330461004</v>
      </c>
      <c r="AR33" s="73">
        <f t="shared" si="22"/>
        <v>0.94227489118121399</v>
      </c>
      <c r="AS33" s="73">
        <f t="shared" si="23"/>
        <v>0.93647935102336555</v>
      </c>
      <c r="AT33" s="73">
        <f t="shared" si="60"/>
        <v>6.1458907152367563E-2</v>
      </c>
      <c r="AU33" s="73">
        <f t="shared" si="61"/>
        <v>5.4392321007792295E-2</v>
      </c>
      <c r="AV33" s="80">
        <f t="shared" si="62"/>
        <v>4.1680985866326625E-2</v>
      </c>
      <c r="AW33" s="73">
        <f t="shared" si="2"/>
        <v>7.5800707730438663E-4</v>
      </c>
      <c r="AX33" s="73">
        <f t="shared" si="24"/>
        <v>7.6027655957176506E-4</v>
      </c>
      <c r="AY33" s="73">
        <f t="shared" si="25"/>
        <v>7.6105913966396444E-4</v>
      </c>
      <c r="AZ33" s="73">
        <f t="shared" si="26"/>
        <v>5.4978479047464515E-2</v>
      </c>
      <c r="BA33" s="73">
        <f t="shared" si="27"/>
        <v>5.6977696467372316E-2</v>
      </c>
      <c r="BB33" s="73">
        <f t="shared" si="63"/>
        <v>6.2775426985104937E-2</v>
      </c>
      <c r="BC33" s="73">
        <f t="shared" si="28"/>
        <v>5.5739538187128478E-2</v>
      </c>
      <c r="BD33" s="73">
        <f t="shared" si="29"/>
        <v>5.7737973026944084E-2</v>
      </c>
      <c r="BE33" s="73">
        <f t="shared" si="30"/>
        <v>6.3533434062409327E-2</v>
      </c>
      <c r="BF33" s="73">
        <f t="shared" si="31"/>
        <v>0.94426046181287149</v>
      </c>
      <c r="BG33" s="73">
        <f t="shared" si="32"/>
        <v>0.94226202697305594</v>
      </c>
      <c r="BH33" s="73">
        <f t="shared" si="33"/>
        <v>0.9364665659375907</v>
      </c>
      <c r="BI33" s="73">
        <f t="shared" si="64"/>
        <v>6.1850631892843393E-2</v>
      </c>
      <c r="BJ33" s="73">
        <f t="shared" si="65"/>
        <v>5.4739004976282542E-2</v>
      </c>
      <c r="BK33" s="80">
        <f t="shared" si="71"/>
        <v>4.1946650749217988E-2</v>
      </c>
      <c r="BL33" s="77">
        <v>6.78E-4</v>
      </c>
      <c r="BM33" s="77">
        <f t="shared" si="34"/>
        <v>5.5E-2</v>
      </c>
      <c r="BN33" s="77">
        <f t="shared" si="35"/>
        <v>5.7000000000000002E-2</v>
      </c>
      <c r="BO33" s="79">
        <f t="shared" si="36"/>
        <v>6.2799999999999995E-2</v>
      </c>
      <c r="BP33" s="79">
        <f t="shared" si="37"/>
        <v>6.5935500000000003E-4</v>
      </c>
      <c r="BQ33" s="79">
        <f t="shared" si="38"/>
        <v>6.5867699999999998E-4</v>
      </c>
      <c r="BR33" s="73">
        <f t="shared" si="3"/>
        <v>6.5671079999999997E-4</v>
      </c>
      <c r="BS33" s="73">
        <f t="shared" si="39"/>
        <v>5.4981355000000003E-2</v>
      </c>
      <c r="BT33" s="73">
        <f t="shared" si="40"/>
        <v>5.6980677E-2</v>
      </c>
      <c r="BU33" s="73">
        <f t="shared" si="41"/>
        <v>6.2778710799999998E-2</v>
      </c>
      <c r="BV33" s="73">
        <f t="shared" si="42"/>
        <v>5.5640710000000003E-2</v>
      </c>
      <c r="BW33" s="73">
        <f t="shared" si="72"/>
        <v>5.7639354000000004E-2</v>
      </c>
      <c r="BX33" s="73">
        <f t="shared" si="43"/>
        <v>6.34354216E-2</v>
      </c>
      <c r="BY33" s="73">
        <f t="shared" si="44"/>
        <v>0.94435928999999996</v>
      </c>
      <c r="BZ33" s="73">
        <f t="shared" si="45"/>
        <v>0.94236064600000002</v>
      </c>
      <c r="CA33" s="73">
        <f t="shared" si="46"/>
        <v>0.93656457839999996</v>
      </c>
      <c r="CB33" s="73">
        <f t="shared" si="66"/>
        <v>6.1486386056321195E-2</v>
      </c>
      <c r="CC33" s="73">
        <f t="shared" si="67"/>
        <v>5.4416640369037712E-2</v>
      </c>
      <c r="CD33" s="73">
        <f t="shared" si="68"/>
        <v>4.1699621860039879E-2</v>
      </c>
      <c r="CE33" s="73">
        <f>IF(A33&lt;=Cotización!$B$15+1,IF(Cotización!$B$8="Fija",VLOOKUP(Tablas!A33,Tablas!$DE$3:$DG$116,2,FALSE),(VLOOKUP(A33,Tablas!$DE$3:$DG$116,3,FALSE))/100),"")</f>
        <v>4.24E-2</v>
      </c>
      <c r="CF33" s="81">
        <f t="shared" si="47"/>
        <v>0.28117237439575393</v>
      </c>
      <c r="CG33" s="81">
        <f t="shared" si="48"/>
        <v>0.26952873312476411</v>
      </c>
      <c r="CH33" s="83">
        <f>IF(D33&lt;=110,IF(Cotización!$B$10="Geométrico",POWER(1+Cotización!$B$11,Tablas!A33),1+Tablas!A33*Cotización!$B$11),"")</f>
        <v>1.3</v>
      </c>
      <c r="CI33" s="83">
        <f>IF(Cotización!$F$3="","",Cotización!$F$3)</f>
        <v>0.04</v>
      </c>
      <c r="CJ33" s="83">
        <f>IF(Cotización!$G$3="","",Cotización!$G$3)</f>
        <v>0.04</v>
      </c>
      <c r="CK33" s="83">
        <f>IF(Cotización!$H$3="","",Cotización!$H$3)</f>
        <v>0.04</v>
      </c>
      <c r="CL33" s="52"/>
      <c r="CM33" s="52"/>
      <c r="CN33" s="52"/>
      <c r="CP33" s="15">
        <v>30</v>
      </c>
      <c r="CQ33" s="16"/>
      <c r="CR33"/>
      <c r="CS33" s="16">
        <v>31</v>
      </c>
      <c r="CT33" s="16">
        <v>31</v>
      </c>
      <c r="CU33" s="18">
        <v>0.15000000000000005</v>
      </c>
      <c r="CV33"/>
      <c r="CW33"/>
      <c r="CX33"/>
      <c r="CY33"/>
      <c r="CZ33"/>
      <c r="DA33"/>
      <c r="DB33"/>
      <c r="DE33" s="24">
        <v>28</v>
      </c>
      <c r="DF33" s="23">
        <f>Cotización!$B$9</f>
        <v>4.2500000000000003E-2</v>
      </c>
      <c r="DG33" s="158">
        <v>4.17</v>
      </c>
      <c r="DK33" s="34">
        <v>2</v>
      </c>
      <c r="DL33" s="2">
        <v>0.2175</v>
      </c>
      <c r="DM33" s="2">
        <v>0.14630000000000001</v>
      </c>
      <c r="DN33" s="27">
        <v>0.17849999999999999</v>
      </c>
      <c r="DO33" s="28"/>
      <c r="DP33" s="34">
        <v>2</v>
      </c>
      <c r="DQ33" s="2">
        <v>0.24010000000000001</v>
      </c>
      <c r="DR33" s="2">
        <v>0.14940000000000001</v>
      </c>
      <c r="DS33" s="27">
        <v>0.19020000000000001</v>
      </c>
      <c r="DT33" s="28"/>
      <c r="DU33" s="34">
        <v>2</v>
      </c>
      <c r="DV33" s="2">
        <v>0.22270000000000001</v>
      </c>
      <c r="DW33" s="2">
        <v>0.1202</v>
      </c>
      <c r="DX33" s="27">
        <v>0.14000000000000001</v>
      </c>
    </row>
    <row r="34" spans="1:128" s="12" customFormat="1" ht="16.2" thickBot="1" x14ac:dyDescent="0.35">
      <c r="A34" s="10">
        <f t="shared" si="69"/>
        <v>31</v>
      </c>
      <c r="B34" s="11">
        <v>8.4342684158779271E-4</v>
      </c>
      <c r="C34" s="11">
        <v>4.6669116966343685E-5</v>
      </c>
      <c r="D34" s="10">
        <f t="shared" si="70"/>
        <v>32</v>
      </c>
      <c r="E34" s="73">
        <f>IF(Cotización!$B$7 ="Nacional ",IFERROR(VLOOKUP(D34,$DU$32:$DX$46,2,TRUE)," "),IF(Cotización!$B$7 ="Dólar",IFERROR(VLOOKUP(D34,$DU$32:$DX$46,3,TRUE)," "),IFERROR(VLOOKUP(D34,$DU$32:$DX$46,4,TRUE)," ")))</f>
        <v>5.5E-2</v>
      </c>
      <c r="F34" s="73">
        <f>IF(Cotización!$B$7 ="Nacional ",IFERROR(VLOOKUP(D34,$DK$32:$DN$50,2,TRUE)," "),IF(Cotización!$B$7 ="Dólar",IFERROR(VLOOKUP(D34,$DK$32:$DN$50,3,TRUE)," "),IFERROR(VLOOKUP(D34,$DK$32:$DN$50,4,TRUE)," ")))</f>
        <v>5.7000000000000002E-2</v>
      </c>
      <c r="G34" s="76">
        <f>IF(Cotización!$B$7 ="Nacional ",IFERROR(VLOOKUP(D34,$DP$32:$DS$48,2,TRUE)," "),IF(Cotización!$B$7 ="Dólar",IFERROR(VLOOKUP(D34,$DP$32:$DS$48,3,TRUE)," "),IFERROR(VLOOKUP(D34,$DP$32:$DS$48,4,TRUE)," ")))</f>
        <v>6.2799999999999995E-2</v>
      </c>
      <c r="H34" s="73">
        <f t="shared" si="49"/>
        <v>8.1692438174654671E-4</v>
      </c>
      <c r="I34" s="73">
        <f t="shared" si="50"/>
        <v>8.1937024348731184E-4</v>
      </c>
      <c r="J34" s="73">
        <f t="shared" si="51"/>
        <v>8.2021364408757568E-4</v>
      </c>
      <c r="K34" s="73">
        <f t="shared" si="4"/>
        <v>4.5320114017574116E-5</v>
      </c>
      <c r="L34" s="73">
        <f t="shared" si="5"/>
        <v>4.5366756893216504E-5</v>
      </c>
      <c r="M34" s="73">
        <f t="shared" si="0"/>
        <v>4.5184849678211172E-5</v>
      </c>
      <c r="N34" s="73">
        <f t="shared" si="6"/>
        <v>5.4975523082776173E-2</v>
      </c>
      <c r="O34" s="73">
        <f t="shared" si="7"/>
        <v>5.6974633013058947E-2</v>
      </c>
      <c r="P34" s="73">
        <f t="shared" si="1"/>
        <v>6.277205181087897E-2</v>
      </c>
      <c r="Q34" s="73">
        <f t="shared" si="52"/>
        <v>5.5841103483756968E-2</v>
      </c>
      <c r="R34" s="73">
        <f t="shared" si="53"/>
        <v>5.7839323370563835E-2</v>
      </c>
      <c r="S34" s="73">
        <f t="shared" si="54"/>
        <v>6.3634161042303725E-2</v>
      </c>
      <c r="T34" s="73">
        <f t="shared" si="8"/>
        <v>0.94415889651624307</v>
      </c>
      <c r="U34" s="73">
        <f t="shared" si="55"/>
        <v>0.94216067662943614</v>
      </c>
      <c r="V34" s="73">
        <f t="shared" si="9"/>
        <v>0.93636583895769632</v>
      </c>
      <c r="W34" s="73">
        <f t="shared" si="56"/>
        <v>5.8379482247134948E-2</v>
      </c>
      <c r="X34" s="73">
        <f t="shared" si="57"/>
        <v>5.1557622346924369E-2</v>
      </c>
      <c r="Y34" s="73">
        <f t="shared" si="58"/>
        <v>3.926574660439431E-2</v>
      </c>
      <c r="Z34" s="77">
        <v>7.0299999999999996E-4</v>
      </c>
      <c r="AA34" s="78">
        <v>1.06E-4</v>
      </c>
      <c r="AB34" s="78">
        <f>IF(Cotización!$B$7 ="Nacional ",IFERROR(VLOOKUP(D34,$DU$6:$DX$20,2,TRUE)," "),IF(Cotización!$B$7 ="Dólar",IFERROR(VLOOKUP(D34,$DU$6:$DX$20,3,TRUE)," "),IFERROR(VLOOKUP(D34,$DU$6:$DX$20,4,TRUE)," ")))</f>
        <v>5.5E-2</v>
      </c>
      <c r="AC34" s="78">
        <f>IF(Cotización!$B$7 ="Nacional ",IFERROR(VLOOKUP(D34,$DK$6:$DN$24,2,TRUE)," "),IF(Cotización!$B$7 ="Dólar",IFERROR(VLOOKUP(D34,$DK$6:$DN$24,3,TRUE)," "),IFERROR(VLOOKUP(D34,$DK$6:$DN$24,4,TRUE)," ")))</f>
        <v>5.7000000000000002E-2</v>
      </c>
      <c r="AD34" s="79">
        <f xml:space="preserve"> IF(Cotización!$B$7 ="Nacional ",IFERROR(VLOOKUP(D34,$DP$6:$DS$22,2,TRUE)," "),IF(Cotización!$B$7 ="Dólar",IFERROR(VLOOKUP(D34,$DP$6:$DS$22,3,TRUE)," "),IFERROR(VLOOKUP(D34,$DP$6:$DS$22,4,TRUE)," ")))</f>
        <v>6.2799999999999995E-2</v>
      </c>
      <c r="AE34" s="79">
        <f t="shared" si="10"/>
        <v>6.8363160716333326E-4</v>
      </c>
      <c r="AF34" s="79">
        <f t="shared" si="11"/>
        <v>6.8292865684199992E-4</v>
      </c>
      <c r="AG34" s="73">
        <f t="shared" si="12"/>
        <v>6.808901009101333E-4</v>
      </c>
      <c r="AH34" s="73">
        <f t="shared" si="13"/>
        <v>1.0304910716333334E-4</v>
      </c>
      <c r="AI34" s="73">
        <f t="shared" si="14"/>
        <v>1.0294315684200001E-4</v>
      </c>
      <c r="AJ34" s="73">
        <f t="shared" si="15"/>
        <v>1.0263590091013333E-4</v>
      </c>
      <c r="AK34" s="73">
        <f t="shared" si="16"/>
        <v>5.4977753866163333E-2</v>
      </c>
      <c r="AL34" s="73">
        <f t="shared" si="17"/>
        <v>5.6976944915842001E-2</v>
      </c>
      <c r="AM34" s="73">
        <f t="shared" si="18"/>
        <v>6.2774598959910125E-2</v>
      </c>
      <c r="AN34" s="73">
        <f t="shared" si="19"/>
        <v>5.5764434580489998E-2</v>
      </c>
      <c r="AO34" s="73">
        <f t="shared" si="59"/>
        <v>5.7762816729526004E-2</v>
      </c>
      <c r="AP34" s="73">
        <f t="shared" si="20"/>
        <v>6.3558124961730397E-2</v>
      </c>
      <c r="AQ34" s="73">
        <f t="shared" si="21"/>
        <v>0.94423556541951004</v>
      </c>
      <c r="AR34" s="73">
        <f t="shared" si="22"/>
        <v>0.94223718327047401</v>
      </c>
      <c r="AS34" s="73">
        <f t="shared" si="23"/>
        <v>0.93644187503826959</v>
      </c>
      <c r="AT34" s="73">
        <f t="shared" si="60"/>
        <v>5.8034008347202799E-2</v>
      </c>
      <c r="AU34" s="73">
        <f t="shared" si="61"/>
        <v>5.1252518358711148E-2</v>
      </c>
      <c r="AV34" s="80">
        <f t="shared" si="62"/>
        <v>3.9033382594111633E-2</v>
      </c>
      <c r="AW34" s="73">
        <f t="shared" si="2"/>
        <v>8.1694323876193599E-4</v>
      </c>
      <c r="AX34" s="73">
        <f t="shared" si="24"/>
        <v>8.1938917660254065E-4</v>
      </c>
      <c r="AY34" s="73">
        <f t="shared" si="25"/>
        <v>8.2023260344412849E-4</v>
      </c>
      <c r="AZ34" s="73">
        <f t="shared" si="26"/>
        <v>5.4976805761856339E-2</v>
      </c>
      <c r="BA34" s="73">
        <f t="shared" si="27"/>
        <v>5.697596233501475E-2</v>
      </c>
      <c r="BB34" s="73">
        <f t="shared" si="63"/>
        <v>6.2773516397174142E-2</v>
      </c>
      <c r="BC34" s="73">
        <f t="shared" si="28"/>
        <v>5.5797038365300464E-2</v>
      </c>
      <c r="BD34" s="73">
        <f t="shared" si="29"/>
        <v>5.7795351511617292E-2</v>
      </c>
      <c r="BE34" s="73">
        <f t="shared" si="30"/>
        <v>6.3590459635936084E-2</v>
      </c>
      <c r="BF34" s="73">
        <f t="shared" si="31"/>
        <v>0.94420296163469952</v>
      </c>
      <c r="BG34" s="73">
        <f t="shared" si="32"/>
        <v>0.9422046484883827</v>
      </c>
      <c r="BH34" s="73">
        <f t="shared" si="33"/>
        <v>0.93640954036406387</v>
      </c>
      <c r="BI34" s="73">
        <f t="shared" si="64"/>
        <v>5.840310623455422E-2</v>
      </c>
      <c r="BJ34" s="73">
        <f t="shared" si="65"/>
        <v>5.1578485783440181E-2</v>
      </c>
      <c r="BK34" s="80">
        <f t="shared" si="71"/>
        <v>3.9281635979703633E-2</v>
      </c>
      <c r="BL34" s="77">
        <v>7.0299999999999996E-4</v>
      </c>
      <c r="BM34" s="77">
        <f t="shared" si="34"/>
        <v>5.5E-2</v>
      </c>
      <c r="BN34" s="77">
        <f t="shared" si="35"/>
        <v>5.7000000000000002E-2</v>
      </c>
      <c r="BO34" s="79">
        <f t="shared" si="36"/>
        <v>6.2799999999999995E-2</v>
      </c>
      <c r="BP34" s="79">
        <f t="shared" si="37"/>
        <v>6.8366749999999995E-4</v>
      </c>
      <c r="BQ34" s="79">
        <f t="shared" si="38"/>
        <v>6.8296449999999994E-4</v>
      </c>
      <c r="BR34" s="73">
        <f t="shared" si="3"/>
        <v>6.8092579999999992E-4</v>
      </c>
      <c r="BS34" s="73">
        <f t="shared" si="39"/>
        <v>5.4980667500000004E-2</v>
      </c>
      <c r="BT34" s="73">
        <f t="shared" si="40"/>
        <v>5.6979964500000008E-2</v>
      </c>
      <c r="BU34" s="73">
        <f t="shared" si="41"/>
        <v>6.2777925799999995E-2</v>
      </c>
      <c r="BV34" s="73">
        <f t="shared" si="42"/>
        <v>5.5664335000000002E-2</v>
      </c>
      <c r="BW34" s="73">
        <f t="shared" si="72"/>
        <v>5.7662929000000009E-2</v>
      </c>
      <c r="BX34" s="73">
        <f t="shared" si="43"/>
        <v>6.3458851599999991E-2</v>
      </c>
      <c r="BY34" s="73">
        <f t="shared" si="44"/>
        <v>0.94433566499999999</v>
      </c>
      <c r="BZ34" s="73">
        <f t="shared" si="45"/>
        <v>0.94233707099999997</v>
      </c>
      <c r="CA34" s="73">
        <f t="shared" si="46"/>
        <v>0.93654114840000002</v>
      </c>
      <c r="CB34" s="73">
        <f t="shared" si="66"/>
        <v>5.8065239880813378E-2</v>
      </c>
      <c r="CC34" s="73">
        <f t="shared" si="67"/>
        <v>5.1280100371316056E-2</v>
      </c>
      <c r="CD34" s="73">
        <f t="shared" si="68"/>
        <v>3.905438876678767E-2</v>
      </c>
      <c r="CE34" s="73">
        <f>IF(A34&lt;=Cotización!$B$15+1,IF(Cotización!$B$8="Fija",VLOOKUP(Tablas!A34,Tablas!$DE$3:$DG$116,2,FALSE),(VLOOKUP(A34,Tablas!$DE$3:$DG$116,3,FALSE))/100),"")</f>
        <v>4.2500000000000003E-2</v>
      </c>
      <c r="CF34" s="81">
        <f t="shared" si="47"/>
        <v>0.26952873312476411</v>
      </c>
      <c r="CG34" s="81">
        <f t="shared" si="48"/>
        <v>0.25836726718248104</v>
      </c>
      <c r="CH34" s="83">
        <f>IF(D34&lt;=110,IF(Cotización!$B$10="Geométrico",POWER(1+Cotización!$B$11,Tablas!A34),1+Tablas!A34*Cotización!$B$11),"")</f>
        <v>1.31</v>
      </c>
      <c r="CI34" s="83">
        <f>IF(Cotización!$F$3="","",Cotización!$F$3)</f>
        <v>0.04</v>
      </c>
      <c r="CJ34" s="83">
        <f>IF(Cotización!$G$3="","",Cotización!$G$3)</f>
        <v>0.04</v>
      </c>
      <c r="CK34" s="83">
        <f>IF(Cotización!$H$3="","",Cotización!$H$3)</f>
        <v>0.04</v>
      </c>
      <c r="CL34" s="52"/>
      <c r="CM34" s="52"/>
      <c r="CN34" s="52"/>
      <c r="CP34" s="15">
        <v>31</v>
      </c>
      <c r="CQ34" s="16"/>
      <c r="CR34"/>
      <c r="CS34" s="16">
        <v>32</v>
      </c>
      <c r="CT34" s="16">
        <v>32</v>
      </c>
      <c r="CU34" s="18">
        <v>0.15500000000000005</v>
      </c>
      <c r="CV34"/>
      <c r="CW34"/>
      <c r="CX34"/>
      <c r="CY34"/>
      <c r="CZ34"/>
      <c r="DA34"/>
      <c r="DB34"/>
      <c r="DE34" s="24">
        <v>29</v>
      </c>
      <c r="DF34" s="23">
        <f>Cotización!$B$9</f>
        <v>4.2500000000000003E-2</v>
      </c>
      <c r="DG34" s="158">
        <v>4.21</v>
      </c>
      <c r="DK34" s="33">
        <v>3</v>
      </c>
      <c r="DL34" s="1">
        <v>0.1709</v>
      </c>
      <c r="DM34" s="1">
        <v>0.109</v>
      </c>
      <c r="DN34" s="26">
        <v>0.1411</v>
      </c>
      <c r="DO34" s="28"/>
      <c r="DP34" s="33">
        <v>3</v>
      </c>
      <c r="DQ34" s="1">
        <v>0.1862</v>
      </c>
      <c r="DR34" s="1">
        <v>0.12039999999999999</v>
      </c>
      <c r="DS34" s="26">
        <v>0.14599999999999999</v>
      </c>
      <c r="DT34" s="28"/>
      <c r="DU34" s="33">
        <v>3</v>
      </c>
      <c r="DV34" s="1">
        <v>0.16800000000000001</v>
      </c>
      <c r="DW34" s="1">
        <v>9.98E-2</v>
      </c>
      <c r="DX34" s="26">
        <v>0.1119</v>
      </c>
    </row>
    <row r="35" spans="1:128" s="12" customFormat="1" ht="16.2" thickBot="1" x14ac:dyDescent="0.35">
      <c r="A35" s="10">
        <f t="shared" si="69"/>
        <v>32</v>
      </c>
      <c r="B35" s="11">
        <v>9.0900451493910388E-4</v>
      </c>
      <c r="C35" s="11">
        <v>5.1491809990073527E-5</v>
      </c>
      <c r="D35" s="10">
        <f t="shared" si="70"/>
        <v>33</v>
      </c>
      <c r="E35" s="73">
        <f>IF(Cotización!$B$7 ="Nacional ",IFERROR(VLOOKUP(D35,$DU$32:$DX$46,2,TRUE)," "),IF(Cotización!$B$7 ="Dólar",IFERROR(VLOOKUP(D35,$DU$32:$DX$46,3,TRUE)," "),IFERROR(VLOOKUP(D35,$DU$32:$DX$46,4,TRUE)," ")))</f>
        <v>5.5E-2</v>
      </c>
      <c r="F35" s="73">
        <f>IF(Cotización!$B$7 ="Nacional ",IFERROR(VLOOKUP(D35,$DK$32:$DN$50,2,TRUE)," "),IF(Cotización!$B$7 ="Dólar",IFERROR(VLOOKUP(D35,$DK$32:$DN$50,3,TRUE)," "),IFERROR(VLOOKUP(D35,$DK$32:$DN$50,4,TRUE)," ")))</f>
        <v>5.7000000000000002E-2</v>
      </c>
      <c r="G35" s="76">
        <f>IF(Cotización!$B$7 ="Nacional ",IFERROR(VLOOKUP(D35,$DP$32:$DS$48,2,TRUE)," "),IF(Cotización!$B$7 ="Dólar",IFERROR(VLOOKUP(D35,$DP$32:$DS$48,3,TRUE)," "),IFERROR(VLOOKUP(D35,$DP$32:$DS$48,4,TRUE)," ")))</f>
        <v>6.2799999999999995E-2</v>
      </c>
      <c r="H35" s="73">
        <f t="shared" si="49"/>
        <v>8.8043934983775816E-4</v>
      </c>
      <c r="I35" s="73">
        <f t="shared" si="50"/>
        <v>8.8307537243892528E-4</v>
      </c>
      <c r="J35" s="73">
        <f t="shared" si="51"/>
        <v>8.8398434574967258E-4</v>
      </c>
      <c r="K35" s="73">
        <f t="shared" si="4"/>
        <v>5.0001779580942259E-5</v>
      </c>
      <c r="L35" s="73">
        <f t="shared" si="5"/>
        <v>5.0053240186740488E-5</v>
      </c>
      <c r="M35" s="73">
        <f t="shared" ref="M35:M66" si="73">C35*(1-(B35+G35)/2+(B35*G35)/3)</f>
        <v>4.9852543824127382E-5</v>
      </c>
      <c r="N35" s="73">
        <f t="shared" si="6"/>
        <v>5.4973587209179726E-2</v>
      </c>
      <c r="O35" s="73">
        <f t="shared" si="7"/>
        <v>5.6972626744058986E-2</v>
      </c>
      <c r="P35" s="73">
        <f t="shared" ref="P35:P66" si="74">G35*(1-(B35+C35)/2+(B35*C35)/3)</f>
        <v>6.2769841395208845E-2</v>
      </c>
      <c r="Q35" s="73">
        <f t="shared" si="52"/>
        <v>5.5907624795116143E-2</v>
      </c>
      <c r="R35" s="73">
        <f t="shared" si="53"/>
        <v>5.7905703896078853E-2</v>
      </c>
      <c r="S35" s="73">
        <f t="shared" si="54"/>
        <v>6.3700133288870725E-2</v>
      </c>
      <c r="T35" s="73">
        <f t="shared" si="8"/>
        <v>0.94409237520488387</v>
      </c>
      <c r="U35" s="73">
        <f t="shared" si="55"/>
        <v>0.94209429610392115</v>
      </c>
      <c r="V35" s="73">
        <f t="shared" si="9"/>
        <v>0.9362998667111293</v>
      </c>
      <c r="W35" s="73">
        <f t="shared" si="56"/>
        <v>5.5119507537644538E-2</v>
      </c>
      <c r="X35" s="73">
        <f t="shared" si="57"/>
        <v>4.8575564355783203E-2</v>
      </c>
      <c r="Y35" s="73">
        <f t="shared" si="58"/>
        <v>3.6767103761523992E-2</v>
      </c>
      <c r="Z35" s="77">
        <v>7.2900000000000005E-4</v>
      </c>
      <c r="AA35" s="78">
        <v>1.22E-4</v>
      </c>
      <c r="AB35" s="78">
        <f>IF(Cotización!$B$7 ="Nacional ",IFERROR(VLOOKUP(D35,$DU$6:$DX$20,2,TRUE)," "),IF(Cotización!$B$7 ="Dólar",IFERROR(VLOOKUP(D35,$DU$6:$DX$20,3,TRUE)," "),IFERROR(VLOOKUP(D35,$DU$6:$DX$20,4,TRUE)," ")))</f>
        <v>5.5E-2</v>
      </c>
      <c r="AC35" s="78">
        <f>IF(Cotización!$B$7 ="Nacional ",IFERROR(VLOOKUP(D35,$DK$6:$DN$24,2,TRUE)," "),IF(Cotización!$B$7 ="Dólar",IFERROR(VLOOKUP(D35,$DK$6:$DN$24,3,TRUE)," "),IFERROR(VLOOKUP(D35,$DK$6:$DN$24,4,TRUE)," ")))</f>
        <v>5.7000000000000002E-2</v>
      </c>
      <c r="AD35" s="79">
        <f xml:space="preserve"> IF(Cotización!$B$7 ="Nacional ",IFERROR(VLOOKUP(D35,$DP$6:$DS$22,2,TRUE)," "),IF(Cotización!$B$7 ="Dólar",IFERROR(VLOOKUP(D35,$DP$6:$DS$22,3,TRUE)," "),IFERROR(VLOOKUP(D35,$DP$6:$DS$22,4,TRUE)," ")))</f>
        <v>6.2799999999999995E-2</v>
      </c>
      <c r="AE35" s="79">
        <f t="shared" si="10"/>
        <v>7.0890966153000013E-4</v>
      </c>
      <c r="AF35" s="79">
        <f t="shared" si="11"/>
        <v>7.0818072082200006E-4</v>
      </c>
      <c r="AG35" s="73">
        <f t="shared" si="12"/>
        <v>7.0606679276880014E-4</v>
      </c>
      <c r="AH35" s="73">
        <f t="shared" si="13"/>
        <v>1.1860216153E-4</v>
      </c>
      <c r="AI35" s="73">
        <f t="shared" si="14"/>
        <v>1.18480220822E-4</v>
      </c>
      <c r="AJ35" s="73">
        <f t="shared" si="15"/>
        <v>1.181265927688E-4</v>
      </c>
      <c r="AK35" s="73">
        <f t="shared" si="16"/>
        <v>5.4976599130530004E-2</v>
      </c>
      <c r="AL35" s="73">
        <f t="shared" si="17"/>
        <v>5.6975748189822005E-2</v>
      </c>
      <c r="AM35" s="73">
        <f t="shared" si="18"/>
        <v>6.2773280461768791E-2</v>
      </c>
      <c r="AN35" s="73">
        <f t="shared" si="19"/>
        <v>5.5804110953590003E-2</v>
      </c>
      <c r="AO35" s="73">
        <f t="shared" si="59"/>
        <v>5.7802409131466004E-2</v>
      </c>
      <c r="AP35" s="73">
        <f t="shared" si="20"/>
        <v>6.3597473847306393E-2</v>
      </c>
      <c r="AQ35" s="73">
        <f t="shared" si="21"/>
        <v>0.94419588904640994</v>
      </c>
      <c r="AR35" s="73">
        <f t="shared" si="22"/>
        <v>0.94219759086853405</v>
      </c>
      <c r="AS35" s="73">
        <f t="shared" si="23"/>
        <v>0.93640252615269359</v>
      </c>
      <c r="AT35" s="73">
        <f t="shared" si="60"/>
        <v>5.4797774685281603E-2</v>
      </c>
      <c r="AU35" s="73">
        <f t="shared" si="61"/>
        <v>4.8292028533830252E-2</v>
      </c>
      <c r="AV35" s="80">
        <f t="shared" si="62"/>
        <v>3.6552493985516056E-2</v>
      </c>
      <c r="AW35" s="73">
        <f t="shared" ref="AW35:AW66" si="75">B35*(1-G35/2)</f>
        <v>8.8046177317001599E-4</v>
      </c>
      <c r="AX35" s="73">
        <f t="shared" si="24"/>
        <v>8.8309788626333941E-4</v>
      </c>
      <c r="AY35" s="73">
        <f t="shared" si="25"/>
        <v>8.8400689077827851E-4</v>
      </c>
      <c r="AZ35" s="73">
        <f t="shared" si="26"/>
        <v>5.4975002375839174E-2</v>
      </c>
      <c r="BA35" s="73">
        <f t="shared" si="27"/>
        <v>5.6974093371324239E-2</v>
      </c>
      <c r="BB35" s="73">
        <f t="shared" si="63"/>
        <v>6.2771457258230912E-2</v>
      </c>
      <c r="BC35" s="73">
        <f t="shared" si="28"/>
        <v>5.5859009266617451E-2</v>
      </c>
      <c r="BD35" s="73">
        <f t="shared" si="29"/>
        <v>5.7857191257587579E-2</v>
      </c>
      <c r="BE35" s="73">
        <f t="shared" si="30"/>
        <v>6.3651919031400925E-2</v>
      </c>
      <c r="BF35" s="73">
        <f t="shared" si="31"/>
        <v>0.94414099073338253</v>
      </c>
      <c r="BG35" s="73">
        <f t="shared" si="32"/>
        <v>0.94214280874241241</v>
      </c>
      <c r="BH35" s="73">
        <f t="shared" si="33"/>
        <v>0.93634808096859912</v>
      </c>
      <c r="BI35" s="73">
        <f t="shared" si="64"/>
        <v>5.5144385875332075E-2</v>
      </c>
      <c r="BJ35" s="73">
        <f t="shared" si="65"/>
        <v>4.8597489067149301E-2</v>
      </c>
      <c r="BK35" s="80">
        <f t="shared" si="71"/>
        <v>3.6783698692502753E-2</v>
      </c>
      <c r="BL35" s="77">
        <v>7.2900000000000005E-4</v>
      </c>
      <c r="BM35" s="77">
        <f t="shared" si="34"/>
        <v>5.5E-2</v>
      </c>
      <c r="BN35" s="77">
        <f t="shared" si="35"/>
        <v>5.7000000000000002E-2</v>
      </c>
      <c r="BO35" s="79">
        <f t="shared" si="36"/>
        <v>6.2799999999999995E-2</v>
      </c>
      <c r="BP35" s="79">
        <f t="shared" si="37"/>
        <v>7.0895250000000006E-4</v>
      </c>
      <c r="BQ35" s="79">
        <f t="shared" si="38"/>
        <v>7.0822350000000007E-4</v>
      </c>
      <c r="BR35" s="73">
        <f t="shared" ref="BR35:BR66" si="76">BL35*(1-BO35/2)</f>
        <v>7.0610940000000004E-4</v>
      </c>
      <c r="BS35" s="73">
        <f t="shared" si="39"/>
        <v>5.4979952499999998E-2</v>
      </c>
      <c r="BT35" s="73">
        <f t="shared" si="40"/>
        <v>5.6979223500000002E-2</v>
      </c>
      <c r="BU35" s="73">
        <f t="shared" si="41"/>
        <v>6.2777109399999989E-2</v>
      </c>
      <c r="BV35" s="73">
        <f t="shared" si="42"/>
        <v>5.5688904999999997E-2</v>
      </c>
      <c r="BW35" s="73">
        <f t="shared" si="72"/>
        <v>5.7687447000000003E-2</v>
      </c>
      <c r="BX35" s="73">
        <f t="shared" si="43"/>
        <v>6.3483218799999991E-2</v>
      </c>
      <c r="BY35" s="73">
        <f t="shared" si="44"/>
        <v>0.94431109499999999</v>
      </c>
      <c r="BZ35" s="73">
        <f t="shared" si="45"/>
        <v>0.94231255300000005</v>
      </c>
      <c r="CA35" s="73">
        <f t="shared" si="46"/>
        <v>0.93651678120000004</v>
      </c>
      <c r="CB35" s="73">
        <f t="shared" si="66"/>
        <v>5.4833076916232425E-2</v>
      </c>
      <c r="CC35" s="73">
        <f t="shared" si="67"/>
        <v>4.8323139584491984E-2</v>
      </c>
      <c r="CD35" s="73">
        <f t="shared" si="68"/>
        <v>3.6576042105707383E-2</v>
      </c>
      <c r="CE35" s="73">
        <f>IF(A35&lt;=Cotización!$B$15+1,IF(Cotización!$B$8="Fija",VLOOKUP(Tablas!A35,Tablas!$DE$3:$DG$116,2,FALSE),(VLOOKUP(A35,Tablas!$DE$3:$DG$116,3,FALSE))/100),"")</f>
        <v>4.2599999999999999E-2</v>
      </c>
      <c r="CF35" s="81">
        <f t="shared" ref="CF35:CF66" si="77">IF(D35&lt;=110,POWER(1+$CE$3,-A35),"")</f>
        <v>0.25836726718248104</v>
      </c>
      <c r="CG35" s="81">
        <f t="shared" ref="CG35:CG66" si="78">IF(D35&lt;=110,POWER(1+$CE$3,-(A35+1)),"")</f>
        <v>0.24766800918566054</v>
      </c>
      <c r="CH35" s="83">
        <f>IF(D35&lt;=110,IF(Cotización!$B$10="Geométrico",POWER(1+Cotización!$B$11,Tablas!A35),1+Tablas!A35*Cotización!$B$11),"")</f>
        <v>1.32</v>
      </c>
      <c r="CI35" s="83">
        <f>IF(Cotización!$F$3="","",Cotización!$F$3)</f>
        <v>0.04</v>
      </c>
      <c r="CJ35" s="83">
        <f>IF(Cotización!$G$3="","",Cotización!$G$3)</f>
        <v>0.04</v>
      </c>
      <c r="CK35" s="83">
        <f>IF(Cotización!$H$3="","",Cotización!$H$3)</f>
        <v>0.04</v>
      </c>
      <c r="CL35" s="52"/>
      <c r="CM35" s="52"/>
      <c r="CN35" s="52"/>
      <c r="CP35" s="15">
        <v>32</v>
      </c>
      <c r="CQ35" s="16"/>
      <c r="CR35"/>
      <c r="CS35" s="16">
        <v>33</v>
      </c>
      <c r="CT35" s="16">
        <v>33</v>
      </c>
      <c r="CU35" s="18">
        <v>0.16000000000000006</v>
      </c>
      <c r="CV35"/>
      <c r="CW35"/>
      <c r="CX35"/>
      <c r="CY35"/>
      <c r="CZ35"/>
      <c r="DA35"/>
      <c r="DB35"/>
      <c r="DE35" s="24">
        <v>30</v>
      </c>
      <c r="DF35" s="23">
        <f>Cotización!$B$9</f>
        <v>4.2500000000000003E-2</v>
      </c>
      <c r="DG35" s="158">
        <v>4.24</v>
      </c>
      <c r="DK35" s="34">
        <v>4</v>
      </c>
      <c r="DL35" s="2">
        <v>0.14399999999999999</v>
      </c>
      <c r="DM35" s="2">
        <v>8.8499999999999995E-2</v>
      </c>
      <c r="DN35" s="27">
        <v>0.1195</v>
      </c>
      <c r="DO35" s="28"/>
      <c r="DP35" s="34">
        <v>4</v>
      </c>
      <c r="DQ35" s="2">
        <v>0.1555</v>
      </c>
      <c r="DR35" s="2">
        <v>0.1033</v>
      </c>
      <c r="DS35" s="27">
        <v>0.1211</v>
      </c>
      <c r="DT35" s="35"/>
      <c r="DU35" s="34">
        <v>4</v>
      </c>
      <c r="DV35" s="2">
        <v>0.1376</v>
      </c>
      <c r="DW35" s="2">
        <v>8.7400000000000005E-2</v>
      </c>
      <c r="DX35" s="27">
        <v>9.5399999999999999E-2</v>
      </c>
    </row>
    <row r="36" spans="1:128" s="12" customFormat="1" ht="16.2" thickBot="1" x14ac:dyDescent="0.35">
      <c r="A36" s="10">
        <f t="shared" si="69"/>
        <v>33</v>
      </c>
      <c r="B36" s="11">
        <v>9.7968094852677961E-4</v>
      </c>
      <c r="C36" s="11">
        <v>5.681287044633709E-5</v>
      </c>
      <c r="D36" s="10">
        <f t="shared" si="70"/>
        <v>34</v>
      </c>
      <c r="E36" s="73">
        <f>IF(Cotización!$B$7 ="Nacional ",IFERROR(VLOOKUP(D36,$DU$32:$DX$46,2,TRUE)," "),IF(Cotización!$B$7 ="Dólar",IFERROR(VLOOKUP(D36,$DU$32:$DX$46,3,TRUE)," "),IFERROR(VLOOKUP(D36,$DU$32:$DX$46,4,TRUE)," ")))</f>
        <v>5.5E-2</v>
      </c>
      <c r="F36" s="73">
        <f>IF(Cotización!$B$7 ="Nacional ",IFERROR(VLOOKUP(D36,$DK$32:$DN$50,2,TRUE)," "),IF(Cotización!$B$7 ="Dólar",IFERROR(VLOOKUP(D36,$DK$32:$DN$50,3,TRUE)," "),IFERROR(VLOOKUP(D36,$DK$32:$DN$50,4,TRUE)," ")))</f>
        <v>5.7000000000000002E-2</v>
      </c>
      <c r="G36" s="76">
        <f>IF(Cotización!$B$7 ="Nacional ",IFERROR(VLOOKUP(D36,$DP$32:$DS$48,2,TRUE)," "),IF(Cotización!$B$7 ="Dólar",IFERROR(VLOOKUP(D36,$DP$32:$DS$48,3,TRUE)," "),IFERROR(VLOOKUP(D36,$DP$32:$DS$48,4,TRUE)," ")))</f>
        <v>6.2799999999999995E-2</v>
      </c>
      <c r="H36" s="73">
        <f t="shared" si="49"/>
        <v>9.4889230261729224E-4</v>
      </c>
      <c r="I36" s="73">
        <f t="shared" si="50"/>
        <v>9.517332697616121E-4</v>
      </c>
      <c r="J36" s="73">
        <f t="shared" si="51"/>
        <v>9.5271291360448089E-4</v>
      </c>
      <c r="K36" s="73">
        <f t="shared" si="4"/>
        <v>5.5166931906462127E-5</v>
      </c>
      <c r="L36" s="73">
        <f t="shared" si="5"/>
        <v>5.5223707671250595E-5</v>
      </c>
      <c r="M36" s="73">
        <f t="shared" si="73"/>
        <v>5.5002282188575573E-5</v>
      </c>
      <c r="N36" s="73">
        <f t="shared" si="6"/>
        <v>5.4971497440383835E-2</v>
      </c>
      <c r="O36" s="73">
        <f t="shared" si="7"/>
        <v>5.6970460983670521E-2</v>
      </c>
      <c r="P36" s="73">
        <f t="shared" si="74"/>
        <v>6.2767455259201896E-2</v>
      </c>
      <c r="Q36" s="73">
        <f t="shared" si="52"/>
        <v>5.5979434061659568E-2</v>
      </c>
      <c r="R36" s="73">
        <f t="shared" si="53"/>
        <v>5.7977361185338597E-2</v>
      </c>
      <c r="S36" s="73">
        <f t="shared" si="54"/>
        <v>6.3771349844007758E-2</v>
      </c>
      <c r="T36" s="73">
        <f t="shared" si="8"/>
        <v>0.94402056593834038</v>
      </c>
      <c r="U36" s="73">
        <f t="shared" si="55"/>
        <v>0.94202263881466142</v>
      </c>
      <c r="V36" s="73">
        <f t="shared" si="9"/>
        <v>0.93622865015599221</v>
      </c>
      <c r="W36" s="73">
        <f t="shared" si="56"/>
        <v>5.203790679133833E-2</v>
      </c>
      <c r="X36" s="73">
        <f t="shared" si="57"/>
        <v>4.5762762109612297E-2</v>
      </c>
      <c r="Y36" s="73">
        <f t="shared" si="58"/>
        <v>3.4425034351269174E-2</v>
      </c>
      <c r="Z36" s="77">
        <v>7.5699999999999997E-4</v>
      </c>
      <c r="AA36" s="78">
        <v>1.4100000000000001E-4</v>
      </c>
      <c r="AB36" s="78">
        <f>IF(Cotización!$B$7 ="Nacional ",IFERROR(VLOOKUP(D36,$DU$6:$DX$20,2,TRUE)," "),IF(Cotización!$B$7 ="Dólar",IFERROR(VLOOKUP(D36,$DU$6:$DX$20,3,TRUE)," "),IFERROR(VLOOKUP(D36,$DU$6:$DX$20,4,TRUE)," ")))</f>
        <v>5.5E-2</v>
      </c>
      <c r="AC36" s="78">
        <f>IF(Cotización!$B$7 ="Nacional ",IFERROR(VLOOKUP(D36,$DK$6:$DN$24,2,TRUE)," "),IF(Cotización!$B$7 ="Dólar",IFERROR(VLOOKUP(D36,$DK$6:$DN$24,3,TRUE)," "),IFERROR(VLOOKUP(D36,$DK$6:$DN$24,4,TRUE)," ")))</f>
        <v>5.7000000000000002E-2</v>
      </c>
      <c r="AD36" s="79">
        <f xml:space="preserve"> IF(Cotización!$B$7 ="Nacional ",IFERROR(VLOOKUP(D36,$DP$6:$DS$22,2,TRUE)," "),IF(Cotización!$B$7 ="Dólar",IFERROR(VLOOKUP(D36,$DP$6:$DS$22,3,TRUE)," "),IFERROR(VLOOKUP(D36,$DP$6:$DS$22,4,TRUE)," ")))</f>
        <v>6.2799999999999995E-2</v>
      </c>
      <c r="AE36" s="79">
        <f t="shared" si="10"/>
        <v>7.3613108834499994E-4</v>
      </c>
      <c r="AF36" s="79">
        <f t="shared" si="11"/>
        <v>7.353741595029999E-4</v>
      </c>
      <c r="AG36" s="73">
        <f t="shared" si="12"/>
        <v>7.3317906586119999E-4</v>
      </c>
      <c r="AH36" s="73">
        <f t="shared" si="13"/>
        <v>1.3707108834500002E-4</v>
      </c>
      <c r="AI36" s="73">
        <f t="shared" si="14"/>
        <v>1.3693015950300001E-4</v>
      </c>
      <c r="AJ36" s="73">
        <f t="shared" si="15"/>
        <v>1.365214658612E-4</v>
      </c>
      <c r="AK36" s="73">
        <f t="shared" si="16"/>
        <v>5.4975306956844994E-2</v>
      </c>
      <c r="AL36" s="73">
        <f t="shared" si="17"/>
        <v>5.6974409028002999E-2</v>
      </c>
      <c r="AM36" s="73">
        <f t="shared" si="18"/>
        <v>6.2771805034361194E-2</v>
      </c>
      <c r="AN36" s="73">
        <f t="shared" si="19"/>
        <v>5.5848509133534993E-2</v>
      </c>
      <c r="AO36" s="73">
        <f t="shared" si="59"/>
        <v>5.7846713347008999E-2</v>
      </c>
      <c r="AP36" s="73">
        <f t="shared" si="20"/>
        <v>6.3641505566083598E-2</v>
      </c>
      <c r="AQ36" s="73">
        <f t="shared" si="21"/>
        <v>0.94415149086646499</v>
      </c>
      <c r="AR36" s="73">
        <f t="shared" si="22"/>
        <v>0.94215328665299103</v>
      </c>
      <c r="AS36" s="73">
        <f t="shared" ref="AS36:AS67" si="79">1-AP36</f>
        <v>0.93635849443391639</v>
      </c>
      <c r="AT36" s="73">
        <f t="shared" si="60"/>
        <v>5.173983358673432E-2</v>
      </c>
      <c r="AU36" s="73">
        <f t="shared" si="61"/>
        <v>4.5500632942729366E-2</v>
      </c>
      <c r="AV36" s="80">
        <f t="shared" si="62"/>
        <v>3.4227847705218375E-2</v>
      </c>
      <c r="AW36" s="73">
        <f t="shared" si="75"/>
        <v>9.489189667430388E-4</v>
      </c>
      <c r="AX36" s="73">
        <f t="shared" si="24"/>
        <v>9.5176004149376638E-4</v>
      </c>
      <c r="AY36" s="73">
        <f t="shared" si="25"/>
        <v>9.5273972244229324E-4</v>
      </c>
      <c r="AZ36" s="73">
        <f t="shared" si="26"/>
        <v>5.4973058773915513E-2</v>
      </c>
      <c r="BA36" s="73">
        <f t="shared" si="27"/>
        <v>5.697207909296699E-2</v>
      </c>
      <c r="BB36" s="73">
        <f t="shared" si="63"/>
        <v>6.2769238018216253E-2</v>
      </c>
      <c r="BC36" s="73">
        <f t="shared" si="28"/>
        <v>5.5925798496357808E-2</v>
      </c>
      <c r="BD36" s="73">
        <f t="shared" si="29"/>
        <v>5.792383913446076E-2</v>
      </c>
      <c r="BE36" s="73">
        <f t="shared" si="30"/>
        <v>6.3718156984959293E-2</v>
      </c>
      <c r="BF36" s="73">
        <f t="shared" si="31"/>
        <v>0.94407420150364219</v>
      </c>
      <c r="BG36" s="73">
        <f t="shared" si="32"/>
        <v>0.94207616086553925</v>
      </c>
      <c r="BH36" s="73">
        <f t="shared" si="33"/>
        <v>0.93628184301504069</v>
      </c>
      <c r="BI36" s="73">
        <f t="shared" si="64"/>
        <v>5.2064075113719972E-2</v>
      </c>
      <c r="BJ36" s="73">
        <f t="shared" si="65"/>
        <v>4.5785774847552724E-2</v>
      </c>
      <c r="BK36" s="80">
        <f t="shared" si="71"/>
        <v>3.4442345681652123E-2</v>
      </c>
      <c r="BL36" s="77">
        <v>7.5699999999999997E-4</v>
      </c>
      <c r="BM36" s="77">
        <f t="shared" si="34"/>
        <v>5.5E-2</v>
      </c>
      <c r="BN36" s="77">
        <f t="shared" si="35"/>
        <v>5.7000000000000002E-2</v>
      </c>
      <c r="BO36" s="79">
        <f t="shared" si="36"/>
        <v>6.2799999999999995E-2</v>
      </c>
      <c r="BP36" s="79">
        <f t="shared" si="37"/>
        <v>7.361825E-4</v>
      </c>
      <c r="BQ36" s="79">
        <f t="shared" si="38"/>
        <v>7.3542550000000001E-4</v>
      </c>
      <c r="BR36" s="73">
        <f t="shared" si="76"/>
        <v>7.3323019999999993E-4</v>
      </c>
      <c r="BS36" s="73">
        <f t="shared" si="39"/>
        <v>5.4979182500000001E-2</v>
      </c>
      <c r="BT36" s="73">
        <f t="shared" si="40"/>
        <v>5.6978425500000006E-2</v>
      </c>
      <c r="BU36" s="73">
        <f t="shared" si="41"/>
        <v>6.2776230199999991E-2</v>
      </c>
      <c r="BV36" s="73">
        <f t="shared" si="42"/>
        <v>5.5715365000000003E-2</v>
      </c>
      <c r="BW36" s="73">
        <f t="shared" si="72"/>
        <v>5.7713851000000004E-2</v>
      </c>
      <c r="BX36" s="73">
        <f t="shared" si="43"/>
        <v>6.3509460399999995E-2</v>
      </c>
      <c r="BY36" s="73">
        <f t="shared" si="44"/>
        <v>0.94428463500000004</v>
      </c>
      <c r="BZ36" s="73">
        <f t="shared" si="45"/>
        <v>0.94228614899999996</v>
      </c>
      <c r="CA36" s="73">
        <f t="shared" si="46"/>
        <v>0.93649053960000006</v>
      </c>
      <c r="CB36" s="73">
        <f t="shared" si="66"/>
        <v>5.1779482904986664E-2</v>
      </c>
      <c r="CC36" s="73">
        <f t="shared" si="67"/>
        <v>4.5535501030838005E-2</v>
      </c>
      <c r="CD36" s="73">
        <f t="shared" si="68"/>
        <v>3.425407722187275E-2</v>
      </c>
      <c r="CE36" s="73">
        <f>IF(A36&lt;=Cotización!$B$15+1,IF(Cotización!$B$8="Fija",VLOOKUP(Tablas!A36,Tablas!$DE$3:$DG$116,2,FALSE),(VLOOKUP(A36,Tablas!$DE$3:$DG$116,3,FALSE))/100),"")</f>
        <v>4.2699999999999995E-2</v>
      </c>
      <c r="CF36" s="81">
        <f t="shared" si="77"/>
        <v>0.24766800918566054</v>
      </c>
      <c r="CG36" s="81">
        <f t="shared" si="78"/>
        <v>0.23741181862122368</v>
      </c>
      <c r="CH36" s="83">
        <f>IF(D36&lt;=110,IF(Cotización!$B$10="Geométrico",POWER(1+Cotización!$B$11,Tablas!A36),1+Tablas!A36*Cotización!$B$11),"")</f>
        <v>1.33</v>
      </c>
      <c r="CI36" s="83">
        <f>IF(Cotización!$F$3="","",Cotización!$F$3)</f>
        <v>0.04</v>
      </c>
      <c r="CJ36" s="83">
        <f>IF(Cotización!$G$3="","",Cotización!$G$3)</f>
        <v>0.04</v>
      </c>
      <c r="CK36" s="83">
        <f>IF(Cotización!$H$3="","",Cotización!$H$3)</f>
        <v>0.04</v>
      </c>
      <c r="CL36" s="52"/>
      <c r="CM36" s="52"/>
      <c r="CN36" s="52"/>
      <c r="CP36" s="15">
        <v>33</v>
      </c>
      <c r="CQ36" s="16"/>
      <c r="CR36"/>
      <c r="CS36" s="16">
        <v>34</v>
      </c>
      <c r="CT36" s="16">
        <v>34</v>
      </c>
      <c r="CU36" s="18">
        <v>0.16500000000000006</v>
      </c>
      <c r="CV36"/>
      <c r="CW36"/>
      <c r="CX36"/>
      <c r="CY36"/>
      <c r="CZ36"/>
      <c r="DA36"/>
      <c r="DB36"/>
      <c r="DE36" s="24">
        <v>31</v>
      </c>
      <c r="DF36" s="23">
        <f>Cotización!$B$9</f>
        <v>4.2500000000000003E-2</v>
      </c>
      <c r="DG36" s="158">
        <v>4.25</v>
      </c>
      <c r="DK36" s="33">
        <v>5</v>
      </c>
      <c r="DL36" s="1">
        <v>0.12609999999999999</v>
      </c>
      <c r="DM36" s="1">
        <v>7.5200000000000003E-2</v>
      </c>
      <c r="DN36" s="26">
        <v>0.105</v>
      </c>
      <c r="DO36" s="28"/>
      <c r="DP36" s="33">
        <v>5</v>
      </c>
      <c r="DQ36" s="1">
        <v>0.13519999999999999</v>
      </c>
      <c r="DR36" s="1">
        <v>9.1700000000000004E-2</v>
      </c>
      <c r="DS36" s="26">
        <v>0.1047</v>
      </c>
      <c r="DT36" s="28"/>
      <c r="DU36" s="33">
        <v>5</v>
      </c>
      <c r="DV36" s="1">
        <v>0.1179</v>
      </c>
      <c r="DW36" s="1">
        <v>7.8899999999999998E-2</v>
      </c>
      <c r="DX36" s="26">
        <v>8.43E-2</v>
      </c>
    </row>
    <row r="37" spans="1:128" s="12" customFormat="1" ht="16.2" thickBot="1" x14ac:dyDescent="0.35">
      <c r="A37" s="10">
        <f t="shared" si="69"/>
        <v>34</v>
      </c>
      <c r="B37" s="11">
        <v>1.0558525784337045E-3</v>
      </c>
      <c r="C37" s="11">
        <v>6.2683798626898373E-5</v>
      </c>
      <c r="D37" s="10">
        <f t="shared" si="70"/>
        <v>35</v>
      </c>
      <c r="E37" s="73">
        <f>IF(Cotización!$B$7 ="Nacional ",IFERROR(VLOOKUP(D37,$DU$32:$DX$46,2,TRUE)," "),IF(Cotización!$B$7 ="Dólar",IFERROR(VLOOKUP(D37,$DU$32:$DX$46,3,TRUE)," "),IFERROR(VLOOKUP(D37,$DU$32:$DX$46,4,TRUE)," ")))</f>
        <v>5.5E-2</v>
      </c>
      <c r="F37" s="73">
        <f>IF(Cotización!$B$7 ="Nacional ",IFERROR(VLOOKUP(D37,$DK$32:$DN$50,2,TRUE)," "),IF(Cotización!$B$7 ="Dólar",IFERROR(VLOOKUP(D37,$DK$32:$DN$50,3,TRUE)," "),IFERROR(VLOOKUP(D37,$DK$32:$DN$50,4,TRUE)," ")))</f>
        <v>5.7000000000000002E-2</v>
      </c>
      <c r="G37" s="76">
        <f>IF(Cotización!$B$7 ="Nacional ",IFERROR(VLOOKUP(D37,$DP$32:$DS$48,2,TRUE)," "),IF(Cotización!$B$7 ="Dólar",IFERROR(VLOOKUP(D37,$DP$32:$DS$48,3,TRUE)," "),IFERROR(VLOOKUP(D37,$DP$32:$DS$48,4,TRUE)," ")))</f>
        <v>6.2799999999999995E-2</v>
      </c>
      <c r="H37" s="73">
        <f t="shared" si="49"/>
        <v>1.0226671005152184E-3</v>
      </c>
      <c r="I37" s="73">
        <f t="shared" si="50"/>
        <v>1.0257289450352983E-3</v>
      </c>
      <c r="J37" s="73">
        <f t="shared" si="51"/>
        <v>1.0267847534904985E-3</v>
      </c>
      <c r="K37" s="73">
        <f t="shared" si="4"/>
        <v>6.0865475452986376E-5</v>
      </c>
      <c r="L37" s="73">
        <f t="shared" si="5"/>
        <v>6.0928115128379666E-5</v>
      </c>
      <c r="M37" s="73">
        <f t="shared" si="73"/>
        <v>6.0683820394345822E-5</v>
      </c>
      <c r="N37" s="73">
        <f t="shared" si="6"/>
        <v>5.4969241463019756E-2</v>
      </c>
      <c r="O37" s="73">
        <f t="shared" si="7"/>
        <v>5.6968122970765936E-2</v>
      </c>
      <c r="P37" s="73">
        <f t="shared" si="74"/>
        <v>6.2764879343229829E-2</v>
      </c>
      <c r="Q37" s="73">
        <f t="shared" si="52"/>
        <v>5.6056954331638632E-2</v>
      </c>
      <c r="R37" s="73">
        <f t="shared" si="53"/>
        <v>5.8054717391254222E-2</v>
      </c>
      <c r="S37" s="73">
        <f t="shared" si="54"/>
        <v>6.3848230264139397E-2</v>
      </c>
      <c r="T37" s="73">
        <f t="shared" si="8"/>
        <v>0.9439430456683614</v>
      </c>
      <c r="U37" s="73">
        <f t="shared" si="55"/>
        <v>0.94194528260874577</v>
      </c>
      <c r="V37" s="73">
        <f t="shared" si="9"/>
        <v>0.93615176973586056</v>
      </c>
      <c r="W37" s="73">
        <f t="shared" si="56"/>
        <v>4.9124854219405815E-2</v>
      </c>
      <c r="X37" s="73">
        <f t="shared" si="57"/>
        <v>4.3109557921944576E-2</v>
      </c>
      <c r="Y37" s="73">
        <f t="shared" si="58"/>
        <v>3.2229703442262399E-2</v>
      </c>
      <c r="Z37" s="77">
        <v>7.8799999999999996E-4</v>
      </c>
      <c r="AA37" s="78">
        <v>1.6200000000000001E-4</v>
      </c>
      <c r="AB37" s="78">
        <f>IF(Cotización!$B$7 ="Nacional ",IFERROR(VLOOKUP(D37,$DU$6:$DX$20,2,TRUE)," "),IF(Cotización!$B$7 ="Dólar",IFERROR(VLOOKUP(D37,$DU$6:$DX$20,3,TRUE)," "),IFERROR(VLOOKUP(D37,$DU$6:$DX$20,4,TRUE)," ")))</f>
        <v>5.5E-2</v>
      </c>
      <c r="AC37" s="78">
        <f>IF(Cotización!$B$7 ="Nacional ",IFERROR(VLOOKUP(D37,$DK$6:$DN$24,2,TRUE)," "),IF(Cotización!$B$7 ="Dólar",IFERROR(VLOOKUP(D37,$DK$6:$DN$24,3,TRUE)," "),IFERROR(VLOOKUP(D37,$DK$6:$DN$24,4,TRUE)," ")))</f>
        <v>5.7000000000000002E-2</v>
      </c>
      <c r="AD37" s="79">
        <f xml:space="preserve"> IF(Cotización!$B$7 ="Nacional ",IFERROR(VLOOKUP(D37,$DP$6:$DS$22,2,TRUE)," "),IF(Cotización!$B$7 ="Dólar",IFERROR(VLOOKUP(D37,$DP$6:$DS$22,3,TRUE)," "),IFERROR(VLOOKUP(D37,$DP$6:$DS$22,4,TRUE)," ")))</f>
        <v>6.2799999999999995E-2</v>
      </c>
      <c r="AE37" s="79">
        <f t="shared" si="10"/>
        <v>7.6626851235999998E-4</v>
      </c>
      <c r="AF37" s="79">
        <f t="shared" si="11"/>
        <v>7.6548059746399996E-4</v>
      </c>
      <c r="AG37" s="73">
        <f t="shared" si="12"/>
        <v>7.631956442656E-4</v>
      </c>
      <c r="AH37" s="73">
        <f t="shared" si="13"/>
        <v>1.5748351236E-4</v>
      </c>
      <c r="AI37" s="73">
        <f t="shared" si="14"/>
        <v>1.5732159746400002E-4</v>
      </c>
      <c r="AJ37" s="73">
        <f t="shared" si="15"/>
        <v>1.5685204426560002E-4</v>
      </c>
      <c r="AK37" s="73">
        <f t="shared" si="16"/>
        <v>5.4973877340360001E-2</v>
      </c>
      <c r="AL37" s="73">
        <f t="shared" si="17"/>
        <v>5.6972927425464004E-2</v>
      </c>
      <c r="AM37" s="73">
        <f t="shared" si="18"/>
        <v>6.2770172672265603E-2</v>
      </c>
      <c r="AN37" s="73">
        <f t="shared" si="19"/>
        <v>5.5897629365080005E-2</v>
      </c>
      <c r="AO37" s="73">
        <f t="shared" si="59"/>
        <v>5.7895729620392002E-2</v>
      </c>
      <c r="AP37" s="73">
        <f t="shared" si="20"/>
        <v>6.3690220360796801E-2</v>
      </c>
      <c r="AQ37" s="73">
        <f t="shared" si="21"/>
        <v>0.94410237063491997</v>
      </c>
      <c r="AR37" s="73">
        <f t="shared" si="22"/>
        <v>0.94210427037960798</v>
      </c>
      <c r="AS37" s="73">
        <f t="shared" si="79"/>
        <v>0.93630977963920325</v>
      </c>
      <c r="AT37" s="73">
        <f t="shared" si="60"/>
        <v>4.8850241018098005E-2</v>
      </c>
      <c r="AU37" s="73">
        <f t="shared" si="61"/>
        <v>4.2868570871783827E-2</v>
      </c>
      <c r="AV37" s="80">
        <f t="shared" si="62"/>
        <v>3.204953594497166E-2</v>
      </c>
      <c r="AW37" s="73">
        <f t="shared" si="75"/>
        <v>1.0226988074708862E-3</v>
      </c>
      <c r="AX37" s="73">
        <f t="shared" si="24"/>
        <v>1.0257607799483439E-3</v>
      </c>
      <c r="AY37" s="73">
        <f t="shared" si="25"/>
        <v>1.0268166325267778E-3</v>
      </c>
      <c r="AZ37" s="73">
        <f t="shared" si="26"/>
        <v>5.4970964054093074E-2</v>
      </c>
      <c r="BA37" s="73">
        <f t="shared" si="27"/>
        <v>5.6969908201514645E-2</v>
      </c>
      <c r="BB37" s="73">
        <f t="shared" si="63"/>
        <v>6.2766846229037179E-2</v>
      </c>
      <c r="BC37" s="73">
        <f t="shared" si="28"/>
        <v>5.5997780686619855E-2</v>
      </c>
      <c r="BD37" s="73">
        <f t="shared" si="29"/>
        <v>5.7995668981462987E-2</v>
      </c>
      <c r="BE37" s="73">
        <f t="shared" si="30"/>
        <v>6.3789545036508064E-2</v>
      </c>
      <c r="BF37" s="73">
        <f t="shared" si="31"/>
        <v>0.94400221931338013</v>
      </c>
      <c r="BG37" s="73">
        <f t="shared" si="32"/>
        <v>0.94200433101853698</v>
      </c>
      <c r="BH37" s="73">
        <f t="shared" si="33"/>
        <v>0.93621045496349198</v>
      </c>
      <c r="BI37" s="73">
        <f t="shared" si="64"/>
        <v>4.9152350140010834E-2</v>
      </c>
      <c r="BJ37" s="73">
        <f t="shared" si="65"/>
        <v>4.3133686990636438E-2</v>
      </c>
      <c r="BK37" s="80">
        <f t="shared" si="71"/>
        <v>3.2247742892578375E-2</v>
      </c>
      <c r="BL37" s="77">
        <v>7.8799999999999996E-4</v>
      </c>
      <c r="BM37" s="77">
        <f t="shared" si="34"/>
        <v>5.5E-2</v>
      </c>
      <c r="BN37" s="77">
        <f t="shared" si="35"/>
        <v>5.7000000000000002E-2</v>
      </c>
      <c r="BO37" s="79">
        <f t="shared" si="36"/>
        <v>6.2799999999999995E-2</v>
      </c>
      <c r="BP37" s="79">
        <f t="shared" si="37"/>
        <v>7.6632999999999996E-4</v>
      </c>
      <c r="BQ37" s="79">
        <f t="shared" si="38"/>
        <v>7.6554200000000002E-4</v>
      </c>
      <c r="BR37" s="73">
        <f t="shared" si="76"/>
        <v>7.6325679999999997E-4</v>
      </c>
      <c r="BS37" s="73">
        <f t="shared" si="39"/>
        <v>5.4978329999999999E-2</v>
      </c>
      <c r="BT37" s="73">
        <f t="shared" si="40"/>
        <v>5.6977541999999999E-2</v>
      </c>
      <c r="BU37" s="73">
        <f t="shared" si="41"/>
        <v>6.2775256799999998E-2</v>
      </c>
      <c r="BV37" s="73">
        <f t="shared" si="42"/>
        <v>5.5744660000000001E-2</v>
      </c>
      <c r="BW37" s="73">
        <f t="shared" si="72"/>
        <v>5.7743084E-2</v>
      </c>
      <c r="BX37" s="73">
        <f t="shared" si="43"/>
        <v>6.3538513599999999E-2</v>
      </c>
      <c r="BY37" s="73">
        <f t="shared" si="44"/>
        <v>0.94425534</v>
      </c>
      <c r="BZ37" s="73">
        <f t="shared" si="45"/>
        <v>0.94225691600000006</v>
      </c>
      <c r="CA37" s="73">
        <f t="shared" si="46"/>
        <v>0.93646148640000004</v>
      </c>
      <c r="CB37" s="73">
        <f t="shared" si="66"/>
        <v>4.8894570115424071E-2</v>
      </c>
      <c r="CC37" s="73">
        <f t="shared" si="67"/>
        <v>4.2907471909133875E-2</v>
      </c>
      <c r="CD37" s="73">
        <f t="shared" ref="CD37:CD68" si="80">CA36*CD36</f>
        <v>3.207861926101168E-2</v>
      </c>
      <c r="CE37" s="73">
        <f>IF(A37&lt;=Cotización!$B$15+1,IF(Cotización!$B$8="Fija",VLOOKUP(Tablas!A37,Tablas!$DE$3:$DG$116,2,FALSE),(VLOOKUP(A37,Tablas!$DE$3:$DG$116,3,FALSE))/100),"")</f>
        <v>4.2699999999999995E-2</v>
      </c>
      <c r="CF37" s="81">
        <f t="shared" si="77"/>
        <v>0.23741181862122368</v>
      </c>
      <c r="CG37" s="81">
        <f t="shared" si="78"/>
        <v>0.22758034760470061</v>
      </c>
      <c r="CH37" s="83">
        <f>IF(D37&lt;=110,IF(Cotización!$B$10="Geométrico",POWER(1+Cotización!$B$11,Tablas!A37),1+Tablas!A37*Cotización!$B$11),"")</f>
        <v>1.34</v>
      </c>
      <c r="CI37" s="83">
        <f>IF(Cotización!$F$3="","",Cotización!$F$3)</f>
        <v>0.04</v>
      </c>
      <c r="CJ37" s="83">
        <f>IF(Cotización!$G$3="","",Cotización!$G$3)</f>
        <v>0.04</v>
      </c>
      <c r="CK37" s="83">
        <f>IF(Cotización!$H$3="","",Cotización!$H$3)</f>
        <v>0.04</v>
      </c>
      <c r="CL37" s="52"/>
      <c r="CM37" s="52"/>
      <c r="CN37" s="52"/>
      <c r="CP37" s="15">
        <v>34</v>
      </c>
      <c r="CQ37" s="16"/>
      <c r="CR37"/>
      <c r="CS37" s="16">
        <v>35</v>
      </c>
      <c r="CT37" s="16">
        <v>35</v>
      </c>
      <c r="CU37" s="18">
        <v>0.17000000000000007</v>
      </c>
      <c r="CV37"/>
      <c r="CW37"/>
      <c r="CX37"/>
      <c r="CY37"/>
      <c r="CZ37"/>
      <c r="DA37"/>
      <c r="DB37"/>
      <c r="DE37" s="24">
        <v>32</v>
      </c>
      <c r="DF37" s="23">
        <f>Cotización!$B$9</f>
        <v>4.2500000000000003E-2</v>
      </c>
      <c r="DG37" s="158">
        <v>4.26</v>
      </c>
      <c r="DK37" s="34">
        <v>6</v>
      </c>
      <c r="DL37" s="2">
        <v>0.11310000000000001</v>
      </c>
      <c r="DM37" s="2">
        <v>6.59E-2</v>
      </c>
      <c r="DN37" s="27">
        <v>9.4500000000000001E-2</v>
      </c>
      <c r="DO37" s="28"/>
      <c r="DP37" s="34">
        <v>6</v>
      </c>
      <c r="DQ37" s="2">
        <v>0.1206</v>
      </c>
      <c r="DR37" s="2">
        <v>8.3199999999999996E-2</v>
      </c>
      <c r="DS37" s="27">
        <v>9.2999999999999999E-2</v>
      </c>
      <c r="DT37" s="28"/>
      <c r="DU37" s="34">
        <v>6</v>
      </c>
      <c r="DV37" s="2">
        <v>0.10390000000000001</v>
      </c>
      <c r="DW37" s="2">
        <v>7.2499999999999995E-2</v>
      </c>
      <c r="DX37" s="27">
        <v>7.6300000000000007E-2</v>
      </c>
    </row>
    <row r="38" spans="1:128" s="12" customFormat="1" ht="16.2" thickBot="1" x14ac:dyDescent="0.35">
      <c r="A38" s="10">
        <f t="shared" si="69"/>
        <v>35</v>
      </c>
      <c r="B38" s="11">
        <v>1.1379466642293566E-3</v>
      </c>
      <c r="C38" s="11">
        <v>6.9161416760467131E-5</v>
      </c>
      <c r="D38" s="10">
        <f t="shared" si="70"/>
        <v>36</v>
      </c>
      <c r="E38" s="73">
        <f>IF(Cotización!$B$7 ="Nacional ",IFERROR(VLOOKUP(D38,$DU$32:$DX$46,2,TRUE)," "),IF(Cotización!$B$7 ="Dólar",IFERROR(VLOOKUP(D38,$DU$32:$DX$46,3,TRUE)," "),IFERROR(VLOOKUP(D38,$DU$32:$DX$46,4,TRUE)," ")))</f>
        <v>5.5E-2</v>
      </c>
      <c r="F38" s="73">
        <f>IF(Cotización!$B$7 ="Nacional ",IFERROR(VLOOKUP(D38,$DK$32:$DN$50,2,TRUE)," "),IF(Cotización!$B$7 ="Dólar",IFERROR(VLOOKUP(D38,$DK$32:$DN$50,3,TRUE)," "),IFERROR(VLOOKUP(D38,$DK$32:$DN$50,4,TRUE)," ")))</f>
        <v>5.7000000000000002E-2</v>
      </c>
      <c r="G38" s="76">
        <f>IF(Cotización!$B$7 ="Nacional ",IFERROR(VLOOKUP(D38,$DP$32:$DS$48,2,TRUE)," "),IF(Cotización!$B$7 ="Dólar",IFERROR(VLOOKUP(D38,$DP$32:$DS$48,3,TRUE)," "),IFERROR(VLOOKUP(D38,$DP$32:$DS$48,4,TRUE)," ")))</f>
        <v>6.2799999999999995E-2</v>
      </c>
      <c r="H38" s="73">
        <f t="shared" si="49"/>
        <v>1.1021774354660798E-3</v>
      </c>
      <c r="I38" s="73">
        <f t="shared" si="50"/>
        <v>1.1054773286351383E-3</v>
      </c>
      <c r="J38" s="73">
        <f t="shared" si="51"/>
        <v>1.1066152228313654E-3</v>
      </c>
      <c r="K38" s="73">
        <f t="shared" si="4"/>
        <v>6.7152460719112272E-5</v>
      </c>
      <c r="L38" s="73">
        <f t="shared" si="5"/>
        <v>6.7221569667870411E-5</v>
      </c>
      <c r="M38" s="73">
        <f t="shared" si="73"/>
        <v>6.6952044767713671E-5</v>
      </c>
      <c r="N38" s="73">
        <f t="shared" si="6"/>
        <v>5.4966805970642844E-2</v>
      </c>
      <c r="O38" s="73">
        <f t="shared" si="7"/>
        <v>5.6965598915029857E-2</v>
      </c>
      <c r="P38" s="73">
        <f t="shared" si="74"/>
        <v>6.2762098453752191E-2</v>
      </c>
      <c r="Q38" s="73">
        <f t="shared" si="52"/>
        <v>5.6140642763142082E-2</v>
      </c>
      <c r="R38" s="73">
        <f t="shared" si="53"/>
        <v>5.8138228704384107E-2</v>
      </c>
      <c r="S38" s="73">
        <f t="shared" si="54"/>
        <v>6.3931227933985979E-2</v>
      </c>
      <c r="T38" s="73">
        <f t="shared" si="8"/>
        <v>0.94385935723685788</v>
      </c>
      <c r="U38" s="73">
        <f t="shared" si="55"/>
        <v>0.94186177129561588</v>
      </c>
      <c r="V38" s="73">
        <f t="shared" si="9"/>
        <v>0.93606877206601402</v>
      </c>
      <c r="W38" s="73">
        <f t="shared" si="56"/>
        <v>4.6371064509880183E-2</v>
      </c>
      <c r="X38" s="73">
        <f t="shared" si="57"/>
        <v>4.0606844719924179E-2</v>
      </c>
      <c r="Y38" s="73">
        <f t="shared" si="58"/>
        <v>3.0171893915535902E-2</v>
      </c>
      <c r="Z38" s="77">
        <v>8.2100000000000001E-4</v>
      </c>
      <c r="AA38" s="78">
        <v>1.85E-4</v>
      </c>
      <c r="AB38" s="78">
        <f>IF(Cotización!$B$7 ="Nacional ",IFERROR(VLOOKUP(D38,$DU$6:$DX$20,2,TRUE)," "),IF(Cotización!$B$7 ="Dólar",IFERROR(VLOOKUP(D38,$DU$6:$DX$20,3,TRUE)," "),IFERROR(VLOOKUP(D38,$DU$6:$DX$20,4,TRUE)," ")))</f>
        <v>5.5E-2</v>
      </c>
      <c r="AC38" s="78">
        <f>IF(Cotización!$B$7 ="Nacional ",IFERROR(VLOOKUP(D38,$DK$6:$DN$24,2,TRUE)," "),IF(Cotización!$B$7 ="Dólar",IFERROR(VLOOKUP(D38,$DK$6:$DN$24,3,TRUE)," "),IFERROR(VLOOKUP(D38,$DK$6:$DN$24,4,TRUE)," ")))</f>
        <v>5.7000000000000002E-2</v>
      </c>
      <c r="AD38" s="79">
        <f xml:space="preserve"> IF(Cotización!$B$7 ="Nacional ",IFERROR(VLOOKUP(D38,$DP$6:$DS$22,2,TRUE)," "),IF(Cotización!$B$7 ="Dólar",IFERROR(VLOOKUP(D38,$DP$6:$DS$22,3,TRUE)," "),IFERROR(VLOOKUP(D38,$DP$6:$DS$22,4,TRUE)," ")))</f>
        <v>6.2799999999999995E-2</v>
      </c>
      <c r="AE38" s="79">
        <f t="shared" si="10"/>
        <v>7.9834934205833333E-4</v>
      </c>
      <c r="AF38" s="79">
        <f t="shared" si="11"/>
        <v>7.9752844331499998E-4</v>
      </c>
      <c r="AG38" s="73">
        <f t="shared" si="12"/>
        <v>7.9514783695933328E-4</v>
      </c>
      <c r="AH38" s="73">
        <f t="shared" si="13"/>
        <v>1.7983934205833334E-4</v>
      </c>
      <c r="AI38" s="73">
        <f t="shared" si="14"/>
        <v>1.7965444331500001E-4</v>
      </c>
      <c r="AJ38" s="73">
        <f t="shared" si="15"/>
        <v>1.7911823695933334E-4</v>
      </c>
      <c r="AK38" s="73">
        <f t="shared" si="16"/>
        <v>5.4972337784558331E-2</v>
      </c>
      <c r="AL38" s="73">
        <f t="shared" si="17"/>
        <v>5.6971331885814998E-2</v>
      </c>
      <c r="AM38" s="73">
        <f t="shared" si="18"/>
        <v>6.2768414779459325E-2</v>
      </c>
      <c r="AN38" s="73">
        <f t="shared" si="19"/>
        <v>5.5950526468675002E-2</v>
      </c>
      <c r="AO38" s="73">
        <f t="shared" si="59"/>
        <v>5.7948514772444996E-2</v>
      </c>
      <c r="AP38" s="73">
        <f t="shared" si="20"/>
        <v>6.3742680853377989E-2</v>
      </c>
      <c r="AQ38" s="73">
        <f t="shared" si="21"/>
        <v>0.94404947353132496</v>
      </c>
      <c r="AR38" s="73">
        <f t="shared" si="22"/>
        <v>0.942051485227555</v>
      </c>
      <c r="AS38" s="73">
        <f t="shared" si="79"/>
        <v>0.93625731914662202</v>
      </c>
      <c r="AT38" s="73">
        <f t="shared" si="60"/>
        <v>4.6119628351273534E-2</v>
      </c>
      <c r="AU38" s="73">
        <f t="shared" si="61"/>
        <v>4.038666368337842E-2</v>
      </c>
      <c r="AV38" s="80">
        <f t="shared" si="62"/>
        <v>3.000829393817514E-2</v>
      </c>
      <c r="AW38" s="73">
        <f t="shared" si="75"/>
        <v>1.1022151389725547E-3</v>
      </c>
      <c r="AX38" s="73">
        <f t="shared" si="24"/>
        <v>1.10551518429882E-3</v>
      </c>
      <c r="AY38" s="73">
        <f t="shared" si="25"/>
        <v>1.1066531309630492E-3</v>
      </c>
      <c r="AZ38" s="73">
        <f t="shared" si="26"/>
        <v>5.4968706466733692E-2</v>
      </c>
      <c r="BA38" s="73">
        <f t="shared" si="27"/>
        <v>5.6967568520069463E-2</v>
      </c>
      <c r="BB38" s="73">
        <f t="shared" si="63"/>
        <v>6.2764268474743187E-2</v>
      </c>
      <c r="BC38" s="73">
        <f t="shared" si="28"/>
        <v>5.6075359597696744E-2</v>
      </c>
      <c r="BD38" s="73">
        <f t="shared" si="29"/>
        <v>5.8073083704368283E-2</v>
      </c>
      <c r="BE38" s="73">
        <f t="shared" si="30"/>
        <v>6.3866483613715747E-2</v>
      </c>
      <c r="BF38" s="73">
        <f t="shared" si="31"/>
        <v>0.94392464040230328</v>
      </c>
      <c r="BG38" s="73">
        <f t="shared" si="32"/>
        <v>0.94192691629563174</v>
      </c>
      <c r="BH38" s="73">
        <f t="shared" si="33"/>
        <v>0.93613351638628428</v>
      </c>
      <c r="BI38" s="73">
        <f t="shared" si="64"/>
        <v>4.639992761663856E-2</v>
      </c>
      <c r="BJ38" s="73">
        <f t="shared" si="65"/>
        <v>4.0632119957977449E-2</v>
      </c>
      <c r="BK38" s="80">
        <f t="shared" si="71"/>
        <v>3.0190674045006517E-2</v>
      </c>
      <c r="BL38" s="77">
        <v>8.2100000000000001E-4</v>
      </c>
      <c r="BM38" s="77">
        <f t="shared" si="34"/>
        <v>5.5E-2</v>
      </c>
      <c r="BN38" s="77">
        <f t="shared" si="35"/>
        <v>5.7000000000000002E-2</v>
      </c>
      <c r="BO38" s="79">
        <f t="shared" si="36"/>
        <v>6.2799999999999995E-2</v>
      </c>
      <c r="BP38" s="79">
        <f t="shared" si="37"/>
        <v>7.9842250000000008E-4</v>
      </c>
      <c r="BQ38" s="79">
        <f t="shared" si="38"/>
        <v>7.9760150000000006E-4</v>
      </c>
      <c r="BR38" s="73">
        <f t="shared" si="76"/>
        <v>7.9522060000000001E-4</v>
      </c>
      <c r="BS38" s="73">
        <f t="shared" si="39"/>
        <v>5.4977422500000005E-2</v>
      </c>
      <c r="BT38" s="73">
        <f t="shared" si="40"/>
        <v>5.6976601500000001E-2</v>
      </c>
      <c r="BU38" s="73">
        <f t="shared" si="41"/>
        <v>6.27742206E-2</v>
      </c>
      <c r="BV38" s="73">
        <f t="shared" si="42"/>
        <v>5.5775845000000004E-2</v>
      </c>
      <c r="BW38" s="73">
        <f t="shared" si="72"/>
        <v>5.7774203000000003E-2</v>
      </c>
      <c r="BX38" s="73">
        <f t="shared" si="43"/>
        <v>6.3569441199999993E-2</v>
      </c>
      <c r="BY38" s="73">
        <f t="shared" si="44"/>
        <v>0.94422415500000001</v>
      </c>
      <c r="BZ38" s="73">
        <f t="shared" si="45"/>
        <v>0.94222579699999998</v>
      </c>
      <c r="CA38" s="73">
        <f t="shared" si="46"/>
        <v>0.93643055880000003</v>
      </c>
      <c r="CB38" s="73">
        <f t="shared" si="66"/>
        <v>4.6168958928493598E-2</v>
      </c>
      <c r="CC38" s="73">
        <f t="shared" si="67"/>
        <v>4.0429862154457118E-2</v>
      </c>
      <c r="CD38" s="73">
        <f t="shared" si="80"/>
        <v>3.0040391474826671E-2</v>
      </c>
      <c r="CE38" s="73">
        <f>IF(A38&lt;=Cotización!$B$15+1,IF(Cotización!$B$8="Fija",VLOOKUP(Tablas!A38,Tablas!$DE$3:$DG$116,2,FALSE),(VLOOKUP(A38,Tablas!$DE$3:$DG$116,3,FALSE))/100),"")</f>
        <v>4.2800000000000005E-2</v>
      </c>
      <c r="CF38" s="81">
        <f t="shared" si="77"/>
        <v>0.22758034760470061</v>
      </c>
      <c r="CG38" s="81">
        <f t="shared" si="78"/>
        <v>0.21815600805665325</v>
      </c>
      <c r="CH38" s="83">
        <f>IF(D38&lt;=110,IF(Cotización!$B$10="Geométrico",POWER(1+Cotización!$B$11,Tablas!A38),1+Tablas!A38*Cotización!$B$11),"")</f>
        <v>1.35</v>
      </c>
      <c r="CI38" s="83">
        <f>IF(Cotización!$F$3="","",Cotización!$F$3)</f>
        <v>0.04</v>
      </c>
      <c r="CJ38" s="83">
        <f>IF(Cotización!$G$3="","",Cotización!$G$3)</f>
        <v>0.04</v>
      </c>
      <c r="CK38" s="83">
        <f>IF(Cotización!$H$3="","",Cotización!$H$3)</f>
        <v>0.04</v>
      </c>
      <c r="CL38" s="52"/>
      <c r="CM38" s="52"/>
      <c r="CN38" s="52"/>
      <c r="CP38" s="15">
        <v>35</v>
      </c>
      <c r="CQ38" s="16"/>
      <c r="CR38"/>
      <c r="CS38" s="16">
        <v>36</v>
      </c>
      <c r="CT38" s="16">
        <v>36</v>
      </c>
      <c r="CU38" s="18">
        <v>0.17500000000000007</v>
      </c>
      <c r="CV38"/>
      <c r="CW38"/>
      <c r="CX38"/>
      <c r="CY38"/>
      <c r="CZ38"/>
      <c r="DA38"/>
      <c r="DB38"/>
      <c r="DE38" s="24">
        <v>33</v>
      </c>
      <c r="DF38" s="23">
        <f>Cotización!$B$9</f>
        <v>4.2500000000000003E-2</v>
      </c>
      <c r="DG38" s="158">
        <v>4.2699999999999996</v>
      </c>
      <c r="DK38" s="33">
        <v>7</v>
      </c>
      <c r="DL38" s="1">
        <v>0.1032</v>
      </c>
      <c r="DM38" s="1">
        <v>5.8900000000000001E-2</v>
      </c>
      <c r="DN38" s="26">
        <v>8.6400000000000005E-2</v>
      </c>
      <c r="DO38" s="28"/>
      <c r="DP38" s="33">
        <v>7</v>
      </c>
      <c r="DQ38" s="1">
        <v>0.1095</v>
      </c>
      <c r="DR38" s="1">
        <v>7.6600000000000001E-2</v>
      </c>
      <c r="DS38" s="26">
        <v>8.4099999999999994E-2</v>
      </c>
      <c r="DT38" s="28"/>
      <c r="DU38" s="33">
        <v>7</v>
      </c>
      <c r="DV38" s="1">
        <v>9.3299999999999994E-2</v>
      </c>
      <c r="DW38" s="1">
        <v>6.7599999999999993E-2</v>
      </c>
      <c r="DX38" s="26">
        <v>7.0000000000000007E-2</v>
      </c>
    </row>
    <row r="39" spans="1:128" s="12" customFormat="1" ht="16.2" thickBot="1" x14ac:dyDescent="0.35">
      <c r="A39" s="10">
        <f t="shared" si="69"/>
        <v>36</v>
      </c>
      <c r="B39" s="11">
        <v>1.226423685541085E-3</v>
      </c>
      <c r="C39" s="11">
        <v>7.6308418970997898E-5</v>
      </c>
      <c r="D39" s="10">
        <f t="shared" si="70"/>
        <v>37</v>
      </c>
      <c r="E39" s="73">
        <f>IF(Cotización!$B$7 ="Nacional ",IFERROR(VLOOKUP(D39,$DU$32:$DX$46,2,TRUE)," "),IF(Cotización!$B$7 ="Dólar",IFERROR(VLOOKUP(D39,$DU$32:$DX$46,3,TRUE)," "),IFERROR(VLOOKUP(D39,$DU$32:$DX$46,4,TRUE)," ")))</f>
        <v>5.5E-2</v>
      </c>
      <c r="F39" s="73">
        <f>IF(Cotización!$B$7 ="Nacional ",IFERROR(VLOOKUP(D39,$DK$32:$DN$50,2,TRUE)," "),IF(Cotización!$B$7 ="Dólar",IFERROR(VLOOKUP(D39,$DK$32:$DN$50,3,TRUE)," "),IFERROR(VLOOKUP(D39,$DK$32:$DN$50,4,TRUE)," ")))</f>
        <v>5.7000000000000002E-2</v>
      </c>
      <c r="G39" s="76">
        <f>IF(Cotización!$B$7 ="Nacional ",IFERROR(VLOOKUP(D39,$DP$32:$DS$48,2,TRUE)," "),IF(Cotización!$B$7 ="Dólar",IFERROR(VLOOKUP(D39,$DP$32:$DS$48,3,TRUE)," "),IFERROR(VLOOKUP(D39,$DP$32:$DS$48,4,TRUE)," ")))</f>
        <v>6.2799999999999995E-2</v>
      </c>
      <c r="H39" s="73">
        <f t="shared" si="49"/>
        <v>1.187869147665283E-3</v>
      </c>
      <c r="I39" s="73">
        <f t="shared" si="50"/>
        <v>1.1914255954195443E-3</v>
      </c>
      <c r="J39" s="73">
        <f t="shared" si="51"/>
        <v>1.1926519567141171E-3</v>
      </c>
      <c r="K39" s="73">
        <f t="shared" si="4"/>
        <v>7.4088613946704564E-5</v>
      </c>
      <c r="L39" s="73">
        <f t="shared" si="5"/>
        <v>7.4164859974707267E-5</v>
      </c>
      <c r="M39" s="73">
        <f t="shared" si="73"/>
        <v>7.3867500465496711E-5</v>
      </c>
      <c r="N39" s="73">
        <f t="shared" si="6"/>
        <v>5.4964176582877548E-2</v>
      </c>
      <c r="O39" s="73">
        <f t="shared" si="7"/>
        <v>5.6962873913164007E-2</v>
      </c>
      <c r="P39" s="73">
        <f t="shared" si="74"/>
        <v>6.2759096170994719E-2</v>
      </c>
      <c r="Q39" s="73">
        <f t="shared" si="52"/>
        <v>5.6230993399566373E-2</v>
      </c>
      <c r="R39" s="73">
        <f t="shared" si="53"/>
        <v>5.8228388122530256E-2</v>
      </c>
      <c r="S39" s="73">
        <f t="shared" si="54"/>
        <v>6.4020832819125503E-2</v>
      </c>
      <c r="T39" s="73">
        <f t="shared" si="8"/>
        <v>0.94376900660043361</v>
      </c>
      <c r="U39" s="73">
        <f t="shared" si="55"/>
        <v>0.94177161187746972</v>
      </c>
      <c r="V39" s="73">
        <f t="shared" si="9"/>
        <v>0.93597916718087448</v>
      </c>
      <c r="W39" s="73">
        <f t="shared" si="56"/>
        <v>4.3767763142684379E-2</v>
      </c>
      <c r="X39" s="73">
        <f t="shared" si="57"/>
        <v>3.8246034694633814E-2</v>
      </c>
      <c r="Y39" s="73">
        <f t="shared" si="58"/>
        <v>2.824296768842173E-2</v>
      </c>
      <c r="Z39" s="77">
        <v>8.5700000000000001E-4</v>
      </c>
      <c r="AA39" s="78">
        <v>2.1100000000000001E-4</v>
      </c>
      <c r="AB39" s="78">
        <f>IF(Cotización!$B$7 ="Nacional ",IFERROR(VLOOKUP(D39,$DU$6:$DX$20,2,TRUE)," "),IF(Cotización!$B$7 ="Dólar",IFERROR(VLOOKUP(D39,$DU$6:$DX$20,3,TRUE)," "),IFERROR(VLOOKUP(D39,$DU$6:$DX$20,4,TRUE)," ")))</f>
        <v>5.5E-2</v>
      </c>
      <c r="AC39" s="78">
        <f>IF(Cotización!$B$7 ="Nacional ",IFERROR(VLOOKUP(D39,$DK$6:$DN$24,2,TRUE)," "),IF(Cotización!$B$7 ="Dólar",IFERROR(VLOOKUP(D39,$DK$6:$DN$24,3,TRUE)," "),IFERROR(VLOOKUP(D39,$DK$6:$DN$24,4,TRUE)," ")))</f>
        <v>5.7000000000000002E-2</v>
      </c>
      <c r="AD39" s="79">
        <f xml:space="preserve"> IF(Cotización!$B$7 ="Nacional ",IFERROR(VLOOKUP(D39,$DP$6:$DS$22,2,TRUE)," "),IF(Cotización!$B$7 ="Dólar",IFERROR(VLOOKUP(D39,$DP$6:$DS$22,3,TRUE)," "),IFERROR(VLOOKUP(D39,$DP$6:$DS$22,4,TRUE)," ")))</f>
        <v>6.2799999999999995E-2</v>
      </c>
      <c r="AE39" s="79">
        <f t="shared" si="10"/>
        <v>8.3334540166166669E-4</v>
      </c>
      <c r="AF39" s="79">
        <f t="shared" si="11"/>
        <v>8.3248852221299999E-4</v>
      </c>
      <c r="AG39" s="73">
        <f t="shared" si="12"/>
        <v>8.3000357181186668E-4</v>
      </c>
      <c r="AH39" s="73">
        <f t="shared" si="13"/>
        <v>2.0511040166166667E-4</v>
      </c>
      <c r="AI39" s="73">
        <f t="shared" si="14"/>
        <v>2.0489952221300001E-4</v>
      </c>
      <c r="AJ39" s="73">
        <f t="shared" si="15"/>
        <v>2.0428797181186667E-4</v>
      </c>
      <c r="AK39" s="73">
        <f t="shared" si="16"/>
        <v>5.4970633315161666E-2</v>
      </c>
      <c r="AL39" s="73">
        <f t="shared" si="17"/>
        <v>5.6969565435713E-2</v>
      </c>
      <c r="AM39" s="73">
        <f t="shared" si="18"/>
        <v>6.276646858531186E-2</v>
      </c>
      <c r="AN39" s="73">
        <f t="shared" si="19"/>
        <v>5.6009089118484998E-2</v>
      </c>
      <c r="AO39" s="73">
        <f t="shared" si="59"/>
        <v>5.8006953480138998E-2</v>
      </c>
      <c r="AP39" s="73">
        <f t="shared" si="20"/>
        <v>6.3800760128935596E-2</v>
      </c>
      <c r="AQ39" s="73">
        <f t="shared" si="21"/>
        <v>0.94399091088151499</v>
      </c>
      <c r="AR39" s="73">
        <f t="shared" si="22"/>
        <v>0.94199304651986104</v>
      </c>
      <c r="AS39" s="73">
        <f t="shared" si="79"/>
        <v>0.93619923987106435</v>
      </c>
      <c r="AT39" s="73">
        <f t="shared" si="60"/>
        <v>4.3539210864480149E-2</v>
      </c>
      <c r="AU39" s="73">
        <f t="shared" si="61"/>
        <v>3.8046316506312398E-2</v>
      </c>
      <c r="AV39" s="80">
        <f t="shared" si="62"/>
        <v>2.8095484834719686E-2</v>
      </c>
      <c r="AW39" s="73">
        <f t="shared" si="75"/>
        <v>1.187913981815095E-3</v>
      </c>
      <c r="AX39" s="73">
        <f t="shared" si="24"/>
        <v>1.1914706105031641E-3</v>
      </c>
      <c r="AY39" s="73">
        <f t="shared" si="25"/>
        <v>1.1926970341887052E-3</v>
      </c>
      <c r="AZ39" s="73">
        <f t="shared" si="26"/>
        <v>5.4966273348647621E-2</v>
      </c>
      <c r="BA39" s="73">
        <f t="shared" si="27"/>
        <v>5.6965046924962084E-2</v>
      </c>
      <c r="BB39" s="73">
        <f t="shared" si="63"/>
        <v>6.2761490296274008E-2</v>
      </c>
      <c r="BC39" s="73">
        <f t="shared" si="28"/>
        <v>5.6158970382836328E-2</v>
      </c>
      <c r="BD39" s="73">
        <f t="shared" si="29"/>
        <v>5.8156517535465246E-2</v>
      </c>
      <c r="BE39" s="73">
        <f t="shared" si="30"/>
        <v>6.3949404278089109E-2</v>
      </c>
      <c r="BF39" s="73">
        <f t="shared" si="31"/>
        <v>0.94384102961716365</v>
      </c>
      <c r="BG39" s="73">
        <f t="shared" si="32"/>
        <v>0.94184348246453475</v>
      </c>
      <c r="BH39" s="73">
        <f t="shared" si="33"/>
        <v>0.93605059572191085</v>
      </c>
      <c r="BI39" s="73">
        <f t="shared" si="64"/>
        <v>4.3798034990228454E-2</v>
      </c>
      <c r="BJ39" s="73">
        <f t="shared" si="65"/>
        <v>3.8272487454571895E-2</v>
      </c>
      <c r="BK39" s="80">
        <f t="shared" si="71"/>
        <v>2.8262501855824074E-2</v>
      </c>
      <c r="BL39" s="77">
        <v>8.5700000000000001E-4</v>
      </c>
      <c r="BM39" s="77">
        <f t="shared" si="34"/>
        <v>5.5E-2</v>
      </c>
      <c r="BN39" s="77">
        <f t="shared" si="35"/>
        <v>5.7000000000000002E-2</v>
      </c>
      <c r="BO39" s="79">
        <f t="shared" si="36"/>
        <v>6.2799999999999995E-2</v>
      </c>
      <c r="BP39" s="79">
        <f t="shared" si="37"/>
        <v>8.3343250000000001E-4</v>
      </c>
      <c r="BQ39" s="79">
        <f t="shared" si="38"/>
        <v>8.3257550000000007E-4</v>
      </c>
      <c r="BR39" s="73">
        <f t="shared" si="76"/>
        <v>8.3009019999999998E-4</v>
      </c>
      <c r="BS39" s="73">
        <f t="shared" si="39"/>
        <v>5.4976432499999998E-2</v>
      </c>
      <c r="BT39" s="73">
        <f t="shared" si="40"/>
        <v>5.69755755E-2</v>
      </c>
      <c r="BU39" s="73">
        <f t="shared" si="41"/>
        <v>6.2773090199999992E-2</v>
      </c>
      <c r="BV39" s="73">
        <f t="shared" si="42"/>
        <v>5.5809865E-2</v>
      </c>
      <c r="BW39" s="73">
        <f t="shared" si="72"/>
        <v>5.7808151000000002E-2</v>
      </c>
      <c r="BX39" s="73">
        <f t="shared" si="43"/>
        <v>6.3603180399999987E-2</v>
      </c>
      <c r="BY39" s="73">
        <f t="shared" si="44"/>
        <v>0.94419013500000004</v>
      </c>
      <c r="BZ39" s="73">
        <f t="shared" si="45"/>
        <v>0.94219184899999997</v>
      </c>
      <c r="CA39" s="73">
        <f t="shared" si="46"/>
        <v>0.93639681959999999</v>
      </c>
      <c r="CB39" s="73">
        <f t="shared" si="66"/>
        <v>4.3593846231486572E-2</v>
      </c>
      <c r="CC39" s="73">
        <f t="shared" si="67"/>
        <v>3.8094059091083494E-2</v>
      </c>
      <c r="CD39" s="73">
        <f t="shared" si="80"/>
        <v>2.8130740575342695E-2</v>
      </c>
      <c r="CE39" s="73">
        <f>IF(A39&lt;=Cotización!$B$15+1,IF(Cotización!$B$8="Fija",VLOOKUP(Tablas!A39,Tablas!$DE$3:$DG$116,2,FALSE),(VLOOKUP(A39,Tablas!$DE$3:$DG$116,3,FALSE))/100),"")</f>
        <v>4.2800000000000005E-2</v>
      </c>
      <c r="CF39" s="81">
        <f t="shared" si="77"/>
        <v>0.21815600805665325</v>
      </c>
      <c r="CG39" s="81">
        <f t="shared" si="78"/>
        <v>0.20912194023835626</v>
      </c>
      <c r="CH39" s="83">
        <f>IF(D39&lt;=110,IF(Cotización!$B$10="Geométrico",POWER(1+Cotización!$B$11,Tablas!A39),1+Tablas!A39*Cotización!$B$11),"")</f>
        <v>1.3599999999999999</v>
      </c>
      <c r="CI39" s="83">
        <f>IF(Cotización!$F$3="","",Cotización!$F$3)</f>
        <v>0.04</v>
      </c>
      <c r="CJ39" s="83">
        <f>IF(Cotización!$G$3="","",Cotización!$G$3)</f>
        <v>0.04</v>
      </c>
      <c r="CK39" s="83">
        <f>IF(Cotización!$H$3="","",Cotización!$H$3)</f>
        <v>0.04</v>
      </c>
      <c r="CL39" s="52"/>
      <c r="CM39" s="52"/>
      <c r="CN39" s="52"/>
      <c r="CP39" s="15">
        <v>36</v>
      </c>
      <c r="CQ39" s="16"/>
      <c r="CR39"/>
      <c r="CS39" s="16">
        <v>37</v>
      </c>
      <c r="CT39" s="16">
        <v>37</v>
      </c>
      <c r="CU39" s="18">
        <v>0.18000000000000008</v>
      </c>
      <c r="CV39"/>
      <c r="CW39"/>
      <c r="CX39"/>
      <c r="CY39"/>
      <c r="CZ39"/>
      <c r="DA39"/>
      <c r="DB39"/>
      <c r="DE39" s="24">
        <v>34</v>
      </c>
      <c r="DF39" s="23">
        <f>Cotización!$B$9</f>
        <v>4.2500000000000003E-2</v>
      </c>
      <c r="DG39" s="158">
        <v>4.2699999999999996</v>
      </c>
      <c r="DK39" s="34">
        <v>8</v>
      </c>
      <c r="DL39" s="2">
        <v>9.5299999999999996E-2</v>
      </c>
      <c r="DM39" s="2">
        <v>5.3499999999999999E-2</v>
      </c>
      <c r="DN39" s="27">
        <v>0.08</v>
      </c>
      <c r="DO39" s="28"/>
      <c r="DP39" s="34">
        <v>8</v>
      </c>
      <c r="DQ39" s="2">
        <v>0.1007</v>
      </c>
      <c r="DR39" s="2">
        <v>7.1400000000000005E-2</v>
      </c>
      <c r="DS39" s="27">
        <v>7.7100000000000002E-2</v>
      </c>
      <c r="DT39" s="28"/>
      <c r="DU39" s="34">
        <v>8</v>
      </c>
      <c r="DV39" s="2">
        <v>8.5099999999999995E-2</v>
      </c>
      <c r="DW39" s="2">
        <v>6.3500000000000001E-2</v>
      </c>
      <c r="DX39" s="27">
        <v>6.5000000000000002E-2</v>
      </c>
    </row>
    <row r="40" spans="1:128" s="12" customFormat="1" ht="16.2" thickBot="1" x14ac:dyDescent="0.35">
      <c r="A40" s="10">
        <f t="shared" si="69"/>
        <v>37</v>
      </c>
      <c r="B40" s="11">
        <v>1.3217799249622996E-3</v>
      </c>
      <c r="C40" s="11">
        <v>8.4193978067577434E-5</v>
      </c>
      <c r="D40" s="10">
        <f t="shared" si="70"/>
        <v>38</v>
      </c>
      <c r="E40" s="73">
        <f>IF(Cotización!$B$7 ="Nacional ",IFERROR(VLOOKUP(D40,$DU$32:$DX$46,2,TRUE)," "),IF(Cotización!$B$7 ="Dólar",IFERROR(VLOOKUP(D40,$DU$32:$DX$46,3,TRUE)," "),IFERROR(VLOOKUP(D40,$DU$32:$DX$46,4,TRUE)," ")))</f>
        <v>5.5E-2</v>
      </c>
      <c r="F40" s="73">
        <f>IF(Cotización!$B$7 ="Nacional ",IFERROR(VLOOKUP(D40,$DK$32:$DN$50,2,TRUE)," "),IF(Cotización!$B$7 ="Dólar",IFERROR(VLOOKUP(D40,$DK$32:$DN$50,3,TRUE)," "),IFERROR(VLOOKUP(D40,$DK$32:$DN$50,4,TRUE)," ")))</f>
        <v>5.7000000000000002E-2</v>
      </c>
      <c r="G40" s="76">
        <f>IF(Cotización!$B$7 ="Nacional ",IFERROR(VLOOKUP(D40,$DP$32:$DS$48,2,TRUE)," "),IF(Cotización!$B$7 ="Dólar",IFERROR(VLOOKUP(D40,$DP$32:$DS$48,3,TRUE)," "),IFERROR(VLOOKUP(D40,$DP$32:$DS$48,4,TRUE)," ")))</f>
        <v>6.2799999999999995E-2</v>
      </c>
      <c r="H40" s="73">
        <f t="shared" si="49"/>
        <v>1.2802227219485269E-3</v>
      </c>
      <c r="I40" s="73">
        <f t="shared" si="50"/>
        <v>1.2840556685781582E-3</v>
      </c>
      <c r="J40" s="73">
        <f t="shared" si="51"/>
        <v>1.2853773743125138E-3</v>
      </c>
      <c r="K40" s="73">
        <f t="shared" si="4"/>
        <v>8.1740921169935497E-5</v>
      </c>
      <c r="L40" s="73">
        <f t="shared" si="5"/>
        <v>8.1825040957396393E-5</v>
      </c>
      <c r="M40" s="73">
        <f t="shared" si="73"/>
        <v>8.1496973786298878E-5</v>
      </c>
      <c r="N40" s="73">
        <f t="shared" si="6"/>
        <v>5.4961337757908367E-2</v>
      </c>
      <c r="O40" s="73">
        <f t="shared" si="7"/>
        <v>5.6959931858195943E-2</v>
      </c>
      <c r="P40" s="73">
        <f t="shared" si="74"/>
        <v>6.2755854749029907E-2</v>
      </c>
      <c r="Q40" s="73">
        <f t="shared" si="52"/>
        <v>5.6328540173178274E-2</v>
      </c>
      <c r="R40" s="73">
        <f t="shared" si="53"/>
        <v>5.8325728447944036E-2</v>
      </c>
      <c r="S40" s="73">
        <f t="shared" si="54"/>
        <v>6.4117574444764736E-2</v>
      </c>
      <c r="T40" s="73">
        <f t="shared" si="8"/>
        <v>0.94367145982682177</v>
      </c>
      <c r="U40" s="73">
        <f t="shared" si="55"/>
        <v>0.94167427155205596</v>
      </c>
      <c r="V40" s="73">
        <f t="shared" si="9"/>
        <v>0.93588242555523526</v>
      </c>
      <c r="W40" s="73">
        <f t="shared" si="56"/>
        <v>4.1306658342294307E-2</v>
      </c>
      <c r="X40" s="73">
        <f t="shared" si="57"/>
        <v>3.601902974228692E-2</v>
      </c>
      <c r="Y40" s="73">
        <f t="shared" si="58"/>
        <v>2.6434829375725319E-2</v>
      </c>
      <c r="Z40" s="77">
        <v>8.9599999999999999E-4</v>
      </c>
      <c r="AA40" s="78">
        <v>2.4000000000000001E-4</v>
      </c>
      <c r="AB40" s="78">
        <f>IF(Cotización!$B$7 ="Nacional ",IFERROR(VLOOKUP(D40,$DU$6:$DX$20,2,TRUE)," "),IF(Cotización!$B$7 ="Dólar",IFERROR(VLOOKUP(D40,$DU$6:$DX$20,3,TRUE)," "),IFERROR(VLOOKUP(D40,$DU$6:$DX$20,4,TRUE)," ")))</f>
        <v>5.5E-2</v>
      </c>
      <c r="AC40" s="78">
        <f>IF(Cotización!$B$7 ="Nacional ",IFERROR(VLOOKUP(D40,$DK$6:$DN$24,2,TRUE)," "),IF(Cotización!$B$7 ="Dólar",IFERROR(VLOOKUP(D40,$DK$6:$DN$24,3,TRUE)," "),IFERROR(VLOOKUP(D40,$DK$6:$DN$24,4,TRUE)," ")))</f>
        <v>5.7000000000000002E-2</v>
      </c>
      <c r="AD40" s="79">
        <f xml:space="preserve"> IF(Cotización!$B$7 ="Nacional ",IFERROR(VLOOKUP(D40,$DP$6:$DS$22,2,TRUE)," "),IF(Cotización!$B$7 ="Dólar",IFERROR(VLOOKUP(D40,$DP$6:$DS$22,3,TRUE)," "),IFERROR(VLOOKUP(D40,$DP$6:$DS$22,4,TRUE)," ")))</f>
        <v>6.2799999999999995E-2</v>
      </c>
      <c r="AE40" s="79">
        <f t="shared" si="10"/>
        <v>8.7125642240000001E-4</v>
      </c>
      <c r="AF40" s="79">
        <f t="shared" si="11"/>
        <v>8.7036056576000008E-4</v>
      </c>
      <c r="AG40" s="73">
        <f t="shared" si="12"/>
        <v>8.6776258150400001E-4</v>
      </c>
      <c r="AH40" s="73">
        <f t="shared" si="13"/>
        <v>2.3329642240000001E-4</v>
      </c>
      <c r="AI40" s="73">
        <f t="shared" si="14"/>
        <v>2.3305656576000003E-4</v>
      </c>
      <c r="AJ40" s="73">
        <f t="shared" si="15"/>
        <v>2.3236098150400001E-4</v>
      </c>
      <c r="AK40" s="73">
        <f t="shared" si="16"/>
        <v>5.4968763942400002E-2</v>
      </c>
      <c r="AL40" s="73">
        <f t="shared" si="17"/>
        <v>5.6967628085760003E-2</v>
      </c>
      <c r="AM40" s="73">
        <f t="shared" si="18"/>
        <v>6.2764334101503991E-2</v>
      </c>
      <c r="AN40" s="73">
        <f t="shared" si="19"/>
        <v>5.6073316787199998E-2</v>
      </c>
      <c r="AO40" s="73">
        <f t="shared" si="59"/>
        <v>5.8071045217280001E-2</v>
      </c>
      <c r="AP40" s="73">
        <f t="shared" si="20"/>
        <v>6.3864457664511987E-2</v>
      </c>
      <c r="AQ40" s="73">
        <f t="shared" si="21"/>
        <v>0.94392668321280004</v>
      </c>
      <c r="AR40" s="73">
        <f t="shared" si="22"/>
        <v>0.94192895478271998</v>
      </c>
      <c r="AS40" s="73">
        <f t="shared" si="79"/>
        <v>0.93613554233548801</v>
      </c>
      <c r="AT40" s="73">
        <f t="shared" si="60"/>
        <v>4.1100619323022967E-2</v>
      </c>
      <c r="AU40" s="73">
        <f t="shared" si="61"/>
        <v>3.5839365594640092E-2</v>
      </c>
      <c r="AV40" s="80">
        <f t="shared" si="62"/>
        <v>2.6302971546073587E-2</v>
      </c>
      <c r="AW40" s="73">
        <f t="shared" si="75"/>
        <v>1.2802760353184835E-3</v>
      </c>
      <c r="AX40" s="73">
        <f t="shared" si="24"/>
        <v>1.2841091971008741E-3</v>
      </c>
      <c r="AY40" s="73">
        <f t="shared" si="25"/>
        <v>1.2854309770258365E-3</v>
      </c>
      <c r="AZ40" s="73">
        <f t="shared" si="26"/>
        <v>5.4963651052063536E-2</v>
      </c>
      <c r="BA40" s="73">
        <f t="shared" si="27"/>
        <v>5.6962329272138575E-2</v>
      </c>
      <c r="BB40" s="73">
        <f t="shared" si="63"/>
        <v>6.2758496110356179E-2</v>
      </c>
      <c r="BC40" s="73">
        <f t="shared" si="28"/>
        <v>5.6249082029089376E-2</v>
      </c>
      <c r="BD40" s="73">
        <f t="shared" si="29"/>
        <v>5.824643846923945E-2</v>
      </c>
      <c r="BE40" s="73">
        <f t="shared" si="30"/>
        <v>6.4038772145674661E-2</v>
      </c>
      <c r="BF40" s="73">
        <f t="shared" si="31"/>
        <v>0.9437509179709106</v>
      </c>
      <c r="BG40" s="73">
        <f t="shared" si="32"/>
        <v>0.94175356153076051</v>
      </c>
      <c r="BH40" s="73">
        <f t="shared" si="33"/>
        <v>0.93596122785432534</v>
      </c>
      <c r="BI40" s="73">
        <f t="shared" si="64"/>
        <v>4.1338382440385783E-2</v>
      </c>
      <c r="BJ40" s="73">
        <f t="shared" si="65"/>
        <v>3.6046692866794211E-2</v>
      </c>
      <c r="BK40" s="80">
        <f t="shared" si="71"/>
        <v>2.6455131698735736E-2</v>
      </c>
      <c r="BL40" s="77">
        <v>8.9599999999999999E-4</v>
      </c>
      <c r="BM40" s="77">
        <f t="shared" si="34"/>
        <v>5.5E-2</v>
      </c>
      <c r="BN40" s="77">
        <f t="shared" si="35"/>
        <v>5.7000000000000002E-2</v>
      </c>
      <c r="BO40" s="79">
        <f t="shared" si="36"/>
        <v>6.2799999999999995E-2</v>
      </c>
      <c r="BP40" s="79">
        <f t="shared" si="37"/>
        <v>8.7136000000000006E-4</v>
      </c>
      <c r="BQ40" s="79">
        <f t="shared" si="38"/>
        <v>8.7046400000000005E-4</v>
      </c>
      <c r="BR40" s="73">
        <f t="shared" si="76"/>
        <v>8.6786559999999999E-4</v>
      </c>
      <c r="BS40" s="73">
        <f t="shared" si="39"/>
        <v>5.4975360000000001E-2</v>
      </c>
      <c r="BT40" s="73">
        <f t="shared" si="40"/>
        <v>5.6974464000000002E-2</v>
      </c>
      <c r="BU40" s="73">
        <f t="shared" si="41"/>
        <v>6.277186559999999E-2</v>
      </c>
      <c r="BV40" s="73">
        <f t="shared" si="42"/>
        <v>5.5846720000000002E-2</v>
      </c>
      <c r="BW40" s="73">
        <f t="shared" si="72"/>
        <v>5.7844928000000004E-2</v>
      </c>
      <c r="BX40" s="73">
        <f t="shared" si="43"/>
        <v>6.3639731199999994E-2</v>
      </c>
      <c r="BY40" s="73">
        <f t="shared" si="44"/>
        <v>0.94415327999999998</v>
      </c>
      <c r="BZ40" s="73">
        <f t="shared" si="45"/>
        <v>0.94215507200000004</v>
      </c>
      <c r="CA40" s="73">
        <f t="shared" si="46"/>
        <v>0.93636026880000001</v>
      </c>
      <c r="CB40" s="73">
        <f t="shared" si="66"/>
        <v>4.1160879558476547E-2</v>
      </c>
      <c r="CC40" s="73">
        <f t="shared" si="67"/>
        <v>3.5891911970943213E-2</v>
      </c>
      <c r="CD40" s="73">
        <f t="shared" si="80"/>
        <v>2.6341536007743572E-2</v>
      </c>
      <c r="CE40" s="73">
        <f>IF(A40&lt;=Cotización!$B$15+1,IF(Cotización!$B$8="Fija",VLOOKUP(Tablas!A40,Tablas!$DE$3:$DG$116,2,FALSE),(VLOOKUP(A40,Tablas!$DE$3:$DG$116,3,FALSE))/100),"")</f>
        <v>4.2800000000000005E-2</v>
      </c>
      <c r="CF40" s="81">
        <f t="shared" si="77"/>
        <v>0.20912194023835626</v>
      </c>
      <c r="CG40" s="81">
        <f t="shared" si="78"/>
        <v>0.20046198259044887</v>
      </c>
      <c r="CH40" s="83">
        <f>IF(D40&lt;=110,IF(Cotización!$B$10="Geométrico",POWER(1+Cotización!$B$11,Tablas!A40),1+Tablas!A40*Cotización!$B$11),"")</f>
        <v>1.37</v>
      </c>
      <c r="CI40" s="83">
        <f>IF(Cotización!$F$3="","",Cotización!$F$3)</f>
        <v>0.04</v>
      </c>
      <c r="CJ40" s="83">
        <f>IF(Cotización!$G$3="","",Cotización!$G$3)</f>
        <v>0.04</v>
      </c>
      <c r="CK40" s="83">
        <f>IF(Cotización!$H$3="","",Cotización!$H$3)</f>
        <v>0.04</v>
      </c>
      <c r="CL40" s="52"/>
      <c r="CM40" s="52"/>
      <c r="CN40" s="52"/>
      <c r="CP40" s="15">
        <v>37</v>
      </c>
      <c r="CQ40" s="16"/>
      <c r="CR40"/>
      <c r="CS40" s="16">
        <v>38</v>
      </c>
      <c r="CT40" s="16">
        <v>38</v>
      </c>
      <c r="CU40" s="18">
        <v>0.18500000000000008</v>
      </c>
      <c r="CV40"/>
      <c r="CW40"/>
      <c r="CX40"/>
      <c r="CY40"/>
      <c r="CZ40"/>
      <c r="DA40"/>
      <c r="DB40"/>
      <c r="DE40" s="24">
        <v>35</v>
      </c>
      <c r="DF40" s="23">
        <f>Cotización!$B$9</f>
        <v>4.2500000000000003E-2</v>
      </c>
      <c r="DG40" s="158">
        <v>4.28</v>
      </c>
      <c r="DK40" s="33">
        <v>9</v>
      </c>
      <c r="DL40" s="1">
        <v>8.8900000000000007E-2</v>
      </c>
      <c r="DM40" s="1">
        <v>4.9099999999999998E-2</v>
      </c>
      <c r="DN40" s="26">
        <v>7.4700000000000003E-2</v>
      </c>
      <c r="DO40" s="28"/>
      <c r="DP40" s="33">
        <v>9</v>
      </c>
      <c r="DQ40" s="1">
        <v>9.35E-2</v>
      </c>
      <c r="DR40" s="1">
        <v>6.7000000000000004E-2</v>
      </c>
      <c r="DS40" s="26">
        <v>7.1400000000000005E-2</v>
      </c>
      <c r="DT40" s="28"/>
      <c r="DU40" s="33">
        <v>9</v>
      </c>
      <c r="DV40" s="1">
        <v>7.8399999999999997E-2</v>
      </c>
      <c r="DW40" s="1">
        <v>6.0199999999999997E-2</v>
      </c>
      <c r="DX40" s="26">
        <v>6.0900000000000003E-2</v>
      </c>
    </row>
    <row r="41" spans="1:128" s="12" customFormat="1" ht="16.2" thickBot="1" x14ac:dyDescent="0.35">
      <c r="A41" s="10">
        <f t="shared" si="69"/>
        <v>38</v>
      </c>
      <c r="B41" s="11">
        <v>1.4245502517855723E-3</v>
      </c>
      <c r="C41" s="11">
        <v>9.2894415038763349E-5</v>
      </c>
      <c r="D41" s="10">
        <f t="shared" si="70"/>
        <v>39</v>
      </c>
      <c r="E41" s="73">
        <f>IF(Cotización!$B$7 ="Nacional ",IFERROR(VLOOKUP(D41,$DU$32:$DX$46,2,TRUE)," "),IF(Cotización!$B$7 ="Dólar",IFERROR(VLOOKUP(D41,$DU$32:$DX$46,3,TRUE)," "),IFERROR(VLOOKUP(D41,$DU$32:$DX$46,4,TRUE)," ")))</f>
        <v>5.5E-2</v>
      </c>
      <c r="F41" s="73">
        <f>IF(Cotización!$B$7 ="Nacional ",IFERROR(VLOOKUP(D41,$DK$32:$DN$50,2,TRUE)," "),IF(Cotización!$B$7 ="Dólar",IFERROR(VLOOKUP(D41,$DK$32:$DN$50,3,TRUE)," "),IFERROR(VLOOKUP(D41,$DK$32:$DN$50,4,TRUE)," ")))</f>
        <v>5.7000000000000002E-2</v>
      </c>
      <c r="G41" s="76">
        <f>IF(Cotización!$B$7 ="Nacional ",IFERROR(VLOOKUP(D41,$DP$32:$DS$48,2,TRUE)," "),IF(Cotización!$B$7 ="Dólar",IFERROR(VLOOKUP(D41,$DP$32:$DS$48,3,TRUE)," "),IFERROR(VLOOKUP(D41,$DP$32:$DS$48,4,TRUE)," ")))</f>
        <v>6.2799999999999995E-2</v>
      </c>
      <c r="H41" s="73">
        <f t="shared" si="49"/>
        <v>1.3797559776641637E-3</v>
      </c>
      <c r="I41" s="73">
        <f t="shared" si="50"/>
        <v>1.3838869175510013E-3</v>
      </c>
      <c r="J41" s="73">
        <f t="shared" si="51"/>
        <v>1.3853113795809454E-3</v>
      </c>
      <c r="K41" s="73">
        <f t="shared" si="4"/>
        <v>9.0183272151476445E-5</v>
      </c>
      <c r="L41" s="73">
        <f t="shared" si="5"/>
        <v>9.0276078344673659E-5</v>
      </c>
      <c r="M41" s="73">
        <f t="shared" si="73"/>
        <v>8.9914134191204542E-5</v>
      </c>
      <c r="N41" s="73">
        <f t="shared" si="6"/>
        <v>5.4958272697762975E-2</v>
      </c>
      <c r="O41" s="73">
        <f t="shared" si="7"/>
        <v>5.6956755341317999E-2</v>
      </c>
      <c r="P41" s="73">
        <f t="shared" si="74"/>
        <v>6.2752355007627533E-2</v>
      </c>
      <c r="Q41" s="73">
        <f t="shared" si="52"/>
        <v>5.6433860155688596E-2</v>
      </c>
      <c r="R41" s="73">
        <f t="shared" si="53"/>
        <v>5.8430825531020476E-2</v>
      </c>
      <c r="S41" s="73">
        <f t="shared" si="54"/>
        <v>6.4222025119482898E-2</v>
      </c>
      <c r="T41" s="73">
        <f t="shared" si="8"/>
        <v>0.94356613984431137</v>
      </c>
      <c r="U41" s="73">
        <f t="shared" si="55"/>
        <v>0.94156917446897948</v>
      </c>
      <c r="V41" s="73">
        <f t="shared" si="9"/>
        <v>0.93577797488051706</v>
      </c>
      <c r="W41" s="73">
        <f t="shared" si="56"/>
        <v>3.8979914578440633E-2</v>
      </c>
      <c r="X41" s="73">
        <f t="shared" si="57"/>
        <v>3.3918193594579871E-2</v>
      </c>
      <c r="Y41" s="73">
        <f t="shared" si="58"/>
        <v>2.4739892235292597E-2</v>
      </c>
      <c r="Z41" s="77">
        <v>9.3800000000000003E-4</v>
      </c>
      <c r="AA41" s="78">
        <v>2.72E-4</v>
      </c>
      <c r="AB41" s="78">
        <f>IF(Cotización!$B$7 ="Nacional ",IFERROR(VLOOKUP(D41,$DU$6:$DX$20,2,TRUE)," "),IF(Cotización!$B$7 ="Dólar",IFERROR(VLOOKUP(D41,$DU$6:$DX$20,3,TRUE)," "),IFERROR(VLOOKUP(D41,$DU$6:$DX$20,4,TRUE)," ")))</f>
        <v>5.5E-2</v>
      </c>
      <c r="AC41" s="78">
        <f>IF(Cotización!$B$7 ="Nacional ",IFERROR(VLOOKUP(D41,$DK$6:$DN$24,2,TRUE)," "),IF(Cotización!$B$7 ="Dólar",IFERROR(VLOOKUP(D41,$DK$6:$DN$24,3,TRUE)," "),IFERROR(VLOOKUP(D41,$DK$6:$DN$24,4,TRUE)," ")))</f>
        <v>5.7000000000000002E-2</v>
      </c>
      <c r="AD41" s="79">
        <f xml:space="preserve"> IF(Cotización!$B$7 ="Nacional ",IFERROR(VLOOKUP(D41,$DP$6:$DS$22,2,TRUE)," "),IF(Cotización!$B$7 ="Dólar",IFERROR(VLOOKUP(D41,$DP$6:$DS$22,3,TRUE)," "),IFERROR(VLOOKUP(D41,$DP$6:$DS$22,4,TRUE)," ")))</f>
        <v>6.2799999999999995E-2</v>
      </c>
      <c r="AE41" s="79">
        <f t="shared" si="10"/>
        <v>9.1208210949333339E-4</v>
      </c>
      <c r="AF41" s="79">
        <f t="shared" si="11"/>
        <v>9.1114427958400006E-4</v>
      </c>
      <c r="AG41" s="73">
        <f t="shared" si="12"/>
        <v>9.0842457284693342E-4</v>
      </c>
      <c r="AH41" s="73">
        <f t="shared" si="13"/>
        <v>2.6439710949333333E-4</v>
      </c>
      <c r="AI41" s="73">
        <f t="shared" si="14"/>
        <v>2.6412527958399998E-4</v>
      </c>
      <c r="AJ41" s="73">
        <f t="shared" si="15"/>
        <v>2.633369728469333E-4</v>
      </c>
      <c r="AK41" s="73">
        <f t="shared" si="16"/>
        <v>5.4966729677493338E-2</v>
      </c>
      <c r="AL41" s="73">
        <f t="shared" si="17"/>
        <v>5.6965519847584002E-2</v>
      </c>
      <c r="AM41" s="73">
        <f t="shared" si="18"/>
        <v>6.2762011340846927E-2</v>
      </c>
      <c r="AN41" s="73">
        <f t="shared" si="19"/>
        <v>5.6143208896480001E-2</v>
      </c>
      <c r="AO41" s="73">
        <f t="shared" si="59"/>
        <v>5.8140789406752005E-2</v>
      </c>
      <c r="AP41" s="73">
        <f t="shared" si="20"/>
        <v>6.3933772886540799E-2</v>
      </c>
      <c r="AQ41" s="73">
        <f t="shared" si="21"/>
        <v>0.94385679110352005</v>
      </c>
      <c r="AR41" s="73">
        <f t="shared" si="22"/>
        <v>0.94185921059324795</v>
      </c>
      <c r="AS41" s="73">
        <f t="shared" si="79"/>
        <v>0.93606622711345921</v>
      </c>
      <c r="AT41" s="73">
        <f t="shared" si="60"/>
        <v>3.8795971275572987E-2</v>
      </c>
      <c r="AU41" s="73">
        <f t="shared" si="61"/>
        <v>3.375813617463512E-2</v>
      </c>
      <c r="AV41" s="80">
        <f t="shared" si="62"/>
        <v>2.4623146533318506E-2</v>
      </c>
      <c r="AW41" s="73">
        <f t="shared" si="75"/>
        <v>1.3798193738795055E-3</v>
      </c>
      <c r="AX41" s="73">
        <f t="shared" si="24"/>
        <v>1.3839505696096835E-3</v>
      </c>
      <c r="AY41" s="73">
        <f t="shared" si="25"/>
        <v>1.3853751198614692E-3</v>
      </c>
      <c r="AZ41" s="73">
        <f t="shared" si="26"/>
        <v>5.4960824868075894E-2</v>
      </c>
      <c r="BA41" s="73">
        <f t="shared" si="27"/>
        <v>5.6959400317824115E-2</v>
      </c>
      <c r="BB41" s="73">
        <f t="shared" si="63"/>
        <v>6.2755269122093935E-2</v>
      </c>
      <c r="BC41" s="73">
        <f t="shared" si="28"/>
        <v>5.6346199987937363E-2</v>
      </c>
      <c r="BD41" s="73">
        <f t="shared" si="29"/>
        <v>5.8343350887433795E-2</v>
      </c>
      <c r="BE41" s="73">
        <f t="shared" si="30"/>
        <v>6.4135088495973436E-2</v>
      </c>
      <c r="BF41" s="73">
        <f t="shared" si="31"/>
        <v>0.94365380001206267</v>
      </c>
      <c r="BG41" s="73">
        <f t="shared" si="32"/>
        <v>0.94165664911256619</v>
      </c>
      <c r="BH41" s="73">
        <f t="shared" si="33"/>
        <v>0.93586491150402651</v>
      </c>
      <c r="BI41" s="73">
        <f t="shared" si="64"/>
        <v>3.9013136375546653E-2</v>
      </c>
      <c r="BJ41" s="73">
        <f t="shared" si="65"/>
        <v>3.3947101388708906E-2</v>
      </c>
      <c r="BK41" s="80">
        <f t="shared" si="71"/>
        <v>2.4760977547796582E-2</v>
      </c>
      <c r="BL41" s="77">
        <v>9.3800000000000003E-4</v>
      </c>
      <c r="BM41" s="77">
        <f t="shared" si="34"/>
        <v>5.5E-2</v>
      </c>
      <c r="BN41" s="77">
        <f t="shared" si="35"/>
        <v>5.7000000000000002E-2</v>
      </c>
      <c r="BO41" s="79">
        <f t="shared" si="36"/>
        <v>6.2799999999999995E-2</v>
      </c>
      <c r="BP41" s="79">
        <f t="shared" si="37"/>
        <v>9.1220500000000003E-4</v>
      </c>
      <c r="BQ41" s="79">
        <f t="shared" si="38"/>
        <v>9.1126700000000011E-4</v>
      </c>
      <c r="BR41" s="73">
        <f t="shared" si="76"/>
        <v>9.0854680000000004E-4</v>
      </c>
      <c r="BS41" s="73">
        <f t="shared" si="39"/>
        <v>5.4974204999999998E-2</v>
      </c>
      <c r="BT41" s="73">
        <f t="shared" si="40"/>
        <v>5.6973267000000001E-2</v>
      </c>
      <c r="BU41" s="73">
        <f t="shared" si="41"/>
        <v>6.2770546799999993E-2</v>
      </c>
      <c r="BV41" s="73">
        <f t="shared" si="42"/>
        <v>5.5886409999999997E-2</v>
      </c>
      <c r="BW41" s="73">
        <f t="shared" si="72"/>
        <v>5.7884534000000001E-2</v>
      </c>
      <c r="BX41" s="73">
        <f t="shared" si="43"/>
        <v>6.36790936E-2</v>
      </c>
      <c r="BY41" s="73">
        <f t="shared" si="44"/>
        <v>0.94411358999999995</v>
      </c>
      <c r="BZ41" s="73">
        <f t="shared" si="45"/>
        <v>0.94211546599999996</v>
      </c>
      <c r="CA41" s="73">
        <f t="shared" si="46"/>
        <v>0.93632090639999999</v>
      </c>
      <c r="CB41" s="73">
        <f t="shared" si="66"/>
        <v>3.8862179442820582E-2</v>
      </c>
      <c r="CC41" s="73">
        <f t="shared" si="67"/>
        <v>3.3815746907201669E-2</v>
      </c>
      <c r="CD41" s="73">
        <f t="shared" si="80"/>
        <v>2.4665167736815648E-2</v>
      </c>
      <c r="CE41" s="73">
        <f>IF(A41&lt;=Cotización!$B$15+1,IF(Cotización!$B$8="Fija",VLOOKUP(Tablas!A41,Tablas!$DE$3:$DG$116,2,FALSE),(VLOOKUP(A41,Tablas!$DE$3:$DG$116,3,FALSE))/100),"")</f>
        <v>4.2800000000000005E-2</v>
      </c>
      <c r="CF41" s="81">
        <f t="shared" si="77"/>
        <v>0.20046198259044887</v>
      </c>
      <c r="CG41" s="81">
        <f t="shared" si="78"/>
        <v>0.192160642820599</v>
      </c>
      <c r="CH41" s="83">
        <f>IF(D41&lt;=110,IF(Cotización!$B$10="Geométrico",POWER(1+Cotización!$B$11,Tablas!A41),1+Tablas!A41*Cotización!$B$11),"")</f>
        <v>1.38</v>
      </c>
      <c r="CI41" s="83">
        <f>IF(Cotización!$F$3="","",Cotización!$F$3)</f>
        <v>0.04</v>
      </c>
      <c r="CJ41" s="83">
        <f>IF(Cotización!$G$3="","",Cotización!$G$3)</f>
        <v>0.04</v>
      </c>
      <c r="CK41" s="83">
        <f>IF(Cotización!$H$3="","",Cotización!$H$3)</f>
        <v>0.04</v>
      </c>
      <c r="CL41" s="52"/>
      <c r="CM41" s="52"/>
      <c r="CN41" s="52"/>
      <c r="CP41" s="15">
        <v>38</v>
      </c>
      <c r="CQ41" s="16"/>
      <c r="CR41"/>
      <c r="CS41" s="16">
        <v>39</v>
      </c>
      <c r="CT41" s="16">
        <v>39</v>
      </c>
      <c r="CU41" s="18">
        <v>0.19000000000000009</v>
      </c>
      <c r="CV41"/>
      <c r="CW41"/>
      <c r="CX41"/>
      <c r="CY41"/>
      <c r="CZ41"/>
      <c r="DA41"/>
      <c r="DB41"/>
      <c r="DE41" s="24">
        <v>36</v>
      </c>
      <c r="DF41" s="23">
        <f>Cotización!$B$9</f>
        <v>4.2500000000000003E-2</v>
      </c>
      <c r="DG41" s="158">
        <v>4.28</v>
      </c>
      <c r="DK41" s="34">
        <v>10</v>
      </c>
      <c r="DL41" s="2">
        <v>8.3500000000000005E-2</v>
      </c>
      <c r="DM41" s="2">
        <v>4.5499999999999999E-2</v>
      </c>
      <c r="DN41" s="27">
        <v>7.0300000000000001E-2</v>
      </c>
      <c r="DO41" s="28"/>
      <c r="DP41" s="34">
        <v>10</v>
      </c>
      <c r="DQ41" s="2">
        <v>8.7499999999999994E-2</v>
      </c>
      <c r="DR41" s="2">
        <v>6.3399999999999998E-2</v>
      </c>
      <c r="DS41" s="27">
        <v>6.6699999999999995E-2</v>
      </c>
      <c r="DT41" s="28"/>
      <c r="DU41" s="34">
        <v>10</v>
      </c>
      <c r="DV41" s="2">
        <v>7.2900000000000006E-2</v>
      </c>
      <c r="DW41" s="2">
        <v>5.74E-2</v>
      </c>
      <c r="DX41" s="27">
        <v>5.7500000000000002E-2</v>
      </c>
    </row>
    <row r="42" spans="1:128" s="12" customFormat="1" ht="16.2" thickBot="1" x14ac:dyDescent="0.35">
      <c r="A42" s="10">
        <f t="shared" si="69"/>
        <v>39</v>
      </c>
      <c r="B42" s="11">
        <v>1.5353111221750608E-3</v>
      </c>
      <c r="C42" s="11">
        <v>1.0249393773112528E-4</v>
      </c>
      <c r="D42" s="10">
        <f t="shared" si="70"/>
        <v>40</v>
      </c>
      <c r="E42" s="73">
        <f>IF(Cotización!$B$7 ="Nacional ",IFERROR(VLOOKUP(D42,$DU$32:$DX$46,2,TRUE)," "),IF(Cotización!$B$7 ="Dólar",IFERROR(VLOOKUP(D42,$DU$32:$DX$46,3,TRUE)," "),IFERROR(VLOOKUP(D42,$DU$32:$DX$46,4,TRUE)," ")))</f>
        <v>5.5E-2</v>
      </c>
      <c r="F42" s="73">
        <f>IF(Cotización!$B$7 ="Nacional ",IFERROR(VLOOKUP(D42,$DK$32:$DN$50,2,TRUE)," "),IF(Cotización!$B$7 ="Dólar",IFERROR(VLOOKUP(D42,$DK$32:$DN$50,3,TRUE)," "),IFERROR(VLOOKUP(D42,$DK$32:$DN$50,4,TRUE)," ")))</f>
        <v>5.7000000000000002E-2</v>
      </c>
      <c r="G42" s="76">
        <f>IF(Cotización!$B$7 ="Nacional ",IFERROR(VLOOKUP(D42,$DP$32:$DS$48,2,TRUE)," "),IF(Cotización!$B$7 ="Dólar",IFERROR(VLOOKUP(D42,$DP$32:$DS$48,3,TRUE)," "),IFERROR(VLOOKUP(D42,$DP$32:$DS$48,4,TRUE)," ")))</f>
        <v>6.2799999999999995E-2</v>
      </c>
      <c r="H42" s="73">
        <f t="shared" si="49"/>
        <v>1.4870269669685482E-3</v>
      </c>
      <c r="I42" s="73">
        <f t="shared" si="50"/>
        <v>1.4914790649933629E-3</v>
      </c>
      <c r="J42" s="73">
        <f t="shared" si="51"/>
        <v>1.4930142712088164E-3</v>
      </c>
      <c r="K42" s="73">
        <f t="shared" si="4"/>
        <v>9.9497170306079677E-5</v>
      </c>
      <c r="L42" s="73">
        <f t="shared" si="5"/>
        <v>9.9599559337089103E-5</v>
      </c>
      <c r="M42" s="73">
        <f t="shared" si="73"/>
        <v>9.9200242116152362E-5</v>
      </c>
      <c r="N42" s="73">
        <f t="shared" si="6"/>
        <v>5.4954963245787428E-2</v>
      </c>
      <c r="O42" s="73">
        <f t="shared" si="7"/>
        <v>5.6953325545634245E-2</v>
      </c>
      <c r="P42" s="73">
        <f t="shared" si="74"/>
        <v>6.2748576215190005E-2</v>
      </c>
      <c r="Q42" s="73">
        <f t="shared" si="52"/>
        <v>5.654757707633333E-2</v>
      </c>
      <c r="R42" s="73">
        <f t="shared" si="53"/>
        <v>5.8544301780933686E-2</v>
      </c>
      <c r="S42" s="73">
        <f t="shared" si="54"/>
        <v>6.4334803424274709E-2</v>
      </c>
      <c r="T42" s="73">
        <f t="shared" si="8"/>
        <v>0.94345242292366671</v>
      </c>
      <c r="U42" s="73">
        <f t="shared" si="55"/>
        <v>0.94145569821906627</v>
      </c>
      <c r="V42" s="73">
        <f t="shared" si="9"/>
        <v>0.93566519657572533</v>
      </c>
      <c r="W42" s="73">
        <f t="shared" si="56"/>
        <v>3.6780127530240223E-2</v>
      </c>
      <c r="X42" s="73">
        <f t="shared" si="57"/>
        <v>3.1936325542327594E-2</v>
      </c>
      <c r="Y42" s="73">
        <f t="shared" si="58"/>
        <v>2.3151046254704336E-2</v>
      </c>
      <c r="Z42" s="77">
        <v>9.8299999999999993E-4</v>
      </c>
      <c r="AA42" s="78">
        <v>3.0600000000000001E-4</v>
      </c>
      <c r="AB42" s="78">
        <f>IF(Cotización!$B$7 ="Nacional ",IFERROR(VLOOKUP(D42,$DU$6:$DX$20,2,TRUE)," "),IF(Cotización!$B$7 ="Dólar",IFERROR(VLOOKUP(D42,$DU$6:$DX$20,3,TRUE)," "),IFERROR(VLOOKUP(D42,$DU$6:$DX$20,4,TRUE)," ")))</f>
        <v>5.5E-2</v>
      </c>
      <c r="AC42" s="78">
        <f>IF(Cotización!$B$7 ="Nacional ",IFERROR(VLOOKUP(D42,$DK$6:$DN$24,2,TRUE)," "),IF(Cotización!$B$7 ="Dólar",IFERROR(VLOOKUP(D42,$DK$6:$DN$24,3,TRUE)," "),IFERROR(VLOOKUP(D42,$DK$6:$DN$24,4,TRUE)," ")))</f>
        <v>5.7000000000000002E-2</v>
      </c>
      <c r="AD42" s="79">
        <f xml:space="preserve"> IF(Cotización!$B$7 ="Nacional ",IFERROR(VLOOKUP(D42,$DP$6:$DS$22,2,TRUE)," "),IF(Cotización!$B$7 ="Dólar",IFERROR(VLOOKUP(D42,$DP$6:$DS$22,3,TRUE)," "),IFERROR(VLOOKUP(D42,$DP$6:$DS$22,4,TRUE)," ")))</f>
        <v>6.2799999999999995E-2</v>
      </c>
      <c r="AE42" s="79">
        <f t="shared" si="10"/>
        <v>9.5582261562999994E-4</v>
      </c>
      <c r="AF42" s="79">
        <f t="shared" si="11"/>
        <v>9.5483981616199993E-4</v>
      </c>
      <c r="AG42" s="73">
        <f t="shared" si="12"/>
        <v>9.5198969770479995E-4</v>
      </c>
      <c r="AH42" s="73">
        <f t="shared" si="13"/>
        <v>2.9744011563000004E-4</v>
      </c>
      <c r="AI42" s="73">
        <f t="shared" si="14"/>
        <v>2.9713431616200001E-4</v>
      </c>
      <c r="AJ42" s="73">
        <f t="shared" si="15"/>
        <v>2.9624749770480003E-4</v>
      </c>
      <c r="AK42" s="73">
        <f t="shared" si="16"/>
        <v>5.4964558014629995E-2</v>
      </c>
      <c r="AL42" s="73">
        <f t="shared" si="17"/>
        <v>5.6963269215161996E-2</v>
      </c>
      <c r="AM42" s="73">
        <f t="shared" si="18"/>
        <v>6.2759531696704784E-2</v>
      </c>
      <c r="AN42" s="73">
        <f t="shared" si="19"/>
        <v>5.6217820745889997E-2</v>
      </c>
      <c r="AO42" s="73">
        <f t="shared" si="59"/>
        <v>5.8215243347485998E-2</v>
      </c>
      <c r="AP42" s="73">
        <f t="shared" si="20"/>
        <v>6.4007768892114389E-2</v>
      </c>
      <c r="AQ42" s="73">
        <f t="shared" si="21"/>
        <v>0.94378217925411001</v>
      </c>
      <c r="AR42" s="73">
        <f t="shared" si="22"/>
        <v>0.94178475665251404</v>
      </c>
      <c r="AS42" s="73">
        <f t="shared" si="79"/>
        <v>0.93599223110788565</v>
      </c>
      <c r="AT42" s="73">
        <f t="shared" si="60"/>
        <v>3.6617840955906658E-2</v>
      </c>
      <c r="AU42" s="73">
        <f t="shared" si="61"/>
        <v>3.1795411488541203E-2</v>
      </c>
      <c r="AV42" s="80">
        <f t="shared" si="62"/>
        <v>2.3048895875105307E-2</v>
      </c>
      <c r="AW42" s="73">
        <f t="shared" si="75"/>
        <v>1.4871023529387638E-3</v>
      </c>
      <c r="AX42" s="73">
        <f t="shared" si="24"/>
        <v>1.4915547551930717E-3</v>
      </c>
      <c r="AY42" s="73">
        <f t="shared" si="25"/>
        <v>1.4930900663152466E-3</v>
      </c>
      <c r="AZ42" s="73">
        <f t="shared" si="26"/>
        <v>5.4957778944140188E-2</v>
      </c>
      <c r="BA42" s="73">
        <f t="shared" si="27"/>
        <v>5.6956243633018017E-2</v>
      </c>
      <c r="BB42" s="73">
        <f t="shared" si="63"/>
        <v>6.2751791230763701E-2</v>
      </c>
      <c r="BC42" s="73">
        <f t="shared" si="28"/>
        <v>5.6450869010455436E-2</v>
      </c>
      <c r="BD42" s="73">
        <f t="shared" si="29"/>
        <v>5.844779838821109E-2</v>
      </c>
      <c r="BE42" s="73">
        <f t="shared" si="30"/>
        <v>6.4238893583702467E-2</v>
      </c>
      <c r="BF42" s="73">
        <f t="shared" si="31"/>
        <v>0.94354913098954452</v>
      </c>
      <c r="BG42" s="73">
        <f t="shared" si="32"/>
        <v>0.94155220161178887</v>
      </c>
      <c r="BH42" s="73">
        <f t="shared" si="33"/>
        <v>0.93576110641629751</v>
      </c>
      <c r="BI42" s="73">
        <f t="shared" si="64"/>
        <v>3.6814894391173428E-2</v>
      </c>
      <c r="BJ42" s="73">
        <f t="shared" si="65"/>
        <v>3.1966513740776172E-2</v>
      </c>
      <c r="BK42" s="80">
        <f t="shared" si="71"/>
        <v>2.3172930061521838E-2</v>
      </c>
      <c r="BL42" s="77">
        <v>9.8299999999999993E-4</v>
      </c>
      <c r="BM42" s="77">
        <f t="shared" si="34"/>
        <v>5.5E-2</v>
      </c>
      <c r="BN42" s="77">
        <f t="shared" si="35"/>
        <v>5.7000000000000002E-2</v>
      </c>
      <c r="BO42" s="79">
        <f t="shared" si="36"/>
        <v>6.2799999999999995E-2</v>
      </c>
      <c r="BP42" s="79">
        <f t="shared" si="37"/>
        <v>9.5596750000000001E-4</v>
      </c>
      <c r="BQ42" s="79">
        <f t="shared" si="38"/>
        <v>9.5498449999999993E-4</v>
      </c>
      <c r="BR42" s="73">
        <f t="shared" si="76"/>
        <v>9.5213379999999992E-4</v>
      </c>
      <c r="BS42" s="73">
        <f t="shared" si="39"/>
        <v>5.4972967500000004E-2</v>
      </c>
      <c r="BT42" s="73">
        <f t="shared" si="40"/>
        <v>5.6971984500000003E-2</v>
      </c>
      <c r="BU42" s="73">
        <f t="shared" si="41"/>
        <v>6.2769133800000002E-2</v>
      </c>
      <c r="BV42" s="73">
        <f t="shared" si="42"/>
        <v>5.5928935000000006E-2</v>
      </c>
      <c r="BW42" s="73">
        <f t="shared" si="72"/>
        <v>5.7926969000000002E-2</v>
      </c>
      <c r="BX42" s="73">
        <f t="shared" si="43"/>
        <v>6.3721267600000006E-2</v>
      </c>
      <c r="BY42" s="73">
        <f t="shared" si="44"/>
        <v>0.94407106500000004</v>
      </c>
      <c r="BZ42" s="73">
        <f t="shared" si="45"/>
        <v>0.94207303099999995</v>
      </c>
      <c r="CA42" s="73">
        <f t="shared" si="46"/>
        <v>0.93627873240000004</v>
      </c>
      <c r="CB42" s="73">
        <f t="shared" si="66"/>
        <v>3.6690311748985537E-2</v>
      </c>
      <c r="CC42" s="73">
        <f t="shared" si="67"/>
        <v>3.185833815561636E-2</v>
      </c>
      <c r="CD42" s="73">
        <f t="shared" si="80"/>
        <v>2.3094512211843263E-2</v>
      </c>
      <c r="CE42" s="73">
        <f>IF(A42&lt;=Cotización!$B$15+1,IF(Cotización!$B$8="Fija",VLOOKUP(Tablas!A42,Tablas!$DE$3:$DG$116,2,FALSE),(VLOOKUP(A42,Tablas!$DE$3:$DG$116,3,FALSE))/100),"")</f>
        <v>4.2800000000000005E-2</v>
      </c>
      <c r="CF42" s="81">
        <f t="shared" si="77"/>
        <v>0.192160642820599</v>
      </c>
      <c r="CG42" s="81">
        <f t="shared" si="78"/>
        <v>0.18420307018845772</v>
      </c>
      <c r="CH42" s="83">
        <f>IF(D42&lt;=110,IF(Cotización!$B$10="Geométrico",POWER(1+Cotización!$B$11,Tablas!A42),1+Tablas!A42*Cotización!$B$11),"")</f>
        <v>1.3900000000000001</v>
      </c>
      <c r="CI42" s="83">
        <f>IF(Cotización!$F$3="","",Cotización!$F$3)</f>
        <v>0.04</v>
      </c>
      <c r="CJ42" s="83">
        <f>IF(Cotización!$G$3="","",Cotización!$G$3)</f>
        <v>0.04</v>
      </c>
      <c r="CK42" s="83">
        <f>IF(Cotización!$H$3="","",Cotización!$H$3)</f>
        <v>0.04</v>
      </c>
      <c r="CL42" s="52"/>
      <c r="CM42" s="52"/>
      <c r="CN42" s="52"/>
      <c r="CP42" s="15">
        <v>39</v>
      </c>
      <c r="CQ42" s="16"/>
      <c r="CR42"/>
      <c r="CS42" s="16">
        <v>40</v>
      </c>
      <c r="CT42" s="16">
        <v>40</v>
      </c>
      <c r="CU42" s="18">
        <v>0.19500000000000009</v>
      </c>
      <c r="CV42"/>
      <c r="CW42"/>
      <c r="CX42"/>
      <c r="CY42"/>
      <c r="CZ42"/>
      <c r="DA42"/>
      <c r="DB42"/>
      <c r="DE42" s="24">
        <v>37</v>
      </c>
      <c r="DF42" s="23">
        <f>Cotización!$B$9</f>
        <v>4.2500000000000003E-2</v>
      </c>
      <c r="DG42" s="158">
        <v>4.28</v>
      </c>
      <c r="DK42" s="33">
        <v>11</v>
      </c>
      <c r="DL42" s="1">
        <v>7.8899999999999998E-2</v>
      </c>
      <c r="DM42" s="1">
        <v>4.24E-2</v>
      </c>
      <c r="DN42" s="26">
        <v>6.6500000000000004E-2</v>
      </c>
      <c r="DO42" s="28"/>
      <c r="DP42" s="33">
        <v>11</v>
      </c>
      <c r="DQ42" s="1">
        <v>8.2400000000000001E-2</v>
      </c>
      <c r="DR42" s="1">
        <v>6.0199999999999997E-2</v>
      </c>
      <c r="DS42" s="26">
        <v>6.2700000000000006E-2</v>
      </c>
      <c r="DT42" s="28"/>
      <c r="DU42" s="33">
        <v>11</v>
      </c>
      <c r="DV42" s="1">
        <v>6.8199999999999997E-2</v>
      </c>
      <c r="DW42" s="1">
        <v>5.4899999999999997E-2</v>
      </c>
      <c r="DX42" s="26">
        <v>5.45E-2</v>
      </c>
    </row>
    <row r="43" spans="1:128" s="12" customFormat="1" ht="16.2" thickBot="1" x14ac:dyDescent="0.35">
      <c r="A43" s="10">
        <f t="shared" si="69"/>
        <v>40</v>
      </c>
      <c r="B43" s="11">
        <v>1.6546838126067431E-3</v>
      </c>
      <c r="C43" s="11">
        <v>1.1308545586134767E-4</v>
      </c>
      <c r="D43" s="10">
        <f t="shared" si="70"/>
        <v>41</v>
      </c>
      <c r="E43" s="73">
        <f>IF(Cotización!$B$7 ="Nacional ",IFERROR(VLOOKUP(D43,$DU$32:$DX$46,2,TRUE)," "),IF(Cotización!$B$7 ="Dólar",IFERROR(VLOOKUP(D43,$DU$32:$DX$46,3,TRUE)," "),IFERROR(VLOOKUP(D43,$DU$32:$DX$46,4,TRUE)," ")))</f>
        <v>5.5E-2</v>
      </c>
      <c r="F43" s="73">
        <f>IF(Cotización!$B$7 ="Nacional ",IFERROR(VLOOKUP(D43,$DK$32:$DN$50,2,TRUE)," "),IF(Cotización!$B$7 ="Dólar",IFERROR(VLOOKUP(D43,$DK$32:$DN$50,3,TRUE)," "),IFERROR(VLOOKUP(D43,$DK$32:$DN$50,4,TRUE)," ")))</f>
        <v>5.7000000000000002E-2</v>
      </c>
      <c r="G43" s="76">
        <f>IF(Cotización!$B$7 ="Nacional ",IFERROR(VLOOKUP(D43,$DP$32:$DS$48,2,TRUE)," "),IF(Cotización!$B$7 ="Dólar",IFERROR(VLOOKUP(D43,$DP$32:$DS$48,3,TRUE)," "),IFERROR(VLOOKUP(D43,$DP$32:$DS$48,4,TRUE)," ")))</f>
        <v>6.2799999999999995E-2</v>
      </c>
      <c r="H43" s="73">
        <f t="shared" si="49"/>
        <v>1.6026370976136906E-3</v>
      </c>
      <c r="I43" s="73">
        <f t="shared" si="50"/>
        <v>1.6074353189036153E-3</v>
      </c>
      <c r="J43" s="73">
        <f t="shared" si="51"/>
        <v>1.6090898779691064E-3</v>
      </c>
      <c r="K43" s="73">
        <f t="shared" si="4"/>
        <v>1.0977251532546359E-4</v>
      </c>
      <c r="L43" s="73">
        <f t="shared" si="5"/>
        <v>1.0988547603420944E-4</v>
      </c>
      <c r="M43" s="73">
        <f t="shared" si="73"/>
        <v>1.0944492927010064E-4</v>
      </c>
      <c r="N43" s="73">
        <f t="shared" si="6"/>
        <v>5.4951389775662801E-2</v>
      </c>
      <c r="O43" s="73">
        <f t="shared" si="7"/>
        <v>5.694962213114145E-2</v>
      </c>
      <c r="P43" s="73">
        <f t="shared" si="74"/>
        <v>6.2744495962029523E-2</v>
      </c>
      <c r="Q43" s="73">
        <f t="shared" si="52"/>
        <v>5.6670365129666118E-2</v>
      </c>
      <c r="R43" s="73">
        <f t="shared" si="53"/>
        <v>5.866682996537053E-2</v>
      </c>
      <c r="S43" s="73">
        <f t="shared" si="54"/>
        <v>6.4456577988913313E-2</v>
      </c>
      <c r="T43" s="73">
        <f t="shared" si="8"/>
        <v>0.94332963487033383</v>
      </c>
      <c r="U43" s="73">
        <f t="shared" si="55"/>
        <v>0.94133317003462946</v>
      </c>
      <c r="V43" s="73">
        <f t="shared" si="9"/>
        <v>0.93554342201108665</v>
      </c>
      <c r="W43" s="73">
        <f t="shared" si="56"/>
        <v>3.4700300433846594E-2</v>
      </c>
      <c r="X43" s="73">
        <f t="shared" si="57"/>
        <v>3.0066635662003426E-2</v>
      </c>
      <c r="Y43" s="73">
        <f t="shared" si="58"/>
        <v>2.1661628244841642E-2</v>
      </c>
      <c r="Z43" s="77">
        <v>1.0330000000000001E-3</v>
      </c>
      <c r="AA43" s="78">
        <v>3.4499999999999998E-4</v>
      </c>
      <c r="AB43" s="78">
        <f>IF(Cotización!$B$7 ="Nacional ",IFERROR(VLOOKUP(D43,$DU$6:$DX$20,2,TRUE)," "),IF(Cotización!$B$7 ="Dólar",IFERROR(VLOOKUP(D43,$DU$6:$DX$20,3,TRUE)," "),IFERROR(VLOOKUP(D43,$DU$6:$DX$20,4,TRUE)," ")))</f>
        <v>5.5E-2</v>
      </c>
      <c r="AC43" s="78">
        <f>IF(Cotización!$B$7 ="Nacional ",IFERROR(VLOOKUP(D43,$DK$6:$DN$24,2,TRUE)," "),IF(Cotización!$B$7 ="Dólar",IFERROR(VLOOKUP(D43,$DK$6:$DN$24,3,TRUE)," "),IFERROR(VLOOKUP(D43,$DK$6:$DN$24,4,TRUE)," ")))</f>
        <v>5.7000000000000002E-2</v>
      </c>
      <c r="AD43" s="79">
        <f xml:space="preserve"> IF(Cotización!$B$7 ="Nacional ",IFERROR(VLOOKUP(D43,$DP$6:$DS$22,2,TRUE)," "),IF(Cotización!$B$7 ="Dólar",IFERROR(VLOOKUP(D43,$DP$6:$DS$22,3,TRUE)," "),IFERROR(VLOOKUP(D43,$DP$6:$DS$22,4,TRUE)," ")))</f>
        <v>6.2799999999999995E-2</v>
      </c>
      <c r="AE43" s="79">
        <f t="shared" si="10"/>
        <v>1.004420841225E-3</v>
      </c>
      <c r="AF43" s="79">
        <f t="shared" si="11"/>
        <v>1.0033880788150001E-3</v>
      </c>
      <c r="AG43" s="73">
        <f t="shared" si="12"/>
        <v>1.0003930678260001E-3</v>
      </c>
      <c r="AH43" s="73">
        <f t="shared" si="13"/>
        <v>3.3534084122499998E-4</v>
      </c>
      <c r="AI43" s="73">
        <f t="shared" si="14"/>
        <v>3.3499607881499999E-4</v>
      </c>
      <c r="AJ43" s="73">
        <f t="shared" si="15"/>
        <v>3.3399626782599996E-4</v>
      </c>
      <c r="AK43" s="73">
        <f t="shared" si="16"/>
        <v>5.4962111533724996E-2</v>
      </c>
      <c r="AL43" s="73">
        <f t="shared" si="17"/>
        <v>5.6960733771314997E-2</v>
      </c>
      <c r="AM43" s="73">
        <f t="shared" si="18"/>
        <v>6.2756738260325989E-2</v>
      </c>
      <c r="AN43" s="73">
        <f t="shared" si="19"/>
        <v>5.6301873216174997E-2</v>
      </c>
      <c r="AO43" s="73">
        <f t="shared" si="59"/>
        <v>5.8299117928944995E-2</v>
      </c>
      <c r="AP43" s="73">
        <f t="shared" si="20"/>
        <v>6.4091127595977987E-2</v>
      </c>
      <c r="AQ43" s="73">
        <f t="shared" si="21"/>
        <v>0.94369812678382503</v>
      </c>
      <c r="AR43" s="73">
        <f t="shared" si="22"/>
        <v>0.94170088207105496</v>
      </c>
      <c r="AS43" s="73">
        <f t="shared" si="79"/>
        <v>0.93590887240402199</v>
      </c>
      <c r="AT43" s="73">
        <f t="shared" si="60"/>
        <v>3.4559265736945989E-2</v>
      </c>
      <c r="AU43" s="73">
        <f t="shared" si="61"/>
        <v>2.9944433871402325E-2</v>
      </c>
      <c r="AV43" s="80">
        <f t="shared" si="62"/>
        <v>2.1573587474713159E-2</v>
      </c>
      <c r="AW43" s="73">
        <f t="shared" si="75"/>
        <v>1.6027267408908915E-3</v>
      </c>
      <c r="AX43" s="73">
        <f t="shared" si="24"/>
        <v>1.607525323947451E-3</v>
      </c>
      <c r="AY43" s="73">
        <f t="shared" si="25"/>
        <v>1.6091800077600578E-3</v>
      </c>
      <c r="AZ43" s="73">
        <f t="shared" si="26"/>
        <v>5.4954496195153316E-2</v>
      </c>
      <c r="BA43" s="73">
        <f t="shared" si="27"/>
        <v>5.695284151134071E-2</v>
      </c>
      <c r="BB43" s="73">
        <f t="shared" si="63"/>
        <v>6.2748042928284148E-2</v>
      </c>
      <c r="BC43" s="73">
        <f t="shared" si="28"/>
        <v>5.6563676202913374E-2</v>
      </c>
      <c r="BD43" s="73">
        <f t="shared" si="29"/>
        <v>5.8560366835288161E-2</v>
      </c>
      <c r="BE43" s="73">
        <f t="shared" si="30"/>
        <v>6.4350769669175037E-2</v>
      </c>
      <c r="BF43" s="73">
        <f t="shared" si="31"/>
        <v>0.94343632379708664</v>
      </c>
      <c r="BG43" s="73">
        <f t="shared" si="32"/>
        <v>0.9414396331647118</v>
      </c>
      <c r="BH43" s="73">
        <f t="shared" si="33"/>
        <v>0.93564923033082492</v>
      </c>
      <c r="BI43" s="73">
        <f t="shared" si="64"/>
        <v>3.4736661610263543E-2</v>
      </c>
      <c r="BJ43" s="73">
        <f t="shared" si="65"/>
        <v>3.0098141390481305E-2</v>
      </c>
      <c r="BK43" s="80">
        <f t="shared" si="71"/>
        <v>2.1684326673277157E-2</v>
      </c>
      <c r="BL43" s="77">
        <v>1.0330000000000001E-3</v>
      </c>
      <c r="BM43" s="77">
        <f t="shared" si="34"/>
        <v>5.5E-2</v>
      </c>
      <c r="BN43" s="77">
        <f t="shared" si="35"/>
        <v>5.7000000000000002E-2</v>
      </c>
      <c r="BO43" s="79">
        <f t="shared" si="36"/>
        <v>6.2799999999999995E-2</v>
      </c>
      <c r="BP43" s="79">
        <f t="shared" si="37"/>
        <v>1.0045925000000001E-3</v>
      </c>
      <c r="BQ43" s="79">
        <f t="shared" si="38"/>
        <v>1.0035595000000002E-3</v>
      </c>
      <c r="BR43" s="73">
        <f t="shared" si="76"/>
        <v>1.0005638000000002E-3</v>
      </c>
      <c r="BS43" s="73">
        <f t="shared" si="39"/>
        <v>5.4971592499999999E-2</v>
      </c>
      <c r="BT43" s="73">
        <f t="shared" si="40"/>
        <v>5.6970559500000004E-2</v>
      </c>
      <c r="BU43" s="73">
        <f t="shared" si="41"/>
        <v>6.2767563799999995E-2</v>
      </c>
      <c r="BV43" s="73">
        <f t="shared" si="42"/>
        <v>5.5976184999999998E-2</v>
      </c>
      <c r="BW43" s="73">
        <f t="shared" si="72"/>
        <v>5.7974119000000005E-2</v>
      </c>
      <c r="BX43" s="73">
        <f t="shared" si="43"/>
        <v>6.3768127600000002E-2</v>
      </c>
      <c r="BY43" s="73">
        <f t="shared" si="44"/>
        <v>0.94402381499999999</v>
      </c>
      <c r="BZ43" s="73">
        <f t="shared" si="45"/>
        <v>0.94202588099999995</v>
      </c>
      <c r="CA43" s="73">
        <f t="shared" si="46"/>
        <v>0.93623187240000005</v>
      </c>
      <c r="CB43" s="73">
        <f t="shared" si="66"/>
        <v>3.463826168804679E-2</v>
      </c>
      <c r="CC43" s="73">
        <f t="shared" si="67"/>
        <v>3.0012881188884451E-2</v>
      </c>
      <c r="CD43" s="73">
        <f t="shared" si="80"/>
        <v>2.1622900619100931E-2</v>
      </c>
      <c r="CE43" s="73">
        <f>IF(A43&lt;=Cotización!$B$15+1,IF(Cotización!$B$8="Fija",VLOOKUP(Tablas!A43,Tablas!$DE$3:$DG$116,2,FALSE),(VLOOKUP(A43,Tablas!$DE$3:$DG$116,3,FALSE))/100),"")</f>
        <v>4.2800000000000005E-2</v>
      </c>
      <c r="CF43" s="81">
        <f t="shared" si="77"/>
        <v>0.18420307018845772</v>
      </c>
      <c r="CG43" s="81">
        <f t="shared" si="78"/>
        <v>0.17657502893832219</v>
      </c>
      <c r="CH43" s="83">
        <f>IF(D43&lt;=110,IF(Cotización!$B$10="Geométrico",POWER(1+Cotización!$B$11,Tablas!A43),1+Tablas!A43*Cotización!$B$11),"")</f>
        <v>1.4</v>
      </c>
      <c r="CI43" s="83">
        <f>IF(Cotización!$F$3="","",Cotización!$F$3)</f>
        <v>0.04</v>
      </c>
      <c r="CJ43" s="83">
        <f>IF(Cotización!$G$3="","",Cotización!$G$3)</f>
        <v>0.04</v>
      </c>
      <c r="CK43" s="83">
        <f>IF(Cotización!$H$3="","",Cotización!$H$3)</f>
        <v>0.04</v>
      </c>
      <c r="CL43" s="52"/>
      <c r="CM43" s="52"/>
      <c r="CN43" s="52"/>
      <c r="CP43" s="15">
        <v>40</v>
      </c>
      <c r="CQ43" s="16"/>
      <c r="CR43"/>
      <c r="CS43" s="16">
        <v>41</v>
      </c>
      <c r="CT43" s="16">
        <v>41</v>
      </c>
      <c r="CU43" s="18">
        <v>0.20000000000000009</v>
      </c>
      <c r="CV43"/>
      <c r="CW43"/>
      <c r="CX43"/>
      <c r="CY43"/>
      <c r="CZ43"/>
      <c r="DA43"/>
      <c r="DB43"/>
      <c r="DE43" s="24">
        <v>38</v>
      </c>
      <c r="DF43" s="23">
        <f>Cotización!$B$9</f>
        <v>4.2500000000000003E-2</v>
      </c>
      <c r="DG43" s="158">
        <v>4.28</v>
      </c>
      <c r="DK43" s="34">
        <v>12</v>
      </c>
      <c r="DL43" s="2">
        <v>7.4899999999999994E-2</v>
      </c>
      <c r="DM43" s="2">
        <v>3.9800000000000002E-2</v>
      </c>
      <c r="DN43" s="27">
        <v>6.3200000000000006E-2</v>
      </c>
      <c r="DO43" s="28"/>
      <c r="DP43" s="34">
        <v>12</v>
      </c>
      <c r="DQ43" s="2">
        <v>7.8100000000000003E-2</v>
      </c>
      <c r="DR43" s="2">
        <v>5.7500000000000002E-2</v>
      </c>
      <c r="DS43" s="27">
        <v>5.9200000000000003E-2</v>
      </c>
      <c r="DT43" s="28"/>
      <c r="DU43" s="34">
        <v>12</v>
      </c>
      <c r="DV43" s="2">
        <v>6.4199999999999993E-2</v>
      </c>
      <c r="DW43" s="2">
        <v>5.2699999999999997E-2</v>
      </c>
      <c r="DX43" s="27">
        <v>5.1999999999999998E-2</v>
      </c>
    </row>
    <row r="44" spans="1:128" s="12" customFormat="1" ht="16.2" thickBot="1" x14ac:dyDescent="0.35">
      <c r="A44" s="10">
        <f t="shared" si="69"/>
        <v>41</v>
      </c>
      <c r="B44" s="11">
        <v>1.7833379047133562E-3</v>
      </c>
      <c r="C44" s="11">
        <v>1.2477148025004866E-4</v>
      </c>
      <c r="D44" s="10">
        <f t="shared" si="70"/>
        <v>42</v>
      </c>
      <c r="E44" s="73">
        <f>IF(Cotización!$B$7 ="Nacional ",IFERROR(VLOOKUP(D44,$DU$32:$DX$46,2,TRUE)," "),IF(Cotización!$B$7 ="Dólar",IFERROR(VLOOKUP(D44,$DU$32:$DX$46,3,TRUE)," "),IFERROR(VLOOKUP(D44,$DU$32:$DX$46,4,TRUE)," ")))</f>
        <v>5.5E-2</v>
      </c>
      <c r="F44" s="73">
        <f>IF(Cotización!$B$7 ="Nacional ",IFERROR(VLOOKUP(D44,$DK$32:$DN$50,2,TRUE)," "),IF(Cotización!$B$7 ="Dólar",IFERROR(VLOOKUP(D44,$DK$32:$DN$50,3,TRUE)," "),IFERROR(VLOOKUP(D44,$DK$32:$DN$50,4,TRUE)," ")))</f>
        <v>5.7000000000000002E-2</v>
      </c>
      <c r="G44" s="76">
        <f>IF(Cotización!$B$7 ="Nacional ",IFERROR(VLOOKUP(D44,$DP$32:$DS$48,2,TRUE)," "),IF(Cotización!$B$7 ="Dólar",IFERROR(VLOOKUP(D44,$DP$32:$DS$48,3,TRUE)," "),IFERROR(VLOOKUP(D44,$DP$32:$DS$48,4,TRUE)," ")))</f>
        <v>6.2799999999999995E-2</v>
      </c>
      <c r="H44" s="73">
        <f t="shared" si="49"/>
        <v>1.7272344975202108E-3</v>
      </c>
      <c r="I44" s="73">
        <f t="shared" si="50"/>
        <v>1.73240574725844E-3</v>
      </c>
      <c r="J44" s="73">
        <f t="shared" si="51"/>
        <v>1.7341889368233466E-3</v>
      </c>
      <c r="K44" s="73">
        <f t="shared" si="4"/>
        <v>1.2110846589233671E-4</v>
      </c>
      <c r="L44" s="73">
        <f t="shared" si="5"/>
        <v>1.2123308903277998E-4</v>
      </c>
      <c r="M44" s="73">
        <f t="shared" si="73"/>
        <v>1.2074705878505121E-4</v>
      </c>
      <c r="N44" s="73">
        <f t="shared" si="6"/>
        <v>5.4947531071258195E-2</v>
      </c>
      <c r="O44" s="73">
        <f t="shared" si="7"/>
        <v>5.6945623110213041E-2</v>
      </c>
      <c r="P44" s="73">
        <f t="shared" si="74"/>
        <v>6.274009002318208E-2</v>
      </c>
      <c r="Q44" s="73">
        <f t="shared" si="52"/>
        <v>5.680295309711432E-2</v>
      </c>
      <c r="R44" s="73">
        <f t="shared" si="53"/>
        <v>5.8799137323363816E-2</v>
      </c>
      <c r="S44" s="73">
        <f t="shared" si="54"/>
        <v>6.4588071579487344E-2</v>
      </c>
      <c r="T44" s="73">
        <f t="shared" si="8"/>
        <v>0.94319704690288564</v>
      </c>
      <c r="U44" s="73">
        <f t="shared" si="55"/>
        <v>0.94120086267663616</v>
      </c>
      <c r="V44" s="73">
        <f t="shared" si="9"/>
        <v>0.93541192842051268</v>
      </c>
      <c r="W44" s="73">
        <f t="shared" si="56"/>
        <v>3.2733821738151397E-2</v>
      </c>
      <c r="X44" s="73">
        <f t="shared" si="57"/>
        <v>2.8302721459989924E-2</v>
      </c>
      <c r="Y44" s="73">
        <f t="shared" si="58"/>
        <v>2.026539381451116E-2</v>
      </c>
      <c r="Z44" s="77">
        <v>1.0870000000000001E-3</v>
      </c>
      <c r="AA44" s="78">
        <v>3.8699999999999997E-4</v>
      </c>
      <c r="AB44" s="78">
        <f>IF(Cotización!$B$7 ="Nacional ",IFERROR(VLOOKUP(D44,$DU$6:$DX$20,2,TRUE)," "),IF(Cotización!$B$7 ="Dólar",IFERROR(VLOOKUP(D44,$DU$6:$DX$20,3,TRUE)," "),IFERROR(VLOOKUP(D44,$DU$6:$DX$20,4,TRUE)," ")))</f>
        <v>5.5E-2</v>
      </c>
      <c r="AC44" s="78">
        <f>IF(Cotización!$B$7 ="Nacional ",IFERROR(VLOOKUP(D44,$DK$6:$DN$24,2,TRUE)," "),IF(Cotización!$B$7 ="Dólar",IFERROR(VLOOKUP(D44,$DK$6:$DN$24,3,TRUE)," "),IFERROR(VLOOKUP(D44,$DK$6:$DN$24,4,TRUE)," ")))</f>
        <v>5.7000000000000002E-2</v>
      </c>
      <c r="AD44" s="79">
        <f xml:space="preserve"> IF(Cotización!$B$7 ="Nacional ",IFERROR(VLOOKUP(D44,$DP$6:$DS$22,2,TRUE)," "),IF(Cotización!$B$7 ="Dólar",IFERROR(VLOOKUP(D44,$DP$6:$DS$22,3,TRUE)," "),IFERROR(VLOOKUP(D44,$DP$6:$DS$22,4,TRUE)," ")))</f>
        <v>6.2799999999999995E-2</v>
      </c>
      <c r="AE44" s="79">
        <f t="shared" si="10"/>
        <v>1.056904877765E-3</v>
      </c>
      <c r="AF44" s="79">
        <f t="shared" si="11"/>
        <v>1.0558181582110001E-3</v>
      </c>
      <c r="AG44" s="73">
        <f t="shared" si="12"/>
        <v>1.0526666715044001E-3</v>
      </c>
      <c r="AH44" s="73">
        <f t="shared" si="13"/>
        <v>3.7615487776499997E-4</v>
      </c>
      <c r="AI44" s="73">
        <f t="shared" si="14"/>
        <v>3.7576815821099998E-4</v>
      </c>
      <c r="AJ44" s="73">
        <f t="shared" si="15"/>
        <v>3.7464667150439995E-4</v>
      </c>
      <c r="AK44" s="73">
        <f t="shared" si="16"/>
        <v>5.4959472712264999E-2</v>
      </c>
      <c r="AL44" s="73">
        <f t="shared" si="17"/>
        <v>5.6957998992710999E-2</v>
      </c>
      <c r="AM44" s="73">
        <f t="shared" si="18"/>
        <v>6.275372520600439E-2</v>
      </c>
      <c r="AN44" s="73">
        <f t="shared" si="19"/>
        <v>5.6392532467794999E-2</v>
      </c>
      <c r="AO44" s="73">
        <f t="shared" si="59"/>
        <v>5.8389585309132998E-2</v>
      </c>
      <c r="AP44" s="73">
        <f t="shared" si="20"/>
        <v>6.4181038549013192E-2</v>
      </c>
      <c r="AQ44" s="73">
        <f t="shared" si="21"/>
        <v>0.94360746753220504</v>
      </c>
      <c r="AR44" s="73">
        <f t="shared" si="22"/>
        <v>0.94161041469086704</v>
      </c>
      <c r="AS44" s="73">
        <f t="shared" si="79"/>
        <v>0.93581896145098686</v>
      </c>
      <c r="AT44" s="73">
        <f t="shared" si="60"/>
        <v>3.2613514338980354E-2</v>
      </c>
      <c r="AU44" s="73">
        <f t="shared" si="61"/>
        <v>2.8198699789817944E-2</v>
      </c>
      <c r="AV44" s="80">
        <f t="shared" si="62"/>
        <v>2.0190911927168324E-2</v>
      </c>
      <c r="AW44" s="73">
        <f t="shared" si="75"/>
        <v>1.7273410945053567E-3</v>
      </c>
      <c r="AX44" s="73">
        <f t="shared" si="24"/>
        <v>1.7325127744290255E-3</v>
      </c>
      <c r="AY44" s="73">
        <f t="shared" si="25"/>
        <v>1.7342961123337389E-3</v>
      </c>
      <c r="AZ44" s="73">
        <f t="shared" si="26"/>
        <v>5.495095820762038E-2</v>
      </c>
      <c r="BA44" s="73">
        <f t="shared" si="27"/>
        <v>5.6949174869715673E-2</v>
      </c>
      <c r="BB44" s="73">
        <f t="shared" si="63"/>
        <v>6.2744003189791994E-2</v>
      </c>
      <c r="BC44" s="73">
        <f t="shared" si="28"/>
        <v>5.6685254319954116E-2</v>
      </c>
      <c r="BD44" s="73">
        <f t="shared" si="29"/>
        <v>5.8681687644144699E-2</v>
      </c>
      <c r="BE44" s="73">
        <f t="shared" si="30"/>
        <v>6.4471344284297349E-2</v>
      </c>
      <c r="BF44" s="73">
        <f t="shared" si="31"/>
        <v>0.94331474568004592</v>
      </c>
      <c r="BG44" s="73">
        <f t="shared" si="32"/>
        <v>0.94131831235585528</v>
      </c>
      <c r="BH44" s="73">
        <f t="shared" si="33"/>
        <v>0.93552865571570265</v>
      </c>
      <c r="BI44" s="73">
        <f t="shared" si="64"/>
        <v>3.2771828330570428E-2</v>
      </c>
      <c r="BJ44" s="73">
        <f t="shared" si="65"/>
        <v>2.8335583189594348E-2</v>
      </c>
      <c r="BK44" s="80">
        <f t="shared" si="71"/>
        <v>2.0288923562093948E-2</v>
      </c>
      <c r="BL44" s="77">
        <v>1.0870000000000001E-3</v>
      </c>
      <c r="BM44" s="77">
        <f t="shared" si="34"/>
        <v>5.5E-2</v>
      </c>
      <c r="BN44" s="77">
        <f t="shared" si="35"/>
        <v>5.7000000000000002E-2</v>
      </c>
      <c r="BO44" s="79">
        <f t="shared" si="36"/>
        <v>6.2799999999999995E-2</v>
      </c>
      <c r="BP44" s="79">
        <f t="shared" si="37"/>
        <v>1.0571075E-3</v>
      </c>
      <c r="BQ44" s="79">
        <f t="shared" si="38"/>
        <v>1.0560205000000001E-3</v>
      </c>
      <c r="BR44" s="73">
        <f t="shared" si="76"/>
        <v>1.0528682000000001E-3</v>
      </c>
      <c r="BS44" s="73">
        <f t="shared" si="39"/>
        <v>5.4970107499999997E-2</v>
      </c>
      <c r="BT44" s="73">
        <f t="shared" si="40"/>
        <v>5.6969020500000002E-2</v>
      </c>
      <c r="BU44" s="73">
        <f t="shared" si="41"/>
        <v>6.2765868199999991E-2</v>
      </c>
      <c r="BV44" s="73">
        <f t="shared" si="42"/>
        <v>5.6027214999999998E-2</v>
      </c>
      <c r="BW44" s="73">
        <f t="shared" si="72"/>
        <v>5.8025040999999999E-2</v>
      </c>
      <c r="BX44" s="73">
        <f t="shared" si="43"/>
        <v>6.3818736399999992E-2</v>
      </c>
      <c r="BY44" s="73">
        <f t="shared" si="44"/>
        <v>0.94397278500000004</v>
      </c>
      <c r="BZ44" s="73">
        <f t="shared" si="45"/>
        <v>0.94197495899999995</v>
      </c>
      <c r="CA44" s="73">
        <f t="shared" si="46"/>
        <v>0.93618126359999998</v>
      </c>
      <c r="CB44" s="73">
        <f t="shared" si="66"/>
        <v>3.2699343943718269E-2</v>
      </c>
      <c r="CC44" s="73">
        <f t="shared" si="67"/>
        <v>2.82729108433072E-2</v>
      </c>
      <c r="CD44" s="73">
        <f t="shared" si="80"/>
        <v>2.0244048733339983E-2</v>
      </c>
      <c r="CE44" s="73">
        <f>IF(A44&lt;=Cotización!$B$15+1,IF(Cotización!$B$8="Fija",VLOOKUP(Tablas!A44,Tablas!$DE$3:$DG$116,2,FALSE),(VLOOKUP(A44,Tablas!$DE$3:$DG$116,3,FALSE))/100),"")</f>
        <v>4.2800000000000005E-2</v>
      </c>
      <c r="CF44" s="81">
        <f t="shared" si="77"/>
        <v>0.17657502893832219</v>
      </c>
      <c r="CG44" s="81">
        <f t="shared" si="78"/>
        <v>0.16926287283198063</v>
      </c>
      <c r="CH44" s="83">
        <f>IF(D44&lt;=110,IF(Cotización!$B$10="Geométrico",POWER(1+Cotización!$B$11,Tablas!A44),1+Tablas!A44*Cotización!$B$11),"")</f>
        <v>1.4100000000000001</v>
      </c>
      <c r="CI44" s="83">
        <f>IF(Cotización!$F$3="","",Cotización!$F$3)</f>
        <v>0.04</v>
      </c>
      <c r="CJ44" s="83">
        <f>IF(Cotización!$G$3="","",Cotización!$G$3)</f>
        <v>0.04</v>
      </c>
      <c r="CK44" s="83">
        <f>IF(Cotización!$H$3="","",Cotización!$H$3)</f>
        <v>0.04</v>
      </c>
      <c r="CL44" s="52"/>
      <c r="CM44" s="52"/>
      <c r="CN44" s="52"/>
      <c r="CP44" s="15">
        <v>41</v>
      </c>
      <c r="CQ44" s="16"/>
      <c r="CR44"/>
      <c r="CS44" s="16">
        <v>42</v>
      </c>
      <c r="CT44" s="16">
        <v>42</v>
      </c>
      <c r="CU44" s="18">
        <v>0.2050000000000001</v>
      </c>
      <c r="CV44"/>
      <c r="CW44"/>
      <c r="CX44"/>
      <c r="CY44"/>
      <c r="CZ44"/>
      <c r="DA44"/>
      <c r="DB44"/>
      <c r="DE44" s="24">
        <v>39</v>
      </c>
      <c r="DF44" s="23">
        <f>Cotización!$B$9</f>
        <v>4.2500000000000003E-2</v>
      </c>
      <c r="DG44" s="158">
        <v>4.28</v>
      </c>
      <c r="DK44" s="33">
        <v>13</v>
      </c>
      <c r="DL44" s="1">
        <v>7.1400000000000005E-2</v>
      </c>
      <c r="DM44" s="1">
        <v>3.7600000000000001E-2</v>
      </c>
      <c r="DN44" s="26">
        <v>6.0400000000000002E-2</v>
      </c>
      <c r="DO44" s="28"/>
      <c r="DP44" s="33">
        <v>13</v>
      </c>
      <c r="DQ44" s="1">
        <v>7.4300000000000005E-2</v>
      </c>
      <c r="DR44" s="1">
        <v>5.5100000000000003E-2</v>
      </c>
      <c r="DS44" s="26">
        <v>5.62E-2</v>
      </c>
      <c r="DT44" s="28"/>
      <c r="DU44" s="33">
        <v>13</v>
      </c>
      <c r="DV44" s="1">
        <v>6.0699999999999997E-2</v>
      </c>
      <c r="DW44" s="1">
        <v>5.0799999999999998E-2</v>
      </c>
      <c r="DX44" s="26">
        <v>4.9700000000000001E-2</v>
      </c>
    </row>
    <row r="45" spans="1:128" s="12" customFormat="1" ht="16.2" thickBot="1" x14ac:dyDescent="0.35">
      <c r="A45" s="10">
        <f t="shared" si="69"/>
        <v>42</v>
      </c>
      <c r="B45" s="11">
        <v>1.9219950410811594E-3</v>
      </c>
      <c r="C45" s="11">
        <v>1.3766511498062022E-4</v>
      </c>
      <c r="D45" s="10">
        <f t="shared" si="70"/>
        <v>43</v>
      </c>
      <c r="E45" s="73">
        <f>IF(Cotización!$B$7 ="Nacional ",IFERROR(VLOOKUP(D45,$DU$32:$DX$46,2,TRUE)," "),IF(Cotización!$B$7 ="Dólar",IFERROR(VLOOKUP(D45,$DU$32:$DX$46,3,TRUE)," "),IFERROR(VLOOKUP(D45,$DU$32:$DX$46,4,TRUE)," ")))</f>
        <v>5.5E-2</v>
      </c>
      <c r="F45" s="73">
        <f>IF(Cotización!$B$7 ="Nacional ",IFERROR(VLOOKUP(D45,$DK$32:$DN$50,2,TRUE)," "),IF(Cotización!$B$7 ="Dólar",IFERROR(VLOOKUP(D45,$DK$32:$DN$50,3,TRUE)," "),IFERROR(VLOOKUP(D45,$DK$32:$DN$50,4,TRUE)," ")))</f>
        <v>5.7000000000000002E-2</v>
      </c>
      <c r="G45" s="76">
        <f>IF(Cotización!$B$7 ="Nacional ",IFERROR(VLOOKUP(D45,$DP$32:$DS$48,2,TRUE)," "),IF(Cotización!$B$7 ="Dólar",IFERROR(VLOOKUP(D45,$DP$32:$DS$48,3,TRUE)," "),IFERROR(VLOOKUP(D45,$DP$32:$DS$48,4,TRUE)," ")))</f>
        <v>6.2799999999999995E-2</v>
      </c>
      <c r="H45" s="73">
        <f t="shared" si="49"/>
        <v>1.86151763974264E-3</v>
      </c>
      <c r="I45" s="73">
        <f t="shared" si="50"/>
        <v>1.8670909138178832E-3</v>
      </c>
      <c r="J45" s="73">
        <f t="shared" si="51"/>
        <v>1.8690127324645187E-3</v>
      </c>
      <c r="K45" s="73">
        <f t="shared" si="4"/>
        <v>1.3361439061120936E-4</v>
      </c>
      <c r="L45" s="73">
        <f t="shared" si="5"/>
        <v>1.3375187933174442E-4</v>
      </c>
      <c r="M45" s="73">
        <f t="shared" si="73"/>
        <v>1.3321567332165766E-4</v>
      </c>
      <c r="N45" s="73">
        <f t="shared" si="6"/>
        <v>5.4943364196555551E-2</v>
      </c>
      <c r="O45" s="73">
        <f t="shared" si="7"/>
        <v>5.6941304712793933E-2</v>
      </c>
      <c r="P45" s="73">
        <f t="shared" si="74"/>
        <v>6.2735332209885239E-2</v>
      </c>
      <c r="Q45" s="73">
        <f t="shared" si="52"/>
        <v>5.6946128808351815E-2</v>
      </c>
      <c r="R45" s="73">
        <f t="shared" si="53"/>
        <v>5.8942010017223025E-2</v>
      </c>
      <c r="S45" s="73">
        <f t="shared" si="54"/>
        <v>6.4730065522949534E-2</v>
      </c>
      <c r="T45" s="73">
        <f t="shared" si="8"/>
        <v>0.94305387119164819</v>
      </c>
      <c r="U45" s="73">
        <f t="shared" si="55"/>
        <v>0.94105798998277701</v>
      </c>
      <c r="V45" s="73">
        <f t="shared" si="9"/>
        <v>0.93526993447705042</v>
      </c>
      <c r="W45" s="73">
        <f t="shared" si="56"/>
        <v>3.0874443997269883E-2</v>
      </c>
      <c r="X45" s="73">
        <f t="shared" si="57"/>
        <v>2.6638545854239061E-2</v>
      </c>
      <c r="Y45" s="73">
        <f t="shared" si="58"/>
        <v>1.8956491108233012E-2</v>
      </c>
      <c r="Z45" s="77">
        <v>1.145E-3</v>
      </c>
      <c r="AA45" s="78">
        <v>4.3300000000000001E-4</v>
      </c>
      <c r="AB45" s="78">
        <f>IF(Cotización!$B$7 ="Nacional ",IFERROR(VLOOKUP(D45,$DU$6:$DX$20,2,TRUE)," "),IF(Cotización!$B$7 ="Dólar",IFERROR(VLOOKUP(D45,$DU$6:$DX$20,3,TRUE)," "),IFERROR(VLOOKUP(D45,$DU$6:$DX$20,4,TRUE)," ")))</f>
        <v>5.5E-2</v>
      </c>
      <c r="AC45" s="78">
        <f>IF(Cotización!$B$7 ="Nacional ",IFERROR(VLOOKUP(D45,$DK$6:$DN$24,2,TRUE)," "),IF(Cotización!$B$7 ="Dólar",IFERROR(VLOOKUP(D45,$DK$6:$DN$24,3,TRUE)," "),IFERROR(VLOOKUP(D45,$DK$6:$DN$24,4,TRUE)," ")))</f>
        <v>5.7000000000000002E-2</v>
      </c>
      <c r="AD45" s="79">
        <f xml:space="preserve"> IF(Cotización!$B$7 ="Nacional ",IFERROR(VLOOKUP(D45,$DP$6:$DS$22,2,TRUE)," "),IF(Cotización!$B$7 ="Dólar",IFERROR(VLOOKUP(D45,$DP$6:$DS$22,3,TRUE)," "),IFERROR(VLOOKUP(D45,$DP$6:$DS$22,4,TRUE)," ")))</f>
        <v>6.2799999999999995E-2</v>
      </c>
      <c r="AE45" s="79">
        <f t="shared" si="10"/>
        <v>1.1132736968916667E-3</v>
      </c>
      <c r="AF45" s="79">
        <f t="shared" si="11"/>
        <v>1.1121290274149999E-3</v>
      </c>
      <c r="AG45" s="73">
        <f t="shared" si="12"/>
        <v>1.1088094859326666E-3</v>
      </c>
      <c r="AH45" s="73">
        <f t="shared" si="13"/>
        <v>4.2085369689166672E-4</v>
      </c>
      <c r="AI45" s="73">
        <f t="shared" si="14"/>
        <v>4.2042102741499999E-4</v>
      </c>
      <c r="AJ45" s="73">
        <f t="shared" si="15"/>
        <v>4.1916628593266671E-4</v>
      </c>
      <c r="AK45" s="73">
        <f t="shared" si="16"/>
        <v>5.4956614089391669E-2</v>
      </c>
      <c r="AL45" s="73">
        <f t="shared" si="17"/>
        <v>5.6955036419914999E-2</v>
      </c>
      <c r="AM45" s="73">
        <f t="shared" si="18"/>
        <v>6.2750461178432665E-2</v>
      </c>
      <c r="AN45" s="73">
        <f t="shared" si="19"/>
        <v>5.6490741483175004E-2</v>
      </c>
      <c r="AO45" s="73">
        <f t="shared" si="59"/>
        <v>5.8487586474745001E-2</v>
      </c>
      <c r="AP45" s="73">
        <f t="shared" si="20"/>
        <v>6.4278436950298001E-2</v>
      </c>
      <c r="AQ45" s="73">
        <f t="shared" si="21"/>
        <v>0.94350925851682499</v>
      </c>
      <c r="AR45" s="73">
        <f t="shared" si="22"/>
        <v>0.94151241352525505</v>
      </c>
      <c r="AS45" s="73">
        <f t="shared" si="79"/>
        <v>0.935721563049702</v>
      </c>
      <c r="AT45" s="73">
        <f t="shared" si="60"/>
        <v>3.0774355672730506E-2</v>
      </c>
      <c r="AU45" s="73">
        <f t="shared" si="61"/>
        <v>2.6552189402833739E-2</v>
      </c>
      <c r="AV45" s="80">
        <f t="shared" si="62"/>
        <v>1.8895038230431004E-2</v>
      </c>
      <c r="AW45" s="73">
        <f t="shared" si="75"/>
        <v>1.861644396791211E-3</v>
      </c>
      <c r="AX45" s="73">
        <f t="shared" si="24"/>
        <v>1.8672181824103465E-3</v>
      </c>
      <c r="AY45" s="73">
        <f t="shared" si="25"/>
        <v>1.8691401774514275E-3</v>
      </c>
      <c r="AZ45" s="73">
        <f t="shared" si="26"/>
        <v>5.4947145136370272E-2</v>
      </c>
      <c r="BA45" s="73">
        <f t="shared" si="27"/>
        <v>5.6945223141329188E-2</v>
      </c>
      <c r="BB45" s="73">
        <f t="shared" si="63"/>
        <v>6.2739649355710053E-2</v>
      </c>
      <c r="BC45" s="73">
        <f t="shared" si="28"/>
        <v>5.6816285313821699E-2</v>
      </c>
      <c r="BD45" s="73">
        <f t="shared" si="29"/>
        <v>5.8812441323739535E-2</v>
      </c>
      <c r="BE45" s="73">
        <f t="shared" si="30"/>
        <v>6.460129375250126E-2</v>
      </c>
      <c r="BF45" s="73">
        <f t="shared" si="31"/>
        <v>0.94318371468617834</v>
      </c>
      <c r="BG45" s="73">
        <f t="shared" si="32"/>
        <v>0.94118755867626047</v>
      </c>
      <c r="BH45" s="73">
        <f t="shared" si="33"/>
        <v>0.93539870624749877</v>
      </c>
      <c r="BI45" s="73">
        <f t="shared" si="64"/>
        <v>3.0914148907122168E-2</v>
      </c>
      <c r="BJ45" s="73">
        <f t="shared" si="65"/>
        <v>2.6672803347647895E-2</v>
      </c>
      <c r="BK45" s="80">
        <f t="shared" si="71"/>
        <v>1.8980869385964397E-2</v>
      </c>
      <c r="BL45" s="77">
        <v>1.145E-3</v>
      </c>
      <c r="BM45" s="77">
        <f t="shared" si="34"/>
        <v>5.5E-2</v>
      </c>
      <c r="BN45" s="77">
        <f t="shared" si="35"/>
        <v>5.7000000000000002E-2</v>
      </c>
      <c r="BO45" s="79">
        <f t="shared" si="36"/>
        <v>6.2799999999999995E-2</v>
      </c>
      <c r="BP45" s="79">
        <f t="shared" si="37"/>
        <v>1.1135125E-3</v>
      </c>
      <c r="BQ45" s="79">
        <f t="shared" si="38"/>
        <v>1.1123674999999999E-3</v>
      </c>
      <c r="BR45" s="73">
        <f t="shared" si="76"/>
        <v>1.1090469999999999E-3</v>
      </c>
      <c r="BS45" s="73">
        <f t="shared" si="39"/>
        <v>5.4968512500000004E-2</v>
      </c>
      <c r="BT45" s="73">
        <f t="shared" si="40"/>
        <v>5.6967367500000005E-2</v>
      </c>
      <c r="BU45" s="73">
        <f t="shared" si="41"/>
        <v>6.2764046999999989E-2</v>
      </c>
      <c r="BV45" s="73">
        <f t="shared" si="42"/>
        <v>5.6082025000000001E-2</v>
      </c>
      <c r="BW45" s="73">
        <f t="shared" si="72"/>
        <v>5.8079735000000007E-2</v>
      </c>
      <c r="BX45" s="73">
        <f t="shared" si="43"/>
        <v>6.3873093999999991E-2</v>
      </c>
      <c r="BY45" s="73">
        <f t="shared" si="44"/>
        <v>0.94391797499999996</v>
      </c>
      <c r="BZ45" s="73">
        <f t="shared" si="45"/>
        <v>0.94192026500000003</v>
      </c>
      <c r="CA45" s="73">
        <f t="shared" si="46"/>
        <v>0.93612690600000004</v>
      </c>
      <c r="CB45" s="73">
        <f t="shared" si="66"/>
        <v>3.0867290770224619E-2</v>
      </c>
      <c r="CC45" s="73">
        <f t="shared" si="67"/>
        <v>2.6632374032434954E-2</v>
      </c>
      <c r="CD45" s="73">
        <f t="shared" si="80"/>
        <v>1.8952099123558205E-2</v>
      </c>
      <c r="CE45" s="73">
        <f>IF(A45&lt;=Cotización!$B$15+1,IF(Cotización!$B$8="Fija",VLOOKUP(Tablas!A45,Tablas!$DE$3:$DG$116,2,FALSE),(VLOOKUP(A45,Tablas!$DE$3:$DG$116,3,FALSE))/100),"")</f>
        <v>4.2800000000000005E-2</v>
      </c>
      <c r="CF45" s="81">
        <f t="shared" si="77"/>
        <v>0.16926287283198063</v>
      </c>
      <c r="CG45" s="81">
        <f t="shared" si="78"/>
        <v>0.16225352073617774</v>
      </c>
      <c r="CH45" s="83">
        <f>IF(D45&lt;=110,IF(Cotización!$B$10="Geométrico",POWER(1+Cotización!$B$11,Tablas!A45),1+Tablas!A45*Cotización!$B$11),"")</f>
        <v>1.42</v>
      </c>
      <c r="CI45" s="83">
        <f>IF(Cotización!$F$3="","",Cotización!$F$3)</f>
        <v>0.04</v>
      </c>
      <c r="CJ45" s="83">
        <f>IF(Cotización!$G$3="","",Cotización!$G$3)</f>
        <v>0.04</v>
      </c>
      <c r="CK45" s="83">
        <f>IF(Cotización!$H$3="","",Cotización!$H$3)</f>
        <v>0.04</v>
      </c>
      <c r="CL45" s="52"/>
      <c r="CM45" s="52"/>
      <c r="CN45" s="52"/>
      <c r="CP45" s="15">
        <v>42</v>
      </c>
      <c r="CQ45" s="16"/>
      <c r="CR45"/>
      <c r="CS45" s="16">
        <v>43</v>
      </c>
      <c r="CT45" s="16">
        <v>43</v>
      </c>
      <c r="CU45" s="18">
        <v>0.2100000000000001</v>
      </c>
      <c r="CV45"/>
      <c r="CW45"/>
      <c r="CX45"/>
      <c r="CY45"/>
      <c r="CZ45"/>
      <c r="DA45"/>
      <c r="DB45"/>
      <c r="DE45" s="24">
        <v>40</v>
      </c>
      <c r="DF45" s="23">
        <f>Cotización!$B$9</f>
        <v>4.2500000000000003E-2</v>
      </c>
      <c r="DG45" s="158">
        <v>4.28</v>
      </c>
      <c r="DK45" s="34">
        <v>14</v>
      </c>
      <c r="DL45" s="2">
        <v>6.83E-2</v>
      </c>
      <c r="DM45" s="2">
        <v>3.56E-2</v>
      </c>
      <c r="DN45" s="27">
        <v>5.7799999999999997E-2</v>
      </c>
      <c r="DO45" s="28"/>
      <c r="DP45" s="34">
        <v>14</v>
      </c>
      <c r="DQ45" s="2">
        <v>7.0900000000000005E-2</v>
      </c>
      <c r="DR45" s="2">
        <v>5.2999999999999999E-2</v>
      </c>
      <c r="DS45" s="27">
        <v>5.3600000000000002E-2</v>
      </c>
      <c r="DT45" s="28"/>
      <c r="DU45" s="34">
        <v>14</v>
      </c>
      <c r="DV45" s="2">
        <v>5.7700000000000001E-2</v>
      </c>
      <c r="DW45" s="2">
        <v>4.9099999999999998E-2</v>
      </c>
      <c r="DX45" s="27">
        <v>4.7699999999999999E-2</v>
      </c>
    </row>
    <row r="46" spans="1:128" s="12" customFormat="1" ht="16.2" thickBot="1" x14ac:dyDescent="0.35">
      <c r="A46" s="10">
        <f t="shared" si="69"/>
        <v>43</v>
      </c>
      <c r="B46" s="11">
        <v>2.0714329730653772E-3</v>
      </c>
      <c r="C46" s="11">
        <v>1.5189115208577507E-4</v>
      </c>
      <c r="D46" s="10">
        <f t="shared" si="70"/>
        <v>44</v>
      </c>
      <c r="E46" s="73">
        <f>IF(Cotización!$B$7 ="Nacional ",IFERROR(VLOOKUP(D46,$DU$32:$DX$46,2,TRUE)," "),IF(Cotización!$B$7 ="Dólar",IFERROR(VLOOKUP(D46,$DU$32:$DX$46,3,TRUE)," "),IFERROR(VLOOKUP(D46,$DU$32:$DX$46,4,TRUE)," ")))</f>
        <v>5.5E-2</v>
      </c>
      <c r="F46" s="73">
        <f>IF(Cotización!$B$7 ="Nacional ",IFERROR(VLOOKUP(D46,$DK$32:$DN$50,2,TRUE)," "),IF(Cotización!$B$7 ="Dólar",IFERROR(VLOOKUP(D46,$DK$32:$DN$50,3,TRUE)," "),IFERROR(VLOOKUP(D46,$DK$32:$DN$50,4,TRUE)," ")))</f>
        <v>5.7000000000000002E-2</v>
      </c>
      <c r="G46" s="76">
        <f>IF(Cotización!$B$7 ="Nacional ",IFERROR(VLOOKUP(D46,$DP$32:$DS$48,2,TRUE)," "),IF(Cotización!$B$7 ="Dólar",IFERROR(VLOOKUP(D46,$DP$32:$DS$48,3,TRUE)," "),IFERROR(VLOOKUP(D46,$DP$32:$DS$48,4,TRUE)," ")))</f>
        <v>6.2799999999999995E-2</v>
      </c>
      <c r="H46" s="73">
        <f t="shared" si="49"/>
        <v>2.0062392478444168E-3</v>
      </c>
      <c r="I46" s="73">
        <f t="shared" si="50"/>
        <v>2.0122457951771144E-3</v>
      </c>
      <c r="J46" s="73">
        <f t="shared" si="51"/>
        <v>2.014317018395286E-3</v>
      </c>
      <c r="K46" s="73">
        <f t="shared" si="4"/>
        <v>1.4741091609543101E-4</v>
      </c>
      <c r="L46" s="73">
        <f t="shared" si="5"/>
        <v>1.4756259749262296E-4</v>
      </c>
      <c r="M46" s="73">
        <f t="shared" si="73"/>
        <v>1.4697104004357436E-4</v>
      </c>
      <c r="N46" s="73">
        <f t="shared" si="6"/>
        <v>5.4938864354817922E-2</v>
      </c>
      <c r="O46" s="73">
        <f t="shared" si="7"/>
        <v>5.6936641240447665E-2</v>
      </c>
      <c r="P46" s="73">
        <f t="shared" si="74"/>
        <v>6.2730194208773918E-2</v>
      </c>
      <c r="Q46" s="73">
        <f t="shared" si="52"/>
        <v>5.7100743970705831E-2</v>
      </c>
      <c r="R46" s="73">
        <f t="shared" si="53"/>
        <v>5.9096297951720209E-2</v>
      </c>
      <c r="S46" s="73">
        <f t="shared" si="54"/>
        <v>6.4883404496661912E-2</v>
      </c>
      <c r="T46" s="73">
        <f t="shared" si="8"/>
        <v>0.94289925602929414</v>
      </c>
      <c r="U46" s="73">
        <f t="shared" si="55"/>
        <v>0.94090370204827978</v>
      </c>
      <c r="V46" s="73">
        <f t="shared" si="9"/>
        <v>0.93511659550333803</v>
      </c>
      <c r="W46" s="73">
        <f t="shared" si="56"/>
        <v>2.9116263932515107E-2</v>
      </c>
      <c r="X46" s="73">
        <f t="shared" si="57"/>
        <v>2.5068416417654248E-2</v>
      </c>
      <c r="Y46" s="73">
        <f t="shared" si="58"/>
        <v>1.7729436196711877E-2</v>
      </c>
      <c r="Z46" s="77">
        <v>1.2080000000000001E-3</v>
      </c>
      <c r="AA46" s="78">
        <v>4.84E-4</v>
      </c>
      <c r="AB46" s="78">
        <f>IF(Cotización!$B$7 ="Nacional ",IFERROR(VLOOKUP(D46,$DU$6:$DX$20,2,TRUE)," "),IF(Cotización!$B$7 ="Dólar",IFERROR(VLOOKUP(D46,$DU$6:$DX$20,3,TRUE)," "),IFERROR(VLOOKUP(D46,$DU$6:$DX$20,4,TRUE)," ")))</f>
        <v>5.5E-2</v>
      </c>
      <c r="AC46" s="78">
        <f>IF(Cotización!$B$7 ="Nacional ",IFERROR(VLOOKUP(D46,$DK$6:$DN$24,2,TRUE)," "),IF(Cotización!$B$7 ="Dólar",IFERROR(VLOOKUP(D46,$DK$6:$DN$24,3,TRUE)," "),IFERROR(VLOOKUP(D46,$DK$6:$DN$24,4,TRUE)," ")))</f>
        <v>5.7000000000000002E-2</v>
      </c>
      <c r="AD46" s="79">
        <f xml:space="preserve"> IF(Cotización!$B$7 ="Nacional ",IFERROR(VLOOKUP(D46,$DP$6:$DS$22,2,TRUE)," "),IF(Cotización!$B$7 ="Dólar",IFERROR(VLOOKUP(D46,$DP$6:$DS$22,3,TRUE)," "),IFERROR(VLOOKUP(D46,$DP$6:$DS$22,4,TRUE)," ")))</f>
        <v>6.2799999999999995E-2</v>
      </c>
      <c r="AE46" s="79">
        <f t="shared" si="10"/>
        <v>1.1744983829866666E-3</v>
      </c>
      <c r="AF46" s="79">
        <f t="shared" si="11"/>
        <v>1.173290772768E-3</v>
      </c>
      <c r="AG46" s="73">
        <f t="shared" si="12"/>
        <v>1.1697887031338668E-3</v>
      </c>
      <c r="AH46" s="73">
        <f t="shared" si="13"/>
        <v>4.7040838298666664E-4</v>
      </c>
      <c r="AI46" s="73">
        <f t="shared" si="14"/>
        <v>4.6992477276800002E-4</v>
      </c>
      <c r="AJ46" s="73">
        <f t="shared" si="15"/>
        <v>4.6852230313386661E-4</v>
      </c>
      <c r="AK46" s="73">
        <f t="shared" si="16"/>
        <v>5.4953480718986668E-2</v>
      </c>
      <c r="AL46" s="73">
        <f t="shared" si="17"/>
        <v>5.6951789108768004E-2</v>
      </c>
      <c r="AM46" s="73">
        <f t="shared" si="18"/>
        <v>6.2746883439133858E-2</v>
      </c>
      <c r="AN46" s="73">
        <f t="shared" si="19"/>
        <v>5.6598387484960003E-2</v>
      </c>
      <c r="AO46" s="73">
        <f t="shared" si="59"/>
        <v>5.8595004654304006E-2</v>
      </c>
      <c r="AP46" s="73">
        <f t="shared" si="20"/>
        <v>6.4385194445401597E-2</v>
      </c>
      <c r="AQ46" s="73">
        <f t="shared" si="21"/>
        <v>0.94340161251503996</v>
      </c>
      <c r="AR46" s="73">
        <f t="shared" si="22"/>
        <v>0.94140499534569599</v>
      </c>
      <c r="AS46" s="73">
        <f t="shared" si="79"/>
        <v>0.93561480555459842</v>
      </c>
      <c r="AT46" s="73">
        <f t="shared" si="60"/>
        <v>2.9035889502111008E-2</v>
      </c>
      <c r="AU46" s="73">
        <f t="shared" si="61"/>
        <v>2.4999215929041696E-2</v>
      </c>
      <c r="AV46" s="80">
        <f t="shared" si="62"/>
        <v>1.7680494706862775E-2</v>
      </c>
      <c r="AW46" s="73">
        <f t="shared" si="75"/>
        <v>2.0063899777111242E-3</v>
      </c>
      <c r="AX46" s="73">
        <f t="shared" si="24"/>
        <v>2.0123971333330139E-3</v>
      </c>
      <c r="AY46" s="73">
        <f t="shared" si="25"/>
        <v>2.0144685663060794E-3</v>
      </c>
      <c r="AZ46" s="73">
        <f t="shared" si="26"/>
        <v>5.4943035593240701E-2</v>
      </c>
      <c r="BA46" s="73">
        <f t="shared" si="27"/>
        <v>5.6940964160267643E-2</v>
      </c>
      <c r="BB46" s="73">
        <f t="shared" si="63"/>
        <v>6.273495700464575E-2</v>
      </c>
      <c r="BC46" s="73">
        <f t="shared" si="28"/>
        <v>5.6957504159546778E-2</v>
      </c>
      <c r="BD46" s="73">
        <f t="shared" si="29"/>
        <v>5.8953361293600653E-2</v>
      </c>
      <c r="BE46" s="73">
        <f t="shared" si="30"/>
        <v>6.4741346982356868E-2</v>
      </c>
      <c r="BF46" s="73">
        <f t="shared" si="31"/>
        <v>0.94304249584045319</v>
      </c>
      <c r="BG46" s="73">
        <f t="shared" si="32"/>
        <v>0.94104663870639937</v>
      </c>
      <c r="BH46" s="73">
        <f t="shared" si="33"/>
        <v>0.9352586530176431</v>
      </c>
      <c r="BI46" s="73">
        <f t="shared" si="64"/>
        <v>2.9157721802581148E-2</v>
      </c>
      <c r="BJ46" s="73">
        <f t="shared" si="65"/>
        <v>2.510411066582471E-2</v>
      </c>
      <c r="BK46" s="80">
        <f t="shared" si="71"/>
        <v>1.7754680667083852E-2</v>
      </c>
      <c r="BL46" s="77">
        <v>1.2080000000000001E-3</v>
      </c>
      <c r="BM46" s="77">
        <f t="shared" si="34"/>
        <v>5.5E-2</v>
      </c>
      <c r="BN46" s="77">
        <f t="shared" si="35"/>
        <v>5.7000000000000002E-2</v>
      </c>
      <c r="BO46" s="79">
        <f t="shared" si="36"/>
        <v>6.2799999999999995E-2</v>
      </c>
      <c r="BP46" s="79">
        <f t="shared" si="37"/>
        <v>1.1747800000000001E-3</v>
      </c>
      <c r="BQ46" s="79">
        <f t="shared" si="38"/>
        <v>1.1735720000000001E-3</v>
      </c>
      <c r="BR46" s="73">
        <f t="shared" si="76"/>
        <v>1.1700688000000001E-3</v>
      </c>
      <c r="BS46" s="73">
        <f t="shared" si="39"/>
        <v>5.496678E-2</v>
      </c>
      <c r="BT46" s="73">
        <f t="shared" si="40"/>
        <v>5.6965571999999999E-2</v>
      </c>
      <c r="BU46" s="73">
        <f t="shared" si="41"/>
        <v>6.2762068799999987E-2</v>
      </c>
      <c r="BV46" s="73">
        <f t="shared" si="42"/>
        <v>5.614156E-2</v>
      </c>
      <c r="BW46" s="73">
        <f t="shared" si="72"/>
        <v>5.8139143999999997E-2</v>
      </c>
      <c r="BX46" s="73">
        <f t="shared" si="43"/>
        <v>6.3932137599999994E-2</v>
      </c>
      <c r="BY46" s="73">
        <f t="shared" si="44"/>
        <v>0.94385843999999997</v>
      </c>
      <c r="BZ46" s="73">
        <f t="shared" si="45"/>
        <v>0.94186085600000002</v>
      </c>
      <c r="CA46" s="73">
        <f t="shared" si="46"/>
        <v>0.93606786240000006</v>
      </c>
      <c r="CB46" s="73">
        <f t="shared" si="66"/>
        <v>2.913619059756661E-2</v>
      </c>
      <c r="CC46" s="73">
        <f t="shared" si="67"/>
        <v>2.5085572806210252E-2</v>
      </c>
      <c r="CD46" s="73">
        <f t="shared" si="80"/>
        <v>1.7741569914741854E-2</v>
      </c>
      <c r="CE46" s="73">
        <f>IF(A46&lt;=Cotización!$B$15+1,IF(Cotización!$B$8="Fija",VLOOKUP(Tablas!A46,Tablas!$DE$3:$DG$116,2,FALSE),(VLOOKUP(A46,Tablas!$DE$3:$DG$116,3,FALSE))/100),"")</f>
        <v>4.2800000000000005E-2</v>
      </c>
      <c r="CF46" s="81">
        <f t="shared" si="77"/>
        <v>0.16225352073617774</v>
      </c>
      <c r="CG46" s="81">
        <f t="shared" si="78"/>
        <v>0.15553443322102933</v>
      </c>
      <c r="CH46" s="83">
        <f>IF(D46&lt;=110,IF(Cotización!$B$10="Geométrico",POWER(1+Cotización!$B$11,Tablas!A46),1+Tablas!A46*Cotización!$B$11),"")</f>
        <v>1.43</v>
      </c>
      <c r="CI46" s="83">
        <f>IF(Cotización!$F$3="","",Cotización!$F$3)</f>
        <v>0.04</v>
      </c>
      <c r="CJ46" s="83">
        <f>IF(Cotización!$G$3="","",Cotización!$G$3)</f>
        <v>0.04</v>
      </c>
      <c r="CK46" s="83">
        <f>IF(Cotización!$H$3="","",Cotización!$H$3)</f>
        <v>0.04</v>
      </c>
      <c r="CL46" s="52"/>
      <c r="CM46" s="52"/>
      <c r="CN46" s="52"/>
      <c r="CP46" s="15">
        <v>43</v>
      </c>
      <c r="CQ46" s="16"/>
      <c r="CR46"/>
      <c r="CS46" s="16">
        <v>44</v>
      </c>
      <c r="CT46" s="16">
        <v>44</v>
      </c>
      <c r="CU46" s="18">
        <v>0.21500000000000011</v>
      </c>
      <c r="CV46"/>
      <c r="CW46"/>
      <c r="CX46"/>
      <c r="CY46"/>
      <c r="CZ46"/>
      <c r="DA46"/>
      <c r="DB46"/>
      <c r="DE46" s="24">
        <v>41</v>
      </c>
      <c r="DF46" s="23">
        <f>Cotización!$B$9</f>
        <v>4.2500000000000003E-2</v>
      </c>
      <c r="DG46" s="158">
        <v>4.28</v>
      </c>
      <c r="DK46" s="33">
        <v>15</v>
      </c>
      <c r="DL46" s="1">
        <v>6.5600000000000006E-2</v>
      </c>
      <c r="DM46" s="1">
        <v>3.39E-2</v>
      </c>
      <c r="DN46" s="26">
        <v>5.5599999999999997E-2</v>
      </c>
      <c r="DO46" s="28"/>
      <c r="DP46" s="33">
        <v>15</v>
      </c>
      <c r="DQ46" s="1">
        <v>6.7900000000000002E-2</v>
      </c>
      <c r="DR46" s="1">
        <v>5.11E-2</v>
      </c>
      <c r="DS46" s="26">
        <v>5.1200000000000002E-2</v>
      </c>
      <c r="DT46" s="28"/>
      <c r="DU46" s="33">
        <v>15</v>
      </c>
      <c r="DV46" s="1">
        <v>5.5E-2</v>
      </c>
      <c r="DW46" s="1">
        <v>4.7600000000000003E-2</v>
      </c>
      <c r="DX46" s="26">
        <v>4.5900000000000003E-2</v>
      </c>
    </row>
    <row r="47" spans="1:128" s="12" customFormat="1" ht="16.2" thickBot="1" x14ac:dyDescent="0.35">
      <c r="A47" s="10">
        <f t="shared" si="69"/>
        <v>44</v>
      </c>
      <c r="B47" s="11">
        <v>2.2324899233292454E-3</v>
      </c>
      <c r="C47" s="11">
        <v>1.6758727935680564E-4</v>
      </c>
      <c r="D47" s="10">
        <f t="shared" si="70"/>
        <v>45</v>
      </c>
      <c r="E47" s="73">
        <f>IF(Cotización!$B$7 ="Nacional ",IFERROR(VLOOKUP(D47,$DU$32:$DX$46,2,TRUE)," "),IF(Cotización!$B$7 ="Dólar",IFERROR(VLOOKUP(D47,$DU$32:$DX$46,3,TRUE)," "),IFERROR(VLOOKUP(D47,$DU$32:$DX$46,4,TRUE)," ")))</f>
        <v>5.5E-2</v>
      </c>
      <c r="F47" s="73">
        <f>IF(Cotización!$B$7 ="Nacional ",IFERROR(VLOOKUP(D47,$DK$32:$DN$50,2,TRUE)," "),IF(Cotización!$B$7 ="Dólar",IFERROR(VLOOKUP(D47,$DK$32:$DN$50,3,TRUE)," "),IFERROR(VLOOKUP(D47,$DK$32:$DN$50,4,TRUE)," ")))</f>
        <v>5.7000000000000002E-2</v>
      </c>
      <c r="G47" s="76">
        <f>IF(Cotización!$B$7 ="Nacional ",IFERROR(VLOOKUP(D47,$DP$32:$DS$48,2,TRUE)," "),IF(Cotización!$B$7 ="Dólar",IFERROR(VLOOKUP(D47,$DP$32:$DS$48,3,TRUE)," "),IFERROR(VLOOKUP(D47,$DP$32:$DS$48,4,TRUE)," ")))</f>
        <v>6.2799999999999995E-2</v>
      </c>
      <c r="H47" s="73">
        <f t="shared" si="49"/>
        <v>2.1622105032131863E-3</v>
      </c>
      <c r="I47" s="73">
        <f t="shared" si="50"/>
        <v>2.168684000659477E-3</v>
      </c>
      <c r="J47" s="73">
        <f t="shared" si="51"/>
        <v>2.1709162411581982E-3</v>
      </c>
      <c r="K47" s="73">
        <f t="shared" si="4"/>
        <v>1.6263108204025197E-4</v>
      </c>
      <c r="L47" s="73">
        <f t="shared" si="5"/>
        <v>1.6279841989500049E-4</v>
      </c>
      <c r="M47" s="73">
        <f t="shared" si="73"/>
        <v>1.6214580226148127E-4</v>
      </c>
      <c r="N47" s="73">
        <f t="shared" si="6"/>
        <v>5.4934004736102861E-2</v>
      </c>
      <c r="O47" s="73">
        <f t="shared" si="7"/>
        <v>5.6931604908324787E-2</v>
      </c>
      <c r="P47" s="73">
        <f t="shared" si="74"/>
        <v>6.2724645407768356E-2</v>
      </c>
      <c r="Q47" s="73">
        <f t="shared" si="52"/>
        <v>5.726771939715606E-2</v>
      </c>
      <c r="R47" s="73">
        <f t="shared" si="53"/>
        <v>5.9262919991024517E-2</v>
      </c>
      <c r="S47" s="73">
        <f t="shared" si="54"/>
        <v>6.5049001713243029E-2</v>
      </c>
      <c r="T47" s="73">
        <f t="shared" si="8"/>
        <v>0.94273228060284398</v>
      </c>
      <c r="U47" s="73">
        <f t="shared" si="55"/>
        <v>0.94073708000897549</v>
      </c>
      <c r="V47" s="73">
        <f t="shared" si="9"/>
        <v>0.93495099828675698</v>
      </c>
      <c r="W47" s="73">
        <f t="shared" si="56"/>
        <v>2.7453703600321063E-2</v>
      </c>
      <c r="X47" s="73">
        <f t="shared" si="57"/>
        <v>2.3586965811858759E-2</v>
      </c>
      <c r="Y47" s="73">
        <f t="shared" si="58"/>
        <v>1.657909001646286E-2</v>
      </c>
      <c r="Z47" s="77">
        <v>1.2780000000000001E-3</v>
      </c>
      <c r="AA47" s="78">
        <v>5.3899999999999998E-4</v>
      </c>
      <c r="AB47" s="78">
        <f>IF(Cotización!$B$7 ="Nacional ",IFERROR(VLOOKUP(D47,$DU$6:$DX$20,2,TRUE)," "),IF(Cotización!$B$7 ="Dólar",IFERROR(VLOOKUP(D47,$DU$6:$DX$20,3,TRUE)," "),IFERROR(VLOOKUP(D47,$DU$6:$DX$20,4,TRUE)," ")))</f>
        <v>5.5E-2</v>
      </c>
      <c r="AC47" s="78">
        <f>IF(Cotización!$B$7 ="Nacional ",IFERROR(VLOOKUP(D47,$DK$6:$DN$24,2,TRUE)," "),IF(Cotización!$B$7 ="Dólar",IFERROR(VLOOKUP(D47,$DK$6:$DN$24,3,TRUE)," "),IFERROR(VLOOKUP(D47,$DK$6:$DN$24,4,TRUE)," ")))</f>
        <v>5.7000000000000002E-2</v>
      </c>
      <c r="AD47" s="79">
        <f xml:space="preserve"> IF(Cotización!$B$7 ="Nacional ",IFERROR(VLOOKUP(D47,$DP$6:$DS$22,2,TRUE)," "),IF(Cotización!$B$7 ="Dólar",IFERROR(VLOOKUP(D47,$DP$6:$DS$22,3,TRUE)," "),IFERROR(VLOOKUP(D47,$DP$6:$DS$22,4,TRUE)," ")))</f>
        <v>6.2799999999999995E-2</v>
      </c>
      <c r="AE47" s="79">
        <f t="shared" si="10"/>
        <v>1.2425232077700001E-3</v>
      </c>
      <c r="AF47" s="79">
        <f t="shared" si="11"/>
        <v>1.241245666998E-3</v>
      </c>
      <c r="AG47" s="73">
        <f t="shared" si="12"/>
        <v>1.2375407987591999E-3</v>
      </c>
      <c r="AH47" s="73">
        <f t="shared" si="13"/>
        <v>5.2384570777000005E-4</v>
      </c>
      <c r="AI47" s="73">
        <f t="shared" si="14"/>
        <v>5.2330716699799994E-4</v>
      </c>
      <c r="AJ47" s="73">
        <f t="shared" si="15"/>
        <v>5.2174539875919992E-4</v>
      </c>
      <c r="AK47" s="73">
        <f t="shared" si="16"/>
        <v>5.4950045128770005E-2</v>
      </c>
      <c r="AL47" s="73">
        <f t="shared" si="17"/>
        <v>5.6948228587998008E-2</v>
      </c>
      <c r="AM47" s="73">
        <f t="shared" si="18"/>
        <v>6.2742960619759203E-2</v>
      </c>
      <c r="AN47" s="73">
        <f t="shared" si="19"/>
        <v>5.671641404431E-2</v>
      </c>
      <c r="AO47" s="73">
        <f t="shared" si="59"/>
        <v>5.8712781421994008E-2</v>
      </c>
      <c r="AP47" s="73">
        <f t="shared" si="20"/>
        <v>6.4502246817277606E-2</v>
      </c>
      <c r="AQ47" s="73">
        <f t="shared" si="21"/>
        <v>0.94328358595568995</v>
      </c>
      <c r="AR47" s="73">
        <f t="shared" si="22"/>
        <v>0.94128721857800601</v>
      </c>
      <c r="AS47" s="73">
        <f t="shared" si="79"/>
        <v>0.93549775318272244</v>
      </c>
      <c r="AT47" s="73">
        <f t="shared" si="60"/>
        <v>2.7392504977100045E-2</v>
      </c>
      <c r="AU47" s="73">
        <f t="shared" si="61"/>
        <v>2.3534386755325546E-2</v>
      </c>
      <c r="AV47" s="80">
        <f t="shared" si="62"/>
        <v>1.654213261727052E-2</v>
      </c>
      <c r="AW47" s="73">
        <f t="shared" si="75"/>
        <v>2.162389739736707E-3</v>
      </c>
      <c r="AX47" s="73">
        <f t="shared" si="24"/>
        <v>2.1688639605143621E-3</v>
      </c>
      <c r="AY47" s="73">
        <f t="shared" si="25"/>
        <v>2.171096450437691E-3</v>
      </c>
      <c r="AZ47" s="73">
        <f t="shared" si="26"/>
        <v>5.4938606527108448E-2</v>
      </c>
      <c r="BA47" s="73">
        <f t="shared" si="27"/>
        <v>5.6936374037185121E-2</v>
      </c>
      <c r="BB47" s="73">
        <f t="shared" si="63"/>
        <v>6.2729899816407461E-2</v>
      </c>
      <c r="BC47" s="73">
        <f t="shared" si="28"/>
        <v>5.710970297754614E-2</v>
      </c>
      <c r="BD47" s="73">
        <f t="shared" si="29"/>
        <v>5.9105237997699483E-2</v>
      </c>
      <c r="BE47" s="73">
        <f t="shared" si="30"/>
        <v>6.4892289556144164E-2</v>
      </c>
      <c r="BF47" s="73">
        <f t="shared" si="31"/>
        <v>0.94289029702245386</v>
      </c>
      <c r="BG47" s="73">
        <f t="shared" si="32"/>
        <v>0.94089476200230049</v>
      </c>
      <c r="BH47" s="73">
        <f t="shared" si="33"/>
        <v>0.93510771044385588</v>
      </c>
      <c r="BI47" s="73">
        <f t="shared" si="64"/>
        <v>2.7496970741727723E-2</v>
      </c>
      <c r="BJ47" s="73">
        <f t="shared" si="65"/>
        <v>2.3624138959787815E-2</v>
      </c>
      <c r="BK47" s="80">
        <f t="shared" si="71"/>
        <v>1.6605218725455232E-2</v>
      </c>
      <c r="BL47" s="77">
        <v>1.2780000000000001E-3</v>
      </c>
      <c r="BM47" s="77">
        <f t="shared" si="34"/>
        <v>5.5E-2</v>
      </c>
      <c r="BN47" s="77">
        <f t="shared" si="35"/>
        <v>5.7000000000000002E-2</v>
      </c>
      <c r="BO47" s="79">
        <f t="shared" si="36"/>
        <v>6.2799999999999995E-2</v>
      </c>
      <c r="BP47" s="79">
        <f t="shared" si="37"/>
        <v>1.2428550000000002E-3</v>
      </c>
      <c r="BQ47" s="79">
        <f t="shared" si="38"/>
        <v>1.241577E-3</v>
      </c>
      <c r="BR47" s="73">
        <f t="shared" si="76"/>
        <v>1.2378708000000001E-3</v>
      </c>
      <c r="BS47" s="73">
        <f t="shared" si="39"/>
        <v>5.4964855E-2</v>
      </c>
      <c r="BT47" s="73">
        <f t="shared" si="40"/>
        <v>5.6963577000000008E-2</v>
      </c>
      <c r="BU47" s="73">
        <f t="shared" si="41"/>
        <v>6.2759870799999992E-2</v>
      </c>
      <c r="BV47" s="73">
        <f t="shared" si="42"/>
        <v>5.6207710000000001E-2</v>
      </c>
      <c r="BW47" s="73">
        <f t="shared" si="72"/>
        <v>5.8205154000000009E-2</v>
      </c>
      <c r="BX47" s="73">
        <f t="shared" si="43"/>
        <v>6.3997741599999991E-2</v>
      </c>
      <c r="BY47" s="73">
        <f t="shared" si="44"/>
        <v>0.94379228999999998</v>
      </c>
      <c r="BZ47" s="73">
        <f t="shared" si="45"/>
        <v>0.94179484599999996</v>
      </c>
      <c r="CA47" s="73">
        <f t="shared" si="46"/>
        <v>0.93600225840000006</v>
      </c>
      <c r="CB47" s="73">
        <f t="shared" si="66"/>
        <v>2.7500439404961888E-2</v>
      </c>
      <c r="CC47" s="73">
        <f t="shared" si="67"/>
        <v>2.3627119076507511E-2</v>
      </c>
      <c r="CD47" s="73">
        <f t="shared" si="80"/>
        <v>1.6607313425712558E-2</v>
      </c>
      <c r="CE47" s="73">
        <f>IF(A47&lt;=Cotización!$B$15+1,IF(Cotización!$B$8="Fija",VLOOKUP(Tablas!A47,Tablas!$DE$3:$DG$116,2,FALSE),(VLOOKUP(A47,Tablas!$DE$3:$DG$116,3,FALSE))/100),"")</f>
        <v>4.2800000000000005E-2</v>
      </c>
      <c r="CF47" s="81">
        <f t="shared" si="77"/>
        <v>0.15553443322102933</v>
      </c>
      <c r="CG47" s="81">
        <f t="shared" si="78"/>
        <v>0.14909359012752046</v>
      </c>
      <c r="CH47" s="83">
        <f>IF(D47&lt;=110,IF(Cotización!$B$10="Geométrico",POWER(1+Cotización!$B$11,Tablas!A47),1+Tablas!A47*Cotización!$B$11),"")</f>
        <v>1.44</v>
      </c>
      <c r="CI47" s="83">
        <f>IF(Cotización!$F$3="","",Cotización!$F$3)</f>
        <v>0.04</v>
      </c>
      <c r="CJ47" s="83">
        <f>IF(Cotización!$G$3="","",Cotización!$G$3)</f>
        <v>0.04</v>
      </c>
      <c r="CK47" s="83">
        <f>IF(Cotización!$H$3="","",Cotización!$H$3)</f>
        <v>0.04</v>
      </c>
      <c r="CL47" s="52"/>
      <c r="CM47" s="52"/>
      <c r="CN47" s="52"/>
      <c r="CP47" s="15">
        <v>44</v>
      </c>
      <c r="CQ47" s="16"/>
      <c r="CR47"/>
      <c r="CS47" s="16">
        <v>45</v>
      </c>
      <c r="CT47" s="16">
        <v>45</v>
      </c>
      <c r="CU47" s="18">
        <v>0.22000000000000011</v>
      </c>
      <c r="CV47"/>
      <c r="CW47"/>
      <c r="CX47"/>
      <c r="CY47"/>
      <c r="CZ47"/>
      <c r="DA47"/>
      <c r="DB47"/>
      <c r="DE47" s="24">
        <v>42</v>
      </c>
      <c r="DF47" s="23">
        <f>Cotización!$B$9</f>
        <v>4.2500000000000003E-2</v>
      </c>
      <c r="DG47" s="158">
        <v>4.28</v>
      </c>
      <c r="DK47" s="34">
        <v>16</v>
      </c>
      <c r="DL47" s="2">
        <v>6.3100000000000003E-2</v>
      </c>
      <c r="DM47" s="2">
        <v>3.2300000000000002E-2</v>
      </c>
      <c r="DN47" s="27">
        <v>5.3499999999999999E-2</v>
      </c>
      <c r="DO47" s="28"/>
      <c r="DP47" s="34">
        <v>16</v>
      </c>
      <c r="DQ47" s="2">
        <v>6.5199999999999994E-2</v>
      </c>
      <c r="DR47" s="2">
        <v>4.9299999999999997E-2</v>
      </c>
      <c r="DS47" s="27">
        <v>4.9099999999999998E-2</v>
      </c>
      <c r="DT47" s="28"/>
      <c r="DU47" s="28"/>
      <c r="DV47" s="28"/>
      <c r="DW47" s="28"/>
      <c r="DX47" s="28"/>
    </row>
    <row r="48" spans="1:128" s="12" customFormat="1" ht="16.2" thickBot="1" x14ac:dyDescent="0.35">
      <c r="A48" s="10">
        <f t="shared" si="69"/>
        <v>45</v>
      </c>
      <c r="B48" s="11">
        <v>2.4060692875768532E-3</v>
      </c>
      <c r="C48" s="11">
        <v>1.849054129654362E-4</v>
      </c>
      <c r="D48" s="10">
        <f t="shared" si="70"/>
        <v>46</v>
      </c>
      <c r="E48" s="73">
        <f>IF(Cotización!$B$7 ="Nacional ",IFERROR(VLOOKUP(D48,$DU$32:$DX$46,2,TRUE)," "),IF(Cotización!$B$7 ="Dólar",IFERROR(VLOOKUP(D48,$DU$32:$DX$46,3,TRUE)," "),IFERROR(VLOOKUP(D48,$DU$32:$DX$46,4,TRUE)," ")))</f>
        <v>5.5E-2</v>
      </c>
      <c r="F48" s="73">
        <f>IF(Cotización!$B$7 ="Nacional ",IFERROR(VLOOKUP(D48,$DK$32:$DN$50,2,TRUE)," "),IF(Cotización!$B$7 ="Dólar",IFERROR(VLOOKUP(D48,$DK$32:$DN$50,3,TRUE)," "),IFERROR(VLOOKUP(D48,$DK$32:$DN$50,4,TRUE)," ")))</f>
        <v>5.7000000000000002E-2</v>
      </c>
      <c r="G48" s="76">
        <f>IF(Cotización!$B$7 ="Nacional ",IFERROR(VLOOKUP(D48,$DP$32:$DS$48,2,TRUE)," "),IF(Cotización!$B$7 ="Dólar",IFERROR(VLOOKUP(D48,$DP$32:$DS$48,3,TRUE)," "),IFERROR(VLOOKUP(D48,$DP$32:$DS$48,4,TRUE)," ")))</f>
        <v>6.2799999999999995E-2</v>
      </c>
      <c r="H48" s="73">
        <f t="shared" si="49"/>
        <v>2.3303055774695765E-3</v>
      </c>
      <c r="I48" s="73">
        <f t="shared" si="50"/>
        <v>2.337282318272761E-3</v>
      </c>
      <c r="J48" s="73">
        <f t="shared" si="51"/>
        <v>2.3396880909635144E-3</v>
      </c>
      <c r="K48" s="73">
        <f t="shared" si="4"/>
        <v>1.7942161408776943E-4</v>
      </c>
      <c r="L48" s="73">
        <f t="shared" si="5"/>
        <v>1.7960622290391141E-4</v>
      </c>
      <c r="M48" s="73">
        <f t="shared" si="73"/>
        <v>1.7888624852095784E-4</v>
      </c>
      <c r="N48" s="73">
        <f t="shared" si="6"/>
        <v>5.492875635214773E-2</v>
      </c>
      <c r="O48" s="73">
        <f t="shared" si="7"/>
        <v>5.6926165674044016E-2</v>
      </c>
      <c r="P48" s="73">
        <f t="shared" si="74"/>
        <v>6.2718652707543218E-2</v>
      </c>
      <c r="Q48" s="73">
        <f t="shared" si="52"/>
        <v>5.7448050666015153E-2</v>
      </c>
      <c r="R48" s="73">
        <f t="shared" si="53"/>
        <v>5.9442869606404547E-2</v>
      </c>
      <c r="S48" s="73">
        <f t="shared" si="54"/>
        <v>6.5227844533533752E-2</v>
      </c>
      <c r="T48" s="73">
        <f t="shared" si="8"/>
        <v>0.9425519493339849</v>
      </c>
      <c r="U48" s="73">
        <f t="shared" si="55"/>
        <v>0.94055713039359545</v>
      </c>
      <c r="V48" s="73">
        <f t="shared" si="9"/>
        <v>0.9347721554664663</v>
      </c>
      <c r="W48" s="73">
        <f t="shared" si="56"/>
        <v>2.5881492606125184E-2</v>
      </c>
      <c r="X48" s="73">
        <f t="shared" si="57"/>
        <v>2.2189133344119542E-2</v>
      </c>
      <c r="Y48" s="73">
        <f t="shared" si="58"/>
        <v>1.5500636761577957E-2</v>
      </c>
      <c r="Z48" s="77">
        <v>1.353E-3</v>
      </c>
      <c r="AA48" s="78">
        <v>5.9900000000000003E-4</v>
      </c>
      <c r="AB48" s="78">
        <f>IF(Cotización!$B$7 ="Nacional ",IFERROR(VLOOKUP(D48,$DU$6:$DX$20,2,TRUE)," "),IF(Cotización!$B$7 ="Dólar",IFERROR(VLOOKUP(D48,$DU$6:$DX$20,3,TRUE)," "),IFERROR(VLOOKUP(D48,$DU$6:$DX$20,4,TRUE)," ")))</f>
        <v>5.5E-2</v>
      </c>
      <c r="AC48" s="78">
        <f>IF(Cotización!$B$7 ="Nacional ",IFERROR(VLOOKUP(D48,$DK$6:$DN$24,2,TRUE)," "),IF(Cotización!$B$7 ="Dólar",IFERROR(VLOOKUP(D48,$DK$6:$DN$24,3,TRUE)," "),IFERROR(VLOOKUP(D48,$DK$6:$DN$24,4,TRUE)," ")))</f>
        <v>5.7000000000000002E-2</v>
      </c>
      <c r="AD48" s="79">
        <f xml:space="preserve"> IF(Cotización!$B$7 ="Nacional ",IFERROR(VLOOKUP(D48,$DP$6:$DS$22,2,TRUE)," "),IF(Cotización!$B$7 ="Dólar",IFERROR(VLOOKUP(D48,$DP$6:$DS$22,3,TRUE)," "),IFERROR(VLOOKUP(D48,$DP$6:$DS$22,4,TRUE)," ")))</f>
        <v>6.2799999999999995E-2</v>
      </c>
      <c r="AE48" s="79">
        <f t="shared" si="10"/>
        <v>1.3154021346950002E-3</v>
      </c>
      <c r="AF48" s="79">
        <f t="shared" si="11"/>
        <v>1.3140496749929999E-3</v>
      </c>
      <c r="AG48" s="73">
        <f t="shared" si="12"/>
        <v>1.3101275418572001E-3</v>
      </c>
      <c r="AH48" s="73">
        <f t="shared" si="13"/>
        <v>5.8213713469499999E-4</v>
      </c>
      <c r="AI48" s="73">
        <f t="shared" si="14"/>
        <v>5.8153867499300001E-4</v>
      </c>
      <c r="AJ48" s="73">
        <f t="shared" si="15"/>
        <v>5.7980314185720008E-4</v>
      </c>
      <c r="AK48" s="73">
        <f t="shared" si="16"/>
        <v>5.4946334858195001E-2</v>
      </c>
      <c r="AL48" s="73">
        <f t="shared" si="17"/>
        <v>5.6944383398493004E-2</v>
      </c>
      <c r="AM48" s="73">
        <f t="shared" si="18"/>
        <v>6.2738724165357196E-2</v>
      </c>
      <c r="AN48" s="73">
        <f t="shared" si="19"/>
        <v>5.6843874127585001E-2</v>
      </c>
      <c r="AO48" s="73">
        <f t="shared" si="59"/>
        <v>5.8839971748479006E-2</v>
      </c>
      <c r="AP48" s="73">
        <f t="shared" si="20"/>
        <v>6.4628654849071598E-2</v>
      </c>
      <c r="AQ48" s="73">
        <f t="shared" si="21"/>
        <v>0.94315612587241504</v>
      </c>
      <c r="AR48" s="73">
        <f t="shared" si="22"/>
        <v>0.94116002825152101</v>
      </c>
      <c r="AS48" s="73">
        <f t="shared" si="79"/>
        <v>0.93537134515092846</v>
      </c>
      <c r="AT48" s="73">
        <f t="shared" si="60"/>
        <v>2.5838900323108014E-2</v>
      </c>
      <c r="AU48" s="73">
        <f t="shared" si="61"/>
        <v>2.2152617449859448E-2</v>
      </c>
      <c r="AV48" s="80">
        <f t="shared" si="62"/>
        <v>1.54751278963072E-2</v>
      </c>
      <c r="AW48" s="73">
        <f t="shared" si="75"/>
        <v>2.3305187119469399E-3</v>
      </c>
      <c r="AX48" s="73">
        <f t="shared" si="24"/>
        <v>2.3374963128809131E-3</v>
      </c>
      <c r="AY48" s="73">
        <f t="shared" si="25"/>
        <v>2.33990238216849E-3</v>
      </c>
      <c r="AZ48" s="73">
        <f t="shared" si="26"/>
        <v>5.4933833094591634E-2</v>
      </c>
      <c r="BA48" s="73">
        <f t="shared" si="27"/>
        <v>5.6931427025304057E-2</v>
      </c>
      <c r="BB48" s="73">
        <f t="shared" si="63"/>
        <v>6.2724449424370082E-2</v>
      </c>
      <c r="BC48" s="73">
        <f t="shared" si="28"/>
        <v>5.7273735476760124E-2</v>
      </c>
      <c r="BD48" s="73">
        <f t="shared" si="29"/>
        <v>5.9268923338184967E-2</v>
      </c>
      <c r="BE48" s="73">
        <f t="shared" si="30"/>
        <v>6.5054968136317018E-2</v>
      </c>
      <c r="BF48" s="73">
        <f t="shared" si="31"/>
        <v>0.94272626452323993</v>
      </c>
      <c r="BG48" s="73">
        <f t="shared" si="32"/>
        <v>0.94073107666181499</v>
      </c>
      <c r="BH48" s="73">
        <f t="shared" si="33"/>
        <v>0.93494503186368294</v>
      </c>
      <c r="BI48" s="73">
        <f t="shared" si="64"/>
        <v>2.5926626909885377E-2</v>
      </c>
      <c r="BJ48" s="73">
        <f t="shared" si="65"/>
        <v>2.222782860407883E-2</v>
      </c>
      <c r="BK48" s="80">
        <f t="shared" si="71"/>
        <v>1.5527668063779884E-2</v>
      </c>
      <c r="BL48" s="77">
        <v>1.353E-3</v>
      </c>
      <c r="BM48" s="77">
        <f t="shared" si="34"/>
        <v>5.5E-2</v>
      </c>
      <c r="BN48" s="77">
        <f t="shared" si="35"/>
        <v>5.7000000000000002E-2</v>
      </c>
      <c r="BO48" s="79">
        <f t="shared" si="36"/>
        <v>6.2799999999999995E-2</v>
      </c>
      <c r="BP48" s="79">
        <f t="shared" si="37"/>
        <v>1.3157925E-3</v>
      </c>
      <c r="BQ48" s="79">
        <f t="shared" si="38"/>
        <v>1.3144395000000001E-3</v>
      </c>
      <c r="BR48" s="73">
        <f t="shared" si="76"/>
        <v>1.3105158E-3</v>
      </c>
      <c r="BS48" s="73">
        <f t="shared" si="39"/>
        <v>5.4962792500000003E-2</v>
      </c>
      <c r="BT48" s="73">
        <f t="shared" si="40"/>
        <v>5.6961439500000002E-2</v>
      </c>
      <c r="BU48" s="73">
        <f t="shared" si="41"/>
        <v>6.2757515799999997E-2</v>
      </c>
      <c r="BV48" s="73">
        <f t="shared" si="42"/>
        <v>5.6278585000000006E-2</v>
      </c>
      <c r="BW48" s="73">
        <f t="shared" si="72"/>
        <v>5.8275879000000003E-2</v>
      </c>
      <c r="BX48" s="73">
        <f t="shared" si="43"/>
        <v>6.4068031599999992E-2</v>
      </c>
      <c r="BY48" s="73">
        <f t="shared" si="44"/>
        <v>0.94372141499999995</v>
      </c>
      <c r="BZ48" s="73">
        <f t="shared" si="45"/>
        <v>0.94172412100000003</v>
      </c>
      <c r="CA48" s="73">
        <f t="shared" si="46"/>
        <v>0.93593196840000004</v>
      </c>
      <c r="CB48" s="73">
        <f t="shared" si="66"/>
        <v>2.5954702682015218E-2</v>
      </c>
      <c r="CC48" s="73">
        <f t="shared" si="67"/>
        <v>2.2251898972083052E-2</v>
      </c>
      <c r="CD48" s="73">
        <f t="shared" si="80"/>
        <v>1.5544482872423595E-2</v>
      </c>
      <c r="CE48" s="73">
        <f>IF(A48&lt;=Cotización!$B$15+1,IF(Cotización!$B$8="Fija",VLOOKUP(Tablas!A48,Tablas!$DE$3:$DG$116,2,FALSE),(VLOOKUP(A48,Tablas!$DE$3:$DG$116,3,FALSE))/100),"")</f>
        <v>4.2800000000000005E-2</v>
      </c>
      <c r="CF48" s="81">
        <f t="shared" si="77"/>
        <v>0.14909359012752046</v>
      </c>
      <c r="CG48" s="81">
        <f t="shared" si="78"/>
        <v>0.1429194690639575</v>
      </c>
      <c r="CH48" s="83">
        <f>IF(D48&lt;=110,IF(Cotización!$B$10="Geométrico",POWER(1+Cotización!$B$11,Tablas!A48),1+Tablas!A48*Cotización!$B$11),"")</f>
        <v>1.45</v>
      </c>
      <c r="CI48" s="83">
        <f>IF(Cotización!$F$3="","",Cotización!$F$3)</f>
        <v>0.04</v>
      </c>
      <c r="CJ48" s="83">
        <f>IF(Cotización!$G$3="","",Cotización!$G$3)</f>
        <v>0.04</v>
      </c>
      <c r="CK48" s="83">
        <f>IF(Cotización!$H$3="","",Cotización!$H$3)</f>
        <v>0.04</v>
      </c>
      <c r="CL48" s="52"/>
      <c r="CM48" s="52"/>
      <c r="CN48" s="52"/>
      <c r="CP48" s="15">
        <v>45</v>
      </c>
      <c r="CQ48" s="16"/>
      <c r="CR48"/>
      <c r="CS48" s="16">
        <v>46</v>
      </c>
      <c r="CT48" s="16">
        <v>46</v>
      </c>
      <c r="CU48" s="18">
        <v>0.22500000000000012</v>
      </c>
      <c r="CV48"/>
      <c r="CW48"/>
      <c r="CX48"/>
      <c r="CY48"/>
      <c r="CZ48"/>
      <c r="DA48"/>
      <c r="DB48"/>
      <c r="DE48" s="24">
        <v>43</v>
      </c>
      <c r="DF48" s="23">
        <f>Cotización!$B$9</f>
        <v>4.2500000000000003E-2</v>
      </c>
      <c r="DG48" s="158">
        <v>4.28</v>
      </c>
      <c r="DK48" s="33">
        <v>17</v>
      </c>
      <c r="DL48" s="1">
        <v>6.0900000000000003E-2</v>
      </c>
      <c r="DM48" s="1">
        <v>3.09E-2</v>
      </c>
      <c r="DN48" s="26">
        <v>5.1700000000000003E-2</v>
      </c>
      <c r="DO48" s="28"/>
      <c r="DP48" s="33">
        <v>17</v>
      </c>
      <c r="DQ48" s="1">
        <v>6.2799999999999995E-2</v>
      </c>
      <c r="DR48" s="1">
        <v>4.7800000000000002E-2</v>
      </c>
      <c r="DS48" s="26">
        <v>4.7199999999999999E-2</v>
      </c>
      <c r="DT48" s="36"/>
      <c r="DU48" s="28"/>
      <c r="DV48" s="28"/>
      <c r="DW48" s="28"/>
      <c r="DX48" s="28"/>
    </row>
    <row r="49" spans="1:128" s="12" customFormat="1" ht="16.2" thickBot="1" x14ac:dyDescent="0.35">
      <c r="A49" s="10">
        <f t="shared" si="69"/>
        <v>46</v>
      </c>
      <c r="B49" s="11">
        <v>2.5931447018526185E-3</v>
      </c>
      <c r="C49" s="11">
        <v>2.0401316779613917E-4</v>
      </c>
      <c r="D49" s="10">
        <f t="shared" si="70"/>
        <v>47</v>
      </c>
      <c r="E49" s="73">
        <f>IF(Cotización!$B$7 ="Nacional ",IFERROR(VLOOKUP(D49,$DU$32:$DX$46,2,TRUE)," "),IF(Cotización!$B$7 ="Dólar",IFERROR(VLOOKUP(D49,$DU$32:$DX$46,3,TRUE)," "),IFERROR(VLOOKUP(D49,$DU$32:$DX$46,4,TRUE)," ")))</f>
        <v>5.5E-2</v>
      </c>
      <c r="F49" s="73">
        <f>IF(Cotización!$B$7 ="Nacional ",IFERROR(VLOOKUP(D49,$DK$32:$DN$50,2,TRUE)," "),IF(Cotización!$B$7 ="Dólar",IFERROR(VLOOKUP(D49,$DK$32:$DN$50,3,TRUE)," "),IFERROR(VLOOKUP(D49,$DK$32:$DN$50,4,TRUE)," ")))</f>
        <v>5.7000000000000002E-2</v>
      </c>
      <c r="G49" s="76">
        <f>IF(Cotización!$B$7 ="Nacional ",IFERROR(VLOOKUP(D49,$DP$32:$DS$48,2,TRUE)," "),IF(Cotización!$B$7 ="Dólar",IFERROR(VLOOKUP(D49,$DP$32:$DS$48,3,TRUE)," "),IFERROR(VLOOKUP(D49,$DP$32:$DS$48,4,TRUE)," ")))</f>
        <v>6.2799999999999995E-2</v>
      </c>
      <c r="H49" s="73">
        <f t="shared" si="49"/>
        <v>2.5114665148617816E-3</v>
      </c>
      <c r="I49" s="73">
        <f t="shared" si="50"/>
        <v>2.518985611694868E-3</v>
      </c>
      <c r="J49" s="73">
        <f t="shared" si="51"/>
        <v>2.5215784037062768E-3</v>
      </c>
      <c r="K49" s="73">
        <f t="shared" si="4"/>
        <v>1.979443263589982E-4</v>
      </c>
      <c r="L49" s="73">
        <f t="shared" si="5"/>
        <v>1.9814798683635094E-4</v>
      </c>
      <c r="M49" s="73">
        <f t="shared" si="73"/>
        <v>1.9735371097467545E-4</v>
      </c>
      <c r="N49" s="73">
        <f t="shared" si="6"/>
        <v>5.4923087857571856E-2</v>
      </c>
      <c r="O49" s="73">
        <f t="shared" si="7"/>
        <v>5.6920291052392651E-2</v>
      </c>
      <c r="P49" s="73">
        <f t="shared" si="74"/>
        <v>6.2712180317372954E-2</v>
      </c>
      <c r="Q49" s="73">
        <f t="shared" si="52"/>
        <v>5.7642814248114481E-2</v>
      </c>
      <c r="R49" s="73">
        <f t="shared" si="53"/>
        <v>5.9637220990446514E-2</v>
      </c>
      <c r="S49" s="73">
        <f t="shared" si="54"/>
        <v>6.5421000543209415E-2</v>
      </c>
      <c r="T49" s="73">
        <f t="shared" si="8"/>
        <v>0.94235718575188554</v>
      </c>
      <c r="U49" s="73">
        <f t="shared" si="55"/>
        <v>0.94036277900955345</v>
      </c>
      <c r="V49" s="73">
        <f t="shared" si="9"/>
        <v>0.93457899945679057</v>
      </c>
      <c r="W49" s="73">
        <f t="shared" si="56"/>
        <v>2.4394651307576409E-2</v>
      </c>
      <c r="X49" s="73">
        <f t="shared" si="57"/>
        <v>2.0870147584065919E-2</v>
      </c>
      <c r="Y49" s="73">
        <f t="shared" si="58"/>
        <v>1.4489563636722973E-2</v>
      </c>
      <c r="Z49" s="77">
        <v>1.4350000000000001E-3</v>
      </c>
      <c r="AA49" s="78">
        <v>6.6500000000000001E-4</v>
      </c>
      <c r="AB49" s="78">
        <f>IF(Cotización!$B$7 ="Nacional ",IFERROR(VLOOKUP(D49,$DU$6:$DX$20,2,TRUE)," "),IF(Cotización!$B$7 ="Dólar",IFERROR(VLOOKUP(D49,$DU$6:$DX$20,3,TRUE)," "),IFERROR(VLOOKUP(D49,$DU$6:$DX$20,4,TRUE)," ")))</f>
        <v>5.5E-2</v>
      </c>
      <c r="AC49" s="78">
        <f>IF(Cotización!$B$7 ="Nacional ",IFERROR(VLOOKUP(D49,$DK$6:$DN$24,2,TRUE)," "),IF(Cotización!$B$7 ="Dólar",IFERROR(VLOOKUP(D49,$DK$6:$DN$24,3,TRUE)," "),IFERROR(VLOOKUP(D49,$DK$6:$DN$24,4,TRUE)," ")))</f>
        <v>5.7000000000000002E-2</v>
      </c>
      <c r="AD49" s="79">
        <f xml:space="preserve"> IF(Cotización!$B$7 ="Nacional ",IFERROR(VLOOKUP(D49,$DP$6:$DS$22,2,TRUE)," "),IF(Cotización!$B$7 ="Dólar",IFERROR(VLOOKUP(D49,$DP$6:$DS$22,3,TRUE)," "),IFERROR(VLOOKUP(D49,$DP$6:$DS$22,4,TRUE)," ")))</f>
        <v>6.2799999999999995E-2</v>
      </c>
      <c r="AE49" s="79">
        <f t="shared" si="10"/>
        <v>1.3950778575416666E-3</v>
      </c>
      <c r="AF49" s="79">
        <f t="shared" si="11"/>
        <v>1.3936434937250001E-3</v>
      </c>
      <c r="AG49" s="73">
        <f t="shared" si="12"/>
        <v>1.3894838386566668E-3</v>
      </c>
      <c r="AH49" s="73">
        <f t="shared" si="13"/>
        <v>6.4625285754166663E-4</v>
      </c>
      <c r="AI49" s="73">
        <f t="shared" si="14"/>
        <v>6.4558849372500001E-4</v>
      </c>
      <c r="AJ49" s="73">
        <f t="shared" si="15"/>
        <v>6.436618386566667E-4</v>
      </c>
      <c r="AK49" s="73">
        <f t="shared" si="16"/>
        <v>5.494226749504167E-2</v>
      </c>
      <c r="AL49" s="73">
        <f t="shared" si="17"/>
        <v>5.6940168131225002E-2</v>
      </c>
      <c r="AM49" s="73">
        <f t="shared" si="18"/>
        <v>6.2734079976156668E-2</v>
      </c>
      <c r="AN49" s="73">
        <f t="shared" si="19"/>
        <v>5.6983598210125004E-2</v>
      </c>
      <c r="AO49" s="73">
        <f t="shared" si="59"/>
        <v>5.8979400118675002E-2</v>
      </c>
      <c r="AP49" s="73">
        <f t="shared" si="20"/>
        <v>6.4767225653469998E-2</v>
      </c>
      <c r="AQ49" s="73">
        <f t="shared" si="21"/>
        <v>0.943016401789875</v>
      </c>
      <c r="AR49" s="73">
        <f t="shared" si="22"/>
        <v>0.94102059988132503</v>
      </c>
      <c r="AS49" s="73">
        <f t="shared" si="79"/>
        <v>0.93523277434652996</v>
      </c>
      <c r="AT49" s="73">
        <f t="shared" si="60"/>
        <v>2.4370117125546049E-2</v>
      </c>
      <c r="AU49" s="73">
        <f t="shared" si="61"/>
        <v>2.0849158064954854E-2</v>
      </c>
      <c r="AV49" s="80">
        <f t="shared" si="62"/>
        <v>1.4474991196751524E-2</v>
      </c>
      <c r="AW49" s="73">
        <f t="shared" si="75"/>
        <v>2.5117199582144461E-3</v>
      </c>
      <c r="AX49" s="73">
        <f t="shared" si="24"/>
        <v>2.5192400778498189E-3</v>
      </c>
      <c r="AY49" s="73">
        <f t="shared" si="25"/>
        <v>2.5218332225516713E-3</v>
      </c>
      <c r="AZ49" s="73">
        <f t="shared" si="26"/>
        <v>5.4928688520699057E-2</v>
      </c>
      <c r="BA49" s="73">
        <f t="shared" si="27"/>
        <v>5.6926095375997202E-2</v>
      </c>
      <c r="BB49" s="73">
        <f t="shared" si="63"/>
        <v>6.2718575256361819E-2</v>
      </c>
      <c r="BC49" s="73">
        <f t="shared" si="28"/>
        <v>5.7450521743250729E-2</v>
      </c>
      <c r="BD49" s="73">
        <f t="shared" si="29"/>
        <v>5.9445335453847017E-2</v>
      </c>
      <c r="BE49" s="73">
        <f t="shared" si="30"/>
        <v>6.5230295214576267E-2</v>
      </c>
      <c r="BF49" s="73">
        <f t="shared" si="31"/>
        <v>0.94254947825674928</v>
      </c>
      <c r="BG49" s="73">
        <f t="shared" si="32"/>
        <v>0.940554664546153</v>
      </c>
      <c r="BH49" s="73">
        <f t="shared" si="33"/>
        <v>0.93476970478542376</v>
      </c>
      <c r="BI49" s="73">
        <f t="shared" si="64"/>
        <v>2.4441712138443952E-2</v>
      </c>
      <c r="BJ49" s="73">
        <f t="shared" si="65"/>
        <v>2.0910409134569367E-2</v>
      </c>
      <c r="BK49" s="80">
        <f t="shared" si="71"/>
        <v>1.4517516112659376E-2</v>
      </c>
      <c r="BL49" s="77">
        <v>1.4350000000000001E-3</v>
      </c>
      <c r="BM49" s="77">
        <f t="shared" si="34"/>
        <v>5.5E-2</v>
      </c>
      <c r="BN49" s="77">
        <f t="shared" si="35"/>
        <v>5.7000000000000002E-2</v>
      </c>
      <c r="BO49" s="79">
        <f t="shared" si="36"/>
        <v>6.2799999999999995E-2</v>
      </c>
      <c r="BP49" s="79">
        <f t="shared" si="37"/>
        <v>1.3955375E-3</v>
      </c>
      <c r="BQ49" s="79">
        <f t="shared" si="38"/>
        <v>1.3941025000000001E-3</v>
      </c>
      <c r="BR49" s="73">
        <f t="shared" si="76"/>
        <v>1.389941E-3</v>
      </c>
      <c r="BS49" s="73">
        <f t="shared" si="39"/>
        <v>5.4960537499999997E-2</v>
      </c>
      <c r="BT49" s="73">
        <f t="shared" si="40"/>
        <v>5.6959102499999997E-2</v>
      </c>
      <c r="BU49" s="73">
        <f t="shared" si="41"/>
        <v>6.2754940999999995E-2</v>
      </c>
      <c r="BV49" s="73">
        <f t="shared" si="42"/>
        <v>5.6356074999999999E-2</v>
      </c>
      <c r="BW49" s="73">
        <f t="shared" si="72"/>
        <v>5.8353204999999998E-2</v>
      </c>
      <c r="BX49" s="73">
        <f t="shared" si="43"/>
        <v>6.4144882E-2</v>
      </c>
      <c r="BY49" s="73">
        <f t="shared" si="44"/>
        <v>0.94364392500000005</v>
      </c>
      <c r="BZ49" s="73">
        <f t="shared" si="45"/>
        <v>0.94164679500000004</v>
      </c>
      <c r="CA49" s="73">
        <f t="shared" si="46"/>
        <v>0.93585511799999999</v>
      </c>
      <c r="CB49" s="73">
        <f t="shared" si="66"/>
        <v>2.4494008740975695E-2</v>
      </c>
      <c r="CC49" s="73">
        <f t="shared" si="67"/>
        <v>2.0955150000065717E-2</v>
      </c>
      <c r="CD49" s="73">
        <f t="shared" si="80"/>
        <v>1.4548578452547502E-2</v>
      </c>
      <c r="CE49" s="73">
        <f>IF(A49&lt;=Cotización!$B$15+1,IF(Cotización!$B$8="Fija",VLOOKUP(Tablas!A49,Tablas!$DE$3:$DG$116,2,FALSE),(VLOOKUP(A49,Tablas!$DE$3:$DG$116,3,FALSE))/100),"")</f>
        <v>4.2800000000000005E-2</v>
      </c>
      <c r="CF49" s="81">
        <f t="shared" si="77"/>
        <v>0.1429194690639575</v>
      </c>
      <c r="CG49" s="81">
        <f t="shared" si="78"/>
        <v>0.13700102479290407</v>
      </c>
      <c r="CH49" s="83">
        <f>IF(D49&lt;=110,IF(Cotización!$B$10="Geométrico",POWER(1+Cotización!$B$11,Tablas!A49),1+Tablas!A49*Cotización!$B$11),"")</f>
        <v>1.46</v>
      </c>
      <c r="CI49" s="83">
        <f>IF(Cotización!$F$3="","",Cotización!$F$3)</f>
        <v>0.04</v>
      </c>
      <c r="CJ49" s="83">
        <f>IF(Cotización!$G$3="","",Cotización!$G$3)</f>
        <v>0.04</v>
      </c>
      <c r="CK49" s="83">
        <f>IF(Cotización!$H$3="","",Cotización!$H$3)</f>
        <v>0.04</v>
      </c>
      <c r="CL49" s="52"/>
      <c r="CM49" s="52"/>
      <c r="CN49" s="52"/>
      <c r="CP49" s="15">
        <v>46</v>
      </c>
      <c r="CQ49" s="16"/>
      <c r="CR49"/>
      <c r="CS49" s="16">
        <v>47</v>
      </c>
      <c r="CT49" s="16">
        <v>47</v>
      </c>
      <c r="CU49" s="18">
        <v>0.23000000000000012</v>
      </c>
      <c r="CV49"/>
      <c r="CW49"/>
      <c r="CX49"/>
      <c r="CY49"/>
      <c r="CZ49"/>
      <c r="DA49"/>
      <c r="DB49"/>
      <c r="DE49" s="24">
        <v>44</v>
      </c>
      <c r="DF49" s="23">
        <f>Cotización!$B$9</f>
        <v>4.2500000000000003E-2</v>
      </c>
      <c r="DG49" s="158">
        <v>4.28</v>
      </c>
      <c r="DK49" s="34">
        <v>18</v>
      </c>
      <c r="DL49" s="2">
        <v>5.8799999999999998E-2</v>
      </c>
      <c r="DM49" s="2">
        <v>2.9700000000000001E-2</v>
      </c>
      <c r="DN49" s="27">
        <v>0.05</v>
      </c>
      <c r="DO49" s="28"/>
      <c r="DP49" s="28"/>
      <c r="DQ49" s="28"/>
      <c r="DR49" s="28"/>
      <c r="DS49" s="28"/>
      <c r="DT49" s="28"/>
      <c r="DU49" s="28"/>
      <c r="DV49" s="28"/>
      <c r="DW49" s="28"/>
      <c r="DX49" s="28"/>
    </row>
    <row r="50" spans="1:128" s="12" customFormat="1" ht="16.2" thickBot="1" x14ac:dyDescent="0.35">
      <c r="A50" s="10">
        <f t="shared" si="69"/>
        <v>47</v>
      </c>
      <c r="B50" s="11">
        <v>2.7947655038307014E-3</v>
      </c>
      <c r="C50" s="11">
        <v>2.2509547971965422E-4</v>
      </c>
      <c r="D50" s="10">
        <f t="shared" si="70"/>
        <v>48</v>
      </c>
      <c r="E50" s="73">
        <f>IF(Cotización!$B$7 ="Nacional ",IFERROR(VLOOKUP(D50,$DU$32:$DX$46,2,TRUE)," "),IF(Cotización!$B$7 ="Dólar",IFERROR(VLOOKUP(D50,$DU$32:$DX$46,3,TRUE)," "),IFERROR(VLOOKUP(D50,$DU$32:$DX$46,4,TRUE)," ")))</f>
        <v>5.5E-2</v>
      </c>
      <c r="F50" s="73">
        <f>IF(Cotización!$B$7 ="Nacional ",IFERROR(VLOOKUP(D50,$DK$32:$DN$50,2,TRUE)," "),IF(Cotización!$B$7 ="Dólar",IFERROR(VLOOKUP(D50,$DK$32:$DN$50,3,TRUE)," "),IFERROR(VLOOKUP(D50,$DK$32:$DN$50,4,TRUE)," ")))</f>
        <v>5.7000000000000002E-2</v>
      </c>
      <c r="G50" s="76">
        <f>IF(Cotización!$B$7 ="Nacional ",IFERROR(VLOOKUP(D50,$DP$32:$DS$48,2,TRUE)," "),IF(Cotización!$B$7 ="Dólar",IFERROR(VLOOKUP(D50,$DP$32:$DS$48,3,TRUE)," "),IFERROR(VLOOKUP(D50,$DP$32:$DS$48,4,TRUE)," ")))</f>
        <v>6.2799999999999995E-2</v>
      </c>
      <c r="H50" s="73">
        <f t="shared" si="49"/>
        <v>2.7067084914009685E-3</v>
      </c>
      <c r="I50" s="73">
        <f t="shared" si="50"/>
        <v>2.7148120951231863E-3</v>
      </c>
      <c r="J50" s="73">
        <f t="shared" si="51"/>
        <v>2.7176064412342956E-3</v>
      </c>
      <c r="K50" s="73">
        <f t="shared" si="4"/>
        <v>2.1837766669930369E-4</v>
      </c>
      <c r="L50" s="73">
        <f t="shared" si="5"/>
        <v>2.1860234278630214E-4</v>
      </c>
      <c r="M50" s="73">
        <f t="shared" si="73"/>
        <v>2.1772610604700815E-4</v>
      </c>
      <c r="N50" s="73">
        <f t="shared" si="6"/>
        <v>5.4916965356252199E-2</v>
      </c>
      <c r="O50" s="73">
        <f t="shared" si="7"/>
        <v>5.6913945914661375E-2</v>
      </c>
      <c r="P50" s="73">
        <f t="shared" si="74"/>
        <v>6.2705189534047967E-2</v>
      </c>
      <c r="Q50" s="73">
        <f t="shared" si="52"/>
        <v>5.7853174140272801E-2</v>
      </c>
      <c r="R50" s="73">
        <f t="shared" si="53"/>
        <v>5.9847135676483865E-2</v>
      </c>
      <c r="S50" s="73">
        <f t="shared" si="54"/>
        <v>6.5629624131495951E-2</v>
      </c>
      <c r="T50" s="73">
        <f t="shared" si="8"/>
        <v>0.9421468258597272</v>
      </c>
      <c r="U50" s="73">
        <f t="shared" si="55"/>
        <v>0.94015286432351619</v>
      </c>
      <c r="V50" s="73">
        <f t="shared" si="9"/>
        <v>0.93437037586850402</v>
      </c>
      <c r="W50" s="73">
        <f t="shared" si="56"/>
        <v>2.2988474953606258E-2</v>
      </c>
      <c r="X50" s="73">
        <f t="shared" si="57"/>
        <v>1.9625509980491746E-2</v>
      </c>
      <c r="Y50" s="73">
        <f t="shared" si="58"/>
        <v>1.3541641886174053E-2</v>
      </c>
      <c r="Z50" s="77">
        <v>1.5250000000000001E-3</v>
      </c>
      <c r="AA50" s="78">
        <v>7.36E-4</v>
      </c>
      <c r="AB50" s="78">
        <f>IF(Cotización!$B$7 ="Nacional ",IFERROR(VLOOKUP(D50,$DU$6:$DX$20,2,TRUE)," "),IF(Cotización!$B$7 ="Dólar",IFERROR(VLOOKUP(D50,$DU$6:$DX$20,3,TRUE)," "),IFERROR(VLOOKUP(D50,$DU$6:$DX$20,4,TRUE)," ")))</f>
        <v>5.5E-2</v>
      </c>
      <c r="AC50" s="78">
        <f>IF(Cotización!$B$7 ="Nacional ",IFERROR(VLOOKUP(D50,$DK$6:$DN$24,2,TRUE)," "),IF(Cotización!$B$7 ="Dólar",IFERROR(VLOOKUP(D50,$DK$6:$DN$24,3,TRUE)," "),IFERROR(VLOOKUP(D50,$DK$6:$DN$24,4,TRUE)," ")))</f>
        <v>5.7000000000000002E-2</v>
      </c>
      <c r="AD50" s="79">
        <f xml:space="preserve"> IF(Cotización!$B$7 ="Nacional ",IFERROR(VLOOKUP(D50,$DP$6:$DS$22,2,TRUE)," "),IF(Cotización!$B$7 ="Dólar",IFERROR(VLOOKUP(D50,$DP$6:$DS$22,3,TRUE)," "),IFERROR(VLOOKUP(D50,$DP$6:$DS$22,4,TRUE)," ")))</f>
        <v>6.2799999999999995E-2</v>
      </c>
      <c r="AE50" s="79">
        <f t="shared" si="10"/>
        <v>1.4825218773333335E-3</v>
      </c>
      <c r="AF50" s="79">
        <f t="shared" si="11"/>
        <v>1.4809976255999999E-3</v>
      </c>
      <c r="AG50" s="73">
        <f t="shared" si="12"/>
        <v>1.4765772955733334E-3</v>
      </c>
      <c r="AH50" s="73">
        <f t="shared" si="13"/>
        <v>7.1521937733333343E-4</v>
      </c>
      <c r="AI50" s="73">
        <f t="shared" si="14"/>
        <v>7.1448412560000006E-4</v>
      </c>
      <c r="AJ50" s="73">
        <f t="shared" si="15"/>
        <v>7.1235189557333333E-4</v>
      </c>
      <c r="AK50" s="73">
        <f t="shared" si="16"/>
        <v>5.4937843077333327E-2</v>
      </c>
      <c r="AL50" s="73">
        <f t="shared" si="17"/>
        <v>5.6935582825599997E-2</v>
      </c>
      <c r="AM50" s="73">
        <f t="shared" si="18"/>
        <v>6.2729028095573319E-2</v>
      </c>
      <c r="AN50" s="73">
        <f t="shared" si="19"/>
        <v>5.7135584331999993E-2</v>
      </c>
      <c r="AO50" s="73">
        <f t="shared" si="59"/>
        <v>5.9131064576799994E-2</v>
      </c>
      <c r="AP50" s="73">
        <f t="shared" si="20"/>
        <v>6.4917957286719979E-2</v>
      </c>
      <c r="AQ50" s="73">
        <f t="shared" si="21"/>
        <v>0.94286441566800006</v>
      </c>
      <c r="AR50" s="73">
        <f t="shared" si="22"/>
        <v>0.94086893542320005</v>
      </c>
      <c r="AS50" s="73">
        <f t="shared" si="79"/>
        <v>0.93508204271327999</v>
      </c>
      <c r="AT50" s="73">
        <f t="shared" si="60"/>
        <v>2.2981420162930248E-2</v>
      </c>
      <c r="AU50" s="73">
        <f t="shared" si="61"/>
        <v>1.9619487229304382E-2</v>
      </c>
      <c r="AV50" s="80">
        <f t="shared" si="62"/>
        <v>1.3537486175579526E-2</v>
      </c>
      <c r="AW50" s="73">
        <f t="shared" si="75"/>
        <v>2.7070098670104173E-3</v>
      </c>
      <c r="AX50" s="73">
        <f t="shared" si="24"/>
        <v>2.7151146869715263E-3</v>
      </c>
      <c r="AY50" s="73">
        <f t="shared" si="25"/>
        <v>2.7179094524753572E-3</v>
      </c>
      <c r="AZ50" s="73">
        <f t="shared" si="26"/>
        <v>5.4923143948644657E-2</v>
      </c>
      <c r="BA50" s="73">
        <f t="shared" si="27"/>
        <v>5.6920349183140824E-2</v>
      </c>
      <c r="BB50" s="73">
        <f t="shared" si="63"/>
        <v>6.2712244363179709E-2</v>
      </c>
      <c r="BC50" s="73">
        <f t="shared" si="28"/>
        <v>5.7641053401120017E-2</v>
      </c>
      <c r="BD50" s="73">
        <f t="shared" si="29"/>
        <v>5.963546387011235E-2</v>
      </c>
      <c r="BE50" s="73">
        <f t="shared" si="30"/>
        <v>6.5419254230190127E-2</v>
      </c>
      <c r="BF50" s="73">
        <f t="shared" si="31"/>
        <v>0.94235894659887998</v>
      </c>
      <c r="BG50" s="73">
        <f t="shared" si="32"/>
        <v>0.94036453612988768</v>
      </c>
      <c r="BH50" s="73">
        <f t="shared" si="33"/>
        <v>0.93458074576980987</v>
      </c>
      <c r="BI50" s="73">
        <f t="shared" si="64"/>
        <v>2.3037523023792004E-2</v>
      </c>
      <c r="BJ50" s="73">
        <f t="shared" si="65"/>
        <v>1.9667382849087704E-2</v>
      </c>
      <c r="BK50" s="80">
        <f t="shared" si="71"/>
        <v>1.3570534250848238E-2</v>
      </c>
      <c r="BL50" s="77">
        <v>1.5250000000000001E-3</v>
      </c>
      <c r="BM50" s="77">
        <f t="shared" si="34"/>
        <v>5.5E-2</v>
      </c>
      <c r="BN50" s="77">
        <f t="shared" si="35"/>
        <v>5.7000000000000002E-2</v>
      </c>
      <c r="BO50" s="79">
        <f t="shared" si="36"/>
        <v>6.2799999999999995E-2</v>
      </c>
      <c r="BP50" s="79">
        <f t="shared" si="37"/>
        <v>1.4830625000000002E-3</v>
      </c>
      <c r="BQ50" s="79">
        <f t="shared" si="38"/>
        <v>1.4815375000000002E-3</v>
      </c>
      <c r="BR50" s="73">
        <f t="shared" si="76"/>
        <v>1.4771150000000002E-3</v>
      </c>
      <c r="BS50" s="73">
        <f t="shared" si="39"/>
        <v>5.4958062500000002E-2</v>
      </c>
      <c r="BT50" s="73">
        <f t="shared" si="40"/>
        <v>5.6956537500000001E-2</v>
      </c>
      <c r="BU50" s="73">
        <f t="shared" si="41"/>
        <v>6.2752114999999997E-2</v>
      </c>
      <c r="BV50" s="73">
        <f t="shared" si="42"/>
        <v>5.6441125000000002E-2</v>
      </c>
      <c r="BW50" s="73">
        <f t="shared" si="72"/>
        <v>5.8438074999999999E-2</v>
      </c>
      <c r="BX50" s="73">
        <f t="shared" si="43"/>
        <v>6.4229229999999998E-2</v>
      </c>
      <c r="BY50" s="73">
        <f t="shared" si="44"/>
        <v>0.94355887500000002</v>
      </c>
      <c r="BZ50" s="73">
        <f t="shared" si="45"/>
        <v>0.94156192500000002</v>
      </c>
      <c r="CA50" s="73">
        <f t="shared" si="46"/>
        <v>0.93577076999999997</v>
      </c>
      <c r="CB50" s="73">
        <f t="shared" si="66"/>
        <v>2.3113622547318614E-2</v>
      </c>
      <c r="CC50" s="73">
        <f t="shared" si="67"/>
        <v>1.9732349836306132E-2</v>
      </c>
      <c r="CD50" s="73">
        <f t="shared" si="80"/>
        <v>1.3615361604441101E-2</v>
      </c>
      <c r="CE50" s="73">
        <f>IF(A50&lt;=Cotización!$B$15+1,IF(Cotización!$B$8="Fija",VLOOKUP(Tablas!A50,Tablas!$DE$3:$DG$116,2,FALSE),(VLOOKUP(A50,Tablas!$DE$3:$DG$116,3,FALSE))/100),"")</f>
        <v>4.2900000000000001E-2</v>
      </c>
      <c r="CF50" s="81">
        <f t="shared" si="77"/>
        <v>0.13700102479290407</v>
      </c>
      <c r="CG50" s="81">
        <f t="shared" si="78"/>
        <v>0.13132766947172556</v>
      </c>
      <c r="CH50" s="83">
        <f>IF(D50&lt;=110,IF(Cotización!$B$10="Geométrico",POWER(1+Cotización!$B$11,Tablas!A50),1+Tablas!A50*Cotización!$B$11),"")</f>
        <v>1.47</v>
      </c>
      <c r="CI50" s="83">
        <f>IF(Cotización!$F$3="","",Cotización!$F$3)</f>
        <v>0.04</v>
      </c>
      <c r="CJ50" s="83">
        <f>IF(Cotización!$G$3="","",Cotización!$G$3)</f>
        <v>0.04</v>
      </c>
      <c r="CK50" s="83">
        <f>IF(Cotización!$H$3="","",Cotización!$H$3)</f>
        <v>0.04</v>
      </c>
      <c r="CL50" s="52"/>
      <c r="CM50" s="52"/>
      <c r="CN50" s="52"/>
      <c r="CP50" s="15">
        <v>47</v>
      </c>
      <c r="CQ50" s="16"/>
      <c r="CR50"/>
      <c r="CS50" s="16">
        <v>48</v>
      </c>
      <c r="CT50" s="16">
        <v>48</v>
      </c>
      <c r="CU50" s="18">
        <v>0.23500000000000013</v>
      </c>
      <c r="CV50"/>
      <c r="CW50"/>
      <c r="CX50"/>
      <c r="CY50"/>
      <c r="CZ50"/>
      <c r="DA50"/>
      <c r="DB50"/>
      <c r="DE50" s="24">
        <v>45</v>
      </c>
      <c r="DF50" s="23">
        <f>Cotización!$B$9</f>
        <v>4.2500000000000003E-2</v>
      </c>
      <c r="DG50" s="158">
        <v>4.28</v>
      </c>
      <c r="DK50" s="33">
        <v>19</v>
      </c>
      <c r="DL50" s="1">
        <v>5.7000000000000002E-2</v>
      </c>
      <c r="DM50" s="1">
        <v>2.8500000000000001E-2</v>
      </c>
      <c r="DN50" s="26">
        <v>4.8500000000000001E-2</v>
      </c>
      <c r="DO50" s="28"/>
      <c r="DP50" s="28"/>
      <c r="DQ50" s="28"/>
      <c r="DR50" s="28"/>
      <c r="DS50" s="28"/>
      <c r="DT50" s="28"/>
      <c r="DU50" s="28"/>
      <c r="DV50" s="28"/>
      <c r="DW50" s="28"/>
      <c r="DX50" s="28"/>
    </row>
    <row r="51" spans="1:128" s="12" customFormat="1" ht="15.6" x14ac:dyDescent="0.3">
      <c r="A51" s="10">
        <f t="shared" si="69"/>
        <v>48</v>
      </c>
      <c r="B51" s="11">
        <v>3.0120626187277082E-3</v>
      </c>
      <c r="C51" s="11">
        <v>2.4835639550899679E-4</v>
      </c>
      <c r="D51" s="10">
        <f t="shared" si="70"/>
        <v>49</v>
      </c>
      <c r="E51" s="73">
        <f>IF(Cotización!$B$7 ="Nacional ",IFERROR(VLOOKUP(D51,$DU$32:$DX$46,2,TRUE)," "),IF(Cotización!$B$7 ="Dólar",IFERROR(VLOOKUP(D51,$DU$32:$DX$46,3,TRUE)," "),IFERROR(VLOOKUP(D51,$DU$32:$DX$46,4,TRUE)," ")))</f>
        <v>5.5E-2</v>
      </c>
      <c r="F51" s="73">
        <f>IF(Cotización!$B$7 ="Nacional ",IFERROR(VLOOKUP(D51,$DK$32:$DN$50,2,TRUE)," "),IF(Cotización!$B$7 ="Dólar",IFERROR(VLOOKUP(D51,$DK$32:$DN$50,3,TRUE)," "),IFERROR(VLOOKUP(D51,$DK$32:$DN$50,4,TRUE)," ")))</f>
        <v>5.7000000000000002E-2</v>
      </c>
      <c r="G51" s="76">
        <f>IF(Cotización!$B$7 ="Nacional ",IFERROR(VLOOKUP(D51,$DP$32:$DS$48,2,TRUE)," "),IF(Cotización!$B$7 ="Dólar",IFERROR(VLOOKUP(D51,$DP$32:$DS$48,3,TRUE)," "),IFERROR(VLOOKUP(D51,$DP$32:$DS$48,4,TRUE)," ")))</f>
        <v>6.2799999999999995E-2</v>
      </c>
      <c r="H51" s="73">
        <f t="shared" si="49"/>
        <v>2.9171254794864558E-3</v>
      </c>
      <c r="I51" s="73">
        <f t="shared" si="50"/>
        <v>2.9258590148217366E-3</v>
      </c>
      <c r="J51" s="73">
        <f t="shared" si="51"/>
        <v>2.9288705787304547E-3</v>
      </c>
      <c r="K51" s="73">
        <f t="shared" si="4"/>
        <v>2.4091841896475873E-4</v>
      </c>
      <c r="L51" s="73">
        <f t="shared" si="5"/>
        <v>2.4116627665025773E-4</v>
      </c>
      <c r="M51" s="73">
        <f t="shared" si="73"/>
        <v>2.4019963167681171E-4</v>
      </c>
      <c r="N51" s="73">
        <f t="shared" si="6"/>
        <v>5.4910352191633767E-2</v>
      </c>
      <c r="O51" s="73">
        <f t="shared" si="7"/>
        <v>5.6907092271329542E-2</v>
      </c>
      <c r="P51" s="73">
        <f t="shared" si="74"/>
        <v>6.2697638502447278E-2</v>
      </c>
      <c r="Q51" s="73">
        <f t="shared" si="52"/>
        <v>5.8080389047014479E-2</v>
      </c>
      <c r="R51" s="73">
        <f t="shared" si="53"/>
        <v>6.0073869705116037E-2</v>
      </c>
      <c r="S51" s="73">
        <f t="shared" si="54"/>
        <v>6.585496361361054E-2</v>
      </c>
      <c r="T51" s="73">
        <f t="shared" si="8"/>
        <v>0.94191961095298549</v>
      </c>
      <c r="U51" s="73">
        <f t="shared" si="55"/>
        <v>0.93992613029488392</v>
      </c>
      <c r="V51" s="73">
        <f t="shared" si="9"/>
        <v>0.93414503638638946</v>
      </c>
      <c r="W51" s="73">
        <f t="shared" si="56"/>
        <v>2.1658518708895975E-2</v>
      </c>
      <c r="X51" s="73">
        <f t="shared" si="57"/>
        <v>1.845097942196907E-2</v>
      </c>
      <c r="Y51" s="73">
        <f t="shared" si="58"/>
        <v>1.2652909019061128E-2</v>
      </c>
      <c r="Z51" s="77">
        <v>1.6230000000000001E-3</v>
      </c>
      <c r="AA51" s="78">
        <v>8.12E-4</v>
      </c>
      <c r="AB51" s="78">
        <f>IF(Cotización!$B$7 ="Nacional ",IFERROR(VLOOKUP(D51,$DU$6:$DX$20,2,TRUE)," "),IF(Cotización!$B$7 ="Dólar",IFERROR(VLOOKUP(D51,$DU$6:$DX$20,3,TRUE)," "),IFERROR(VLOOKUP(D51,$DU$6:$DX$20,4,TRUE)," ")))</f>
        <v>5.5E-2</v>
      </c>
      <c r="AC51" s="78">
        <f>IF(Cotización!$B$7 ="Nacional ",IFERROR(VLOOKUP(D51,$DK$6:$DN$24,2,TRUE)," "),IF(Cotización!$B$7 ="Dólar",IFERROR(VLOOKUP(D51,$DK$6:$DN$24,3,TRUE)," "),IFERROR(VLOOKUP(D51,$DK$6:$DN$24,4,TRUE)," ")))</f>
        <v>5.7000000000000002E-2</v>
      </c>
      <c r="AD51" s="79">
        <f xml:space="preserve"> IF(Cotización!$B$7 ="Nacional ",IFERROR(VLOOKUP(D51,$DP$6:$DS$22,2,TRUE)," "),IF(Cotización!$B$7 ="Dólar",IFERROR(VLOOKUP(D51,$DP$6:$DS$22,3,TRUE)," "),IFERROR(VLOOKUP(D51,$DP$6:$DS$22,4,TRUE)," ")))</f>
        <v>6.2799999999999995E-2</v>
      </c>
      <c r="AE51" s="79">
        <f t="shared" si="10"/>
        <v>1.5777327230600002E-3</v>
      </c>
      <c r="AF51" s="79">
        <f t="shared" si="11"/>
        <v>1.5761106016440002E-3</v>
      </c>
      <c r="AG51" s="73">
        <f t="shared" si="12"/>
        <v>1.5714064495376001E-3</v>
      </c>
      <c r="AH51" s="73">
        <f t="shared" si="13"/>
        <v>7.8903522305999994E-4</v>
      </c>
      <c r="AI51" s="73">
        <f t="shared" si="14"/>
        <v>7.8822410164399988E-4</v>
      </c>
      <c r="AJ51" s="73">
        <f t="shared" si="15"/>
        <v>7.8587184953760004E-4</v>
      </c>
      <c r="AK51" s="73">
        <f t="shared" si="16"/>
        <v>5.4933061661060004E-2</v>
      </c>
      <c r="AL51" s="73">
        <f t="shared" si="17"/>
        <v>5.6930627539644001E-2</v>
      </c>
      <c r="AM51" s="73">
        <f t="shared" si="18"/>
        <v>6.2723568587537595E-2</v>
      </c>
      <c r="AN51" s="73">
        <f t="shared" si="19"/>
        <v>5.7299829607180004E-2</v>
      </c>
      <c r="AO51" s="73">
        <f t="shared" si="59"/>
        <v>5.9294962242932001E-2</v>
      </c>
      <c r="AP51" s="73">
        <f t="shared" si="20"/>
        <v>6.5080846886612795E-2</v>
      </c>
      <c r="AQ51" s="73">
        <f t="shared" si="21"/>
        <v>0.94270017039281995</v>
      </c>
      <c r="AR51" s="73">
        <f t="shared" si="22"/>
        <v>0.94070503775706804</v>
      </c>
      <c r="AS51" s="73">
        <f t="shared" si="79"/>
        <v>0.93491915311338725</v>
      </c>
      <c r="AT51" s="73">
        <f t="shared" si="60"/>
        <v>2.1668363293142024E-2</v>
      </c>
      <c r="AU51" s="73">
        <f t="shared" si="61"/>
        <v>1.8459366062984681E-2</v>
      </c>
      <c r="AV51" s="80">
        <f t="shared" si="62"/>
        <v>1.2658660226263692E-2</v>
      </c>
      <c r="AW51" s="73">
        <f t="shared" si="75"/>
        <v>2.9174838524996583E-3</v>
      </c>
      <c r="AX51" s="73">
        <f t="shared" si="24"/>
        <v>2.9262188340939688E-3</v>
      </c>
      <c r="AY51" s="73">
        <f t="shared" si="25"/>
        <v>2.9292308967126964E-3</v>
      </c>
      <c r="AZ51" s="73">
        <f t="shared" si="26"/>
        <v>5.4917168277984985E-2</v>
      </c>
      <c r="BA51" s="73">
        <f t="shared" si="27"/>
        <v>5.691415621536626E-2</v>
      </c>
      <c r="BB51" s="73">
        <f t="shared" si="63"/>
        <v>6.2705421233771944E-2</v>
      </c>
      <c r="BC51" s="73">
        <f t="shared" si="28"/>
        <v>5.784639917469768E-2</v>
      </c>
      <c r="BD51" s="73">
        <f t="shared" si="29"/>
        <v>5.9840375049460229E-2</v>
      </c>
      <c r="BE51" s="73">
        <f t="shared" si="30"/>
        <v>6.5622905086271596E-2</v>
      </c>
      <c r="BF51" s="73">
        <f t="shared" si="31"/>
        <v>0.94215360082530231</v>
      </c>
      <c r="BG51" s="73">
        <f t="shared" si="32"/>
        <v>0.94015962495053973</v>
      </c>
      <c r="BH51" s="73">
        <f t="shared" si="33"/>
        <v>0.93437709491372845</v>
      </c>
      <c r="BI51" s="73">
        <f t="shared" si="64"/>
        <v>2.1709615928948076E-2</v>
      </c>
      <c r="BJ51" s="73">
        <f t="shared" si="65"/>
        <v>1.8494509349771267E-2</v>
      </c>
      <c r="BK51" s="80">
        <f t="shared" si="71"/>
        <v>1.2682760020652495E-2</v>
      </c>
      <c r="BL51" s="77">
        <v>1.6230000000000001E-3</v>
      </c>
      <c r="BM51" s="77">
        <f t="shared" si="34"/>
        <v>5.5E-2</v>
      </c>
      <c r="BN51" s="77">
        <f t="shared" si="35"/>
        <v>5.7000000000000002E-2</v>
      </c>
      <c r="BO51" s="79">
        <f t="shared" si="36"/>
        <v>6.2799999999999995E-2</v>
      </c>
      <c r="BP51" s="79">
        <f t="shared" si="37"/>
        <v>1.5783675000000002E-3</v>
      </c>
      <c r="BQ51" s="79">
        <f t="shared" si="38"/>
        <v>1.5767445000000001E-3</v>
      </c>
      <c r="BR51" s="73">
        <f t="shared" si="76"/>
        <v>1.5720378000000001E-3</v>
      </c>
      <c r="BS51" s="73">
        <f t="shared" si="39"/>
        <v>5.4955367500000005E-2</v>
      </c>
      <c r="BT51" s="73">
        <f t="shared" si="40"/>
        <v>5.6953744500000007E-2</v>
      </c>
      <c r="BU51" s="73">
        <f t="shared" si="41"/>
        <v>6.274903779999999E-2</v>
      </c>
      <c r="BV51" s="73">
        <f t="shared" si="42"/>
        <v>5.6533735000000002E-2</v>
      </c>
      <c r="BW51" s="73">
        <f t="shared" si="72"/>
        <v>5.8530489000000005E-2</v>
      </c>
      <c r="BX51" s="73">
        <f t="shared" si="43"/>
        <v>6.4321075599999986E-2</v>
      </c>
      <c r="BY51" s="73">
        <f t="shared" si="44"/>
        <v>0.94346626499999997</v>
      </c>
      <c r="BZ51" s="73">
        <f t="shared" si="45"/>
        <v>0.94146951099999998</v>
      </c>
      <c r="CA51" s="73">
        <f t="shared" si="46"/>
        <v>0.9356789244</v>
      </c>
      <c r="CB51" s="73">
        <f t="shared" si="66"/>
        <v>2.1809063687922587E-2</v>
      </c>
      <c r="CC51" s="73">
        <f t="shared" si="67"/>
        <v>1.8579229296645836E-2</v>
      </c>
      <c r="CD51" s="73">
        <f t="shared" si="80"/>
        <v>1.2740857412416285E-2</v>
      </c>
      <c r="CE51" s="73">
        <f>IF(A51&lt;=Cotización!$B$15+1,IF(Cotización!$B$8="Fija",VLOOKUP(Tablas!A51,Tablas!$DE$3:$DG$116,2,FALSE),(VLOOKUP(A51,Tablas!$DE$3:$DG$116,3,FALSE))/100),"")</f>
        <v>4.2900000000000001E-2</v>
      </c>
      <c r="CF51" s="81">
        <f t="shared" si="77"/>
        <v>0.13132766947172556</v>
      </c>
      <c r="CG51" s="81">
        <f t="shared" si="78"/>
        <v>0.1258892537113934</v>
      </c>
      <c r="CH51" s="83">
        <f>IF(D51&lt;=110,IF(Cotización!$B$10="Geométrico",POWER(1+Cotización!$B$11,Tablas!A51),1+Tablas!A51*Cotización!$B$11),"")</f>
        <v>1.48</v>
      </c>
      <c r="CI51" s="83">
        <f>IF(Cotización!$F$3="","",Cotización!$F$3)</f>
        <v>0.04</v>
      </c>
      <c r="CJ51" s="83">
        <f>IF(Cotización!$G$3="","",Cotización!$G$3)</f>
        <v>0.04</v>
      </c>
      <c r="CK51" s="83">
        <f>IF(Cotización!$H$3="","",Cotización!$H$3)</f>
        <v>0.04</v>
      </c>
      <c r="CL51" s="52"/>
      <c r="CM51" s="52"/>
      <c r="CN51" s="52"/>
      <c r="CP51" s="15">
        <v>48</v>
      </c>
      <c r="CQ51" s="16"/>
      <c r="CR51"/>
      <c r="CS51" s="16">
        <v>49</v>
      </c>
      <c r="CT51" s="16">
        <v>49</v>
      </c>
      <c r="CU51" s="18">
        <v>0.24000000000000013</v>
      </c>
      <c r="CV51"/>
      <c r="CW51"/>
      <c r="CX51"/>
      <c r="CY51"/>
      <c r="CZ51"/>
      <c r="DA51"/>
      <c r="DB51"/>
      <c r="DE51" s="24">
        <v>46</v>
      </c>
      <c r="DF51" s="23">
        <f>Cotización!$B$9</f>
        <v>4.2500000000000003E-2</v>
      </c>
      <c r="DG51" s="158">
        <v>4.28</v>
      </c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</row>
    <row r="52" spans="1:128" s="12" customFormat="1" ht="15.6" x14ac:dyDescent="0.3">
      <c r="A52" s="10">
        <f t="shared" si="69"/>
        <v>49</v>
      </c>
      <c r="B52" s="11">
        <v>3.2462549028537046E-3</v>
      </c>
      <c r="C52" s="11">
        <v>2.7402104772180182E-4</v>
      </c>
      <c r="D52" s="10">
        <f t="shared" si="70"/>
        <v>50</v>
      </c>
      <c r="E52" s="73">
        <f>IF(Cotización!$B$7 ="Nacional ",IFERROR(VLOOKUP(D52,$DU$32:$DX$46,2,TRUE)," "),IF(Cotización!$B$7 ="Dólar",IFERROR(VLOOKUP(D52,$DU$32:$DX$46,3,TRUE)," "),IFERROR(VLOOKUP(D52,$DU$32:$DX$46,4,TRUE)," ")))</f>
        <v>5.5E-2</v>
      </c>
      <c r="F52" s="73">
        <f>IF(Cotización!$B$7 ="Nacional ",IFERROR(VLOOKUP(D52,$DK$32:$DN$50,2,TRUE)," "),IF(Cotización!$B$7 ="Dólar",IFERROR(VLOOKUP(D52,$DK$32:$DN$50,3,TRUE)," "),IFERROR(VLOOKUP(D52,$DK$32:$DN$50,4,TRUE)," ")))</f>
        <v>5.7000000000000002E-2</v>
      </c>
      <c r="G52" s="76">
        <f>IF(Cotización!$B$7 ="Nacional ",IFERROR(VLOOKUP(D52,$DP$32:$DS$48,2,TRUE)," "),IF(Cotización!$B$7 ="Dólar",IFERROR(VLOOKUP(D52,$DP$32:$DS$48,3,TRUE)," "),IFERROR(VLOOKUP(D52,$DP$32:$DS$48,4,TRUE)," ")))</f>
        <v>6.2799999999999995E-2</v>
      </c>
      <c r="H52" s="73">
        <f t="shared" si="49"/>
        <v>3.1438963489020233E-3</v>
      </c>
      <c r="I52" s="73">
        <f t="shared" si="50"/>
        <v>3.1533087683387716E-3</v>
      </c>
      <c r="J52" s="73">
        <f t="shared" si="51"/>
        <v>3.1565544302135117E-3</v>
      </c>
      <c r="K52" s="73">
        <f t="shared" si="4"/>
        <v>2.6578357807812786E-4</v>
      </c>
      <c r="L52" s="73">
        <f t="shared" si="5"/>
        <v>2.6605700609773656E-4</v>
      </c>
      <c r="M52" s="73">
        <f t="shared" si="73"/>
        <v>2.649906368212626E-4</v>
      </c>
      <c r="N52" s="73">
        <f t="shared" si="6"/>
        <v>5.4903208719632286E-2</v>
      </c>
      <c r="O52" s="73">
        <f t="shared" si="7"/>
        <v>5.6899689036709826E-2</v>
      </c>
      <c r="P52" s="73">
        <f t="shared" si="74"/>
        <v>6.268948195623468E-2</v>
      </c>
      <c r="Q52" s="73">
        <f t="shared" si="52"/>
        <v>5.8325820155943536E-2</v>
      </c>
      <c r="R52" s="73">
        <f t="shared" si="53"/>
        <v>6.0318781383126727E-2</v>
      </c>
      <c r="S52" s="73">
        <f t="shared" si="54"/>
        <v>6.6098368941957961E-2</v>
      </c>
      <c r="T52" s="73">
        <f t="shared" si="8"/>
        <v>0.94167417984405644</v>
      </c>
      <c r="U52" s="73">
        <f t="shared" si="55"/>
        <v>0.93968121861687326</v>
      </c>
      <c r="V52" s="73">
        <f t="shared" si="9"/>
        <v>0.93390163105804203</v>
      </c>
      <c r="W52" s="73">
        <f t="shared" si="56"/>
        <v>2.0400583516101255E-2</v>
      </c>
      <c r="X52" s="73">
        <f t="shared" si="57"/>
        <v>1.7342557688241923E-2</v>
      </c>
      <c r="Y52" s="73">
        <f t="shared" si="58"/>
        <v>1.1819652156004532E-2</v>
      </c>
      <c r="Z52" s="77">
        <v>1.73E-3</v>
      </c>
      <c r="AA52" s="78">
        <v>8.9599999999999999E-4</v>
      </c>
      <c r="AB52" s="78">
        <f>IF(Cotización!$B$7 ="Nacional ",IFERROR(VLOOKUP(D52,$DU$6:$DX$20,2,TRUE)," "),IF(Cotización!$B$7 ="Dólar",IFERROR(VLOOKUP(D52,$DU$6:$DX$20,3,TRUE)," "),IFERROR(VLOOKUP(D52,$DU$6:$DX$20,4,TRUE)," ")))</f>
        <v>5.5E-2</v>
      </c>
      <c r="AC52" s="78">
        <f>IF(Cotización!$B$7 ="Nacional ",IFERROR(VLOOKUP(D52,$DK$6:$DN$24,2,TRUE)," "),IF(Cotización!$B$7 ="Dólar",IFERROR(VLOOKUP(D52,$DK$6:$DN$24,3,TRUE)," "),IFERROR(VLOOKUP(D52,$DK$6:$DN$24,4,TRUE)," ")))</f>
        <v>5.7000000000000002E-2</v>
      </c>
      <c r="AD52" s="79">
        <f xml:space="preserve"> IF(Cotización!$B$7 ="Nacional ",IFERROR(VLOOKUP(D52,$DP$6:$DS$22,2,TRUE)," "),IF(Cotización!$B$7 ="Dólar",IFERROR(VLOOKUP(D52,$DP$6:$DS$22,3,TRUE)," "),IFERROR(VLOOKUP(D52,$DP$6:$DS$22,4,TRUE)," ")))</f>
        <v>6.2799999999999995E-2</v>
      </c>
      <c r="AE52" s="79">
        <f t="shared" si="10"/>
        <v>1.6816783781333335E-3</v>
      </c>
      <c r="AF52" s="79">
        <f t="shared" si="11"/>
        <v>1.6799494115200002E-3</v>
      </c>
      <c r="AG52" s="73">
        <f t="shared" si="12"/>
        <v>1.6749354083413334E-3</v>
      </c>
      <c r="AH52" s="73">
        <f t="shared" si="13"/>
        <v>8.7061337813333336E-4</v>
      </c>
      <c r="AI52" s="73">
        <f t="shared" si="14"/>
        <v>8.6971841151999994E-4</v>
      </c>
      <c r="AJ52" s="73">
        <f t="shared" si="15"/>
        <v>8.671230083413334E-4</v>
      </c>
      <c r="AK52" s="73">
        <f t="shared" si="16"/>
        <v>5.4927813418133332E-2</v>
      </c>
      <c r="AL52" s="73">
        <f t="shared" si="17"/>
        <v>5.6925188451520004E-2</v>
      </c>
      <c r="AM52" s="73">
        <f t="shared" si="18"/>
        <v>6.2717576048341328E-2</v>
      </c>
      <c r="AN52" s="73">
        <f t="shared" si="19"/>
        <v>5.7480105174400005E-2</v>
      </c>
      <c r="AO52" s="73">
        <f t="shared" si="59"/>
        <v>5.9474856274560006E-2</v>
      </c>
      <c r="AP52" s="73">
        <f t="shared" si="20"/>
        <v>6.5259634465023988E-2</v>
      </c>
      <c r="AQ52" s="73">
        <f t="shared" si="21"/>
        <v>0.94251989482559995</v>
      </c>
      <c r="AR52" s="73">
        <f t="shared" si="22"/>
        <v>0.94052514372544005</v>
      </c>
      <c r="AS52" s="73">
        <f t="shared" si="79"/>
        <v>0.93474036553497597</v>
      </c>
      <c r="AT52" s="73">
        <f t="shared" si="60"/>
        <v>2.0426769768578511E-2</v>
      </c>
      <c r="AU52" s="73">
        <f t="shared" si="61"/>
        <v>1.7364818649251546E-2</v>
      </c>
      <c r="AV52" s="80">
        <f t="shared" si="62"/>
        <v>1.183482389828857E-2</v>
      </c>
      <c r="AW52" s="73">
        <f t="shared" si="75"/>
        <v>3.1443224989040983E-3</v>
      </c>
      <c r="AX52" s="73">
        <f t="shared" si="24"/>
        <v>3.1537366381223743E-3</v>
      </c>
      <c r="AY52" s="73">
        <f t="shared" si="25"/>
        <v>3.156982893025228E-3</v>
      </c>
      <c r="AZ52" s="73">
        <f t="shared" si="26"/>
        <v>5.4910727990171521E-2</v>
      </c>
      <c r="BA52" s="73">
        <f t="shared" si="27"/>
        <v>5.6907481735268668E-2</v>
      </c>
      <c r="BB52" s="73">
        <f t="shared" si="63"/>
        <v>6.2698067596050386E-2</v>
      </c>
      <c r="BC52" s="73">
        <f t="shared" si="28"/>
        <v>5.8067710883196746E-2</v>
      </c>
      <c r="BD52" s="73">
        <f t="shared" si="29"/>
        <v>6.006121837339104E-2</v>
      </c>
      <c r="BE52" s="73">
        <f t="shared" si="30"/>
        <v>6.5842390094954489E-2</v>
      </c>
      <c r="BF52" s="73">
        <f t="shared" si="31"/>
        <v>0.94193228911680327</v>
      </c>
      <c r="BG52" s="73">
        <f t="shared" si="32"/>
        <v>0.93993878162660893</v>
      </c>
      <c r="BH52" s="73">
        <f t="shared" si="33"/>
        <v>0.93415760990504548</v>
      </c>
      <c r="BI52" s="73">
        <f t="shared" si="64"/>
        <v>2.045379281999277E-2</v>
      </c>
      <c r="BJ52" s="73">
        <f t="shared" si="65"/>
        <v>1.7387790973925205E-2</v>
      </c>
      <c r="BK52" s="80">
        <f t="shared" si="71"/>
        <v>1.1850480463585257E-2</v>
      </c>
      <c r="BL52" s="77">
        <v>1.73E-3</v>
      </c>
      <c r="BM52" s="77">
        <f t="shared" si="34"/>
        <v>5.5E-2</v>
      </c>
      <c r="BN52" s="77">
        <f t="shared" si="35"/>
        <v>5.7000000000000002E-2</v>
      </c>
      <c r="BO52" s="79">
        <f t="shared" si="36"/>
        <v>6.2799999999999995E-2</v>
      </c>
      <c r="BP52" s="79">
        <f t="shared" si="37"/>
        <v>1.682425E-3</v>
      </c>
      <c r="BQ52" s="79">
        <f t="shared" si="38"/>
        <v>1.6806950000000001E-3</v>
      </c>
      <c r="BR52" s="73">
        <f t="shared" si="76"/>
        <v>1.6756780000000001E-3</v>
      </c>
      <c r="BS52" s="73">
        <f t="shared" si="39"/>
        <v>5.4952424999999999E-2</v>
      </c>
      <c r="BT52" s="73">
        <f t="shared" si="40"/>
        <v>5.6950695000000003E-2</v>
      </c>
      <c r="BU52" s="73">
        <f t="shared" si="41"/>
        <v>6.2745677999999999E-2</v>
      </c>
      <c r="BV52" s="73">
        <f t="shared" si="42"/>
        <v>5.663485E-2</v>
      </c>
      <c r="BW52" s="73">
        <f t="shared" si="72"/>
        <v>5.8631390000000005E-2</v>
      </c>
      <c r="BX52" s="73">
        <f t="shared" si="43"/>
        <v>6.4421355999999999E-2</v>
      </c>
      <c r="BY52" s="73">
        <f t="shared" si="44"/>
        <v>0.94336514999999999</v>
      </c>
      <c r="BZ52" s="73">
        <f t="shared" si="45"/>
        <v>0.94136861000000005</v>
      </c>
      <c r="CA52" s="73">
        <f t="shared" si="46"/>
        <v>0.93557864400000001</v>
      </c>
      <c r="CB52" s="73">
        <f t="shared" si="66"/>
        <v>2.0576115860791448E-2</v>
      </c>
      <c r="CC52" s="73">
        <f t="shared" si="67"/>
        <v>1.749177792067003E-2</v>
      </c>
      <c r="CD52" s="73">
        <f t="shared" si="80"/>
        <v>1.1921351759583436E-2</v>
      </c>
      <c r="CE52" s="73">
        <f>IF(A52&lt;=Cotización!$B$15+1,IF(Cotización!$B$8="Fija",VLOOKUP(Tablas!A52,Tablas!$DE$3:$DG$116,2,FALSE),(VLOOKUP(A52,Tablas!$DE$3:$DG$116,3,FALSE))/100),"")</f>
        <v>4.2999999999999997E-2</v>
      </c>
      <c r="CF52" s="81">
        <f t="shared" si="77"/>
        <v>0.1258892537113934</v>
      </c>
      <c r="CG52" s="81">
        <f t="shared" si="78"/>
        <v>0.12067604841966392</v>
      </c>
      <c r="CH52" s="83">
        <f>IF(D52&lt;=110,IF(Cotización!$B$10="Geométrico",POWER(1+Cotización!$B$11,Tablas!A52),1+Tablas!A52*Cotización!$B$11),"")</f>
        <v>1.49</v>
      </c>
      <c r="CI52" s="83">
        <f>IF(Cotización!$F$3="","",Cotización!$F$3)</f>
        <v>0.04</v>
      </c>
      <c r="CJ52" s="83">
        <f>IF(Cotización!$G$3="","",Cotización!$G$3)</f>
        <v>0.04</v>
      </c>
      <c r="CK52" s="83">
        <f>IF(Cotización!$H$3="","",Cotización!$H$3)</f>
        <v>0.04</v>
      </c>
      <c r="CL52" s="52"/>
      <c r="CM52" s="52"/>
      <c r="CN52" s="52"/>
      <c r="CP52" s="15">
        <v>49</v>
      </c>
      <c r="CQ52" s="16"/>
      <c r="CR52"/>
      <c r="CS52" s="16">
        <v>50</v>
      </c>
      <c r="CT52" s="16">
        <v>50</v>
      </c>
      <c r="CU52" s="18">
        <v>0.24500000000000013</v>
      </c>
      <c r="CV52"/>
      <c r="CW52"/>
      <c r="CX52"/>
      <c r="CY52"/>
      <c r="CZ52"/>
      <c r="DA52"/>
      <c r="DB52"/>
      <c r="DE52" s="24">
        <v>47</v>
      </c>
      <c r="DF52" s="23">
        <f>Cotización!$B$9</f>
        <v>4.2500000000000003E-2</v>
      </c>
      <c r="DG52" s="158">
        <v>4.29</v>
      </c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</row>
    <row r="53" spans="1:128" s="12" customFormat="1" ht="15.6" x14ac:dyDescent="0.3">
      <c r="A53" s="10">
        <f t="shared" si="69"/>
        <v>50</v>
      </c>
      <c r="B53" s="11">
        <v>3.4986559803836443E-3</v>
      </c>
      <c r="C53" s="11">
        <v>3.0233783366305158E-4</v>
      </c>
      <c r="D53" s="10">
        <f t="shared" si="70"/>
        <v>51</v>
      </c>
      <c r="E53" s="73">
        <f>IF(Cotización!$B$7 ="Nacional ",IFERROR(VLOOKUP(D53,$DU$32:$DX$46,2,TRUE)," "),IF(Cotización!$B$7 ="Dólar",IFERROR(VLOOKUP(D53,$DU$32:$DX$46,3,TRUE)," "),IFERROR(VLOOKUP(D53,$DU$32:$DX$46,4,TRUE)," ")))</f>
        <v>5.5E-2</v>
      </c>
      <c r="F53" s="73">
        <f>IF(Cotización!$B$7 ="Nacional ",IFERROR(VLOOKUP(D53,$DK$32:$DN$50,2,TRUE)," "),IF(Cotización!$B$7 ="Dólar",IFERROR(VLOOKUP(D53,$DK$32:$DN$50,3,TRUE)," "),IFERROR(VLOOKUP(D53,$DK$32:$DN$50,4,TRUE)," ")))</f>
        <v>5.7000000000000002E-2</v>
      </c>
      <c r="G53" s="76">
        <f>IF(Cotización!$B$7 ="Nacional ",IFERROR(VLOOKUP(D53,$DP$32:$DS$48,2,TRUE)," "),IF(Cotización!$B$7 ="Dólar",IFERROR(VLOOKUP(D53,$DP$32:$DS$48,3,TRUE)," "),IFERROR(VLOOKUP(D53,$DP$32:$DS$48,4,TRUE)," ")))</f>
        <v>6.2799999999999995E-2</v>
      </c>
      <c r="H53" s="73">
        <f t="shared" si="49"/>
        <v>3.3882914373437392E-3</v>
      </c>
      <c r="I53" s="73">
        <f t="shared" si="50"/>
        <v>3.3984354946531166E-3</v>
      </c>
      <c r="J53" s="73">
        <f t="shared" si="51"/>
        <v>3.401933445449454E-3</v>
      </c>
      <c r="K53" s="73">
        <f t="shared" si="4"/>
        <v>2.9321241511406085E-4</v>
      </c>
      <c r="L53" s="73">
        <f t="shared" si="5"/>
        <v>2.9351404776367733E-4</v>
      </c>
      <c r="M53" s="73">
        <f t="shared" si="73"/>
        <v>2.9233768043017308E-4</v>
      </c>
      <c r="N53" s="73">
        <f t="shared" si="6"/>
        <v>5.4895492062674994E-2</v>
      </c>
      <c r="O53" s="73">
        <f t="shared" si="7"/>
        <v>5.6891691774044996E-2</v>
      </c>
      <c r="P53" s="73">
        <f t="shared" si="74"/>
        <v>6.2680670937017985E-2</v>
      </c>
      <c r="Q53" s="73">
        <f t="shared" si="52"/>
        <v>5.8590939555888129E-2</v>
      </c>
      <c r="R53" s="73">
        <f t="shared" si="53"/>
        <v>6.0583339683812173E-2</v>
      </c>
      <c r="S53" s="73">
        <f t="shared" si="54"/>
        <v>6.6361300054791891E-2</v>
      </c>
      <c r="T53" s="73">
        <f t="shared" si="8"/>
        <v>0.94140906044411188</v>
      </c>
      <c r="U53" s="73">
        <f t="shared" si="55"/>
        <v>0.93941666031618787</v>
      </c>
      <c r="V53" s="73">
        <f t="shared" si="9"/>
        <v>0.93363869994520809</v>
      </c>
      <c r="W53" s="73">
        <f t="shared" si="56"/>
        <v>1.9210702750864828E-2</v>
      </c>
      <c r="X53" s="73">
        <f t="shared" si="57"/>
        <v>1.6296475742420595E-2</v>
      </c>
      <c r="Y53" s="73">
        <f t="shared" si="58"/>
        <v>1.1038392427031335E-2</v>
      </c>
      <c r="Z53" s="77">
        <v>1.848E-3</v>
      </c>
      <c r="AA53" s="78">
        <v>9.8499999999999998E-4</v>
      </c>
      <c r="AB53" s="78">
        <f>IF(Cotización!$B$7 ="Nacional ",IFERROR(VLOOKUP(D53,$DU$6:$DX$20,2,TRUE)," "),IF(Cotización!$B$7 ="Dólar",IFERROR(VLOOKUP(D53,$DU$6:$DX$20,3,TRUE)," "),IFERROR(VLOOKUP(D53,$DU$6:$DX$20,4,TRUE)," ")))</f>
        <v>5.5E-2</v>
      </c>
      <c r="AC53" s="78">
        <f>IF(Cotización!$B$7 ="Nacional ",IFERROR(VLOOKUP(D53,$DK$6:$DN$24,2,TRUE)," "),IF(Cotización!$B$7 ="Dólar",IFERROR(VLOOKUP(D53,$DK$6:$DN$24,3,TRUE)," "),IFERROR(VLOOKUP(D53,$DK$6:$DN$24,4,TRUE)," ")))</f>
        <v>5.7000000000000002E-2</v>
      </c>
      <c r="AD53" s="79">
        <f xml:space="preserve"> IF(Cotización!$B$7 ="Nacional ",IFERROR(VLOOKUP(D53,$DP$6:$DS$22,2,TRUE)," "),IF(Cotización!$B$7 ="Dólar",IFERROR(VLOOKUP(D53,$DP$6:$DS$22,3,TRUE)," "),IFERROR(VLOOKUP(D53,$DP$6:$DS$22,4,TRUE)," ")))</f>
        <v>6.2799999999999995E-2</v>
      </c>
      <c r="AE53" s="79">
        <f t="shared" si="10"/>
        <v>1.7963032318000002E-3</v>
      </c>
      <c r="AF53" s="79">
        <f t="shared" si="11"/>
        <v>1.7944564453199999E-3</v>
      </c>
      <c r="AG53" s="73">
        <f t="shared" si="12"/>
        <v>1.789100764528E-3</v>
      </c>
      <c r="AH53" s="73">
        <f t="shared" si="13"/>
        <v>9.5703573180000001E-4</v>
      </c>
      <c r="AI53" s="73">
        <f t="shared" si="14"/>
        <v>9.5605194531999988E-4</v>
      </c>
      <c r="AJ53" s="73">
        <f t="shared" si="15"/>
        <v>9.5319896452799994E-4</v>
      </c>
      <c r="AK53" s="73">
        <f t="shared" si="16"/>
        <v>5.4922125871800002E-2</v>
      </c>
      <c r="AL53" s="73">
        <f t="shared" si="17"/>
        <v>5.6919294085320003E-2</v>
      </c>
      <c r="AM53" s="73">
        <f t="shared" si="18"/>
        <v>6.2711081904527996E-2</v>
      </c>
      <c r="AN53" s="73">
        <f t="shared" si="19"/>
        <v>5.7675464835400002E-2</v>
      </c>
      <c r="AO53" s="73">
        <f t="shared" si="59"/>
        <v>5.9669802475960002E-2</v>
      </c>
      <c r="AP53" s="73">
        <f t="shared" si="20"/>
        <v>6.5453381633583996E-2</v>
      </c>
      <c r="AQ53" s="73">
        <f t="shared" si="21"/>
        <v>0.94232453516460002</v>
      </c>
      <c r="AR53" s="73">
        <f t="shared" si="22"/>
        <v>0.94033019752404001</v>
      </c>
      <c r="AS53" s="73">
        <f t="shared" si="79"/>
        <v>0.93454661836641595</v>
      </c>
      <c r="AT53" s="73">
        <f t="shared" si="60"/>
        <v>1.9252636893907361E-2</v>
      </c>
      <c r="AU53" s="73">
        <f t="shared" si="61"/>
        <v>1.6332048555853511E-2</v>
      </c>
      <c r="AV53" s="80">
        <f t="shared" si="62"/>
        <v>1.1062487616728327E-2</v>
      </c>
      <c r="AW53" s="73">
        <f t="shared" si="75"/>
        <v>3.3887981825995979E-3</v>
      </c>
      <c r="AX53" s="73">
        <f t="shared" si="24"/>
        <v>3.3989442849427106E-3</v>
      </c>
      <c r="AY53" s="73">
        <f t="shared" si="25"/>
        <v>3.4024429409230941E-3</v>
      </c>
      <c r="AZ53" s="73">
        <f t="shared" si="26"/>
        <v>5.490378696053945E-2</v>
      </c>
      <c r="BA53" s="73">
        <f t="shared" si="27"/>
        <v>5.6900288304559073E-2</v>
      </c>
      <c r="BB53" s="73">
        <f t="shared" si="63"/>
        <v>6.2690142202215957E-2</v>
      </c>
      <c r="BC53" s="73">
        <f t="shared" si="28"/>
        <v>5.8306229901462545E-2</v>
      </c>
      <c r="BD53" s="73">
        <f t="shared" si="29"/>
        <v>6.0299232589501782E-2</v>
      </c>
      <c r="BE53" s="73">
        <f t="shared" si="30"/>
        <v>6.6078940384815557E-2</v>
      </c>
      <c r="BF53" s="73">
        <f t="shared" si="31"/>
        <v>0.9416937700985375</v>
      </c>
      <c r="BG53" s="73">
        <f t="shared" si="32"/>
        <v>0.93970076741049824</v>
      </c>
      <c r="BH53" s="73">
        <f t="shared" si="33"/>
        <v>0.93392105961518446</v>
      </c>
      <c r="BI53" s="73">
        <f t="shared" si="64"/>
        <v>1.9266087892056624E-2</v>
      </c>
      <c r="BJ53" s="73">
        <f t="shared" si="65"/>
        <v>1.6343459063209404E-2</v>
      </c>
      <c r="BK53" s="80">
        <f t="shared" si="71"/>
        <v>1.1070216506089239E-2</v>
      </c>
      <c r="BL53" s="77">
        <v>1.848E-3</v>
      </c>
      <c r="BM53" s="77">
        <f t="shared" si="34"/>
        <v>5.5E-2</v>
      </c>
      <c r="BN53" s="77">
        <f t="shared" si="35"/>
        <v>5.7000000000000002E-2</v>
      </c>
      <c r="BO53" s="79">
        <f t="shared" si="36"/>
        <v>6.2799999999999995E-2</v>
      </c>
      <c r="BP53" s="79">
        <f t="shared" si="37"/>
        <v>1.79718E-3</v>
      </c>
      <c r="BQ53" s="79">
        <f t="shared" si="38"/>
        <v>1.7953320000000002E-3</v>
      </c>
      <c r="BR53" s="73">
        <f t="shared" si="76"/>
        <v>1.7899728E-3</v>
      </c>
      <c r="BS53" s="73">
        <f t="shared" si="39"/>
        <v>5.494918E-2</v>
      </c>
      <c r="BT53" s="73">
        <f t="shared" si="40"/>
        <v>5.6947332000000003E-2</v>
      </c>
      <c r="BU53" s="73">
        <f t="shared" si="41"/>
        <v>6.274197279999999E-2</v>
      </c>
      <c r="BV53" s="73">
        <f t="shared" si="42"/>
        <v>5.6746360000000003E-2</v>
      </c>
      <c r="BW53" s="73">
        <f t="shared" si="72"/>
        <v>5.8742664E-2</v>
      </c>
      <c r="BX53" s="73">
        <f t="shared" si="43"/>
        <v>6.4531945599999987E-2</v>
      </c>
      <c r="BY53" s="73">
        <f t="shared" si="44"/>
        <v>0.94325364</v>
      </c>
      <c r="BZ53" s="73">
        <f t="shared" si="45"/>
        <v>0.94125733600000006</v>
      </c>
      <c r="CA53" s="73">
        <f t="shared" si="46"/>
        <v>0.93546805440000003</v>
      </c>
      <c r="CB53" s="73">
        <f t="shared" si="66"/>
        <v>1.9410790625432904E-2</v>
      </c>
      <c r="CC53" s="73">
        <f t="shared" si="67"/>
        <v>1.6466210667609837E-2</v>
      </c>
      <c r="CD53" s="73">
        <f t="shared" si="80"/>
        <v>1.1153362113878086E-2</v>
      </c>
      <c r="CE53" s="73">
        <f>IF(A53&lt;=Cotización!$B$15+1,IF(Cotización!$B$8="Fija",VLOOKUP(Tablas!A53,Tablas!$DE$3:$DG$116,2,FALSE),(VLOOKUP(A53,Tablas!$DE$3:$DG$116,3,FALSE))/100),"")</f>
        <v>4.2999999999999997E-2</v>
      </c>
      <c r="CF53" s="81">
        <f t="shared" si="77"/>
        <v>0.12067604841966392</v>
      </c>
      <c r="CG53" s="81">
        <f t="shared" si="78"/>
        <v>0.11567872739615023</v>
      </c>
      <c r="CH53" s="83">
        <f>IF(D53&lt;=110,IF(Cotización!$B$10="Geométrico",POWER(1+Cotización!$B$11,Tablas!A53),1+Tablas!A53*Cotización!$B$11),"")</f>
        <v>1.5</v>
      </c>
      <c r="CI53" s="83">
        <f>IF(Cotización!$F$3="","",Cotización!$F$3)</f>
        <v>0.04</v>
      </c>
      <c r="CJ53" s="83">
        <f>IF(Cotización!$G$3="","",Cotización!$G$3)</f>
        <v>0.04</v>
      </c>
      <c r="CK53" s="83">
        <f>IF(Cotización!$H$3="","",Cotización!$H$3)</f>
        <v>0.04</v>
      </c>
      <c r="CL53" s="52"/>
      <c r="CM53" s="52"/>
      <c r="CN53" s="52"/>
      <c r="CP53" s="15">
        <v>50</v>
      </c>
      <c r="CQ53" s="16"/>
      <c r="CR53"/>
      <c r="CS53" s="16">
        <v>51</v>
      </c>
      <c r="CT53" s="16">
        <v>51</v>
      </c>
      <c r="CU53" s="18">
        <v>0.25000000000000011</v>
      </c>
      <c r="CV53"/>
      <c r="CW53"/>
      <c r="CX53"/>
      <c r="CY53"/>
      <c r="CZ53"/>
      <c r="DA53"/>
      <c r="DB53"/>
      <c r="DE53" s="24">
        <v>48</v>
      </c>
      <c r="DF53" s="23">
        <f>Cotización!$B$9</f>
        <v>4.2500000000000003E-2</v>
      </c>
      <c r="DG53" s="158">
        <v>4.29</v>
      </c>
    </row>
    <row r="54" spans="1:128" s="12" customFormat="1" ht="15.6" x14ac:dyDescent="0.3">
      <c r="A54" s="10">
        <f t="shared" si="69"/>
        <v>51</v>
      </c>
      <c r="B54" s="11">
        <v>3.7706816116977833E-3</v>
      </c>
      <c r="C54" s="11">
        <v>3.3358081951744196E-4</v>
      </c>
      <c r="D54" s="10">
        <f t="shared" si="70"/>
        <v>52</v>
      </c>
      <c r="E54" s="73">
        <f>IF(Cotización!$B$7 ="Nacional ",IFERROR(VLOOKUP(D54,$DU$32:$DX$46,2,TRUE)," "),IF(Cotización!$B$7 ="Dólar",IFERROR(VLOOKUP(D54,$DU$32:$DX$46,3,TRUE)," "),IFERROR(VLOOKUP(D54,$DU$32:$DX$46,4,TRUE)," ")))</f>
        <v>5.5E-2</v>
      </c>
      <c r="F54" s="73">
        <f>IF(Cotización!$B$7 ="Nacional ",IFERROR(VLOOKUP(D54,$DK$32:$DN$50,2,TRUE)," "),IF(Cotización!$B$7 ="Dólar",IFERROR(VLOOKUP(D54,$DK$32:$DN$50,3,TRUE)," "),IFERROR(VLOOKUP(D54,$DK$32:$DN$50,4,TRUE)," ")))</f>
        <v>5.7000000000000002E-2</v>
      </c>
      <c r="G54" s="76">
        <f>IF(Cotización!$B$7 ="Nacional ",IFERROR(VLOOKUP(D54,$DP$32:$DS$48,2,TRUE)," "),IF(Cotización!$B$7 ="Dólar",IFERROR(VLOOKUP(D54,$DP$32:$DS$48,3,TRUE)," "),IFERROR(VLOOKUP(D54,$DP$32:$DS$48,4,TRUE)," ")))</f>
        <v>6.2799999999999995E-2</v>
      </c>
      <c r="H54" s="73">
        <f t="shared" si="49"/>
        <v>3.6516796260725559E-3</v>
      </c>
      <c r="I54" s="73">
        <f t="shared" si="50"/>
        <v>3.6626121709474927E-3</v>
      </c>
      <c r="J54" s="73">
        <f t="shared" si="51"/>
        <v>3.6663820140078159E-3</v>
      </c>
      <c r="K54" s="73">
        <f t="shared" si="4"/>
        <v>3.2346875134429135E-4</v>
      </c>
      <c r="L54" s="73">
        <f t="shared" si="5"/>
        <v>3.2380149361243399E-4</v>
      </c>
      <c r="M54" s="73">
        <f t="shared" si="73"/>
        <v>3.2250379876667761E-4</v>
      </c>
      <c r="N54" s="73">
        <f t="shared" si="6"/>
        <v>5.4887155843304385E-2</v>
      </c>
      <c r="O54" s="73">
        <f t="shared" si="7"/>
        <v>5.6883052419424547E-2</v>
      </c>
      <c r="P54" s="73">
        <f t="shared" si="74"/>
        <v>6.2671152490173007E-2</v>
      </c>
      <c r="Q54" s="73">
        <f t="shared" si="52"/>
        <v>5.8877339350924637E-2</v>
      </c>
      <c r="R54" s="73">
        <f t="shared" si="53"/>
        <v>6.0869133341716328E-2</v>
      </c>
      <c r="S54" s="73">
        <f t="shared" si="54"/>
        <v>6.6645335915012247E-2</v>
      </c>
      <c r="T54" s="73">
        <f t="shared" si="8"/>
        <v>0.94112266064907535</v>
      </c>
      <c r="U54" s="73">
        <f t="shared" si="55"/>
        <v>0.93913086665828371</v>
      </c>
      <c r="V54" s="73">
        <f t="shared" si="9"/>
        <v>0.9333546640849878</v>
      </c>
      <c r="W54" s="73">
        <f t="shared" si="56"/>
        <v>1.8085129627162775E-2</v>
      </c>
      <c r="X54" s="73">
        <f t="shared" si="57"/>
        <v>1.5309180816868523E-2</v>
      </c>
      <c r="Y54" s="73">
        <f t="shared" si="58"/>
        <v>1.0305870355058566E-2</v>
      </c>
      <c r="Z54" s="77">
        <v>1.977E-3</v>
      </c>
      <c r="AA54" s="78">
        <v>1.0820000000000001E-3</v>
      </c>
      <c r="AB54" s="78">
        <f>IF(Cotización!$B$7 ="Nacional ",IFERROR(VLOOKUP(D54,$DU$6:$DX$20,2,TRUE)," "),IF(Cotización!$B$7 ="Dólar",IFERROR(VLOOKUP(D54,$DU$6:$DX$20,3,TRUE)," "),IFERROR(VLOOKUP(D54,$DU$6:$DX$20,4,TRUE)," ")))</f>
        <v>5.5E-2</v>
      </c>
      <c r="AC54" s="78">
        <f>IF(Cotización!$B$7 ="Nacional ",IFERROR(VLOOKUP(D54,$DK$6:$DN$24,2,TRUE)," "),IF(Cotización!$B$7 ="Dólar",IFERROR(VLOOKUP(D54,$DK$6:$DN$24,3,TRUE)," "),IFERROR(VLOOKUP(D54,$DK$6:$DN$24,4,TRUE)," ")))</f>
        <v>5.7000000000000002E-2</v>
      </c>
      <c r="AD54" s="79">
        <f xml:space="preserve"> IF(Cotización!$B$7 ="Nacional ",IFERROR(VLOOKUP(D54,$DP$6:$DS$22,2,TRUE)," "),IF(Cotización!$B$7 ="Dólar",IFERROR(VLOOKUP(D54,$DP$6:$DS$22,3,TRUE)," "),IFERROR(VLOOKUP(D54,$DP$6:$DS$22,4,TRUE)," ")))</f>
        <v>6.2799999999999995E-2</v>
      </c>
      <c r="AE54" s="79">
        <f t="shared" si="10"/>
        <v>1.9216021600900002E-3</v>
      </c>
      <c r="AF54" s="79">
        <f t="shared" si="11"/>
        <v>1.9196265861660001E-3</v>
      </c>
      <c r="AG54" s="73">
        <f t="shared" si="12"/>
        <v>1.9138974217864E-3</v>
      </c>
      <c r="AH54" s="73">
        <f t="shared" si="13"/>
        <v>1.05121466009E-3</v>
      </c>
      <c r="AI54" s="73">
        <f t="shared" si="14"/>
        <v>1.050134086166E-3</v>
      </c>
      <c r="AJ54" s="73">
        <f t="shared" si="15"/>
        <v>1.0470004217864E-3</v>
      </c>
      <c r="AK54" s="73">
        <f t="shared" si="16"/>
        <v>5.4915916717090001E-2</v>
      </c>
      <c r="AL54" s="73">
        <f t="shared" si="17"/>
        <v>5.6912859143166003E-2</v>
      </c>
      <c r="AM54" s="73">
        <f t="shared" si="18"/>
        <v>6.2703992178786402E-2</v>
      </c>
      <c r="AN54" s="73">
        <f t="shared" si="19"/>
        <v>5.7888733537269997E-2</v>
      </c>
      <c r="AO54" s="73">
        <f t="shared" si="59"/>
        <v>5.9882619815498001E-2</v>
      </c>
      <c r="AP54" s="73">
        <f t="shared" si="20"/>
        <v>6.5664890022359201E-2</v>
      </c>
      <c r="AQ54" s="73">
        <f t="shared" si="21"/>
        <v>0.94211126646273002</v>
      </c>
      <c r="AR54" s="73">
        <f t="shared" si="22"/>
        <v>0.94011738018450197</v>
      </c>
      <c r="AS54" s="73">
        <f t="shared" si="79"/>
        <v>0.9343351099776408</v>
      </c>
      <c r="AT54" s="73">
        <f t="shared" si="60"/>
        <v>1.8142232111744084E-2</v>
      </c>
      <c r="AU54" s="73">
        <f t="shared" si="61"/>
        <v>1.5357518444497944E-2</v>
      </c>
      <c r="AV54" s="80">
        <f t="shared" si="62"/>
        <v>1.033841039293381E-2</v>
      </c>
      <c r="AW54" s="73">
        <f t="shared" si="75"/>
        <v>3.652282209090473E-3</v>
      </c>
      <c r="AX54" s="73">
        <f t="shared" si="24"/>
        <v>3.6632171857643963E-3</v>
      </c>
      <c r="AY54" s="73">
        <f t="shared" si="25"/>
        <v>3.6669878673760942E-3</v>
      </c>
      <c r="AZ54" s="73">
        <f t="shared" si="26"/>
        <v>5.4896306255678311E-2</v>
      </c>
      <c r="BA54" s="73">
        <f t="shared" si="27"/>
        <v>5.6892535574066615E-2</v>
      </c>
      <c r="BB54" s="73">
        <f t="shared" si="63"/>
        <v>6.2681600597392681E-2</v>
      </c>
      <c r="BC54" s="73">
        <f t="shared" si="28"/>
        <v>5.8563294123054402E-2</v>
      </c>
      <c r="BD54" s="73">
        <f t="shared" si="29"/>
        <v>6.0555752759831008E-2</v>
      </c>
      <c r="BE54" s="73">
        <f t="shared" si="30"/>
        <v>6.6333882806483155E-2</v>
      </c>
      <c r="BF54" s="73">
        <f t="shared" si="31"/>
        <v>0.94143670587694561</v>
      </c>
      <c r="BG54" s="73">
        <f t="shared" si="32"/>
        <v>0.93944424724016895</v>
      </c>
      <c r="BH54" s="73">
        <f t="shared" si="33"/>
        <v>0.93366611719351689</v>
      </c>
      <c r="BI54" s="73">
        <f t="shared" si="64"/>
        <v>1.8142754942120587E-2</v>
      </c>
      <c r="BJ54" s="73">
        <f t="shared" si="65"/>
        <v>1.535796102383994E-2</v>
      </c>
      <c r="BK54" s="80">
        <f t="shared" si="71"/>
        <v>1.0338708329536367E-2</v>
      </c>
      <c r="BL54" s="77">
        <v>1.977E-3</v>
      </c>
      <c r="BM54" s="77">
        <f t="shared" si="34"/>
        <v>5.5E-2</v>
      </c>
      <c r="BN54" s="77">
        <f t="shared" si="35"/>
        <v>5.7000000000000002E-2</v>
      </c>
      <c r="BO54" s="79">
        <f t="shared" si="36"/>
        <v>6.2799999999999995E-2</v>
      </c>
      <c r="BP54" s="79">
        <f t="shared" si="37"/>
        <v>1.9226325E-3</v>
      </c>
      <c r="BQ54" s="79">
        <f t="shared" si="38"/>
        <v>1.9206555E-3</v>
      </c>
      <c r="BR54" s="73">
        <f t="shared" si="76"/>
        <v>1.9149222E-3</v>
      </c>
      <c r="BS54" s="73">
        <f t="shared" si="39"/>
        <v>5.4945632500000001E-2</v>
      </c>
      <c r="BT54" s="73">
        <f t="shared" si="40"/>
        <v>5.6943655500000002E-2</v>
      </c>
      <c r="BU54" s="73">
        <f t="shared" si="41"/>
        <v>6.2737922200000004E-2</v>
      </c>
      <c r="BV54" s="73">
        <f t="shared" si="42"/>
        <v>5.6868265000000001E-2</v>
      </c>
      <c r="BW54" s="73">
        <f t="shared" si="72"/>
        <v>5.8864311000000002E-2</v>
      </c>
      <c r="BX54" s="73">
        <f t="shared" si="43"/>
        <v>6.4652844400000006E-2</v>
      </c>
      <c r="BY54" s="73">
        <f t="shared" si="44"/>
        <v>0.94313173500000003</v>
      </c>
      <c r="BZ54" s="73">
        <f t="shared" si="45"/>
        <v>0.941135689</v>
      </c>
      <c r="CA54" s="73">
        <f t="shared" si="46"/>
        <v>0.93534715560000004</v>
      </c>
      <c r="CB54" s="73">
        <f t="shared" si="66"/>
        <v>1.8309298912717462E-2</v>
      </c>
      <c r="CC54" s="73">
        <f t="shared" si="67"/>
        <v>1.5498941587009218E-2</v>
      </c>
      <c r="CD54" s="73">
        <f t="shared" si="80"/>
        <v>1.0433613956688204E-2</v>
      </c>
      <c r="CE54" s="73">
        <f>IF(A54&lt;=Cotización!$B$15+1,IF(Cotización!$B$8="Fija",VLOOKUP(Tablas!A54,Tablas!$DE$3:$DG$116,2,FALSE),(VLOOKUP(A54,Tablas!$DE$3:$DG$116,3,FALSE))/100),"")</f>
        <v>4.2999999999999997E-2</v>
      </c>
      <c r="CF54" s="81">
        <f t="shared" si="77"/>
        <v>0.11567872739615023</v>
      </c>
      <c r="CG54" s="81">
        <f t="shared" si="78"/>
        <v>0.11088835064815017</v>
      </c>
      <c r="CH54" s="83">
        <f>IF(D54&lt;=110,IF(Cotización!$B$10="Geométrico",POWER(1+Cotización!$B$11,Tablas!A54),1+Tablas!A54*Cotización!$B$11),"")</f>
        <v>1.51</v>
      </c>
      <c r="CI54" s="83">
        <f>IF(Cotización!$F$3="","",Cotización!$F$3)</f>
        <v>0.04</v>
      </c>
      <c r="CJ54" s="83">
        <f>IF(Cotización!$G$3="","",Cotización!$G$3)</f>
        <v>0.04</v>
      </c>
      <c r="CK54" s="83">
        <f>IF(Cotización!$H$3="","",Cotización!$H$3)</f>
        <v>0.04</v>
      </c>
      <c r="CL54" s="52"/>
      <c r="CM54" s="52"/>
      <c r="CN54" s="52"/>
      <c r="CP54" s="15">
        <v>51</v>
      </c>
      <c r="CQ54" s="16"/>
      <c r="CR54"/>
      <c r="CS54" s="16">
        <v>52</v>
      </c>
      <c r="CT54" s="16">
        <v>52</v>
      </c>
      <c r="CU54" s="19"/>
      <c r="CV54"/>
      <c r="CW54"/>
      <c r="CX54"/>
      <c r="CY54"/>
      <c r="CZ54"/>
      <c r="DA54"/>
      <c r="DB54"/>
      <c r="DE54" s="24">
        <v>49</v>
      </c>
      <c r="DF54" s="23">
        <f>Cotización!$B$9</f>
        <v>4.2500000000000003E-2</v>
      </c>
      <c r="DG54" s="158">
        <v>4.3</v>
      </c>
    </row>
    <row r="55" spans="1:128" s="12" customFormat="1" ht="15.6" x14ac:dyDescent="0.3">
      <c r="A55" s="10">
        <f t="shared" si="69"/>
        <v>52</v>
      </c>
      <c r="B55" s="11">
        <v>4.0638576346213682E-3</v>
      </c>
      <c r="C55" s="11">
        <v>3.6805239291997824E-4</v>
      </c>
      <c r="D55" s="10">
        <f t="shared" si="70"/>
        <v>53</v>
      </c>
      <c r="E55" s="73">
        <f>IF(Cotización!$B$7 ="Nacional ",IFERROR(VLOOKUP(D55,$DU$32:$DX$46,2,TRUE)," "),IF(Cotización!$B$7 ="Dólar",IFERROR(VLOOKUP(D55,$DU$32:$DX$46,3,TRUE)," "),IFERROR(VLOOKUP(D55,$DU$32:$DX$46,4,TRUE)," ")))</f>
        <v>5.5E-2</v>
      </c>
      <c r="F55" s="73">
        <f>IF(Cotización!$B$7 ="Nacional ",IFERROR(VLOOKUP(D55,$DK$32:$DN$50,2,TRUE)," "),IF(Cotización!$B$7 ="Dólar",IFERROR(VLOOKUP(D55,$DK$32:$DN$50,3,TRUE)," "),IFERROR(VLOOKUP(D55,$DK$32:$DN$50,4,TRUE)," ")))</f>
        <v>5.7000000000000002E-2</v>
      </c>
      <c r="G55" s="76">
        <f>IF(Cotización!$B$7 ="Nacional ",IFERROR(VLOOKUP(D55,$DP$32:$DS$48,2,TRUE)," "),IF(Cotización!$B$7 ="Dólar",IFERROR(VLOOKUP(D55,$DP$32:$DS$48,3,TRUE)," "),IFERROR(VLOOKUP(D55,$DP$32:$DS$48,4,TRUE)," ")))</f>
        <v>6.2799999999999995E-2</v>
      </c>
      <c r="H55" s="73">
        <f t="shared" si="49"/>
        <v>3.9355359588797E-3</v>
      </c>
      <c r="I55" s="73">
        <f t="shared" si="50"/>
        <v>3.9473182543092161E-3</v>
      </c>
      <c r="J55" s="73">
        <f t="shared" si="51"/>
        <v>3.9513811148021534E-3</v>
      </c>
      <c r="K55" s="73">
        <f t="shared" si="4"/>
        <v>3.5684346199631585E-4</v>
      </c>
      <c r="L55" s="73">
        <f t="shared" si="5"/>
        <v>3.5721051724755122E-4</v>
      </c>
      <c r="M55" s="73">
        <f t="shared" si="73"/>
        <v>3.5577900176773328E-4</v>
      </c>
      <c r="N55" s="73">
        <f t="shared" si="6"/>
        <v>5.4878149895638939E-2</v>
      </c>
      <c r="O55" s="73">
        <f t="shared" si="7"/>
        <v>5.6873718982753084E-2</v>
      </c>
      <c r="P55" s="73">
        <f t="shared" si="74"/>
        <v>6.266086933538409E-2</v>
      </c>
      <c r="Q55" s="73">
        <f t="shared" si="52"/>
        <v>5.9186741527688644E-2</v>
      </c>
      <c r="R55" s="73">
        <f t="shared" si="53"/>
        <v>6.1177880699058614E-2</v>
      </c>
      <c r="S55" s="73">
        <f t="shared" si="54"/>
        <v>6.6952184296031517E-2</v>
      </c>
      <c r="T55" s="73">
        <f t="shared" si="8"/>
        <v>0.94081325847231134</v>
      </c>
      <c r="U55" s="73">
        <f t="shared" si="55"/>
        <v>0.93882211930094139</v>
      </c>
      <c r="V55" s="73">
        <f t="shared" si="9"/>
        <v>0.93304781570396844</v>
      </c>
      <c r="W55" s="73">
        <f t="shared" si="56"/>
        <v>1.7020325312898852E-2</v>
      </c>
      <c r="X55" s="73">
        <f t="shared" si="57"/>
        <v>1.4377324248374108E-2</v>
      </c>
      <c r="Y55" s="73">
        <f t="shared" si="58"/>
        <v>9.619032163349122E-3</v>
      </c>
      <c r="Z55" s="77">
        <v>2.1189999999999998E-3</v>
      </c>
      <c r="AA55" s="78">
        <v>1.1869999999999999E-3</v>
      </c>
      <c r="AB55" s="78">
        <f>IF(Cotización!$B$7 ="Nacional ",IFERROR(VLOOKUP(D55,$DU$6:$DX$20,2,TRUE)," "),IF(Cotización!$B$7 ="Dólar",IFERROR(VLOOKUP(D55,$DU$6:$DX$20,3,TRUE)," "),IFERROR(VLOOKUP(D55,$DU$6:$DX$20,4,TRUE)," ")))</f>
        <v>5.5E-2</v>
      </c>
      <c r="AC55" s="78">
        <f>IF(Cotización!$B$7 ="Nacional ",IFERROR(VLOOKUP(D55,$DK$6:$DN$24,2,TRUE)," "),IF(Cotización!$B$7 ="Dólar",IFERROR(VLOOKUP(D55,$DK$6:$DN$24,3,TRUE)," "),IFERROR(VLOOKUP(D55,$DK$6:$DN$24,4,TRUE)," ")))</f>
        <v>5.7000000000000002E-2</v>
      </c>
      <c r="AD55" s="79">
        <f xml:space="preserve"> IF(Cotización!$B$7 ="Nacional ",IFERROR(VLOOKUP(D55,$DP$6:$DS$22,2,TRUE)," "),IF(Cotización!$B$7 ="Dólar",IFERROR(VLOOKUP(D55,$DP$6:$DS$22,3,TRUE)," "),IFERROR(VLOOKUP(D55,$DP$6:$DS$22,4,TRUE)," ")))</f>
        <v>6.2799999999999995E-2</v>
      </c>
      <c r="AE55" s="79">
        <f t="shared" si="10"/>
        <v>2.0595159864716665E-3</v>
      </c>
      <c r="AF55" s="79">
        <f t="shared" si="11"/>
        <v>2.0573986633069998E-3</v>
      </c>
      <c r="AG55" s="73">
        <f t="shared" si="12"/>
        <v>2.0512584261294666E-3</v>
      </c>
      <c r="AH55" s="73">
        <f t="shared" si="13"/>
        <v>1.1531459864716667E-3</v>
      </c>
      <c r="AI55" s="73">
        <f t="shared" si="14"/>
        <v>1.1519606633069999E-3</v>
      </c>
      <c r="AJ55" s="73">
        <f t="shared" si="15"/>
        <v>1.1485232261294665E-3</v>
      </c>
      <c r="AK55" s="73">
        <f t="shared" si="16"/>
        <v>5.4909131112971667E-2</v>
      </c>
      <c r="AL55" s="73">
        <f t="shared" si="17"/>
        <v>5.6905826789806997E-2</v>
      </c>
      <c r="AM55" s="73">
        <f t="shared" si="18"/>
        <v>6.2696244252629457E-2</v>
      </c>
      <c r="AN55" s="73">
        <f t="shared" si="19"/>
        <v>5.8121793085915002E-2</v>
      </c>
      <c r="AO55" s="73">
        <f t="shared" si="59"/>
        <v>6.0115186116420999E-2</v>
      </c>
      <c r="AP55" s="73">
        <f t="shared" si="20"/>
        <v>6.5896025904888383E-2</v>
      </c>
      <c r="AQ55" s="73">
        <f t="shared" si="21"/>
        <v>0.94187820691408497</v>
      </c>
      <c r="AR55" s="73">
        <f t="shared" si="22"/>
        <v>0.93988481388357903</v>
      </c>
      <c r="AS55" s="73">
        <f t="shared" si="79"/>
        <v>0.93410397409511159</v>
      </c>
      <c r="AT55" s="73">
        <f t="shared" si="60"/>
        <v>1.7092001271256027E-2</v>
      </c>
      <c r="AU55" s="73">
        <f t="shared" si="61"/>
        <v>1.4437870006176575E-2</v>
      </c>
      <c r="AV55" s="80">
        <f t="shared" si="62"/>
        <v>9.6595398114757963E-3</v>
      </c>
      <c r="AW55" s="73">
        <f t="shared" si="75"/>
        <v>3.9362525048942569E-3</v>
      </c>
      <c r="AX55" s="73">
        <f t="shared" si="24"/>
        <v>3.9480376920346593E-3</v>
      </c>
      <c r="AY55" s="73">
        <f t="shared" si="25"/>
        <v>3.952101549669281E-3</v>
      </c>
      <c r="AZ55" s="73">
        <f t="shared" si="26"/>
        <v>5.4888243915047909E-2</v>
      </c>
      <c r="BA55" s="73">
        <f t="shared" si="27"/>
        <v>5.6884180057413289E-2</v>
      </c>
      <c r="BB55" s="73">
        <f t="shared" si="63"/>
        <v>6.2672394870272874E-2</v>
      </c>
      <c r="BC55" s="73">
        <f t="shared" si="28"/>
        <v>5.8840345464717191E-2</v>
      </c>
      <c r="BD55" s="73">
        <f t="shared" si="29"/>
        <v>6.0832217749447949E-2</v>
      </c>
      <c r="BE55" s="73">
        <f t="shared" si="30"/>
        <v>6.6608647375167127E-2</v>
      </c>
      <c r="BF55" s="73">
        <f t="shared" si="31"/>
        <v>0.94115965453528283</v>
      </c>
      <c r="BG55" s="73">
        <f t="shared" si="32"/>
        <v>0.93916778225055209</v>
      </c>
      <c r="BH55" s="73">
        <f t="shared" si="33"/>
        <v>0.93339135262483286</v>
      </c>
      <c r="BI55" s="73">
        <f t="shared" si="64"/>
        <v>1.7080255448242682E-2</v>
      </c>
      <c r="BJ55" s="73">
        <f t="shared" si="65"/>
        <v>1.4427948133185167E-2</v>
      </c>
      <c r="BK55" s="80">
        <f t="shared" si="71"/>
        <v>9.6529016628344906E-3</v>
      </c>
      <c r="BL55" s="77">
        <v>2.1189999999999998E-3</v>
      </c>
      <c r="BM55" s="77">
        <f t="shared" si="34"/>
        <v>5.5E-2</v>
      </c>
      <c r="BN55" s="77">
        <f t="shared" si="35"/>
        <v>5.7000000000000002E-2</v>
      </c>
      <c r="BO55" s="79">
        <f t="shared" si="36"/>
        <v>6.2799999999999995E-2</v>
      </c>
      <c r="BP55" s="79">
        <f t="shared" si="37"/>
        <v>2.0607274999999998E-3</v>
      </c>
      <c r="BQ55" s="79">
        <f t="shared" si="38"/>
        <v>2.0586084999999997E-3</v>
      </c>
      <c r="BR55" s="73">
        <f t="shared" si="76"/>
        <v>2.0524633999999997E-3</v>
      </c>
      <c r="BS55" s="73">
        <f t="shared" si="39"/>
        <v>5.4941727500000002E-2</v>
      </c>
      <c r="BT55" s="73">
        <f t="shared" si="40"/>
        <v>5.6939608500000002E-2</v>
      </c>
      <c r="BU55" s="73">
        <f t="shared" si="41"/>
        <v>6.2733463399999995E-2</v>
      </c>
      <c r="BV55" s="73">
        <f t="shared" si="42"/>
        <v>5.7002455E-2</v>
      </c>
      <c r="BW55" s="73">
        <f t="shared" si="72"/>
        <v>5.8998217000000006E-2</v>
      </c>
      <c r="BX55" s="73">
        <f t="shared" si="43"/>
        <v>6.478592679999999E-2</v>
      </c>
      <c r="BY55" s="73">
        <f t="shared" si="44"/>
        <v>0.94299754499999999</v>
      </c>
      <c r="BZ55" s="73">
        <f t="shared" si="45"/>
        <v>0.94100178300000004</v>
      </c>
      <c r="CA55" s="73">
        <f t="shared" si="46"/>
        <v>0.93521407320000005</v>
      </c>
      <c r="CB55" s="73">
        <f t="shared" si="66"/>
        <v>1.7268080850184834E-2</v>
      </c>
      <c r="CC55" s="73">
        <f t="shared" si="67"/>
        <v>1.4586607069260673E-2</v>
      </c>
      <c r="CD55" s="73">
        <f t="shared" si="80"/>
        <v>9.7590511370167742E-3</v>
      </c>
      <c r="CE55" s="73">
        <f>IF(A55&lt;=Cotización!$B$15+1,IF(Cotización!$B$8="Fija",VLOOKUP(Tablas!A55,Tablas!$DE$3:$DG$116,2,FALSE),(VLOOKUP(A55,Tablas!$DE$3:$DG$116,3,FALSE))/100),"")</f>
        <v>4.2999999999999997E-2</v>
      </c>
      <c r="CF55" s="81">
        <f t="shared" si="77"/>
        <v>0.11088835064815017</v>
      </c>
      <c r="CG55" s="81">
        <f t="shared" si="78"/>
        <v>0.10629634839738322</v>
      </c>
      <c r="CH55" s="83">
        <f>IF(D55&lt;=110,IF(Cotización!$B$10="Geométrico",POWER(1+Cotización!$B$11,Tablas!A55),1+Tablas!A55*Cotización!$B$11),"")</f>
        <v>1.52</v>
      </c>
      <c r="CI55" s="83">
        <f>IF(Cotización!$F$3="","",Cotización!$F$3)</f>
        <v>0.04</v>
      </c>
      <c r="CJ55" s="83">
        <f>IF(Cotización!$G$3="","",Cotización!$G$3)</f>
        <v>0.04</v>
      </c>
      <c r="CK55" s="83">
        <f>IF(Cotización!$H$3="","",Cotización!$H$3)</f>
        <v>0.04</v>
      </c>
      <c r="CL55" s="52"/>
      <c r="CM55" s="52"/>
      <c r="CN55" s="52"/>
      <c r="CP55" s="15">
        <v>52</v>
      </c>
      <c r="CQ55" s="16"/>
      <c r="CR55"/>
      <c r="CS55" s="16">
        <v>53</v>
      </c>
      <c r="CT55" s="16">
        <v>53</v>
      </c>
      <c r="CU55" s="19"/>
      <c r="CV55"/>
      <c r="CW55"/>
      <c r="CX55"/>
      <c r="CY55"/>
      <c r="CZ55"/>
      <c r="DA55"/>
      <c r="DB55"/>
      <c r="DE55" s="24">
        <v>50</v>
      </c>
      <c r="DF55" s="23">
        <f>Cotización!$B$9</f>
        <v>4.2500000000000003E-2</v>
      </c>
      <c r="DG55" s="158">
        <v>4.3</v>
      </c>
    </row>
    <row r="56" spans="1:128" s="12" customFormat="1" ht="15.6" x14ac:dyDescent="0.3">
      <c r="A56" s="10">
        <f t="shared" si="69"/>
        <v>53</v>
      </c>
      <c r="B56" s="11">
        <v>4.3798285231073601E-3</v>
      </c>
      <c r="C56" s="11">
        <v>4.0608618963788808E-4</v>
      </c>
      <c r="D56" s="10">
        <f t="shared" si="70"/>
        <v>54</v>
      </c>
      <c r="E56" s="73">
        <f>IF(Cotización!$B$7 ="Nacional ",IFERROR(VLOOKUP(D56,$DU$32:$DX$46,2,TRUE)," "),IF(Cotización!$B$7 ="Dólar",IFERROR(VLOOKUP(D56,$DU$32:$DX$46,3,TRUE)," "),IFERROR(VLOOKUP(D56,$DU$32:$DX$46,4,TRUE)," ")))</f>
        <v>5.5E-2</v>
      </c>
      <c r="F56" s="73">
        <f>IF(Cotización!$B$7 ="Nacional ",IFERROR(VLOOKUP(D56,$DK$32:$DN$50,2,TRUE)," "),IF(Cotización!$B$7 ="Dólar",IFERROR(VLOOKUP(D56,$DK$32:$DN$50,3,TRUE)," "),IFERROR(VLOOKUP(D56,$DK$32:$DN$50,4,TRUE)," ")))</f>
        <v>5.7000000000000002E-2</v>
      </c>
      <c r="G56" s="76">
        <f>IF(Cotización!$B$7 ="Nacional ",IFERROR(VLOOKUP(D56,$DP$32:$DS$48,2,TRUE)," "),IF(Cotización!$B$7 ="Dólar",IFERROR(VLOOKUP(D56,$DP$32:$DS$48,3,TRUE)," "),IFERROR(VLOOKUP(D56,$DP$32:$DS$48,4,TRUE)," ")))</f>
        <v>6.2799999999999995E-2</v>
      </c>
      <c r="H56" s="73">
        <f t="shared" si="49"/>
        <v>4.2414498453165559E-3</v>
      </c>
      <c r="I56" s="73">
        <f t="shared" si="50"/>
        <v>4.2541479094303407E-3</v>
      </c>
      <c r="J56" s="73">
        <f t="shared" si="51"/>
        <v>4.2585265522281967E-3</v>
      </c>
      <c r="K56" s="73">
        <f t="shared" si="4"/>
        <v>3.9365723246474835E-4</v>
      </c>
      <c r="L56" s="73">
        <f t="shared" si="5"/>
        <v>3.9406213292913545E-4</v>
      </c>
      <c r="M56" s="73">
        <f t="shared" si="73"/>
        <v>3.9248302111802584E-4</v>
      </c>
      <c r="N56" s="73">
        <f t="shared" si="6"/>
        <v>5.486841995284391E-2</v>
      </c>
      <c r="O56" s="73">
        <f t="shared" si="7"/>
        <v>5.6863635223856415E-2</v>
      </c>
      <c r="P56" s="73">
        <f t="shared" si="74"/>
        <v>6.264975950979268E-2</v>
      </c>
      <c r="Q56" s="73">
        <f t="shared" si="52"/>
        <v>5.9521008638001242E-2</v>
      </c>
      <c r="R56" s="73">
        <f t="shared" si="53"/>
        <v>6.1511440365751506E-2</v>
      </c>
      <c r="S56" s="73">
        <f t="shared" si="54"/>
        <v>6.7283692376227264E-2</v>
      </c>
      <c r="T56" s="73">
        <f t="shared" si="8"/>
        <v>0.94047899136199875</v>
      </c>
      <c r="U56" s="73">
        <f t="shared" si="55"/>
        <v>0.93848855963424849</v>
      </c>
      <c r="V56" s="73">
        <f t="shared" si="9"/>
        <v>0.93271630762377278</v>
      </c>
      <c r="W56" s="73">
        <f t="shared" si="56"/>
        <v>1.6012947717887131E-2</v>
      </c>
      <c r="X56" s="73">
        <f t="shared" si="57"/>
        <v>1.3497750020735394E-2</v>
      </c>
      <c r="Y56" s="73">
        <f t="shared" si="58"/>
        <v>8.9750169491991157E-3</v>
      </c>
      <c r="Z56" s="77">
        <v>2.274E-3</v>
      </c>
      <c r="AA56" s="78">
        <v>1.299E-3</v>
      </c>
      <c r="AB56" s="78">
        <f>IF(Cotización!$B$7 ="Nacional ",IFERROR(VLOOKUP(D56,$DU$6:$DX$20,2,TRUE)," "),IF(Cotización!$B$7 ="Dólar",IFERROR(VLOOKUP(D56,$DU$6:$DX$20,3,TRUE)," "),IFERROR(VLOOKUP(D56,$DU$6:$DX$20,4,TRUE)," ")))</f>
        <v>5.5E-2</v>
      </c>
      <c r="AC56" s="78">
        <f>IF(Cotización!$B$7 ="Nacional ",IFERROR(VLOOKUP(D56,$DK$6:$DN$24,2,TRUE)," "),IF(Cotización!$B$7 ="Dólar",IFERROR(VLOOKUP(D56,$DK$6:$DN$24,3,TRUE)," "),IFERROR(VLOOKUP(D56,$DK$6:$DN$24,4,TRUE)," ")))</f>
        <v>5.7000000000000002E-2</v>
      </c>
      <c r="AD56" s="79">
        <f xml:space="preserve"> IF(Cotización!$B$7 ="Nacional ",IFERROR(VLOOKUP(D56,$DP$6:$DS$22,2,TRUE)," "),IF(Cotización!$B$7 ="Dólar",IFERROR(VLOOKUP(D56,$DP$6:$DS$22,3,TRUE)," "),IFERROR(VLOOKUP(D56,$DP$6:$DS$22,4,TRUE)," ")))</f>
        <v>6.2799999999999995E-2</v>
      </c>
      <c r="AE56" s="79">
        <f t="shared" si="10"/>
        <v>2.2100421923100001E-3</v>
      </c>
      <c r="AF56" s="79">
        <f t="shared" si="11"/>
        <v>2.2077701615939999E-3</v>
      </c>
      <c r="AG56" s="73">
        <f t="shared" si="12"/>
        <v>2.2011812725176E-3</v>
      </c>
      <c r="AH56" s="73">
        <f t="shared" si="13"/>
        <v>1.2618546923099999E-3</v>
      </c>
      <c r="AI56" s="73">
        <f t="shared" si="14"/>
        <v>1.2605576615939999E-3</v>
      </c>
      <c r="AJ56" s="73">
        <f t="shared" si="15"/>
        <v>1.2567962725176E-3</v>
      </c>
      <c r="AK56" s="73">
        <f t="shared" si="16"/>
        <v>5.4901796655310003E-2</v>
      </c>
      <c r="AL56" s="73">
        <f t="shared" si="17"/>
        <v>5.6898225624594005E-2</v>
      </c>
      <c r="AM56" s="73">
        <f t="shared" si="18"/>
        <v>6.268786963551759E-2</v>
      </c>
      <c r="AN56" s="73">
        <f t="shared" si="19"/>
        <v>5.8373693539930008E-2</v>
      </c>
      <c r="AO56" s="73">
        <f t="shared" si="59"/>
        <v>6.0366553447782002E-2</v>
      </c>
      <c r="AP56" s="73">
        <f t="shared" si="20"/>
        <v>6.6145847180552789E-2</v>
      </c>
      <c r="AQ56" s="73">
        <f t="shared" si="21"/>
        <v>0.94162630646006995</v>
      </c>
      <c r="AR56" s="73">
        <f t="shared" si="22"/>
        <v>0.93963344655221803</v>
      </c>
      <c r="AS56" s="73">
        <f t="shared" si="79"/>
        <v>0.93385415281944717</v>
      </c>
      <c r="AT56" s="73">
        <f t="shared" si="60"/>
        <v>1.6098583509943889E-2</v>
      </c>
      <c r="AU56" s="73">
        <f t="shared" si="61"/>
        <v>1.3569934763630578E-2</v>
      </c>
      <c r="AV56" s="80">
        <f t="shared" si="62"/>
        <v>9.0230145258294869E-3</v>
      </c>
      <c r="AW56" s="73">
        <f t="shared" si="75"/>
        <v>4.2423019074817889E-3</v>
      </c>
      <c r="AX56" s="73">
        <f t="shared" si="24"/>
        <v>4.2550034101988005E-3</v>
      </c>
      <c r="AY56" s="73">
        <f t="shared" si="25"/>
        <v>4.259383238721908E-3</v>
      </c>
      <c r="AZ56" s="73">
        <f t="shared" si="26"/>
        <v>5.4879554715614551E-2</v>
      </c>
      <c r="BA56" s="73">
        <f t="shared" si="27"/>
        <v>5.6875174887091443E-2</v>
      </c>
      <c r="BB56" s="73">
        <f t="shared" si="63"/>
        <v>6.2662473384374417E-2</v>
      </c>
      <c r="BC56" s="73">
        <f t="shared" si="28"/>
        <v>5.913893795433646E-2</v>
      </c>
      <c r="BD56" s="73">
        <f t="shared" si="29"/>
        <v>6.1130178297290241E-2</v>
      </c>
      <c r="BE56" s="73">
        <f t="shared" si="30"/>
        <v>6.6904775291856206E-2</v>
      </c>
      <c r="BF56" s="73">
        <f t="shared" si="31"/>
        <v>0.94086106204566355</v>
      </c>
      <c r="BG56" s="73">
        <f t="shared" si="32"/>
        <v>0.93886982170270972</v>
      </c>
      <c r="BH56" s="73">
        <f t="shared" si="33"/>
        <v>0.93309522470814377</v>
      </c>
      <c r="BI56" s="73">
        <f t="shared" si="64"/>
        <v>1.6075247317042466E-2</v>
      </c>
      <c r="BJ56" s="73">
        <f t="shared" si="65"/>
        <v>1.3550264050669506E-2</v>
      </c>
      <c r="BK56" s="80">
        <f t="shared" si="71"/>
        <v>9.0099349398275828E-3</v>
      </c>
      <c r="BL56" s="77">
        <v>2.274E-3</v>
      </c>
      <c r="BM56" s="77">
        <f t="shared" si="34"/>
        <v>5.5E-2</v>
      </c>
      <c r="BN56" s="77">
        <f t="shared" si="35"/>
        <v>5.7000000000000002E-2</v>
      </c>
      <c r="BO56" s="79">
        <f t="shared" si="36"/>
        <v>6.2799999999999995E-2</v>
      </c>
      <c r="BP56" s="79">
        <f t="shared" si="37"/>
        <v>2.2114650000000001E-3</v>
      </c>
      <c r="BQ56" s="79">
        <f t="shared" si="38"/>
        <v>2.2091910000000001E-3</v>
      </c>
      <c r="BR56" s="73">
        <f t="shared" si="76"/>
        <v>2.2025963999999999E-3</v>
      </c>
      <c r="BS56" s="73">
        <f t="shared" si="39"/>
        <v>5.4937464999999998E-2</v>
      </c>
      <c r="BT56" s="73">
        <f t="shared" si="40"/>
        <v>5.6935190999999996E-2</v>
      </c>
      <c r="BU56" s="73">
        <f t="shared" si="41"/>
        <v>6.2728596399999989E-2</v>
      </c>
      <c r="BV56" s="73">
        <f t="shared" si="42"/>
        <v>5.7148930000000001E-2</v>
      </c>
      <c r="BW56" s="73">
        <f t="shared" si="72"/>
        <v>5.9144381999999995E-2</v>
      </c>
      <c r="BX56" s="73">
        <f t="shared" si="43"/>
        <v>6.4931192799999995E-2</v>
      </c>
      <c r="BY56" s="73">
        <f t="shared" si="44"/>
        <v>0.94285107000000001</v>
      </c>
      <c r="BZ56" s="73">
        <f t="shared" si="45"/>
        <v>0.94085561800000006</v>
      </c>
      <c r="CA56" s="73">
        <f t="shared" si="46"/>
        <v>0.93506880719999996</v>
      </c>
      <c r="CB56" s="73">
        <f t="shared" si="66"/>
        <v>1.6283757848585812E-2</v>
      </c>
      <c r="CC56" s="73">
        <f t="shared" si="67"/>
        <v>1.3726023260094698E-2</v>
      </c>
      <c r="CD56" s="73">
        <f t="shared" si="80"/>
        <v>9.1268019644165487E-3</v>
      </c>
      <c r="CE56" s="73">
        <f>IF(A56&lt;=Cotización!$B$15+1,IF(Cotización!$B$8="Fija",VLOOKUP(Tablas!A56,Tablas!$DE$3:$DG$116,2,FALSE),(VLOOKUP(A56,Tablas!$DE$3:$DG$116,3,FALSE))/100),"")</f>
        <v>4.2999999999999997E-2</v>
      </c>
      <c r="CF56" s="81">
        <f t="shared" si="77"/>
        <v>0.10629634839738322</v>
      </c>
      <c r="CG56" s="81">
        <f t="shared" si="78"/>
        <v>0.10189450574902531</v>
      </c>
      <c r="CH56" s="83">
        <f>IF(D56&lt;=110,IF(Cotización!$B$10="Geométrico",POWER(1+Cotización!$B$11,Tablas!A56),1+Tablas!A56*Cotización!$B$11),"")</f>
        <v>1.53</v>
      </c>
      <c r="CI56" s="83">
        <f>IF(Cotización!$F$3="","",Cotización!$F$3)</f>
        <v>0.04</v>
      </c>
      <c r="CJ56" s="83">
        <f>IF(Cotización!$G$3="","",Cotización!$G$3)</f>
        <v>0.04</v>
      </c>
      <c r="CK56" s="83">
        <f>IF(Cotización!$H$3="","",Cotización!$H$3)</f>
        <v>0.04</v>
      </c>
      <c r="CL56" s="52"/>
      <c r="CM56" s="52"/>
      <c r="CN56" s="52"/>
      <c r="CP56" s="15">
        <v>53</v>
      </c>
      <c r="CQ56" s="16"/>
      <c r="CR56"/>
      <c r="CS56" s="16">
        <v>54</v>
      </c>
      <c r="CT56" s="16">
        <v>54</v>
      </c>
      <c r="CU56" s="19"/>
      <c r="CV56"/>
      <c r="CW56"/>
      <c r="CX56"/>
      <c r="CY56"/>
      <c r="CZ56"/>
      <c r="DA56"/>
      <c r="DB56"/>
      <c r="DE56" s="24">
        <v>51</v>
      </c>
      <c r="DF56" s="23">
        <f>Cotización!$B$9</f>
        <v>4.2500000000000003E-2</v>
      </c>
      <c r="DG56" s="158">
        <v>4.3</v>
      </c>
    </row>
    <row r="57" spans="1:128" s="12" customFormat="1" ht="15.6" x14ac:dyDescent="0.3">
      <c r="A57" s="10">
        <f t="shared" si="69"/>
        <v>54</v>
      </c>
      <c r="B57" s="11">
        <v>4.7203666113692722E-3</v>
      </c>
      <c r="C57" s="11">
        <v>4.4805032268998836E-4</v>
      </c>
      <c r="D57" s="10">
        <f t="shared" si="70"/>
        <v>55</v>
      </c>
      <c r="E57" s="73">
        <f>IF(Cotización!$B$7 ="Nacional ",IFERROR(VLOOKUP(D57,$DU$32:$DX$46,2,TRUE)," "),IF(Cotización!$B$7 ="Dólar",IFERROR(VLOOKUP(D57,$DU$32:$DX$46,3,TRUE)," "),IFERROR(VLOOKUP(D57,$DU$32:$DX$46,4,TRUE)," ")))</f>
        <v>5.5E-2</v>
      </c>
      <c r="F57" s="73">
        <f>IF(Cotización!$B$7 ="Nacional ",IFERROR(VLOOKUP(D57,$DK$32:$DN$50,2,TRUE)," "),IF(Cotización!$B$7 ="Dólar",IFERROR(VLOOKUP(D57,$DK$32:$DN$50,3,TRUE)," "),IFERROR(VLOOKUP(D57,$DK$32:$DN$50,4,TRUE)," ")))</f>
        <v>5.7000000000000002E-2</v>
      </c>
      <c r="G57" s="76">
        <f>IF(Cotización!$B$7 ="Nacional ",IFERROR(VLOOKUP(D57,$DP$32:$DS$48,2,TRUE)," "),IF(Cotización!$B$7 ="Dólar",IFERROR(VLOOKUP(D57,$DP$32:$DS$48,3,TRUE)," "),IFERROR(VLOOKUP(D57,$DP$32:$DS$48,4,TRUE)," ")))</f>
        <v>6.2799999999999995E-2</v>
      </c>
      <c r="H57" s="73">
        <f t="shared" si="49"/>
        <v>4.5711338920805577E-3</v>
      </c>
      <c r="I57" s="73">
        <f t="shared" si="50"/>
        <v>4.5848188663274144E-3</v>
      </c>
      <c r="J57" s="73">
        <f t="shared" si="51"/>
        <v>4.5895378229642613E-3</v>
      </c>
      <c r="K57" s="73">
        <f t="shared" si="4"/>
        <v>4.3426359187548954E-4</v>
      </c>
      <c r="L57" s="73">
        <f t="shared" si="5"/>
        <v>4.3471023222365723E-4</v>
      </c>
      <c r="M57" s="73">
        <f t="shared" si="73"/>
        <v>4.3296833486580316E-4</v>
      </c>
      <c r="N57" s="73">
        <f t="shared" si="6"/>
        <v>5.485790730861273E-2</v>
      </c>
      <c r="O57" s="73">
        <f t="shared" si="7"/>
        <v>5.6852740301653194E-2</v>
      </c>
      <c r="P57" s="73">
        <f t="shared" si="74"/>
        <v>6.2637755981470533E-2</v>
      </c>
      <c r="Q57" s="73">
        <f t="shared" si="52"/>
        <v>5.9882155363800649E-2</v>
      </c>
      <c r="R57" s="73">
        <f t="shared" si="53"/>
        <v>6.1871822759856102E-2</v>
      </c>
      <c r="S57" s="73">
        <f t="shared" si="54"/>
        <v>6.7641858208416894E-2</v>
      </c>
      <c r="T57" s="73">
        <f t="shared" si="8"/>
        <v>0.9401178446361993</v>
      </c>
      <c r="U57" s="73">
        <f t="shared" si="55"/>
        <v>0.93812817724014386</v>
      </c>
      <c r="V57" s="73">
        <f t="shared" si="9"/>
        <v>0.93235814179158316</v>
      </c>
      <c r="W57" s="73">
        <f t="shared" si="56"/>
        <v>1.5059840918450909E-2</v>
      </c>
      <c r="X57" s="73">
        <f t="shared" si="57"/>
        <v>1.2667483975263107E-2</v>
      </c>
      <c r="Y57" s="73">
        <f t="shared" si="58"/>
        <v>8.3711446697177765E-3</v>
      </c>
      <c r="Z57" s="77">
        <v>2.4459999999999998E-3</v>
      </c>
      <c r="AA57" s="78">
        <v>1.42E-3</v>
      </c>
      <c r="AB57" s="78">
        <f>IF(Cotización!$B$7 ="Nacional ",IFERROR(VLOOKUP(D57,$DU$6:$DX$20,2,TRUE)," "),IF(Cotización!$B$7 ="Dólar",IFERROR(VLOOKUP(D57,$DU$6:$DX$20,3,TRUE)," "),IFERROR(VLOOKUP(D57,$DU$6:$DX$20,4,TRUE)," ")))</f>
        <v>5.5E-2</v>
      </c>
      <c r="AC57" s="78">
        <f>IF(Cotización!$B$7 ="Nacional ",IFERROR(VLOOKUP(D57,$DK$6:$DN$24,2,TRUE)," "),IF(Cotización!$B$7 ="Dólar",IFERROR(VLOOKUP(D57,$DK$6:$DN$24,3,TRUE)," "),IFERROR(VLOOKUP(D57,$DK$6:$DN$24,4,TRUE)," ")))</f>
        <v>5.7000000000000002E-2</v>
      </c>
      <c r="AD57" s="79">
        <f xml:space="preserve"> IF(Cotización!$B$7 ="Nacional ",IFERROR(VLOOKUP(D57,$DP$6:$DS$22,2,TRUE)," "),IF(Cotización!$B$7 ="Dólar",IFERROR(VLOOKUP(D57,$DP$6:$DS$22,3,TRUE)," "),IFERROR(VLOOKUP(D57,$DP$6:$DS$22,4,TRUE)," ")))</f>
        <v>6.2799999999999995E-2</v>
      </c>
      <c r="AE57" s="79">
        <f t="shared" si="10"/>
        <v>2.377062017533333E-3</v>
      </c>
      <c r="AF57" s="79">
        <f t="shared" si="11"/>
        <v>2.37461833308E-3</v>
      </c>
      <c r="AG57" s="73">
        <f t="shared" si="12"/>
        <v>2.3675316481653334E-3</v>
      </c>
      <c r="AH57" s="73">
        <f t="shared" si="13"/>
        <v>1.3792770175333332E-3</v>
      </c>
      <c r="AI57" s="73">
        <f t="shared" si="14"/>
        <v>1.3778593330800002E-3</v>
      </c>
      <c r="AJ57" s="73">
        <f t="shared" si="15"/>
        <v>1.3737480481653334E-3</v>
      </c>
      <c r="AK57" s="73">
        <f t="shared" si="16"/>
        <v>5.4893748677533334E-2</v>
      </c>
      <c r="AL57" s="73">
        <f t="shared" si="17"/>
        <v>5.6889884993080002E-2</v>
      </c>
      <c r="AM57" s="73">
        <f t="shared" si="18"/>
        <v>6.2678680308165327E-2</v>
      </c>
      <c r="AN57" s="73">
        <f t="shared" si="19"/>
        <v>5.8650087712600003E-2</v>
      </c>
      <c r="AO57" s="73">
        <f t="shared" si="59"/>
        <v>6.0642362659240001E-2</v>
      </c>
      <c r="AP57" s="73">
        <f t="shared" si="20"/>
        <v>6.6419960004495987E-2</v>
      </c>
      <c r="AQ57" s="73">
        <f t="shared" si="21"/>
        <v>0.94134991228739995</v>
      </c>
      <c r="AR57" s="73">
        <f t="shared" si="22"/>
        <v>0.93935763734075994</v>
      </c>
      <c r="AS57" s="73">
        <f t="shared" si="79"/>
        <v>0.93358003999550399</v>
      </c>
      <c r="AT57" s="73">
        <f t="shared" si="60"/>
        <v>1.5158849729707453E-2</v>
      </c>
      <c r="AU57" s="73">
        <f t="shared" si="61"/>
        <v>1.2750764571438958E-2</v>
      </c>
      <c r="AV57" s="80">
        <f t="shared" si="62"/>
        <v>8.4261795858960615E-3</v>
      </c>
      <c r="AW57" s="73">
        <f t="shared" si="75"/>
        <v>4.5721470997722767E-3</v>
      </c>
      <c r="AX57" s="73">
        <f t="shared" si="24"/>
        <v>4.5858361629452478E-3</v>
      </c>
      <c r="AY57" s="73">
        <f t="shared" si="25"/>
        <v>4.5905565295566173E-3</v>
      </c>
      <c r="AZ57" s="73">
        <f t="shared" si="26"/>
        <v>5.4870189918187345E-2</v>
      </c>
      <c r="BA57" s="73">
        <f t="shared" si="27"/>
        <v>5.6865469551575974E-2</v>
      </c>
      <c r="BB57" s="73">
        <f t="shared" si="63"/>
        <v>6.2651780488403003E-2</v>
      </c>
      <c r="BC57" s="73">
        <f t="shared" si="28"/>
        <v>5.9460746447743962E-2</v>
      </c>
      <c r="BD57" s="73">
        <f t="shared" si="29"/>
        <v>6.1451305714521225E-2</v>
      </c>
      <c r="BE57" s="73">
        <f t="shared" si="30"/>
        <v>6.7223927588175275E-2</v>
      </c>
      <c r="BF57" s="73">
        <f t="shared" si="31"/>
        <v>0.94053925355225609</v>
      </c>
      <c r="BG57" s="73">
        <f t="shared" si="32"/>
        <v>0.93854869428547882</v>
      </c>
      <c r="BH57" s="73">
        <f t="shared" si="33"/>
        <v>0.9327760724118247</v>
      </c>
      <c r="BI57" s="73">
        <f t="shared" si="64"/>
        <v>1.5124574263359279E-2</v>
      </c>
      <c r="BJ57" s="73">
        <f t="shared" si="65"/>
        <v>1.2721933993276716E-2</v>
      </c>
      <c r="BK57" s="80">
        <f t="shared" si="71"/>
        <v>8.4071272672841743E-3</v>
      </c>
      <c r="BL57" s="77">
        <v>2.4459999999999998E-3</v>
      </c>
      <c r="BM57" s="77">
        <f t="shared" si="34"/>
        <v>5.5E-2</v>
      </c>
      <c r="BN57" s="77">
        <f t="shared" si="35"/>
        <v>5.7000000000000002E-2</v>
      </c>
      <c r="BO57" s="79">
        <f t="shared" si="36"/>
        <v>6.2799999999999995E-2</v>
      </c>
      <c r="BP57" s="79">
        <f t="shared" si="37"/>
        <v>2.3787349999999999E-3</v>
      </c>
      <c r="BQ57" s="79">
        <f t="shared" si="38"/>
        <v>2.3762889999999997E-3</v>
      </c>
      <c r="BR57" s="73">
        <f t="shared" si="76"/>
        <v>2.3691955999999999E-3</v>
      </c>
      <c r="BS57" s="73">
        <f t="shared" si="39"/>
        <v>5.4932735000000003E-2</v>
      </c>
      <c r="BT57" s="73">
        <f t="shared" si="40"/>
        <v>5.6930289000000002E-2</v>
      </c>
      <c r="BU57" s="73">
        <f t="shared" si="41"/>
        <v>6.272319559999999E-2</v>
      </c>
      <c r="BV57" s="73">
        <f t="shared" si="42"/>
        <v>5.7311470000000003E-2</v>
      </c>
      <c r="BW57" s="73">
        <f t="shared" si="72"/>
        <v>5.9306577999999999E-2</v>
      </c>
      <c r="BX57" s="73">
        <f t="shared" si="43"/>
        <v>6.5092391199999988E-2</v>
      </c>
      <c r="BY57" s="73">
        <f t="shared" si="44"/>
        <v>0.94268852999999997</v>
      </c>
      <c r="BZ57" s="73">
        <f t="shared" si="45"/>
        <v>0.94069342200000006</v>
      </c>
      <c r="CA57" s="73">
        <f t="shared" si="46"/>
        <v>0.93490760880000001</v>
      </c>
      <c r="CB57" s="73">
        <f t="shared" si="66"/>
        <v>1.5353158511160031E-2</v>
      </c>
      <c r="CC57" s="73">
        <f t="shared" si="67"/>
        <v>1.2914206097058772E-2</v>
      </c>
      <c r="CD57" s="73">
        <f t="shared" si="80"/>
        <v>8.5341878264175979E-3</v>
      </c>
      <c r="CE57" s="73">
        <f>IF(A57&lt;=Cotización!$B$15+1,IF(Cotización!$B$8="Fija",VLOOKUP(Tablas!A57,Tablas!$DE$3:$DG$116,2,FALSE),(VLOOKUP(A57,Tablas!$DE$3:$DG$116,3,FALSE))/100),"")</f>
        <v>4.2999999999999997E-2</v>
      </c>
      <c r="CF57" s="81">
        <f t="shared" si="77"/>
        <v>0.10189450574902531</v>
      </c>
      <c r="CG57" s="81">
        <f t="shared" si="78"/>
        <v>9.7674947995614783E-2</v>
      </c>
      <c r="CH57" s="83">
        <f>IF(D57&lt;=110,IF(Cotización!$B$10="Geométrico",POWER(1+Cotización!$B$11,Tablas!A57),1+Tablas!A57*Cotización!$B$11),"")</f>
        <v>1.54</v>
      </c>
      <c r="CI57" s="83">
        <f>IF(Cotización!$F$3="","",Cotización!$F$3)</f>
        <v>0.04</v>
      </c>
      <c r="CJ57" s="83">
        <f>IF(Cotización!$G$3="","",Cotización!$G$3)</f>
        <v>0.04</v>
      </c>
      <c r="CK57" s="83">
        <f>IF(Cotización!$H$3="","",Cotización!$H$3)</f>
        <v>0.04</v>
      </c>
      <c r="CL57" s="52"/>
      <c r="CM57" s="52"/>
      <c r="CN57" s="52"/>
      <c r="CP57" s="15">
        <v>54</v>
      </c>
      <c r="CQ57" s="16"/>
      <c r="CR57"/>
      <c r="CS57" s="16">
        <v>55</v>
      </c>
      <c r="CT57" s="16">
        <v>55</v>
      </c>
      <c r="CU57"/>
      <c r="CV57"/>
      <c r="CW57"/>
      <c r="CX57"/>
      <c r="CY57"/>
      <c r="CZ57"/>
      <c r="DA57"/>
      <c r="DB57"/>
      <c r="DE57" s="24">
        <v>52</v>
      </c>
      <c r="DF57" s="23">
        <f>Cotización!$B$9</f>
        <v>4.2500000000000003E-2</v>
      </c>
      <c r="DG57" s="158">
        <v>4.3</v>
      </c>
    </row>
    <row r="58" spans="1:128" s="12" customFormat="1" ht="15.6" x14ac:dyDescent="0.3">
      <c r="A58" s="10">
        <f t="shared" si="69"/>
        <v>55</v>
      </c>
      <c r="B58" s="11">
        <v>5.0873820352038577E-3</v>
      </c>
      <c r="C58" s="11">
        <v>4.9435094515677344E-4</v>
      </c>
      <c r="D58" s="10">
        <f t="shared" si="70"/>
        <v>56</v>
      </c>
      <c r="E58" s="73">
        <f>IF(Cotización!$B$7 ="Nacional ",IFERROR(VLOOKUP(D58,$DU$32:$DX$46,2,TRUE)," "),IF(Cotización!$B$7 ="Dólar",IFERROR(VLOOKUP(D58,$DU$32:$DX$46,3,TRUE)," "),IFERROR(VLOOKUP(D58,$DU$32:$DX$46,4,TRUE)," ")))</f>
        <v>5.5E-2</v>
      </c>
      <c r="F58" s="73">
        <f>IF(Cotización!$B$7 ="Nacional ",IFERROR(VLOOKUP(D58,$DK$32:$DN$50,2,TRUE)," "),IF(Cotización!$B$7 ="Dólar",IFERROR(VLOOKUP(D58,$DK$32:$DN$50,3,TRUE)," "),IFERROR(VLOOKUP(D58,$DK$32:$DN$50,4,TRUE)," ")))</f>
        <v>5.7000000000000002E-2</v>
      </c>
      <c r="G58" s="76">
        <f>IF(Cotización!$B$7 ="Nacional ",IFERROR(VLOOKUP(D58,$DP$32:$DS$48,2,TRUE)," "),IF(Cotización!$B$7 ="Dólar",IFERROR(VLOOKUP(D58,$DP$32:$DS$48,3,TRUE)," "),IFERROR(VLOOKUP(D58,$DP$32:$DS$48,4,TRUE)," ")))</f>
        <v>6.2799999999999995E-2</v>
      </c>
      <c r="H58" s="73">
        <f t="shared" si="49"/>
        <v>4.9264334095707116E-3</v>
      </c>
      <c r="I58" s="73">
        <f t="shared" si="50"/>
        <v>4.9411819552320413E-3</v>
      </c>
      <c r="J58" s="73">
        <f t="shared" si="51"/>
        <v>4.9462676606324999E-3</v>
      </c>
      <c r="K58" s="73">
        <f t="shared" si="4"/>
        <v>4.7905225125129911E-4</v>
      </c>
      <c r="L58" s="73">
        <f t="shared" si="5"/>
        <v>4.7954492556171092E-4</v>
      </c>
      <c r="M58" s="73">
        <f t="shared" si="73"/>
        <v>4.7762349575110493E-4</v>
      </c>
      <c r="N58" s="73">
        <f t="shared" si="6"/>
        <v>5.4846548450495573E-2</v>
      </c>
      <c r="O58" s="73">
        <f t="shared" si="7"/>
        <v>5.6840968394149954E-2</v>
      </c>
      <c r="P58" s="73">
        <f t="shared" si="74"/>
        <v>6.2624786230747659E-2</v>
      </c>
      <c r="Q58" s="73">
        <f t="shared" si="52"/>
        <v>6.0272361036689787E-2</v>
      </c>
      <c r="R58" s="73">
        <f t="shared" si="53"/>
        <v>6.2261202600633295E-2</v>
      </c>
      <c r="S58" s="73">
        <f t="shared" si="54"/>
        <v>6.8028843136069481E-2</v>
      </c>
      <c r="T58" s="73">
        <f t="shared" si="8"/>
        <v>0.93972763896331024</v>
      </c>
      <c r="U58" s="73">
        <f t="shared" si="55"/>
        <v>0.93773879739936672</v>
      </c>
      <c r="V58" s="73">
        <f t="shared" si="9"/>
        <v>0.93197115686393051</v>
      </c>
      <c r="W58" s="73">
        <f t="shared" si="56"/>
        <v>1.4158025184818108E-2</v>
      </c>
      <c r="X58" s="73">
        <f t="shared" si="57"/>
        <v>1.1883723651932309E-2</v>
      </c>
      <c r="Y58" s="73">
        <f t="shared" si="58"/>
        <v>7.8049048889265822E-3</v>
      </c>
      <c r="Z58" s="77">
        <v>2.6350000000000002E-3</v>
      </c>
      <c r="AA58" s="78">
        <v>1.549E-3</v>
      </c>
      <c r="AB58" s="78">
        <f>IF(Cotización!$B$7 ="Nacional ",IFERROR(VLOOKUP(D58,$DU$6:$DX$20,2,TRUE)," "),IF(Cotización!$B$7 ="Dólar",IFERROR(VLOOKUP(D58,$DU$6:$DX$20,3,TRUE)," "),IFERROR(VLOOKUP(D58,$DU$6:$DX$20,4,TRUE)," ")))</f>
        <v>5.5E-2</v>
      </c>
      <c r="AC58" s="78">
        <f>IF(Cotización!$B$7 ="Nacional ",IFERROR(VLOOKUP(D58,$DK$6:$DN$24,2,TRUE)," "),IF(Cotización!$B$7 ="Dólar",IFERROR(VLOOKUP(D58,$DK$6:$DN$24,3,TRUE)," "),IFERROR(VLOOKUP(D58,$DK$6:$DN$24,4,TRUE)," ")))</f>
        <v>5.7000000000000002E-2</v>
      </c>
      <c r="AD58" s="79">
        <f xml:space="preserve"> IF(Cotización!$B$7 ="Nacional ",IFERROR(VLOOKUP(D58,$DP$6:$DS$22,2,TRUE)," "),IF(Cotización!$B$7 ="Dólar",IFERROR(VLOOKUP(D58,$DP$6:$DS$22,3,TRUE)," "),IFERROR(VLOOKUP(D58,$DP$6:$DS$22,4,TRUE)," ")))</f>
        <v>6.2799999999999995E-2</v>
      </c>
      <c r="AE58" s="79">
        <f t="shared" si="10"/>
        <v>2.5605715221083338E-3</v>
      </c>
      <c r="AF58" s="79">
        <f t="shared" si="11"/>
        <v>2.5579392431850003E-3</v>
      </c>
      <c r="AG58" s="73">
        <f t="shared" si="12"/>
        <v>2.5503056343073333E-3</v>
      </c>
      <c r="AH58" s="73">
        <f t="shared" si="13"/>
        <v>1.5044365221083334E-3</v>
      </c>
      <c r="AI58" s="73">
        <f t="shared" si="14"/>
        <v>1.5028902431849999E-3</v>
      </c>
      <c r="AJ58" s="73">
        <f t="shared" si="15"/>
        <v>1.4984060343073335E-3</v>
      </c>
      <c r="AK58" s="73">
        <f t="shared" si="16"/>
        <v>5.4885014829608336E-2</v>
      </c>
      <c r="AL58" s="73">
        <f t="shared" si="17"/>
        <v>5.6880833550685003E-2</v>
      </c>
      <c r="AM58" s="73">
        <f t="shared" si="18"/>
        <v>6.2668707841807322E-2</v>
      </c>
      <c r="AN58" s="73">
        <f t="shared" si="19"/>
        <v>5.8950022873825003E-2</v>
      </c>
      <c r="AO58" s="73">
        <f t="shared" si="59"/>
        <v>6.0941663037055005E-2</v>
      </c>
      <c r="AP58" s="73">
        <f t="shared" si="20"/>
        <v>6.6717419510421982E-2</v>
      </c>
      <c r="AQ58" s="73">
        <f t="shared" si="21"/>
        <v>0.941049977126175</v>
      </c>
      <c r="AR58" s="73">
        <f t="shared" si="22"/>
        <v>0.93905833696294505</v>
      </c>
      <c r="AS58" s="73">
        <f t="shared" si="79"/>
        <v>0.93328258048957802</v>
      </c>
      <c r="AT58" s="73">
        <f t="shared" si="60"/>
        <v>1.4269781863437987E-2</v>
      </c>
      <c r="AU58" s="73">
        <f t="shared" si="61"/>
        <v>1.1977528082115167E-2</v>
      </c>
      <c r="AV58" s="80">
        <f t="shared" si="62"/>
        <v>7.8665130748101445E-3</v>
      </c>
      <c r="AW58" s="73">
        <f t="shared" si="75"/>
        <v>4.9276382392984567E-3</v>
      </c>
      <c r="AX58" s="73">
        <f t="shared" si="24"/>
        <v>4.9423916472005483E-3</v>
      </c>
      <c r="AY58" s="73">
        <f t="shared" si="25"/>
        <v>4.9474790292357521E-3</v>
      </c>
      <c r="AZ58" s="73">
        <f t="shared" si="26"/>
        <v>5.4860096994031896E-2</v>
      </c>
      <c r="BA58" s="73">
        <f t="shared" si="27"/>
        <v>5.6855009611996694E-2</v>
      </c>
      <c r="BB58" s="73">
        <f t="shared" si="63"/>
        <v>6.2640256204094594E-2</v>
      </c>
      <c r="BC58" s="73">
        <f t="shared" si="28"/>
        <v>5.9807576023267646E-2</v>
      </c>
      <c r="BD58" s="73">
        <f t="shared" si="29"/>
        <v>6.1797401259197242E-2</v>
      </c>
      <c r="BE58" s="73">
        <f t="shared" si="30"/>
        <v>6.7567894443393048E-2</v>
      </c>
      <c r="BF58" s="73">
        <f t="shared" si="31"/>
        <v>0.94019242397673231</v>
      </c>
      <c r="BG58" s="73">
        <f t="shared" si="32"/>
        <v>0.93820259874080281</v>
      </c>
      <c r="BH58" s="73">
        <f t="shared" si="33"/>
        <v>0.93243210555660694</v>
      </c>
      <c r="BI58" s="73">
        <f t="shared" si="64"/>
        <v>1.4225255787955599E-2</v>
      </c>
      <c r="BJ58" s="73">
        <f t="shared" si="65"/>
        <v>1.194015453817591E-2</v>
      </c>
      <c r="BK58" s="80">
        <f t="shared" si="71"/>
        <v>7.8419671526436894E-3</v>
      </c>
      <c r="BL58" s="77">
        <v>2.6350000000000002E-3</v>
      </c>
      <c r="BM58" s="77">
        <f t="shared" si="34"/>
        <v>5.5E-2</v>
      </c>
      <c r="BN58" s="77">
        <f t="shared" si="35"/>
        <v>5.7000000000000002E-2</v>
      </c>
      <c r="BO58" s="79">
        <f t="shared" si="36"/>
        <v>6.2799999999999995E-2</v>
      </c>
      <c r="BP58" s="79">
        <f t="shared" si="37"/>
        <v>2.5625375000000003E-3</v>
      </c>
      <c r="BQ58" s="79">
        <f t="shared" si="38"/>
        <v>2.5599025000000004E-3</v>
      </c>
      <c r="BR58" s="73">
        <f t="shared" si="76"/>
        <v>2.5522610000000001E-3</v>
      </c>
      <c r="BS58" s="73">
        <f t="shared" si="39"/>
        <v>5.4927537500000005E-2</v>
      </c>
      <c r="BT58" s="73">
        <f t="shared" si="40"/>
        <v>5.6924902500000006E-2</v>
      </c>
      <c r="BU58" s="73">
        <f t="shared" si="41"/>
        <v>6.2717260999999996E-2</v>
      </c>
      <c r="BV58" s="73">
        <f t="shared" si="42"/>
        <v>5.7490075000000009E-2</v>
      </c>
      <c r="BW58" s="73">
        <f t="shared" si="72"/>
        <v>5.9484805000000009E-2</v>
      </c>
      <c r="BX58" s="73">
        <f t="shared" si="43"/>
        <v>6.5269521999999996E-2</v>
      </c>
      <c r="BY58" s="73">
        <f t="shared" si="44"/>
        <v>0.94250992499999997</v>
      </c>
      <c r="BZ58" s="73">
        <f t="shared" si="45"/>
        <v>0.94051519500000003</v>
      </c>
      <c r="CA58" s="73">
        <f t="shared" si="46"/>
        <v>0.93473047799999998</v>
      </c>
      <c r="CB58" s="73">
        <f t="shared" si="66"/>
        <v>1.4473246427742437E-2</v>
      </c>
      <c r="CC58" s="73">
        <f t="shared" si="67"/>
        <v>1.2148308725855482E-2</v>
      </c>
      <c r="CD58" s="73">
        <f t="shared" si="80"/>
        <v>7.978677133846146E-3</v>
      </c>
      <c r="CE58" s="73">
        <f>IF(A58&lt;=Cotización!$B$15+1,IF(Cotización!$B$8="Fija",VLOOKUP(Tablas!A58,Tablas!$DE$3:$DG$116,2,FALSE),(VLOOKUP(A58,Tablas!$DE$3:$DG$116,3,FALSE))/100),"")</f>
        <v>4.2999999999999997E-2</v>
      </c>
      <c r="CF58" s="81">
        <f t="shared" si="77"/>
        <v>9.7674947995614783E-2</v>
      </c>
      <c r="CG58" s="81">
        <f t="shared" si="78"/>
        <v>9.3630126529538726E-2</v>
      </c>
      <c r="CH58" s="83">
        <f>IF(D58&lt;=110,IF(Cotización!$B$10="Geométrico",POWER(1+Cotización!$B$11,Tablas!A58),1+Tablas!A58*Cotización!$B$11),"")</f>
        <v>1.55</v>
      </c>
      <c r="CI58" s="83">
        <f>IF(Cotización!$F$3="","",Cotización!$F$3)</f>
        <v>0.04</v>
      </c>
      <c r="CJ58" s="83">
        <f>IF(Cotización!$G$3="","",Cotización!$G$3)</f>
        <v>0.04</v>
      </c>
      <c r="CK58" s="83">
        <f>IF(Cotización!$H$3="","",Cotización!$H$3)</f>
        <v>0.04</v>
      </c>
      <c r="CL58" s="52"/>
      <c r="CM58" s="52"/>
      <c r="CN58" s="52"/>
      <c r="CP58" s="15">
        <v>55</v>
      </c>
      <c r="CQ58" s="16"/>
      <c r="CR58"/>
      <c r="CS58" s="16">
        <v>56</v>
      </c>
      <c r="CT58" s="16">
        <v>56</v>
      </c>
      <c r="CU58"/>
      <c r="CV58"/>
      <c r="CW58"/>
      <c r="CX58"/>
      <c r="CY58"/>
      <c r="CZ58"/>
      <c r="DA58"/>
      <c r="DB58"/>
      <c r="DE58" s="24">
        <v>53</v>
      </c>
      <c r="DF58" s="23">
        <f>Cotización!$B$9</f>
        <v>4.2500000000000003E-2</v>
      </c>
      <c r="DG58" s="158">
        <v>4.3</v>
      </c>
    </row>
    <row r="59" spans="1:128" s="12" customFormat="1" ht="15.6" x14ac:dyDescent="0.3">
      <c r="A59" s="10">
        <f t="shared" si="69"/>
        <v>56</v>
      </c>
      <c r="B59" s="11">
        <v>5.4829334462662251E-3</v>
      </c>
      <c r="C59" s="11">
        <v>5.4543618116415686E-4</v>
      </c>
      <c r="D59" s="10">
        <f t="shared" si="70"/>
        <v>57</v>
      </c>
      <c r="E59" s="73">
        <f>IF(Cotización!$B$7 ="Nacional ",IFERROR(VLOOKUP(D59,$DU$32:$DX$46,2,TRUE)," "),IF(Cotización!$B$7 ="Dólar",IFERROR(VLOOKUP(D59,$DU$32:$DX$46,3,TRUE)," "),IFERROR(VLOOKUP(D59,$DU$32:$DX$46,4,TRUE)," ")))</f>
        <v>5.5E-2</v>
      </c>
      <c r="F59" s="73">
        <f>IF(Cotización!$B$7 ="Nacional ",IFERROR(VLOOKUP(D59,$DK$32:$DN$50,2,TRUE)," "),IF(Cotización!$B$7 ="Dólar",IFERROR(VLOOKUP(D59,$DK$32:$DN$50,3,TRUE)," "),IFERROR(VLOOKUP(D59,$DK$32:$DN$50,4,TRUE)," ")))</f>
        <v>5.7000000000000002E-2</v>
      </c>
      <c r="G59" s="76">
        <f>IF(Cotización!$B$7 ="Nacional ",IFERROR(VLOOKUP(D59,$DP$32:$DS$48,2,TRUE)," "),IF(Cotización!$B$7 ="Dólar",IFERROR(VLOOKUP(D59,$DP$32:$DS$48,3,TRUE)," "),IFERROR(VLOOKUP(D59,$DP$32:$DS$48,4,TRUE)," ")))</f>
        <v>6.2799999999999995E-2</v>
      </c>
      <c r="H59" s="73">
        <f t="shared" si="49"/>
        <v>5.3093366439364168E-3</v>
      </c>
      <c r="I59" s="73">
        <f t="shared" si="50"/>
        <v>5.3252313691227121E-3</v>
      </c>
      <c r="J59" s="73">
        <f t="shared" si="51"/>
        <v>5.3307123088421251E-3</v>
      </c>
      <c r="K59" s="73">
        <f t="shared" si="4"/>
        <v>5.2845277607605368E-4</v>
      </c>
      <c r="L59" s="73">
        <f t="shared" si="5"/>
        <v>5.2899621853036416E-4</v>
      </c>
      <c r="M59" s="73">
        <f t="shared" si="73"/>
        <v>5.2687679295855333E-4</v>
      </c>
      <c r="N59" s="73">
        <f t="shared" si="6"/>
        <v>5.4834274662734141E-2</v>
      </c>
      <c r="O59" s="73">
        <f t="shared" si="7"/>
        <v>5.6828248286833562E-2</v>
      </c>
      <c r="P59" s="73">
        <f t="shared" si="74"/>
        <v>6.2610771796721879E-2</v>
      </c>
      <c r="Q59" s="73">
        <f t="shared" si="52"/>
        <v>6.0693983190106632E-2</v>
      </c>
      <c r="R59" s="73">
        <f t="shared" si="53"/>
        <v>6.2681932432032322E-2</v>
      </c>
      <c r="S59" s="73">
        <f t="shared" si="54"/>
        <v>6.844698523361685E-2</v>
      </c>
      <c r="T59" s="73">
        <f t="shared" si="8"/>
        <v>0.93930601680989334</v>
      </c>
      <c r="U59" s="73">
        <f t="shared" si="55"/>
        <v>0.93731806756796765</v>
      </c>
      <c r="V59" s="73">
        <f t="shared" si="9"/>
        <v>0.93155301476638319</v>
      </c>
      <c r="W59" s="73">
        <f t="shared" si="56"/>
        <v>1.3304687579312205E-2</v>
      </c>
      <c r="X59" s="73">
        <f t="shared" si="57"/>
        <v>1.1143828725989414E-2</v>
      </c>
      <c r="Y59" s="73">
        <f t="shared" si="58"/>
        <v>7.273946238545854E-3</v>
      </c>
      <c r="Z59" s="77">
        <v>2.8440000000000002E-3</v>
      </c>
      <c r="AA59" s="78">
        <v>1.688E-3</v>
      </c>
      <c r="AB59" s="78">
        <f>IF(Cotización!$B$7 ="Nacional ",IFERROR(VLOOKUP(D59,$DU$6:$DX$20,2,TRUE)," "),IF(Cotización!$B$7 ="Dólar",IFERROR(VLOOKUP(D59,$DU$6:$DX$20,3,TRUE)," "),IFERROR(VLOOKUP(D59,$DU$6:$DX$20,4,TRUE)," ")))</f>
        <v>5.5E-2</v>
      </c>
      <c r="AC59" s="78">
        <f>IF(Cotización!$B$7 ="Nacional ",IFERROR(VLOOKUP(D59,$DK$6:$DN$24,2,TRUE)," "),IF(Cotización!$B$7 ="Dólar",IFERROR(VLOOKUP(D59,$DK$6:$DN$24,3,TRUE)," "),IFERROR(VLOOKUP(D59,$DK$6:$DN$24,4,TRUE)," ")))</f>
        <v>5.7000000000000002E-2</v>
      </c>
      <c r="AD59" s="79">
        <f xml:space="preserve"> IF(Cotización!$B$7 ="Nacional ",IFERROR(VLOOKUP(D59,$DP$6:$DS$22,2,TRUE)," "),IF(Cotización!$B$7 ="Dólar",IFERROR(VLOOKUP(D59,$DP$6:$DS$22,3,TRUE)," "),IFERROR(VLOOKUP(D59,$DP$6:$DS$22,4,TRUE)," ")))</f>
        <v>6.2799999999999995E-2</v>
      </c>
      <c r="AE59" s="79">
        <f t="shared" si="10"/>
        <v>2.7634776763200003E-3</v>
      </c>
      <c r="AF59" s="79">
        <f t="shared" si="11"/>
        <v>2.7606368767680001E-3</v>
      </c>
      <c r="AG59" s="73">
        <f t="shared" si="12"/>
        <v>2.7523985580672002E-3</v>
      </c>
      <c r="AH59" s="73">
        <f t="shared" si="13"/>
        <v>1.63926767632E-3</v>
      </c>
      <c r="AI59" s="73">
        <f t="shared" si="14"/>
        <v>1.6375828767680001E-3</v>
      </c>
      <c r="AJ59" s="73">
        <f t="shared" si="15"/>
        <v>1.6326969580671999E-3</v>
      </c>
      <c r="AK59" s="73">
        <f t="shared" si="16"/>
        <v>5.4875458012320001E-2</v>
      </c>
      <c r="AL59" s="73">
        <f t="shared" si="17"/>
        <v>5.6870929212767998E-2</v>
      </c>
      <c r="AM59" s="73">
        <f t="shared" si="18"/>
        <v>6.2657795694067195E-2</v>
      </c>
      <c r="AN59" s="73">
        <f t="shared" si="19"/>
        <v>5.9278203364960001E-2</v>
      </c>
      <c r="AO59" s="73">
        <f t="shared" si="59"/>
        <v>6.1269148966303998E-2</v>
      </c>
      <c r="AP59" s="73">
        <f t="shared" si="20"/>
        <v>6.7042891210201599E-2</v>
      </c>
      <c r="AQ59" s="73">
        <f t="shared" si="21"/>
        <v>0.94072179663503996</v>
      </c>
      <c r="AR59" s="73">
        <f t="shared" si="22"/>
        <v>0.93873085103369602</v>
      </c>
      <c r="AS59" s="73">
        <f t="shared" si="79"/>
        <v>0.93295710878979843</v>
      </c>
      <c r="AT59" s="73">
        <f t="shared" si="60"/>
        <v>1.3428577896183824E-2</v>
      </c>
      <c r="AU59" s="73">
        <f t="shared" si="61"/>
        <v>1.1247597601718042E-2</v>
      </c>
      <c r="AV59" s="80">
        <f t="shared" si="62"/>
        <v>7.3416796219138167E-3</v>
      </c>
      <c r="AW59" s="73">
        <f t="shared" si="75"/>
        <v>5.3107693360534653E-3</v>
      </c>
      <c r="AX59" s="73">
        <f t="shared" si="24"/>
        <v>5.3266698430476378E-3</v>
      </c>
      <c r="AY59" s="73">
        <f t="shared" si="25"/>
        <v>5.3321527764939045E-3</v>
      </c>
      <c r="AZ59" s="73">
        <f t="shared" si="26"/>
        <v>5.4849219330227676E-2</v>
      </c>
      <c r="BA59" s="73">
        <f t="shared" si="27"/>
        <v>5.6843736396781412E-2</v>
      </c>
      <c r="BB59" s="73">
        <f t="shared" si="63"/>
        <v>6.2627835889787237E-2</v>
      </c>
      <c r="BC59" s="73">
        <f t="shared" si="28"/>
        <v>6.018137210672158E-2</v>
      </c>
      <c r="BD59" s="73">
        <f t="shared" si="29"/>
        <v>6.217040623982905E-2</v>
      </c>
      <c r="BE59" s="73">
        <f t="shared" si="30"/>
        <v>6.7938605225840706E-2</v>
      </c>
      <c r="BF59" s="73">
        <f t="shared" si="31"/>
        <v>0.93981862789327841</v>
      </c>
      <c r="BG59" s="73">
        <f t="shared" si="32"/>
        <v>0.93782959376017094</v>
      </c>
      <c r="BH59" s="73">
        <f t="shared" si="33"/>
        <v>0.93206139477415928</v>
      </c>
      <c r="BI59" s="73">
        <f t="shared" si="64"/>
        <v>1.3374477720967016E-2</v>
      </c>
      <c r="BJ59" s="73">
        <f t="shared" si="65"/>
        <v>1.1202284017083428E-2</v>
      </c>
      <c r="BK59" s="80">
        <f t="shared" si="71"/>
        <v>7.3121019438453045E-3</v>
      </c>
      <c r="BL59" s="77">
        <v>2.8440000000000002E-3</v>
      </c>
      <c r="BM59" s="77">
        <f t="shared" si="34"/>
        <v>5.5E-2</v>
      </c>
      <c r="BN59" s="77">
        <f t="shared" si="35"/>
        <v>5.7000000000000002E-2</v>
      </c>
      <c r="BO59" s="79">
        <f t="shared" si="36"/>
        <v>6.2799999999999995E-2</v>
      </c>
      <c r="BP59" s="79">
        <f t="shared" si="37"/>
        <v>2.7657900000000002E-3</v>
      </c>
      <c r="BQ59" s="79">
        <f t="shared" si="38"/>
        <v>2.7629460000000001E-3</v>
      </c>
      <c r="BR59" s="73">
        <f t="shared" si="76"/>
        <v>2.7546984E-3</v>
      </c>
      <c r="BS59" s="73">
        <f t="shared" si="39"/>
        <v>5.4921789999999998E-2</v>
      </c>
      <c r="BT59" s="73">
        <f t="shared" si="40"/>
        <v>5.6918945999999998E-2</v>
      </c>
      <c r="BU59" s="73">
        <f t="shared" si="41"/>
        <v>6.2710698399999987E-2</v>
      </c>
      <c r="BV59" s="73">
        <f t="shared" si="42"/>
        <v>5.7687579999999995E-2</v>
      </c>
      <c r="BW59" s="73">
        <f t="shared" si="72"/>
        <v>5.9681892E-2</v>
      </c>
      <c r="BX59" s="73">
        <f t="shared" si="43"/>
        <v>6.5465396799999992E-2</v>
      </c>
      <c r="BY59" s="73">
        <f t="shared" si="44"/>
        <v>0.94231242000000004</v>
      </c>
      <c r="BZ59" s="73">
        <f t="shared" si="45"/>
        <v>0.94031810800000004</v>
      </c>
      <c r="CA59" s="73">
        <f t="shared" si="46"/>
        <v>0.93453460320000004</v>
      </c>
      <c r="CB59" s="73">
        <f t="shared" si="66"/>
        <v>1.3641178405118042E-2</v>
      </c>
      <c r="CC59" s="73">
        <f t="shared" si="67"/>
        <v>1.142566895021817E-2</v>
      </c>
      <c r="CD59" s="73">
        <f t="shared" si="80"/>
        <v>7.4579126911276782E-3</v>
      </c>
      <c r="CE59" s="73">
        <f>IF(A59&lt;=Cotización!$B$15+1,IF(Cotización!$B$8="Fija",VLOOKUP(Tablas!A59,Tablas!$DE$3:$DG$116,2,FALSE),(VLOOKUP(A59,Tablas!$DE$3:$DG$116,3,FALSE))/100),"")</f>
        <v>4.2999999999999997E-2</v>
      </c>
      <c r="CF59" s="81">
        <f t="shared" si="77"/>
        <v>9.3630126529538726E-2</v>
      </c>
      <c r="CG59" s="81">
        <f t="shared" si="78"/>
        <v>8.9752805338898331E-2</v>
      </c>
      <c r="CH59" s="83">
        <f>IF(D59&lt;=110,IF(Cotización!$B$10="Geométrico",POWER(1+Cotización!$B$11,Tablas!A59),1+Tablas!A59*Cotización!$B$11),"")</f>
        <v>1.56</v>
      </c>
      <c r="CI59" s="83">
        <f>IF(Cotización!$F$3="","",Cotización!$F$3)</f>
        <v>0.04</v>
      </c>
      <c r="CJ59" s="83">
        <f>IF(Cotización!$G$3="","",Cotización!$G$3)</f>
        <v>0.04</v>
      </c>
      <c r="CK59" s="83">
        <f>IF(Cotización!$H$3="","",Cotización!$H$3)</f>
        <v>0.04</v>
      </c>
      <c r="CL59" s="52"/>
      <c r="CM59" s="52"/>
      <c r="CN59" s="52"/>
      <c r="CP59" s="15">
        <v>56</v>
      </c>
      <c r="CQ59" s="16"/>
      <c r="CR59"/>
      <c r="CS59" s="16">
        <v>57</v>
      </c>
      <c r="CT59" s="16">
        <v>57</v>
      </c>
      <c r="CU59"/>
      <c r="CV59"/>
      <c r="CW59"/>
      <c r="CX59"/>
      <c r="CY59"/>
      <c r="CZ59"/>
      <c r="DA59"/>
      <c r="DB59"/>
      <c r="DE59" s="24">
        <v>54</v>
      </c>
      <c r="DF59" s="23">
        <f>Cotización!$B$9</f>
        <v>4.2500000000000003E-2</v>
      </c>
      <c r="DG59" s="158">
        <v>4.3</v>
      </c>
    </row>
    <row r="60" spans="1:128" s="12" customFormat="1" ht="15.6" x14ac:dyDescent="0.3">
      <c r="A60" s="10">
        <f t="shared" si="69"/>
        <v>57</v>
      </c>
      <c r="B60" s="11">
        <v>5.9092395593955335E-3</v>
      </c>
      <c r="C60" s="11">
        <v>6.0180046308719478E-4</v>
      </c>
      <c r="D60" s="10">
        <f t="shared" si="70"/>
        <v>58</v>
      </c>
      <c r="E60" s="73">
        <f>IF(Cotización!$B$7 ="Nacional ",IFERROR(VLOOKUP(D60,$DU$32:$DX$46,2,TRUE)," "),IF(Cotización!$B$7 ="Dólar",IFERROR(VLOOKUP(D60,$DU$32:$DX$46,3,TRUE)," "),IFERROR(VLOOKUP(D60,$DU$32:$DX$46,4,TRUE)," ")))</f>
        <v>5.5E-2</v>
      </c>
      <c r="F60" s="73">
        <f>IF(Cotización!$B$7 ="Nacional ",IFERROR(VLOOKUP(D60,$DK$32:$DN$50,2,TRUE)," "),IF(Cotización!$B$7 ="Dólar",IFERROR(VLOOKUP(D60,$DK$32:$DN$50,3,TRUE)," "),IFERROR(VLOOKUP(D60,$DK$32:$DN$50,4,TRUE)," ")))</f>
        <v>5.7000000000000002E-2</v>
      </c>
      <c r="G60" s="76">
        <f>IF(Cotización!$B$7 ="Nacional ",IFERROR(VLOOKUP(D60,$DP$32:$DS$48,2,TRUE)," "),IF(Cotización!$B$7 ="Dólar",IFERROR(VLOOKUP(D60,$DP$32:$DS$48,3,TRUE)," "),IFERROR(VLOOKUP(D60,$DP$32:$DS$48,4,TRUE)," ")))</f>
        <v>6.2799999999999995E-2</v>
      </c>
      <c r="H60" s="73">
        <f t="shared" si="49"/>
        <v>5.7219857884451414E-3</v>
      </c>
      <c r="I60" s="73">
        <f t="shared" si="50"/>
        <v>5.7391157078800561E-3</v>
      </c>
      <c r="J60" s="73">
        <f t="shared" si="51"/>
        <v>5.7450225766507157E-3</v>
      </c>
      <c r="K60" s="73">
        <f t="shared" si="4"/>
        <v>5.8293862581650438E-4</v>
      </c>
      <c r="L60" s="73">
        <f t="shared" si="5"/>
        <v>5.8353805549085614E-4</v>
      </c>
      <c r="M60" s="73">
        <f t="shared" si="73"/>
        <v>5.8120027976088474E-4</v>
      </c>
      <c r="N60" s="73">
        <f t="shared" si="6"/>
        <v>5.4821011596071952E-2</v>
      </c>
      <c r="O60" s="73">
        <f t="shared" si="7"/>
        <v>5.6814502926838206E-2</v>
      </c>
      <c r="P60" s="73">
        <f t="shared" si="74"/>
        <v>6.2595627786060329E-2</v>
      </c>
      <c r="Q60" s="73">
        <f t="shared" si="52"/>
        <v>6.1149572228213524E-2</v>
      </c>
      <c r="R60" s="73">
        <f t="shared" si="53"/>
        <v>6.313655726053477E-2</v>
      </c>
      <c r="S60" s="73">
        <f t="shared" si="54"/>
        <v>6.8898813854266355E-2</v>
      </c>
      <c r="T60" s="73">
        <f t="shared" si="8"/>
        <v>0.93885042777178651</v>
      </c>
      <c r="U60" s="73">
        <f t="shared" si="55"/>
        <v>0.9368634427394652</v>
      </c>
      <c r="V60" s="73">
        <f t="shared" si="9"/>
        <v>0.93110118614573367</v>
      </c>
      <c r="W60" s="73">
        <f t="shared" si="56"/>
        <v>1.2497173095023809E-2</v>
      </c>
      <c r="X60" s="73">
        <f t="shared" si="57"/>
        <v>1.0445312006752805E-2</v>
      </c>
      <c r="Y60" s="73">
        <f t="shared" si="58"/>
        <v>6.7760665477659835E-3</v>
      </c>
      <c r="Z60" s="77">
        <v>3.0739999999999999E-3</v>
      </c>
      <c r="AA60" s="78">
        <v>1.8370000000000001E-3</v>
      </c>
      <c r="AB60" s="78">
        <f>IF(Cotización!$B$7 ="Nacional ",IFERROR(VLOOKUP(D60,$DU$6:$DX$20,2,TRUE)," "),IF(Cotización!$B$7 ="Dólar",IFERROR(VLOOKUP(D60,$DU$6:$DX$20,3,TRUE)," "),IFERROR(VLOOKUP(D60,$DU$6:$DX$20,4,TRUE)," ")))</f>
        <v>5.5E-2</v>
      </c>
      <c r="AC60" s="78">
        <f>IF(Cotización!$B$7 ="Nacional ",IFERROR(VLOOKUP(D60,$DK$6:$DN$24,2,TRUE)," "),IF(Cotización!$B$7 ="Dólar",IFERROR(VLOOKUP(D60,$DK$6:$DN$24,3,TRUE)," "),IFERROR(VLOOKUP(D60,$DK$6:$DN$24,4,TRUE)," ")))</f>
        <v>5.7000000000000002E-2</v>
      </c>
      <c r="AD60" s="79">
        <f xml:space="preserve"> IF(Cotización!$B$7 ="Nacional ",IFERROR(VLOOKUP(D60,$DP$6:$DS$22,2,TRUE)," "),IF(Cotización!$B$7 ="Dólar",IFERROR(VLOOKUP(D60,$DP$6:$DS$22,3,TRUE)," "),IFERROR(VLOOKUP(D60,$DP$6:$DS$22,4,TRUE)," ")))</f>
        <v>6.2799999999999995E-2</v>
      </c>
      <c r="AE60" s="79">
        <f t="shared" si="10"/>
        <v>2.9867450581966665E-3</v>
      </c>
      <c r="AF60" s="79">
        <f t="shared" si="11"/>
        <v>2.9836748228219997E-3</v>
      </c>
      <c r="AG60" s="73">
        <f t="shared" si="12"/>
        <v>2.9747711402354662E-3</v>
      </c>
      <c r="AH60" s="73">
        <f t="shared" si="13"/>
        <v>1.7837625581966668E-3</v>
      </c>
      <c r="AI60" s="73">
        <f t="shared" si="14"/>
        <v>1.7819293228220001E-3</v>
      </c>
      <c r="AJ60" s="73">
        <f t="shared" si="15"/>
        <v>1.7766129402354666E-3</v>
      </c>
      <c r="AK60" s="73">
        <f t="shared" si="16"/>
        <v>5.486505102719666E-2</v>
      </c>
      <c r="AL60" s="73">
        <f t="shared" si="17"/>
        <v>5.6860143791821999E-2</v>
      </c>
      <c r="AM60" s="73">
        <f t="shared" si="18"/>
        <v>6.2645912809235454E-2</v>
      </c>
      <c r="AN60" s="73">
        <f t="shared" si="19"/>
        <v>5.9635558643589992E-2</v>
      </c>
      <c r="AO60" s="73">
        <f t="shared" si="59"/>
        <v>6.1625747937466002E-2</v>
      </c>
      <c r="AP60" s="73">
        <f t="shared" si="20"/>
        <v>6.7397296889706387E-2</v>
      </c>
      <c r="AQ60" s="73">
        <f t="shared" si="21"/>
        <v>0.94036444135641006</v>
      </c>
      <c r="AR60" s="73">
        <f t="shared" si="22"/>
        <v>0.938374252062534</v>
      </c>
      <c r="AS60" s="73">
        <f t="shared" si="79"/>
        <v>0.93260270311029358</v>
      </c>
      <c r="AT60" s="73">
        <f t="shared" si="60"/>
        <v>1.2632555924751631E-2</v>
      </c>
      <c r="AU60" s="73">
        <f t="shared" si="61"/>
        <v>1.0558466868745335E-2</v>
      </c>
      <c r="AV60" s="80">
        <f t="shared" si="62"/>
        <v>6.8494721937216946E-3</v>
      </c>
      <c r="AW60" s="73">
        <f t="shared" si="75"/>
        <v>5.7236894372305136E-3</v>
      </c>
      <c r="AX60" s="73">
        <f t="shared" si="24"/>
        <v>5.7408262319527609E-3</v>
      </c>
      <c r="AY60" s="73">
        <f t="shared" si="25"/>
        <v>5.7467354715121568E-3</v>
      </c>
      <c r="AZ60" s="73">
        <f t="shared" si="26"/>
        <v>5.4837495912116618E-2</v>
      </c>
      <c r="BA60" s="73">
        <f t="shared" si="27"/>
        <v>5.6831586672557229E-2</v>
      </c>
      <c r="BB60" s="73">
        <f t="shared" si="63"/>
        <v>6.2614449877834974E-2</v>
      </c>
      <c r="BC60" s="73">
        <f t="shared" si="28"/>
        <v>6.0584231383628777E-2</v>
      </c>
      <c r="BD60" s="73">
        <f t="shared" si="29"/>
        <v>6.2572412904509989E-2</v>
      </c>
      <c r="BE60" s="73">
        <f t="shared" si="30"/>
        <v>6.8338139315065494E-2</v>
      </c>
      <c r="BF60" s="73">
        <f t="shared" si="31"/>
        <v>0.93941576861637122</v>
      </c>
      <c r="BG60" s="73">
        <f t="shared" si="32"/>
        <v>0.93742758709549001</v>
      </c>
      <c r="BH60" s="73">
        <f t="shared" si="33"/>
        <v>0.93166186068493451</v>
      </c>
      <c r="BI60" s="73">
        <f t="shared" si="64"/>
        <v>1.2569583300508443E-2</v>
      </c>
      <c r="BJ60" s="73">
        <f t="shared" si="65"/>
        <v>1.0505833468927408E-2</v>
      </c>
      <c r="BK60" s="80">
        <f t="shared" si="71"/>
        <v>6.815327936511296E-3</v>
      </c>
      <c r="BL60" s="77">
        <v>3.0739999999999999E-3</v>
      </c>
      <c r="BM60" s="77">
        <f t="shared" si="34"/>
        <v>5.5E-2</v>
      </c>
      <c r="BN60" s="77">
        <f t="shared" si="35"/>
        <v>5.7000000000000002E-2</v>
      </c>
      <c r="BO60" s="79">
        <f t="shared" si="36"/>
        <v>6.2799999999999995E-2</v>
      </c>
      <c r="BP60" s="79">
        <f t="shared" si="37"/>
        <v>2.9894650000000002E-3</v>
      </c>
      <c r="BQ60" s="79">
        <f t="shared" si="38"/>
        <v>2.9863910000000001E-3</v>
      </c>
      <c r="BR60" s="73">
        <f t="shared" si="76"/>
        <v>2.9774763999999999E-3</v>
      </c>
      <c r="BS60" s="73">
        <f t="shared" si="39"/>
        <v>5.4915464999999997E-2</v>
      </c>
      <c r="BT60" s="73">
        <f t="shared" si="40"/>
        <v>5.6912391E-2</v>
      </c>
      <c r="BU60" s="73">
        <f t="shared" si="41"/>
        <v>6.2703476399999999E-2</v>
      </c>
      <c r="BV60" s="73">
        <f t="shared" si="42"/>
        <v>5.7904929999999993E-2</v>
      </c>
      <c r="BW60" s="73">
        <f t="shared" si="72"/>
        <v>5.9898781999999998E-2</v>
      </c>
      <c r="BX60" s="73">
        <f t="shared" si="43"/>
        <v>6.5680952799999998E-2</v>
      </c>
      <c r="BY60" s="73">
        <f t="shared" si="44"/>
        <v>0.94209507000000003</v>
      </c>
      <c r="BZ60" s="73">
        <f t="shared" si="45"/>
        <v>0.94010121800000002</v>
      </c>
      <c r="CA60" s="73">
        <f t="shared" si="46"/>
        <v>0.93431904720000003</v>
      </c>
      <c r="CB60" s="73">
        <f t="shared" si="66"/>
        <v>1.2854251834578523E-2</v>
      </c>
      <c r="CC60" s="73">
        <f t="shared" si="67"/>
        <v>1.0743763409903496E-2</v>
      </c>
      <c r="CD60" s="73">
        <f t="shared" si="80"/>
        <v>6.9696774775032493E-3</v>
      </c>
      <c r="CE60" s="73">
        <f>IF(A60&lt;=Cotización!$B$15+1,IF(Cotización!$B$8="Fija",VLOOKUP(Tablas!A60,Tablas!$DE$3:$DG$116,2,FALSE),(VLOOKUP(A60,Tablas!$DE$3:$DG$116,3,FALSE))/100),"")</f>
        <v>4.2999999999999997E-2</v>
      </c>
      <c r="CF60" s="81">
        <f t="shared" si="77"/>
        <v>8.9752805338898331E-2</v>
      </c>
      <c r="CG60" s="81">
        <f t="shared" si="78"/>
        <v>8.6036048062594253E-2</v>
      </c>
      <c r="CH60" s="83">
        <f>IF(D60&lt;=110,IF(Cotización!$B$10="Geométrico",POWER(1+Cotización!$B$11,Tablas!A60),1+Tablas!A60*Cotización!$B$11),"")</f>
        <v>1.57</v>
      </c>
      <c r="CI60" s="83">
        <f>IF(Cotización!$F$3="","",Cotización!$F$3)</f>
        <v>0.04</v>
      </c>
      <c r="CJ60" s="83">
        <f>IF(Cotización!$G$3="","",Cotización!$G$3)</f>
        <v>0.04</v>
      </c>
      <c r="CK60" s="83">
        <f>IF(Cotización!$H$3="","",Cotización!$H$3)</f>
        <v>0.04</v>
      </c>
      <c r="CL60" s="52"/>
      <c r="CM60" s="52"/>
      <c r="CN60" s="52"/>
      <c r="CP60" s="15">
        <v>57</v>
      </c>
      <c r="CQ60" s="16"/>
      <c r="CR60"/>
      <c r="CS60" s="16">
        <v>58</v>
      </c>
      <c r="CT60" s="16">
        <v>58</v>
      </c>
      <c r="CU60"/>
      <c r="CV60"/>
      <c r="CW60"/>
      <c r="CX60"/>
      <c r="CY60"/>
      <c r="CZ60"/>
      <c r="DA60"/>
      <c r="DB60"/>
      <c r="DE60" s="24">
        <v>55</v>
      </c>
      <c r="DF60" s="23">
        <f>Cotización!$B$9</f>
        <v>4.2500000000000003E-2</v>
      </c>
      <c r="DG60" s="158">
        <v>4.3</v>
      </c>
    </row>
    <row r="61" spans="1:128" s="12" customFormat="1" ht="15.6" x14ac:dyDescent="0.3">
      <c r="A61" s="10">
        <f t="shared" si="69"/>
        <v>58</v>
      </c>
      <c r="B61" s="11">
        <v>6.3686915977622174E-3</v>
      </c>
      <c r="C61" s="11">
        <v>6.639893169517548E-4</v>
      </c>
      <c r="D61" s="10">
        <f t="shared" si="70"/>
        <v>59</v>
      </c>
      <c r="E61" s="73">
        <f>IF(Cotización!$B$7 ="Nacional ",IFERROR(VLOOKUP(D61,$DU$32:$DX$46,2,TRUE)," "),IF(Cotización!$B$7 ="Dólar",IFERROR(VLOOKUP(D61,$DU$32:$DX$46,3,TRUE)," "),IFERROR(VLOOKUP(D61,$DU$32:$DX$46,4,TRUE)," ")))</f>
        <v>5.5E-2</v>
      </c>
      <c r="F61" s="73">
        <f>IF(Cotización!$B$7 ="Nacional ",IFERROR(VLOOKUP(D61,$DK$32:$DN$50,2,TRUE)," "),IF(Cotización!$B$7 ="Dólar",IFERROR(VLOOKUP(D61,$DK$32:$DN$50,3,TRUE)," "),IFERROR(VLOOKUP(D61,$DK$32:$DN$50,4,TRUE)," ")))</f>
        <v>5.7000000000000002E-2</v>
      </c>
      <c r="G61" s="76">
        <f>IF(Cotización!$B$7 ="Nacional ",IFERROR(VLOOKUP(D61,$DP$32:$DS$48,2,TRUE)," "),IF(Cotización!$B$7 ="Dólar",IFERROR(VLOOKUP(D61,$DP$32:$DS$48,3,TRUE)," "),IFERROR(VLOOKUP(D61,$DP$32:$DS$48,4,TRUE)," ")))</f>
        <v>6.2799999999999995E-2</v>
      </c>
      <c r="H61" s="73">
        <f t="shared" si="49"/>
        <v>6.166688831691196E-3</v>
      </c>
      <c r="I61" s="73">
        <f t="shared" si="50"/>
        <v>6.1851498617545506E-3</v>
      </c>
      <c r="J61" s="73">
        <f t="shared" si="51"/>
        <v>6.1915157341901903E-3</v>
      </c>
      <c r="K61" s="73">
        <f t="shared" si="4"/>
        <v>6.430315959471862E-4</v>
      </c>
      <c r="L61" s="73">
        <f t="shared" si="5"/>
        <v>6.4369276610201534E-4</v>
      </c>
      <c r="M61" s="73">
        <f t="shared" si="73"/>
        <v>6.4111420249818155E-4</v>
      </c>
      <c r="N61" s="73">
        <f t="shared" si="6"/>
        <v>5.4806678801803739E-2</v>
      </c>
      <c r="O61" s="73">
        <f t="shared" si="7"/>
        <v>5.6799648940051149E-2</v>
      </c>
      <c r="P61" s="73">
        <f t="shared" si="74"/>
        <v>6.2579262340968625E-2</v>
      </c>
      <c r="Q61" s="73">
        <f t="shared" si="52"/>
        <v>6.1641887302095945E-2</v>
      </c>
      <c r="R61" s="73">
        <f t="shared" si="53"/>
        <v>6.3627830397752883E-2</v>
      </c>
      <c r="S61" s="73">
        <f t="shared" si="54"/>
        <v>6.9387065375158E-2</v>
      </c>
      <c r="T61" s="73">
        <f t="shared" si="8"/>
        <v>0.93835811269790403</v>
      </c>
      <c r="U61" s="73">
        <f t="shared" si="55"/>
        <v>0.93637216960224712</v>
      </c>
      <c r="V61" s="73">
        <f t="shared" si="9"/>
        <v>0.93061293462484196</v>
      </c>
      <c r="W61" s="73">
        <f t="shared" si="56"/>
        <v>1.1732976306201164E-2</v>
      </c>
      <c r="X61" s="73">
        <f t="shared" si="57"/>
        <v>9.7858309671343055E-3</v>
      </c>
      <c r="Y61" s="73">
        <f t="shared" si="58"/>
        <v>6.3092036000273336E-3</v>
      </c>
      <c r="Z61" s="77">
        <v>3.3289999999999999E-3</v>
      </c>
      <c r="AA61" s="78">
        <v>1.9959999999999999E-3</v>
      </c>
      <c r="AB61" s="78">
        <f>IF(Cotización!$B$7 ="Nacional ",IFERROR(VLOOKUP(D61,$DU$6:$DX$20,2,TRUE)," "),IF(Cotización!$B$7 ="Dólar",IFERROR(VLOOKUP(D61,$DU$6:$DX$20,3,TRUE)," "),IFERROR(VLOOKUP(D61,$DU$6:$DX$20,4,TRUE)," ")))</f>
        <v>5.5E-2</v>
      </c>
      <c r="AC61" s="78">
        <f>IF(Cotización!$B$7 ="Nacional ",IFERROR(VLOOKUP(D61,$DK$6:$DN$24,2,TRUE)," "),IF(Cotización!$B$7 ="Dólar",IFERROR(VLOOKUP(D61,$DK$6:$DN$24,3,TRUE)," "),IFERROR(VLOOKUP(D61,$DK$6:$DN$24,4,TRUE)," ")))</f>
        <v>5.7000000000000002E-2</v>
      </c>
      <c r="AD61" s="79">
        <f xml:space="preserve"> IF(Cotización!$B$7 ="Nacional ",IFERROR(VLOOKUP(D61,$DP$6:$DS$22,2,TRUE)," "),IF(Cotización!$B$7 ="Dólar",IFERROR(VLOOKUP(D61,$DP$6:$DS$22,3,TRUE)," "),IFERROR(VLOOKUP(D61,$DP$6:$DS$22,4,TRUE)," ")))</f>
        <v>6.2799999999999995E-2</v>
      </c>
      <c r="AE61" s="79">
        <f t="shared" si="10"/>
        <v>3.2342519772066663E-3</v>
      </c>
      <c r="AF61" s="79">
        <f t="shared" si="11"/>
        <v>3.230927406996E-3</v>
      </c>
      <c r="AG61" s="73">
        <f t="shared" si="12"/>
        <v>3.2212861533850667E-3</v>
      </c>
      <c r="AH61" s="73">
        <f t="shared" si="13"/>
        <v>1.9379094772066666E-3</v>
      </c>
      <c r="AI61" s="73">
        <f t="shared" si="14"/>
        <v>1.9359179069959999E-3</v>
      </c>
      <c r="AJ61" s="73">
        <f t="shared" si="15"/>
        <v>1.9301423533850666E-3</v>
      </c>
      <c r="AK61" s="73">
        <f t="shared" si="16"/>
        <v>5.4853684319206668E-2</v>
      </c>
      <c r="AL61" s="73">
        <f t="shared" si="17"/>
        <v>5.6848363748996003E-2</v>
      </c>
      <c r="AM61" s="73">
        <f t="shared" si="18"/>
        <v>6.2632934095385062E-2</v>
      </c>
      <c r="AN61" s="73">
        <f t="shared" si="19"/>
        <v>6.0025845773619996E-2</v>
      </c>
      <c r="AO61" s="73">
        <f t="shared" si="59"/>
        <v>6.2015209062988005E-2</v>
      </c>
      <c r="AP61" s="73">
        <f t="shared" si="20"/>
        <v>6.7784362602155201E-2</v>
      </c>
      <c r="AQ61" s="73">
        <f t="shared" si="21"/>
        <v>0.93997415422637998</v>
      </c>
      <c r="AR61" s="73">
        <f t="shared" si="22"/>
        <v>0.93798479093701204</v>
      </c>
      <c r="AS61" s="73">
        <f t="shared" si="79"/>
        <v>0.93221563739784474</v>
      </c>
      <c r="AT61" s="73">
        <f t="shared" si="60"/>
        <v>1.1879206395082676E-2</v>
      </c>
      <c r="AU61" s="73">
        <f t="shared" si="61"/>
        <v>9.9077934508859499E-3</v>
      </c>
      <c r="AV61" s="80">
        <f t="shared" si="62"/>
        <v>6.3878362827436445E-3</v>
      </c>
      <c r="AW61" s="73">
        <f t="shared" si="75"/>
        <v>6.1687146815924843E-3</v>
      </c>
      <c r="AX61" s="73">
        <f t="shared" si="24"/>
        <v>6.1871838872259947E-3</v>
      </c>
      <c r="AY61" s="73">
        <f t="shared" si="25"/>
        <v>6.1935525788237569E-3</v>
      </c>
      <c r="AZ61" s="73">
        <f t="shared" si="26"/>
        <v>5.4824860981061534E-2</v>
      </c>
      <c r="BA61" s="73">
        <f t="shared" si="27"/>
        <v>5.6818492289463778E-2</v>
      </c>
      <c r="BB61" s="73">
        <f t="shared" si="63"/>
        <v>6.2600023083830253E-2</v>
      </c>
      <c r="BC61" s="73">
        <f t="shared" si="28"/>
        <v>6.1018413559885291E-2</v>
      </c>
      <c r="BD61" s="73">
        <f t="shared" si="29"/>
        <v>6.300567617668977E-2</v>
      </c>
      <c r="BE61" s="73">
        <f t="shared" si="30"/>
        <v>6.8768737765422736E-2</v>
      </c>
      <c r="BF61" s="73">
        <f t="shared" si="31"/>
        <v>0.93898158644011476</v>
      </c>
      <c r="BG61" s="73">
        <f t="shared" si="32"/>
        <v>0.93699432382331027</v>
      </c>
      <c r="BH61" s="73">
        <f t="shared" si="33"/>
        <v>0.93123126223457731</v>
      </c>
      <c r="BI61" s="73">
        <f t="shared" si="64"/>
        <v>1.1808064757434643E-2</v>
      </c>
      <c r="BJ61" s="73">
        <f t="shared" si="65"/>
        <v>9.8484581192036617E-3</v>
      </c>
      <c r="BK61" s="80">
        <f t="shared" si="71"/>
        <v>6.3495811065081295E-3</v>
      </c>
      <c r="BL61" s="77">
        <v>3.3289999999999999E-3</v>
      </c>
      <c r="BM61" s="77">
        <f t="shared" si="34"/>
        <v>5.5E-2</v>
      </c>
      <c r="BN61" s="77">
        <f t="shared" si="35"/>
        <v>5.7000000000000002E-2</v>
      </c>
      <c r="BO61" s="79">
        <f t="shared" si="36"/>
        <v>6.2799999999999995E-2</v>
      </c>
      <c r="BP61" s="79">
        <f t="shared" si="37"/>
        <v>3.2374525000000002E-3</v>
      </c>
      <c r="BQ61" s="79">
        <f t="shared" si="38"/>
        <v>3.2341234999999999E-3</v>
      </c>
      <c r="BR61" s="73">
        <f t="shared" si="76"/>
        <v>3.2244693999999999E-3</v>
      </c>
      <c r="BS61" s="73">
        <f t="shared" si="39"/>
        <v>5.4908452500000003E-2</v>
      </c>
      <c r="BT61" s="73">
        <f t="shared" si="40"/>
        <v>5.6905123500000002E-2</v>
      </c>
      <c r="BU61" s="73">
        <f t="shared" si="41"/>
        <v>6.2695469399999995E-2</v>
      </c>
      <c r="BV61" s="73">
        <f t="shared" si="42"/>
        <v>5.8145905000000005E-2</v>
      </c>
      <c r="BW61" s="73">
        <f t="shared" si="72"/>
        <v>6.0139247E-2</v>
      </c>
      <c r="BX61" s="73">
        <f t="shared" si="43"/>
        <v>6.5919938799999994E-2</v>
      </c>
      <c r="BY61" s="73">
        <f t="shared" si="44"/>
        <v>0.94185409499999995</v>
      </c>
      <c r="BZ61" s="73">
        <f t="shared" si="45"/>
        <v>0.93986075300000005</v>
      </c>
      <c r="CA61" s="73">
        <f t="shared" si="46"/>
        <v>0.93408006119999998</v>
      </c>
      <c r="CB61" s="73">
        <f t="shared" si="66"/>
        <v>1.2109927281894882E-2</v>
      </c>
      <c r="CC61" s="73">
        <f t="shared" si="67"/>
        <v>1.0100225067554111E-2</v>
      </c>
      <c r="CD61" s="73">
        <f t="shared" si="80"/>
        <v>6.5119024200721359E-3</v>
      </c>
      <c r="CE61" s="73">
        <f>IF(A61&lt;=Cotización!$B$15+1,IF(Cotización!$B$8="Fija",VLOOKUP(Tablas!A61,Tablas!$DE$3:$DG$116,2,FALSE),(VLOOKUP(A61,Tablas!$DE$3:$DG$116,3,FALSE))/100),"")</f>
        <v>4.2999999999999997E-2</v>
      </c>
      <c r="CF61" s="81">
        <f t="shared" si="77"/>
        <v>8.6036048062594253E-2</v>
      </c>
      <c r="CG61" s="81">
        <f t="shared" si="78"/>
        <v>8.2473205581474543E-2</v>
      </c>
      <c r="CH61" s="83">
        <f>IF(D61&lt;=110,IF(Cotización!$B$10="Geométrico",POWER(1+Cotización!$B$11,Tablas!A61),1+Tablas!A61*Cotización!$B$11),"")</f>
        <v>1.58</v>
      </c>
      <c r="CI61" s="83">
        <f>IF(Cotización!$F$3="","",Cotización!$F$3)</f>
        <v>0.04</v>
      </c>
      <c r="CJ61" s="83">
        <f>IF(Cotización!$G$3="","",Cotización!$G$3)</f>
        <v>0.04</v>
      </c>
      <c r="CK61" s="83">
        <f>IF(Cotización!$H$3="","",Cotización!$H$3)</f>
        <v>0.04</v>
      </c>
      <c r="CL61" s="52"/>
      <c r="CM61" s="52"/>
      <c r="CN61" s="52"/>
      <c r="CP61" s="15">
        <v>58</v>
      </c>
      <c r="CQ61" s="16"/>
      <c r="CR61"/>
      <c r="CS61" s="16">
        <v>59</v>
      </c>
      <c r="CT61" s="16">
        <v>59</v>
      </c>
      <c r="CU61"/>
      <c r="CV61"/>
      <c r="CW61"/>
      <c r="CX61"/>
      <c r="CY61"/>
      <c r="CZ61"/>
      <c r="DA61"/>
      <c r="DB61"/>
      <c r="DE61" s="24">
        <v>56</v>
      </c>
      <c r="DF61" s="23">
        <f>Cotización!$B$9</f>
        <v>4.2500000000000003E-2</v>
      </c>
      <c r="DG61" s="158">
        <v>4.3</v>
      </c>
    </row>
    <row r="62" spans="1:128" s="12" customFormat="1" ht="15.6" x14ac:dyDescent="0.3">
      <c r="A62" s="10">
        <f t="shared" si="69"/>
        <v>59</v>
      </c>
      <c r="B62" s="11">
        <v>6.8638667056436014E-3</v>
      </c>
      <c r="C62" s="11">
        <v>7.3260464234999924E-4</v>
      </c>
      <c r="D62" s="10">
        <f t="shared" si="70"/>
        <v>60</v>
      </c>
      <c r="E62" s="73">
        <f>IF(Cotización!$B$7 ="Nacional ",IFERROR(VLOOKUP(D62,$DU$32:$DX$46,2,TRUE)," "),IF(Cotización!$B$7 ="Dólar",IFERROR(VLOOKUP(D62,$DU$32:$DX$46,3,TRUE)," "),IFERROR(VLOOKUP(D62,$DU$32:$DX$46,4,TRUE)," ")))</f>
        <v>5.5E-2</v>
      </c>
      <c r="F62" s="73">
        <f>IF(Cotización!$B$7 ="Nacional ",IFERROR(VLOOKUP(D62,$DK$32:$DN$50,2,TRUE)," "),IF(Cotización!$B$7 ="Dólar",IFERROR(VLOOKUP(D62,$DK$32:$DN$50,3,TRUE)," "),IFERROR(VLOOKUP(D62,$DK$32:$DN$50,4,TRUE)," ")))</f>
        <v>5.7000000000000002E-2</v>
      </c>
      <c r="G62" s="76">
        <f>IF(Cotización!$B$7 ="Nacional ",IFERROR(VLOOKUP(D62,$DP$32:$DS$48,2,TRUE)," "),IF(Cotización!$B$7 ="Dólar",IFERROR(VLOOKUP(D62,$DP$32:$DS$48,3,TRUE)," "),IFERROR(VLOOKUP(D62,$DP$32:$DS$48,4,TRUE)," ")))</f>
        <v>6.2799999999999995E-2</v>
      </c>
      <c r="H62" s="73">
        <f t="shared" si="49"/>
        <v>6.6459323040593786E-3</v>
      </c>
      <c r="I62" s="73">
        <f t="shared" si="50"/>
        <v>6.6658277957378931E-3</v>
      </c>
      <c r="J62" s="73">
        <f t="shared" si="51"/>
        <v>6.672688310109795E-3</v>
      </c>
      <c r="K62" s="73">
        <f t="shared" si="4"/>
        <v>7.0930670124815865E-4</v>
      </c>
      <c r="L62" s="73">
        <f t="shared" si="5"/>
        <v>7.1003595355676667E-4</v>
      </c>
      <c r="M62" s="73">
        <f t="shared" si="73"/>
        <v>7.0719186955319564E-4</v>
      </c>
      <c r="N62" s="73">
        <f t="shared" si="6"/>
        <v>5.4791189227108079E-2</v>
      </c>
      <c r="O62" s="73">
        <f t="shared" si="7"/>
        <v>5.6783596108093824E-2</v>
      </c>
      <c r="P62" s="73">
        <f t="shared" si="74"/>
        <v>6.2561576062952484E-2</v>
      </c>
      <c r="Q62" s="73">
        <f t="shared" si="52"/>
        <v>6.217391349077464E-2</v>
      </c>
      <c r="R62" s="73">
        <f t="shared" si="53"/>
        <v>6.4158730605079872E-2</v>
      </c>
      <c r="S62" s="73">
        <f t="shared" si="54"/>
        <v>6.9914700236565056E-2</v>
      </c>
      <c r="T62" s="73">
        <f t="shared" si="8"/>
        <v>0.93782608650922539</v>
      </c>
      <c r="U62" s="73">
        <f t="shared" si="55"/>
        <v>0.93584126939492007</v>
      </c>
      <c r="V62" s="73">
        <f t="shared" si="9"/>
        <v>0.9300852997634349</v>
      </c>
      <c r="W62" s="73">
        <f t="shared" si="56"/>
        <v>1.100973350301615E-2</v>
      </c>
      <c r="X62" s="73">
        <f t="shared" si="57"/>
        <v>9.1631797740564062E-3</v>
      </c>
      <c r="Y62" s="73">
        <f t="shared" si="58"/>
        <v>5.8714264773670546E-3</v>
      </c>
      <c r="Z62" s="77">
        <v>3.6120000000000002E-3</v>
      </c>
      <c r="AA62" s="78">
        <v>2.166E-3</v>
      </c>
      <c r="AB62" s="78">
        <f>IF(Cotización!$B$7 ="Nacional ",IFERROR(VLOOKUP(D62,$DU$6:$DX$20,2,TRUE)," "),IF(Cotización!$B$7 ="Dólar",IFERROR(VLOOKUP(D62,$DU$6:$DX$20,3,TRUE)," "),IFERROR(VLOOKUP(D62,$DU$6:$DX$20,4,TRUE)," ")))</f>
        <v>5.5E-2</v>
      </c>
      <c r="AC62" s="78">
        <f>IF(Cotización!$B$7 ="Nacional ",IFERROR(VLOOKUP(D62,$DK$6:$DN$24,2,TRUE)," "),IF(Cotización!$B$7 ="Dólar",IFERROR(VLOOKUP(D62,$DK$6:$DN$24,3,TRUE)," "),IFERROR(VLOOKUP(D62,$DK$6:$DN$24,4,TRUE)," ")))</f>
        <v>5.7000000000000002E-2</v>
      </c>
      <c r="AD62" s="79">
        <f xml:space="preserve"> IF(Cotización!$B$7 ="Nacional ",IFERROR(VLOOKUP(D62,$DP$6:$DS$22,2,TRUE)," "),IF(Cotización!$B$7 ="Dólar",IFERROR(VLOOKUP(D62,$DP$6:$DS$22,3,TRUE)," "),IFERROR(VLOOKUP(D62,$DP$6:$DS$22,4,TRUE)," ")))</f>
        <v>6.2799999999999995E-2</v>
      </c>
      <c r="AE62" s="79">
        <f t="shared" si="10"/>
        <v>3.5089016365200004E-3</v>
      </c>
      <c r="AF62" s="79">
        <f t="shared" si="11"/>
        <v>3.5052948522480004E-3</v>
      </c>
      <c r="AG62" s="73">
        <f t="shared" si="12"/>
        <v>3.4948351778592E-3</v>
      </c>
      <c r="AH62" s="73">
        <f t="shared" si="13"/>
        <v>2.1026666365199999E-3</v>
      </c>
      <c r="AI62" s="73">
        <f t="shared" si="14"/>
        <v>2.1005058522479999E-3</v>
      </c>
      <c r="AJ62" s="73">
        <f t="shared" si="15"/>
        <v>2.0942395778592001E-3</v>
      </c>
      <c r="AK62" s="73">
        <f t="shared" si="16"/>
        <v>5.4841248432519994E-2</v>
      </c>
      <c r="AL62" s="73">
        <f t="shared" si="17"/>
        <v>5.6835475648248E-2</v>
      </c>
      <c r="AM62" s="73">
        <f t="shared" si="18"/>
        <v>6.2618734573859192E-2</v>
      </c>
      <c r="AN62" s="73">
        <f t="shared" si="19"/>
        <v>6.0452816705559992E-2</v>
      </c>
      <c r="AO62" s="73">
        <f t="shared" si="59"/>
        <v>6.2441276352744005E-2</v>
      </c>
      <c r="AP62" s="73">
        <f t="shared" si="20"/>
        <v>6.8207809329577596E-2</v>
      </c>
      <c r="AQ62" s="73">
        <f t="shared" si="21"/>
        <v>0.93954718329443998</v>
      </c>
      <c r="AR62" s="73">
        <f t="shared" si="22"/>
        <v>0.93755872364725601</v>
      </c>
      <c r="AS62" s="73">
        <f t="shared" si="79"/>
        <v>0.9317921906704224</v>
      </c>
      <c r="AT62" s="73">
        <f t="shared" si="60"/>
        <v>1.1166146984098443E-2</v>
      </c>
      <c r="AU62" s="73">
        <f t="shared" si="61"/>
        <v>9.2933595686763553E-3</v>
      </c>
      <c r="AV62" s="80">
        <f t="shared" si="62"/>
        <v>5.9548408719109457E-3</v>
      </c>
      <c r="AW62" s="73">
        <f t="shared" si="75"/>
        <v>6.6483412910863923E-3</v>
      </c>
      <c r="AX62" s="73">
        <f t="shared" si="24"/>
        <v>6.6682465045327594E-3</v>
      </c>
      <c r="AY62" s="73">
        <f t="shared" si="25"/>
        <v>6.6751103712384026E-3</v>
      </c>
      <c r="AZ62" s="73">
        <f t="shared" si="26"/>
        <v>5.4811243665594804E-2</v>
      </c>
      <c r="BA62" s="73">
        <f t="shared" si="27"/>
        <v>5.6804379798889158E-2</v>
      </c>
      <c r="BB62" s="73">
        <f t="shared" si="63"/>
        <v>6.2584474585442793E-2</v>
      </c>
      <c r="BC62" s="73">
        <f t="shared" si="28"/>
        <v>6.148635403683321E-2</v>
      </c>
      <c r="BD62" s="73">
        <f t="shared" si="29"/>
        <v>6.3472626303421917E-2</v>
      </c>
      <c r="BE62" s="73">
        <f t="shared" si="30"/>
        <v>6.9232815876529186E-2</v>
      </c>
      <c r="BF62" s="73">
        <f t="shared" si="31"/>
        <v>0.93851364596316678</v>
      </c>
      <c r="BG62" s="73">
        <f t="shared" si="32"/>
        <v>0.93652737369657812</v>
      </c>
      <c r="BH62" s="73">
        <f t="shared" si="33"/>
        <v>0.93076718412347081</v>
      </c>
      <c r="BI62" s="73">
        <f t="shared" si="64"/>
        <v>1.108755537872359E-2</v>
      </c>
      <c r="BJ62" s="73">
        <f t="shared" si="65"/>
        <v>9.2279493561054256E-3</v>
      </c>
      <c r="BK62" s="80">
        <f t="shared" si="71"/>
        <v>5.9129284284743892E-3</v>
      </c>
      <c r="BL62" s="77">
        <v>3.6120000000000002E-3</v>
      </c>
      <c r="BM62" s="77">
        <f t="shared" si="34"/>
        <v>5.5E-2</v>
      </c>
      <c r="BN62" s="77">
        <f t="shared" si="35"/>
        <v>5.7000000000000002E-2</v>
      </c>
      <c r="BO62" s="79">
        <f t="shared" si="36"/>
        <v>6.2799999999999995E-2</v>
      </c>
      <c r="BP62" s="79">
        <f t="shared" si="37"/>
        <v>3.5126700000000003E-3</v>
      </c>
      <c r="BQ62" s="79">
        <f t="shared" si="38"/>
        <v>3.5090580000000002E-3</v>
      </c>
      <c r="BR62" s="73">
        <f t="shared" si="76"/>
        <v>3.4985832000000001E-3</v>
      </c>
      <c r="BS62" s="73">
        <f t="shared" si="39"/>
        <v>5.4900669999999999E-2</v>
      </c>
      <c r="BT62" s="73">
        <f t="shared" si="40"/>
        <v>5.6897058E-2</v>
      </c>
      <c r="BU62" s="73">
        <f t="shared" si="41"/>
        <v>6.2686583199999993E-2</v>
      </c>
      <c r="BV62" s="73">
        <f t="shared" si="42"/>
        <v>5.8413340000000001E-2</v>
      </c>
      <c r="BW62" s="73">
        <f t="shared" si="72"/>
        <v>6.0406116000000003E-2</v>
      </c>
      <c r="BX62" s="73">
        <f t="shared" si="43"/>
        <v>6.6185166399999995E-2</v>
      </c>
      <c r="BY62" s="73">
        <f t="shared" si="44"/>
        <v>0.94158666000000002</v>
      </c>
      <c r="BZ62" s="73">
        <f t="shared" si="45"/>
        <v>0.93959388399999999</v>
      </c>
      <c r="CA62" s="73">
        <f t="shared" si="46"/>
        <v>0.93381483360000006</v>
      </c>
      <c r="CB62" s="73">
        <f t="shared" si="66"/>
        <v>1.1405784600604913E-2</v>
      </c>
      <c r="CC62" s="73">
        <f t="shared" si="67"/>
        <v>9.4928051374608829E-3</v>
      </c>
      <c r="CD62" s="73">
        <f t="shared" si="80"/>
        <v>6.0826382110694089E-3</v>
      </c>
      <c r="CE62" s="73">
        <f>IF(A62&lt;=Cotización!$B$15+1,IF(Cotización!$B$8="Fija",VLOOKUP(Tablas!A62,Tablas!$DE$3:$DG$116,2,FALSE),(VLOOKUP(A62,Tablas!$DE$3:$DG$116,3,FALSE))/100),"")</f>
        <v>4.2999999999999997E-2</v>
      </c>
      <c r="CF62" s="81">
        <f t="shared" si="77"/>
        <v>8.2473205581474543E-2</v>
      </c>
      <c r="CG62" s="81">
        <f t="shared" si="78"/>
        <v>7.905790412334604E-2</v>
      </c>
      <c r="CH62" s="83">
        <f>IF(D62&lt;=110,IF(Cotización!$B$10="Geométrico",POWER(1+Cotización!$B$11,Tablas!A62),1+Tablas!A62*Cotización!$B$11),"")</f>
        <v>1.5899999999999999</v>
      </c>
      <c r="CI62" s="83">
        <f>IF(Cotización!$F$3="","",Cotización!$F$3)</f>
        <v>0.04</v>
      </c>
      <c r="CJ62" s="83">
        <f>IF(Cotización!$G$3="","",Cotización!$G$3)</f>
        <v>0.04</v>
      </c>
      <c r="CK62" s="83">
        <f>IF(Cotización!$H$3="","",Cotización!$H$3)</f>
        <v>0.04</v>
      </c>
      <c r="CL62" s="52"/>
      <c r="CM62" s="52"/>
      <c r="CN62" s="52"/>
      <c r="CP62" s="15">
        <v>59</v>
      </c>
      <c r="CQ62" s="16"/>
      <c r="CR62"/>
      <c r="CS62" s="16">
        <v>60</v>
      </c>
      <c r="CT62" s="16">
        <v>60</v>
      </c>
      <c r="CU62"/>
      <c r="CV62"/>
      <c r="CW62"/>
      <c r="CX62"/>
      <c r="CY62"/>
      <c r="CZ62"/>
      <c r="DA62"/>
      <c r="DB62"/>
      <c r="DE62" s="24">
        <v>57</v>
      </c>
      <c r="DF62" s="23">
        <f>Cotización!$B$9</f>
        <v>4.2500000000000003E-2</v>
      </c>
      <c r="DG62" s="158">
        <v>4.3</v>
      </c>
    </row>
    <row r="63" spans="1:128" s="12" customFormat="1" ht="15.6" x14ac:dyDescent="0.3">
      <c r="A63" s="10">
        <f t="shared" si="69"/>
        <v>60</v>
      </c>
      <c r="B63" s="11">
        <v>7.397542404062523E-3</v>
      </c>
      <c r="C63" s="11">
        <v>8.0831053797175321E-4</v>
      </c>
      <c r="D63" s="10">
        <f t="shared" si="70"/>
        <v>61</v>
      </c>
      <c r="E63" s="73">
        <f>IF(Cotización!$B$7 ="Nacional ",IFERROR(VLOOKUP(D63,$DU$32:$DX$46,2,TRUE)," "),IF(Cotización!$B$7 ="Dólar",IFERROR(VLOOKUP(D63,$DU$32:$DX$46,3,TRUE)," "),IFERROR(VLOOKUP(D63,$DU$32:$DX$46,4,TRUE)," ")))</f>
        <v>5.5E-2</v>
      </c>
      <c r="F63" s="73">
        <f>IF(Cotización!$B$7 ="Nacional ",IFERROR(VLOOKUP(D63,$DK$32:$DN$50,2,TRUE)," "),IF(Cotización!$B$7 ="Dólar",IFERROR(VLOOKUP(D63,$DK$32:$DN$50,3,TRUE)," "),IFERROR(VLOOKUP(D63,$DK$32:$DN$50,4,TRUE)," ")))</f>
        <v>5.7000000000000002E-2</v>
      </c>
      <c r="G63" s="76">
        <f>IF(Cotización!$B$7 ="Nacional ",IFERROR(VLOOKUP(D63,$DP$32:$DS$48,2,TRUE)," "),IF(Cotización!$B$7 ="Dólar",IFERROR(VLOOKUP(D63,$DP$32:$DS$48,3,TRUE)," "),IFERROR(VLOOKUP(D63,$DP$32:$DS$48,4,TRUE)," ")))</f>
        <v>6.2799999999999995E-2</v>
      </c>
      <c r="H63" s="73">
        <f t="shared" si="49"/>
        <v>7.1623949879417994E-3</v>
      </c>
      <c r="I63" s="73">
        <f t="shared" si="50"/>
        <v>7.1838363005247178E-3</v>
      </c>
      <c r="J63" s="73">
        <f t="shared" si="51"/>
        <v>7.1912298565877941E-3</v>
      </c>
      <c r="K63" s="73">
        <f t="shared" si="4"/>
        <v>7.8239754261753554E-4</v>
      </c>
      <c r="L63" s="73">
        <f t="shared" si="5"/>
        <v>7.8320186681452041E-4</v>
      </c>
      <c r="M63" s="73">
        <f t="shared" si="73"/>
        <v>7.8006500244627932E-4</v>
      </c>
      <c r="N63" s="73">
        <f t="shared" si="6"/>
        <v>5.4774448668471191E-2</v>
      </c>
      <c r="O63" s="73">
        <f t="shared" si="7"/>
        <v>5.6766246801870146E-2</v>
      </c>
      <c r="P63" s="73">
        <f t="shared" si="74"/>
        <v>6.25424613887271E-2</v>
      </c>
      <c r="Q63" s="73">
        <f t="shared" si="52"/>
        <v>6.2748880391873513E-2</v>
      </c>
      <c r="R63" s="73">
        <f t="shared" si="53"/>
        <v>6.47324806450124E-2</v>
      </c>
      <c r="S63" s="73">
        <f t="shared" si="54"/>
        <v>7.0484921379115176E-2</v>
      </c>
      <c r="T63" s="73">
        <f t="shared" si="8"/>
        <v>0.93725111960812646</v>
      </c>
      <c r="U63" s="73">
        <f t="shared" si="55"/>
        <v>0.93526751935498764</v>
      </c>
      <c r="V63" s="73">
        <f t="shared" si="9"/>
        <v>0.92951507862088478</v>
      </c>
      <c r="W63" s="73">
        <f t="shared" si="56"/>
        <v>1.0325215284643141E-2</v>
      </c>
      <c r="X63" s="73">
        <f t="shared" si="57"/>
        <v>8.5752817914468045E-3</v>
      </c>
      <c r="Y63" s="73">
        <f t="shared" si="58"/>
        <v>5.4609274552409057E-3</v>
      </c>
      <c r="Z63" s="77">
        <v>3.9259999999999998E-3</v>
      </c>
      <c r="AA63" s="78">
        <v>2.3470000000000001E-3</v>
      </c>
      <c r="AB63" s="78">
        <f>IF(Cotización!$B$7 ="Nacional ",IFERROR(VLOOKUP(D63,$DU$6:$DX$20,2,TRUE)," "),IF(Cotización!$B$7 ="Dólar",IFERROR(VLOOKUP(D63,$DU$6:$DX$20,3,TRUE)," "),IFERROR(VLOOKUP(D63,$DU$6:$DX$20,4,TRUE)," ")))</f>
        <v>5.5E-2</v>
      </c>
      <c r="AC63" s="78">
        <f>IF(Cotización!$B$7 ="Nacional ",IFERROR(VLOOKUP(D63,$DK$6:$DN$24,2,TRUE)," "),IF(Cotización!$B$7 ="Dólar",IFERROR(VLOOKUP(D63,$DK$6:$DN$24,3,TRUE)," "),IFERROR(VLOOKUP(D63,$DK$6:$DN$24,4,TRUE)," ")))</f>
        <v>5.7000000000000002E-2</v>
      </c>
      <c r="AD63" s="79">
        <f xml:space="preserve"> IF(Cotización!$B$7 ="Nacional ",IFERROR(VLOOKUP(D63,$DP$6:$DS$22,2,TRUE)," "),IF(Cotización!$B$7 ="Dólar",IFERROR(VLOOKUP(D63,$DP$6:$DS$22,3,TRUE)," "),IFERROR(VLOOKUP(D63,$DP$6:$DS$22,4,TRUE)," ")))</f>
        <v>6.2799999999999995E-2</v>
      </c>
      <c r="AE63" s="79">
        <f t="shared" si="10"/>
        <v>3.8135967682366664E-3</v>
      </c>
      <c r="AF63" s="79">
        <f t="shared" si="11"/>
        <v>3.8096769111179997E-3</v>
      </c>
      <c r="AG63" s="73">
        <f t="shared" si="12"/>
        <v>3.7983093254738663E-3</v>
      </c>
      <c r="AH63" s="73">
        <f t="shared" si="13"/>
        <v>2.2780192682366669E-3</v>
      </c>
      <c r="AI63" s="73">
        <f t="shared" si="14"/>
        <v>2.275678411118E-3</v>
      </c>
      <c r="AJ63" s="73">
        <f t="shared" si="15"/>
        <v>2.2688899254738664E-3</v>
      </c>
      <c r="AK63" s="73">
        <f t="shared" si="16"/>
        <v>5.4827661429236667E-2</v>
      </c>
      <c r="AL63" s="73">
        <f t="shared" si="17"/>
        <v>5.6821394572118003E-2</v>
      </c>
      <c r="AM63" s="73">
        <f t="shared" si="18"/>
        <v>6.2603220686473865E-2</v>
      </c>
      <c r="AN63" s="73">
        <f t="shared" si="19"/>
        <v>6.0919277465709999E-2</v>
      </c>
      <c r="AO63" s="73">
        <f t="shared" si="59"/>
        <v>6.2906749894354005E-2</v>
      </c>
      <c r="AP63" s="73">
        <f t="shared" si="20"/>
        <v>6.8670419937421595E-2</v>
      </c>
      <c r="AQ63" s="73">
        <f t="shared" si="21"/>
        <v>0.93908072253428998</v>
      </c>
      <c r="AR63" s="73">
        <f t="shared" si="22"/>
        <v>0.93709325010564604</v>
      </c>
      <c r="AS63" s="73">
        <f t="shared" si="79"/>
        <v>0.93132958006257838</v>
      </c>
      <c r="AT63" s="73">
        <f t="shared" si="60"/>
        <v>1.0491121947161399E-2</v>
      </c>
      <c r="AU63" s="73">
        <f t="shared" si="61"/>
        <v>8.7130703356032169E-3</v>
      </c>
      <c r="AV63" s="80">
        <f t="shared" si="62"/>
        <v>5.5486742211316685E-3</v>
      </c>
      <c r="AW63" s="73">
        <f t="shared" si="75"/>
        <v>7.1652595725749599E-3</v>
      </c>
      <c r="AX63" s="73">
        <f t="shared" si="24"/>
        <v>7.1867124455467415E-3</v>
      </c>
      <c r="AY63" s="73">
        <f t="shared" si="25"/>
        <v>7.1941099879508042E-3</v>
      </c>
      <c r="AZ63" s="73">
        <f t="shared" si="26"/>
        <v>5.4796567583888282E-2</v>
      </c>
      <c r="BA63" s="73">
        <f t="shared" si="27"/>
        <v>5.6789170041484226E-2</v>
      </c>
      <c r="BB63" s="73">
        <f t="shared" si="63"/>
        <v>6.2567717168512435E-2</v>
      </c>
      <c r="BC63" s="73">
        <f t="shared" si="28"/>
        <v>6.1990677571839084E-2</v>
      </c>
      <c r="BD63" s="73">
        <f t="shared" si="29"/>
        <v>6.3975882487030969E-2</v>
      </c>
      <c r="BE63" s="73">
        <f t="shared" si="30"/>
        <v>6.9732976741087388E-2</v>
      </c>
      <c r="BF63" s="73">
        <f t="shared" si="31"/>
        <v>0.93800932242816093</v>
      </c>
      <c r="BG63" s="73">
        <f t="shared" si="32"/>
        <v>0.93602411751296899</v>
      </c>
      <c r="BH63" s="73">
        <f t="shared" si="33"/>
        <v>0.93026702325891264</v>
      </c>
      <c r="BI63" s="73">
        <f t="shared" si="64"/>
        <v>1.0405822023304397E-2</v>
      </c>
      <c r="BJ63" s="73">
        <f t="shared" si="65"/>
        <v>8.6422271750784437E-3</v>
      </c>
      <c r="BK63" s="80">
        <f t="shared" si="71"/>
        <v>5.5035597432947269E-3</v>
      </c>
      <c r="BL63" s="77">
        <v>3.9259999999999998E-3</v>
      </c>
      <c r="BM63" s="77">
        <f t="shared" si="34"/>
        <v>5.5E-2</v>
      </c>
      <c r="BN63" s="77">
        <f t="shared" si="35"/>
        <v>5.7000000000000002E-2</v>
      </c>
      <c r="BO63" s="79">
        <f t="shared" si="36"/>
        <v>6.2799999999999995E-2</v>
      </c>
      <c r="BP63" s="79">
        <f t="shared" si="37"/>
        <v>3.818035E-3</v>
      </c>
      <c r="BQ63" s="79">
        <f t="shared" si="38"/>
        <v>3.814109E-3</v>
      </c>
      <c r="BR63" s="73">
        <f t="shared" si="76"/>
        <v>3.8027235999999998E-3</v>
      </c>
      <c r="BS63" s="73">
        <f t="shared" si="39"/>
        <v>5.4892034999999999E-2</v>
      </c>
      <c r="BT63" s="73">
        <f t="shared" si="40"/>
        <v>5.6888108999999999E-2</v>
      </c>
      <c r="BU63" s="73">
        <f t="shared" si="41"/>
        <v>6.2676723599999998E-2</v>
      </c>
      <c r="BV63" s="73">
        <f t="shared" si="42"/>
        <v>5.8710069999999996E-2</v>
      </c>
      <c r="BW63" s="73">
        <f t="shared" si="72"/>
        <v>6.0702218000000002E-2</v>
      </c>
      <c r="BX63" s="73">
        <f t="shared" si="43"/>
        <v>6.64794472E-2</v>
      </c>
      <c r="BY63" s="73">
        <f t="shared" si="44"/>
        <v>0.94128993000000005</v>
      </c>
      <c r="BZ63" s="73">
        <f t="shared" si="45"/>
        <v>0.93929778200000003</v>
      </c>
      <c r="CA63" s="73">
        <f t="shared" si="46"/>
        <v>0.93352055280000001</v>
      </c>
      <c r="CB63" s="73">
        <f t="shared" si="66"/>
        <v>1.0739534626763015E-2</v>
      </c>
      <c r="CC63" s="73">
        <f t="shared" si="67"/>
        <v>8.919381649162025E-3</v>
      </c>
      <c r="CD63" s="73">
        <f t="shared" si="80"/>
        <v>5.6800577889187824E-3</v>
      </c>
      <c r="CE63" s="73">
        <f>IF(A63&lt;=Cotización!$B$15+1,IF(Cotización!$B$8="Fija",VLOOKUP(Tablas!A63,Tablas!$DE$3:$DG$116,2,FALSE),(VLOOKUP(A63,Tablas!$DE$3:$DG$116,3,FALSE))/100),"")</f>
        <v>4.2999999999999997E-2</v>
      </c>
      <c r="CF63" s="81">
        <f t="shared" si="77"/>
        <v>7.905790412334604E-2</v>
      </c>
      <c r="CG63" s="81">
        <f t="shared" si="78"/>
        <v>7.5784033860569436E-2</v>
      </c>
      <c r="CH63" s="83">
        <f>IF(D63&lt;=110,IF(Cotización!$B$10="Geométrico",POWER(1+Cotización!$B$11,Tablas!A63),1+Tablas!A63*Cotización!$B$11),"")</f>
        <v>1.6</v>
      </c>
      <c r="CI63" s="83">
        <f>IF(Cotización!$F$3="","",Cotización!$F$3)</f>
        <v>0.04</v>
      </c>
      <c r="CJ63" s="83">
        <f>IF(Cotización!$G$3="","",Cotización!$G$3)</f>
        <v>0.04</v>
      </c>
      <c r="CK63" s="83">
        <f>IF(Cotización!$H$3="","",Cotización!$H$3)</f>
        <v>0.04</v>
      </c>
      <c r="CL63" s="52"/>
      <c r="CM63" s="52"/>
      <c r="CN63" s="52"/>
      <c r="CP63" s="15">
        <v>60</v>
      </c>
      <c r="CQ63" s="16"/>
      <c r="CR63"/>
      <c r="CS63" s="16">
        <v>61</v>
      </c>
      <c r="CT63" s="16">
        <v>61</v>
      </c>
      <c r="CU63"/>
      <c r="CV63"/>
      <c r="CW63"/>
      <c r="CX63"/>
      <c r="CY63"/>
      <c r="CZ63"/>
      <c r="DA63"/>
      <c r="DB63"/>
      <c r="DE63" s="24">
        <v>58</v>
      </c>
      <c r="DF63" s="23">
        <f>Cotización!$B$9</f>
        <v>4.2500000000000003E-2</v>
      </c>
      <c r="DG63" s="158">
        <v>4.3</v>
      </c>
    </row>
    <row r="64" spans="1:128" s="12" customFormat="1" ht="15.6" x14ac:dyDescent="0.3">
      <c r="A64" s="10">
        <f t="shared" si="69"/>
        <v>61</v>
      </c>
      <c r="B64" s="11">
        <v>7.972712170373061E-3</v>
      </c>
      <c r="C64" s="11">
        <v>8.9183972913461527E-4</v>
      </c>
      <c r="D64" s="10">
        <f t="shared" si="70"/>
        <v>62</v>
      </c>
      <c r="E64" s="73">
        <f>IF(Cotización!$B$7 ="Nacional ",IFERROR(VLOOKUP(D64,$DU$32:$DX$46,2,TRUE)," "),IF(Cotización!$B$7 ="Dólar",IFERROR(VLOOKUP(D64,$DU$32:$DX$46,3,TRUE)," "),IFERROR(VLOOKUP(D64,$DU$32:$DX$46,4,TRUE)," ")))</f>
        <v>5.5E-2</v>
      </c>
      <c r="F64" s="73">
        <f>IF(Cotización!$B$7 ="Nacional ",IFERROR(VLOOKUP(D64,$DK$32:$DN$50,2,TRUE)," "),IF(Cotización!$B$7 ="Dólar",IFERROR(VLOOKUP(D64,$DK$32:$DN$50,3,TRUE)," "),IFERROR(VLOOKUP(D64,$DK$32:$DN$50,4,TRUE)," ")))</f>
        <v>5.7000000000000002E-2</v>
      </c>
      <c r="G64" s="76">
        <f>IF(Cotización!$B$7 ="Nacional ",IFERROR(VLOOKUP(D64,$DP$32:$DS$48,2,TRUE)," "),IF(Cotización!$B$7 ="Dólar",IFERROR(VLOOKUP(D64,$DP$32:$DS$48,3,TRUE)," "),IFERROR(VLOOKUP(D64,$DP$32:$DS$48,4,TRUE)," ")))</f>
        <v>6.2799999999999995E-2</v>
      </c>
      <c r="H64" s="73">
        <f t="shared" si="49"/>
        <v>7.7189626614773818E-3</v>
      </c>
      <c r="I64" s="73">
        <f t="shared" si="50"/>
        <v>7.7420697800339696E-3</v>
      </c>
      <c r="J64" s="73">
        <f t="shared" si="51"/>
        <v>7.7500377519500339E-3</v>
      </c>
      <c r="K64" s="73">
        <f t="shared" si="4"/>
        <v>8.6300220337081918E-4</v>
      </c>
      <c r="L64" s="73">
        <f t="shared" si="5"/>
        <v>8.6388930284564543E-4</v>
      </c>
      <c r="M64" s="73">
        <f t="shared" si="73"/>
        <v>8.6042961489382304E-4</v>
      </c>
      <c r="N64" s="73">
        <f t="shared" si="6"/>
        <v>5.4756355179757021E-2</v>
      </c>
      <c r="O64" s="73">
        <f t="shared" si="7"/>
        <v>5.6747495368111821E-2</v>
      </c>
      <c r="P64" s="73">
        <f t="shared" si="74"/>
        <v>6.2521801914340744E-2</v>
      </c>
      <c r="Q64" s="73">
        <f t="shared" si="52"/>
        <v>6.3370282234552697E-2</v>
      </c>
      <c r="R64" s="73">
        <f t="shared" si="53"/>
        <v>6.5352567351516608E-2</v>
      </c>
      <c r="S64" s="73">
        <f t="shared" si="54"/>
        <v>7.1101194190711953E-2</v>
      </c>
      <c r="T64" s="73">
        <f t="shared" si="8"/>
        <v>0.93662971776544734</v>
      </c>
      <c r="U64" s="73">
        <f t="shared" si="55"/>
        <v>0.93464743264848338</v>
      </c>
      <c r="V64" s="73">
        <f t="shared" si="9"/>
        <v>0.92889880580928808</v>
      </c>
      <c r="W64" s="73">
        <f t="shared" si="56"/>
        <v>9.6773195857267243E-3</v>
      </c>
      <c r="X64" s="73">
        <f t="shared" si="57"/>
        <v>8.0201825288564472E-3</v>
      </c>
      <c r="Y64" s="73">
        <f t="shared" si="58"/>
        <v>5.0760144129011987E-3</v>
      </c>
      <c r="Z64" s="77">
        <v>4.2750000000000002E-3</v>
      </c>
      <c r="AA64" s="78">
        <v>2.5400000000000002E-3</v>
      </c>
      <c r="AB64" s="78">
        <f>IF(Cotización!$B$7 ="Nacional ",IFERROR(VLOOKUP(D64,$DU$6:$DX$20,2,TRUE)," "),IF(Cotización!$B$7 ="Dólar",IFERROR(VLOOKUP(D64,$DU$6:$DX$20,3,TRUE)," "),IFERROR(VLOOKUP(D64,$DU$6:$DX$20,4,TRUE)," ")))</f>
        <v>5.5E-2</v>
      </c>
      <c r="AC64" s="78">
        <f>IF(Cotización!$B$7 ="Nacional ",IFERROR(VLOOKUP(D64,$DK$6:$DN$24,2,TRUE)," "),IF(Cotización!$B$7 ="Dólar",IFERROR(VLOOKUP(D64,$DK$6:$DN$24,3,TRUE)," "),IFERROR(VLOOKUP(D64,$DK$6:$DN$24,4,TRUE)," ")))</f>
        <v>5.7000000000000002E-2</v>
      </c>
      <c r="AD64" s="79">
        <f xml:space="preserve"> IF(Cotización!$B$7 ="Nacional ",IFERROR(VLOOKUP(D64,$DP$6:$DS$22,2,TRUE)," "),IF(Cotización!$B$7 ="Dólar",IFERROR(VLOOKUP(D64,$DP$6:$DS$22,3,TRUE)," "),IFERROR(VLOOKUP(D64,$DP$6:$DS$22,4,TRUE)," ")))</f>
        <v>6.2799999999999995E-2</v>
      </c>
      <c r="AE64" s="79">
        <f t="shared" si="10"/>
        <v>4.1522073225000004E-3</v>
      </c>
      <c r="AF64" s="79">
        <f t="shared" si="11"/>
        <v>4.1479395615000008E-3</v>
      </c>
      <c r="AG64" s="73">
        <f t="shared" si="12"/>
        <v>4.1355630546E-3</v>
      </c>
      <c r="AH64" s="73">
        <f t="shared" si="13"/>
        <v>2.4649198225000003E-3</v>
      </c>
      <c r="AI64" s="73">
        <f t="shared" si="14"/>
        <v>2.4623870615000003E-3</v>
      </c>
      <c r="AJ64" s="73">
        <f t="shared" si="15"/>
        <v>2.4550420546E-3</v>
      </c>
      <c r="AK64" s="73">
        <f t="shared" si="16"/>
        <v>5.4812786572500001E-2</v>
      </c>
      <c r="AL64" s="73">
        <f t="shared" si="17"/>
        <v>5.6805978811500006E-2</v>
      </c>
      <c r="AM64" s="73">
        <f t="shared" si="18"/>
        <v>6.2586236304600001E-2</v>
      </c>
      <c r="AN64" s="73">
        <f t="shared" si="19"/>
        <v>6.1429913717500007E-2</v>
      </c>
      <c r="AO64" s="73">
        <f t="shared" si="59"/>
        <v>6.3416305434500012E-2</v>
      </c>
      <c r="AP64" s="73">
        <f t="shared" si="20"/>
        <v>6.9176841413799997E-2</v>
      </c>
      <c r="AQ64" s="73">
        <f t="shared" si="21"/>
        <v>0.93857008628249994</v>
      </c>
      <c r="AR64" s="73">
        <f t="shared" si="22"/>
        <v>0.93658369456549995</v>
      </c>
      <c r="AS64" s="73">
        <f t="shared" si="79"/>
        <v>0.93082315858620002</v>
      </c>
      <c r="AT64" s="73">
        <f t="shared" si="60"/>
        <v>9.8520103783356731E-3</v>
      </c>
      <c r="AU64" s="73">
        <f t="shared" si="61"/>
        <v>8.1649593991895107E-3</v>
      </c>
      <c r="AV64" s="80">
        <f t="shared" si="62"/>
        <v>5.1676444322706107E-3</v>
      </c>
      <c r="AW64" s="73">
        <f t="shared" si="75"/>
        <v>7.7223690082233471E-3</v>
      </c>
      <c r="AX64" s="73">
        <f t="shared" si="24"/>
        <v>7.7454898735174289E-3</v>
      </c>
      <c r="AY64" s="73">
        <f t="shared" si="25"/>
        <v>7.7534625856878021E-3</v>
      </c>
      <c r="AZ64" s="73">
        <f t="shared" si="26"/>
        <v>5.4780750415314744E-2</v>
      </c>
      <c r="BA64" s="73">
        <f t="shared" si="27"/>
        <v>5.6772777703144373E-2</v>
      </c>
      <c r="BB64" s="73">
        <f t="shared" si="63"/>
        <v>6.2549656837850284E-2</v>
      </c>
      <c r="BC64" s="73">
        <f t="shared" si="28"/>
        <v>6.253421300100255E-2</v>
      </c>
      <c r="BD64" s="73">
        <f t="shared" si="29"/>
        <v>6.4518267576661806E-2</v>
      </c>
      <c r="BE64" s="73">
        <f t="shared" si="30"/>
        <v>7.027202584607363E-2</v>
      </c>
      <c r="BF64" s="73">
        <f t="shared" si="31"/>
        <v>0.93746578699899741</v>
      </c>
      <c r="BG64" s="73">
        <f t="shared" si="32"/>
        <v>0.93548173242333821</v>
      </c>
      <c r="BH64" s="73">
        <f t="shared" si="33"/>
        <v>0.92972797415392638</v>
      </c>
      <c r="BI64" s="73">
        <f t="shared" si="64"/>
        <v>9.760758065387792E-3</v>
      </c>
      <c r="BJ64" s="73">
        <f t="shared" si="65"/>
        <v>8.089333064899399E-3</v>
      </c>
      <c r="BK64" s="80">
        <f t="shared" si="71"/>
        <v>5.1197801397223708E-3</v>
      </c>
      <c r="BL64" s="77">
        <v>4.2750000000000002E-3</v>
      </c>
      <c r="BM64" s="77">
        <f t="shared" si="34"/>
        <v>5.5E-2</v>
      </c>
      <c r="BN64" s="77">
        <f t="shared" si="35"/>
        <v>5.7000000000000002E-2</v>
      </c>
      <c r="BO64" s="79">
        <f t="shared" si="36"/>
        <v>6.2799999999999995E-2</v>
      </c>
      <c r="BP64" s="79">
        <f t="shared" si="37"/>
        <v>4.1574375000000005E-3</v>
      </c>
      <c r="BQ64" s="79">
        <f t="shared" si="38"/>
        <v>4.1531624999999999E-3</v>
      </c>
      <c r="BR64" s="73">
        <f t="shared" si="76"/>
        <v>4.1407650000000002E-3</v>
      </c>
      <c r="BS64" s="73">
        <f t="shared" si="39"/>
        <v>5.4882437499999999E-2</v>
      </c>
      <c r="BT64" s="73">
        <f t="shared" si="40"/>
        <v>5.6878162500000003E-2</v>
      </c>
      <c r="BU64" s="73">
        <f t="shared" si="41"/>
        <v>6.2665764999999998E-2</v>
      </c>
      <c r="BV64" s="73">
        <f t="shared" si="42"/>
        <v>5.9039874999999999E-2</v>
      </c>
      <c r="BW64" s="73">
        <f t="shared" si="72"/>
        <v>6.1031325000000004E-2</v>
      </c>
      <c r="BX64" s="73">
        <f t="shared" si="43"/>
        <v>6.6806530000000003E-2</v>
      </c>
      <c r="BY64" s="73">
        <f t="shared" si="44"/>
        <v>0.94096012500000004</v>
      </c>
      <c r="BZ64" s="73">
        <f t="shared" si="45"/>
        <v>0.93896867500000003</v>
      </c>
      <c r="CA64" s="73">
        <f t="shared" si="46"/>
        <v>0.93319346999999997</v>
      </c>
      <c r="CB64" s="73">
        <f t="shared" si="66"/>
        <v>1.0109015797058335E-2</v>
      </c>
      <c r="CC64" s="73">
        <f t="shared" si="67"/>
        <v>8.3779553998693922E-3</v>
      </c>
      <c r="CD64" s="73">
        <f t="shared" si="80"/>
        <v>5.3024506870474079E-3</v>
      </c>
      <c r="CE64" s="73">
        <f>IF(A64&lt;=Cotización!$B$15+1,IF(Cotización!$B$8="Fija",VLOOKUP(Tablas!A64,Tablas!$DE$3:$DG$116,2,FALSE),(VLOOKUP(A64,Tablas!$DE$3:$DG$116,3,FALSE))/100),"")</f>
        <v>4.3099999999999999E-2</v>
      </c>
      <c r="CF64" s="81">
        <f t="shared" si="77"/>
        <v>7.5784033860569436E-2</v>
      </c>
      <c r="CG64" s="81">
        <f t="shared" si="78"/>
        <v>7.264573797984035E-2</v>
      </c>
      <c r="CH64" s="83">
        <f>IF(D64&lt;=110,IF(Cotización!$B$10="Geométrico",POWER(1+Cotización!$B$11,Tablas!A64),1+Tablas!A64*Cotización!$B$11),"")</f>
        <v>1.6099999999999999</v>
      </c>
      <c r="CI64" s="83">
        <f>IF(Cotización!$F$3="","",Cotización!$F$3)</f>
        <v>0.04</v>
      </c>
      <c r="CJ64" s="83">
        <f>IF(Cotización!$G$3="","",Cotización!$G$3)</f>
        <v>0.04</v>
      </c>
      <c r="CK64" s="83">
        <f>IF(Cotización!$H$3="","",Cotización!$H$3)</f>
        <v>0.04</v>
      </c>
      <c r="CL64" s="52"/>
      <c r="CM64" s="52"/>
      <c r="CN64" s="52"/>
      <c r="CP64" s="15">
        <v>61</v>
      </c>
      <c r="CQ64" s="16"/>
      <c r="CR64"/>
      <c r="CS64" s="16">
        <v>62</v>
      </c>
      <c r="CT64" s="16">
        <v>62</v>
      </c>
      <c r="CU64"/>
      <c r="CV64"/>
      <c r="CW64"/>
      <c r="CX64"/>
      <c r="CY64"/>
      <c r="CZ64"/>
      <c r="DA64"/>
      <c r="DB64"/>
      <c r="DE64" s="24">
        <v>59</v>
      </c>
      <c r="DF64" s="23">
        <f>Cotización!$B$9</f>
        <v>4.2500000000000003E-2</v>
      </c>
      <c r="DG64" s="158">
        <v>4.3</v>
      </c>
    </row>
    <row r="65" spans="1:111" s="12" customFormat="1" ht="15.6" x14ac:dyDescent="0.3">
      <c r="A65" s="10">
        <f t="shared" si="69"/>
        <v>62</v>
      </c>
      <c r="B65" s="11">
        <v>8.5926022291818241E-3</v>
      </c>
      <c r="C65" s="11">
        <v>9.8400065952214378E-4</v>
      </c>
      <c r="D65" s="10">
        <f t="shared" si="70"/>
        <v>63</v>
      </c>
      <c r="E65" s="73">
        <f>IF(Cotización!$B$7 ="Nacional ",IFERROR(VLOOKUP(D65,$DU$32:$DX$46,2,TRUE)," "),IF(Cotización!$B$7 ="Dólar",IFERROR(VLOOKUP(D65,$DU$32:$DX$46,3,TRUE)," "),IFERROR(VLOOKUP(D65,$DU$32:$DX$46,4,TRUE)," ")))</f>
        <v>5.5E-2</v>
      </c>
      <c r="F65" s="73">
        <f>IF(Cotización!$B$7 ="Nacional ",IFERROR(VLOOKUP(D65,$DK$32:$DN$50,2,TRUE)," "),IF(Cotización!$B$7 ="Dólar",IFERROR(VLOOKUP(D65,$DK$32:$DN$50,3,TRUE)," "),IFERROR(VLOOKUP(D65,$DK$32:$DN$50,4,TRUE)," ")))</f>
        <v>5.7000000000000002E-2</v>
      </c>
      <c r="G65" s="76">
        <f>IF(Cotización!$B$7 ="Nacional ",IFERROR(VLOOKUP(D65,$DP$32:$DS$48,2,TRUE)," "),IF(Cotización!$B$7 ="Dólar",IFERROR(VLOOKUP(D65,$DP$32:$DS$48,3,TRUE)," "),IFERROR(VLOOKUP(D65,$DP$32:$DS$48,4,TRUE)," ")))</f>
        <v>6.2799999999999995E-2</v>
      </c>
      <c r="H65" s="73">
        <f t="shared" si="49"/>
        <v>8.3187439500316384E-3</v>
      </c>
      <c r="I65" s="73">
        <f t="shared" si="50"/>
        <v>8.3436461499188288E-3</v>
      </c>
      <c r="J65" s="73">
        <f t="shared" si="51"/>
        <v>8.3522331153971698E-3</v>
      </c>
      <c r="K65" s="73">
        <f t="shared" si="4"/>
        <v>9.5188972499444949E-4</v>
      </c>
      <c r="L65" s="73">
        <f t="shared" si="5"/>
        <v>9.5286808890313133E-4</v>
      </c>
      <c r="M65" s="73">
        <f t="shared" si="73"/>
        <v>9.4905246965927234E-4</v>
      </c>
      <c r="N65" s="73">
        <f t="shared" si="6"/>
        <v>5.4736798431208752E-2</v>
      </c>
      <c r="O65" s="73">
        <f t="shared" si="7"/>
        <v>5.672722746507089E-2</v>
      </c>
      <c r="P65" s="73">
        <f t="shared" si="74"/>
        <v>6.2499471663271078E-2</v>
      </c>
      <c r="Q65" s="73">
        <f t="shared" si="52"/>
        <v>6.4041899635509048E-2</v>
      </c>
      <c r="R65" s="73">
        <f t="shared" si="53"/>
        <v>6.6022763339984164E-2</v>
      </c>
      <c r="S65" s="73">
        <f t="shared" si="54"/>
        <v>7.1767268082961994E-2</v>
      </c>
      <c r="T65" s="73">
        <f t="shared" si="8"/>
        <v>0.93595810036449101</v>
      </c>
      <c r="U65" s="73">
        <f t="shared" si="55"/>
        <v>0.93397723666001586</v>
      </c>
      <c r="V65" s="73">
        <f t="shared" si="9"/>
        <v>0.92823273191703803</v>
      </c>
      <c r="W65" s="73">
        <f t="shared" si="56"/>
        <v>9.0640651123052567E-3</v>
      </c>
      <c r="X65" s="73">
        <f t="shared" si="57"/>
        <v>7.4960430099678997E-3</v>
      </c>
      <c r="Y65" s="73">
        <f t="shared" si="58"/>
        <v>4.7151037264146576E-3</v>
      </c>
      <c r="Z65" s="77">
        <v>4.6639999999999997E-3</v>
      </c>
      <c r="AA65" s="78">
        <v>2.7460000000000002E-3</v>
      </c>
      <c r="AB65" s="78">
        <f>IF(Cotización!$B$7 ="Nacional ",IFERROR(VLOOKUP(D65,$DU$6:$DX$20,2,TRUE)," "),IF(Cotización!$B$7 ="Dólar",IFERROR(VLOOKUP(D65,$DU$6:$DX$20,3,TRUE)," "),IFERROR(VLOOKUP(D65,$DU$6:$DX$20,4,TRUE)," ")))</f>
        <v>5.5E-2</v>
      </c>
      <c r="AC65" s="78">
        <f>IF(Cotización!$B$7 ="Nacional ",IFERROR(VLOOKUP(D65,$DK$6:$DN$24,2,TRUE)," "),IF(Cotización!$B$7 ="Dólar",IFERROR(VLOOKUP(D65,$DK$6:$DN$24,3,TRUE)," "),IFERROR(VLOOKUP(D65,$DK$6:$DN$24,4,TRUE)," ")))</f>
        <v>5.7000000000000002E-2</v>
      </c>
      <c r="AD65" s="79">
        <f xml:space="preserve"> IF(Cotización!$B$7 ="Nacional ",IFERROR(VLOOKUP(D65,$DP$6:$DS$22,2,TRUE)," "),IF(Cotización!$B$7 ="Dólar",IFERROR(VLOOKUP(D65,$DP$6:$DS$22,3,TRUE)," "),IFERROR(VLOOKUP(D65,$DP$6:$DS$22,4,TRUE)," ")))</f>
        <v>6.2799999999999995E-2</v>
      </c>
      <c r="AE65" s="79">
        <f t="shared" si="10"/>
        <v>4.5295711293066665E-3</v>
      </c>
      <c r="AF65" s="79">
        <f t="shared" si="11"/>
        <v>4.5249156675359996E-3</v>
      </c>
      <c r="AG65" s="73">
        <f t="shared" si="12"/>
        <v>4.5114148284010665E-3</v>
      </c>
      <c r="AH65" s="73">
        <f t="shared" si="13"/>
        <v>2.6643161293066668E-3</v>
      </c>
      <c r="AI65" s="73">
        <f t="shared" si="14"/>
        <v>2.6615786675360004E-3</v>
      </c>
      <c r="AJ65" s="73">
        <f t="shared" si="15"/>
        <v>2.6536400284010667E-3</v>
      </c>
      <c r="AK65" s="73">
        <f t="shared" si="16"/>
        <v>5.4796459801306673E-2</v>
      </c>
      <c r="AL65" s="73">
        <f t="shared" si="17"/>
        <v>5.6789058339536007E-2</v>
      </c>
      <c r="AM65" s="73">
        <f t="shared" si="18"/>
        <v>6.2567594100401067E-2</v>
      </c>
      <c r="AN65" s="73">
        <f t="shared" si="19"/>
        <v>6.1990347059920008E-2</v>
      </c>
      <c r="AO65" s="73">
        <f t="shared" si="59"/>
        <v>6.3975552674607999E-2</v>
      </c>
      <c r="AP65" s="73">
        <f t="shared" si="20"/>
        <v>6.97326489572032E-2</v>
      </c>
      <c r="AQ65" s="73">
        <f t="shared" si="21"/>
        <v>0.93800965294007999</v>
      </c>
      <c r="AR65" s="73">
        <f t="shared" si="22"/>
        <v>0.93602444732539203</v>
      </c>
      <c r="AS65" s="73">
        <f t="shared" si="79"/>
        <v>0.93026735104279679</v>
      </c>
      <c r="AT65" s="73">
        <f t="shared" si="60"/>
        <v>9.2468022308505975E-3</v>
      </c>
      <c r="AU65" s="73">
        <f t="shared" si="61"/>
        <v>7.6471678400702164E-3</v>
      </c>
      <c r="AV65" s="80">
        <f t="shared" si="62"/>
        <v>4.8101631128965204E-3</v>
      </c>
      <c r="AW65" s="73">
        <f t="shared" si="75"/>
        <v>8.3227945191855154E-3</v>
      </c>
      <c r="AX65" s="73">
        <f t="shared" si="24"/>
        <v>8.347713065650143E-3</v>
      </c>
      <c r="AY65" s="73">
        <f t="shared" si="25"/>
        <v>8.3563056678793244E-3</v>
      </c>
      <c r="AZ65" s="73">
        <f t="shared" si="26"/>
        <v>5.4763703438697499E-2</v>
      </c>
      <c r="BA65" s="73">
        <f t="shared" si="27"/>
        <v>5.6755110836468323E-2</v>
      </c>
      <c r="BB65" s="73">
        <f t="shared" si="63"/>
        <v>6.2530192290003686E-2</v>
      </c>
      <c r="BC65" s="73">
        <f t="shared" si="28"/>
        <v>6.3120009106576822E-2</v>
      </c>
      <c r="BD65" s="73">
        <f t="shared" si="29"/>
        <v>6.5102823902118467E-2</v>
      </c>
      <c r="BE65" s="73">
        <f t="shared" si="30"/>
        <v>7.0852986809189195E-2</v>
      </c>
      <c r="BF65" s="73">
        <f t="shared" si="31"/>
        <v>0.93687999089342322</v>
      </c>
      <c r="BG65" s="73">
        <f t="shared" si="32"/>
        <v>0.93489717609788148</v>
      </c>
      <c r="BH65" s="73">
        <f t="shared" si="33"/>
        <v>0.92914701319081083</v>
      </c>
      <c r="BI65" s="73">
        <f t="shared" si="64"/>
        <v>9.1503767414755771E-3</v>
      </c>
      <c r="BJ65" s="73">
        <f t="shared" si="65"/>
        <v>7.5674233097014817E-3</v>
      </c>
      <c r="BK65" s="80">
        <f t="shared" si="71"/>
        <v>4.760002817417586E-3</v>
      </c>
      <c r="BL65" s="77">
        <v>4.6639999999999997E-3</v>
      </c>
      <c r="BM65" s="77">
        <f t="shared" si="34"/>
        <v>5.5E-2</v>
      </c>
      <c r="BN65" s="77">
        <f t="shared" si="35"/>
        <v>5.7000000000000002E-2</v>
      </c>
      <c r="BO65" s="79">
        <f t="shared" si="36"/>
        <v>6.2799999999999995E-2</v>
      </c>
      <c r="BP65" s="79">
        <f t="shared" si="37"/>
        <v>4.5357399999999999E-3</v>
      </c>
      <c r="BQ65" s="79">
        <f t="shared" si="38"/>
        <v>4.5310760000000002E-3</v>
      </c>
      <c r="BR65" s="73">
        <f t="shared" si="76"/>
        <v>4.5175503999999997E-3</v>
      </c>
      <c r="BS65" s="73">
        <f t="shared" si="39"/>
        <v>5.4871740000000002E-2</v>
      </c>
      <c r="BT65" s="73">
        <f t="shared" si="40"/>
        <v>5.6867076000000003E-2</v>
      </c>
      <c r="BU65" s="73">
        <f t="shared" si="41"/>
        <v>6.2653550399999994E-2</v>
      </c>
      <c r="BV65" s="73">
        <f t="shared" si="42"/>
        <v>5.9407479999999999E-2</v>
      </c>
      <c r="BW65" s="73">
        <f t="shared" si="72"/>
        <v>6.1398152000000004E-2</v>
      </c>
      <c r="BX65" s="73">
        <f t="shared" si="43"/>
        <v>6.7171100799999994E-2</v>
      </c>
      <c r="BY65" s="73">
        <f t="shared" si="44"/>
        <v>0.94059252000000004</v>
      </c>
      <c r="BZ65" s="73">
        <f t="shared" si="45"/>
        <v>0.93860184800000002</v>
      </c>
      <c r="CA65" s="73">
        <f t="shared" si="46"/>
        <v>0.93282889920000001</v>
      </c>
      <c r="CB65" s="73">
        <f t="shared" si="66"/>
        <v>9.512180768026986E-3</v>
      </c>
      <c r="CC65" s="73">
        <f t="shared" si="67"/>
        <v>7.8666376810244583E-3</v>
      </c>
      <c r="CD65" s="73">
        <f t="shared" si="80"/>
        <v>4.9482123561496545E-3</v>
      </c>
      <c r="CE65" s="73">
        <f>IF(A65&lt;=Cotización!$B$15+1,IF(Cotización!$B$8="Fija",VLOOKUP(Tablas!A65,Tablas!$DE$3:$DG$116,2,FALSE),(VLOOKUP(A65,Tablas!$DE$3:$DG$116,3,FALSE))/100),"")</f>
        <v>4.3099999999999999E-2</v>
      </c>
      <c r="CF65" s="81">
        <f t="shared" si="77"/>
        <v>7.264573797984035E-2</v>
      </c>
      <c r="CG65" s="81">
        <f t="shared" si="78"/>
        <v>6.9637402204601559E-2</v>
      </c>
      <c r="CH65" s="83">
        <f>IF(D65&lt;=110,IF(Cotización!$B$10="Geométrico",POWER(1+Cotización!$B$11,Tablas!A65),1+Tablas!A65*Cotización!$B$11),"")</f>
        <v>1.62</v>
      </c>
      <c r="CI65" s="83">
        <f>IF(Cotización!$F$3="","",Cotización!$F$3)</f>
        <v>0.04</v>
      </c>
      <c r="CJ65" s="83">
        <f>IF(Cotización!$G$3="","",Cotización!$G$3)</f>
        <v>0.04</v>
      </c>
      <c r="CK65" s="83">
        <f>IF(Cotización!$H$3="","",Cotización!$H$3)</f>
        <v>0.04</v>
      </c>
      <c r="CL65" s="52"/>
      <c r="CM65" s="52"/>
      <c r="CN65" s="52"/>
      <c r="CP65" s="15">
        <v>62</v>
      </c>
      <c r="CQ65" s="16"/>
      <c r="CR65"/>
      <c r="CS65" s="16">
        <v>63</v>
      </c>
      <c r="CT65" s="16">
        <v>63</v>
      </c>
      <c r="CU65"/>
      <c r="CV65"/>
      <c r="CW65"/>
      <c r="CX65"/>
      <c r="CY65"/>
      <c r="CZ65"/>
      <c r="DA65"/>
      <c r="DB65"/>
      <c r="DE65" s="24">
        <v>60</v>
      </c>
      <c r="DF65" s="23">
        <f>Cotización!$B$9</f>
        <v>4.2500000000000003E-2</v>
      </c>
      <c r="DG65" s="158">
        <v>4.3</v>
      </c>
    </row>
    <row r="66" spans="1:111" s="12" customFormat="1" ht="15.6" x14ac:dyDescent="0.3">
      <c r="A66" s="10">
        <f t="shared" si="69"/>
        <v>63</v>
      </c>
      <c r="B66" s="11">
        <v>9.2606896487880605E-3</v>
      </c>
      <c r="C66" s="11">
        <v>1.0856853157680587E-3</v>
      </c>
      <c r="D66" s="10">
        <f t="shared" si="70"/>
        <v>64</v>
      </c>
      <c r="E66" s="73">
        <f>IF(Cotización!$B$7 ="Nacional ",IFERROR(VLOOKUP(D66,$DU$32:$DX$46,2,TRUE)," "),IF(Cotización!$B$7 ="Dólar",IFERROR(VLOOKUP(D66,$DU$32:$DX$46,3,TRUE)," "),IFERROR(VLOOKUP(D66,$DU$32:$DX$46,4,TRUE)," ")))</f>
        <v>5.5E-2</v>
      </c>
      <c r="F66" s="73">
        <f>IF(Cotización!$B$7 ="Nacional ",IFERROR(VLOOKUP(D66,$DK$32:$DN$50,2,TRUE)," "),IF(Cotización!$B$7 ="Dólar",IFERROR(VLOOKUP(D66,$DK$32:$DN$50,3,TRUE)," "),IFERROR(VLOOKUP(D66,$DK$32:$DN$50,4,TRUE)," ")))</f>
        <v>5.7000000000000002E-2</v>
      </c>
      <c r="G66" s="76">
        <f>IF(Cotización!$B$7 ="Nacional ",IFERROR(VLOOKUP(D66,$DP$32:$DS$48,2,TRUE)," "),IF(Cotización!$B$7 ="Dólar",IFERROR(VLOOKUP(D66,$DP$32:$DS$48,3,TRUE)," "),IFERROR(VLOOKUP(D66,$DP$32:$DS$48,4,TRUE)," ")))</f>
        <v>6.2799999999999995E-2</v>
      </c>
      <c r="H66" s="73">
        <f t="shared" si="49"/>
        <v>8.9650873642437533E-3</v>
      </c>
      <c r="I66" s="73">
        <f t="shared" si="50"/>
        <v>8.9919239261153586E-3</v>
      </c>
      <c r="J66" s="73">
        <f t="shared" si="51"/>
        <v>9.0011779129676381E-3</v>
      </c>
      <c r="K66" s="73">
        <f t="shared" si="4"/>
        <v>1.0499072165864277E-3</v>
      </c>
      <c r="L66" s="73">
        <f t="shared" si="5"/>
        <v>1.0509861991056853E-3</v>
      </c>
      <c r="M66" s="73">
        <f t="shared" si="73"/>
        <v>1.0467781672805804E-3</v>
      </c>
      <c r="N66" s="73">
        <f t="shared" si="6"/>
        <v>5.4715659015378747E-2</v>
      </c>
      <c r="O66" s="73">
        <f t="shared" si="7"/>
        <v>5.6705319343210707E-2</v>
      </c>
      <c r="P66" s="73">
        <f t="shared" si="74"/>
        <v>6.2475334293923365E-2</v>
      </c>
      <c r="Q66" s="73">
        <f t="shared" si="52"/>
        <v>6.4767823127452065E-2</v>
      </c>
      <c r="R66" s="73">
        <f t="shared" si="53"/>
        <v>6.6747150485912496E-2</v>
      </c>
      <c r="S66" s="73">
        <f t="shared" si="54"/>
        <v>7.2487199825447698E-2</v>
      </c>
      <c r="T66" s="73">
        <f t="shared" si="8"/>
        <v>0.93523217687254789</v>
      </c>
      <c r="U66" s="73">
        <f t="shared" si="55"/>
        <v>0.93325284951408749</v>
      </c>
      <c r="V66" s="73">
        <f t="shared" si="9"/>
        <v>0.92751280017455229</v>
      </c>
      <c r="W66" s="73">
        <f t="shared" si="56"/>
        <v>8.4835851640932842E-3</v>
      </c>
      <c r="X66" s="73">
        <f t="shared" si="57"/>
        <v>7.001133536334447E-3</v>
      </c>
      <c r="Y66" s="73">
        <f t="shared" si="58"/>
        <v>4.3767136132420838E-3</v>
      </c>
      <c r="Z66" s="77">
        <v>5.0959999999999998E-3</v>
      </c>
      <c r="AA66" s="78">
        <v>2.9650000000000002E-3</v>
      </c>
      <c r="AB66" s="78">
        <f>IF(Cotización!$B$7 ="Nacional ",IFERROR(VLOOKUP(D66,$DU$6:$DX$20,2,TRUE)," "),IF(Cotización!$B$7 ="Dólar",IFERROR(VLOOKUP(D66,$DU$6:$DX$20,3,TRUE)," "),IFERROR(VLOOKUP(D66,$DU$6:$DX$20,4,TRUE)," ")))</f>
        <v>5.5E-2</v>
      </c>
      <c r="AC66" s="78">
        <f>IF(Cotización!$B$7 ="Nacional ",IFERROR(VLOOKUP(D66,$DK$6:$DN$24,2,TRUE)," "),IF(Cotización!$B$7 ="Dólar",IFERROR(VLOOKUP(D66,$DK$6:$DN$24,3,TRUE)," "),IFERROR(VLOOKUP(D66,$DK$6:$DN$24,4,TRUE)," ")))</f>
        <v>5.7000000000000002E-2</v>
      </c>
      <c r="AD66" s="79">
        <f xml:space="preserve"> IF(Cotización!$B$7 ="Nacional ",IFERROR(VLOOKUP(D66,$DP$6:$DS$22,2,TRUE)," "),IF(Cotización!$B$7 ="Dólar",IFERROR(VLOOKUP(D66,$DP$6:$DS$22,3,TRUE)," "),IFERROR(VLOOKUP(D66,$DP$6:$DS$22,4,TRUE)," ")))</f>
        <v>6.2799999999999995E-2</v>
      </c>
      <c r="AE66" s="79">
        <f t="shared" si="10"/>
        <v>4.9485821900666664E-3</v>
      </c>
      <c r="AF66" s="79">
        <f t="shared" si="11"/>
        <v>4.9434962631600002E-3</v>
      </c>
      <c r="AG66" s="73">
        <f t="shared" si="12"/>
        <v>4.9287470751306663E-3</v>
      </c>
      <c r="AH66" s="73">
        <f t="shared" si="13"/>
        <v>2.8761846900666669E-3</v>
      </c>
      <c r="AI66" s="73">
        <f t="shared" si="14"/>
        <v>2.8732297631600002E-3</v>
      </c>
      <c r="AJ66" s="73">
        <f t="shared" si="15"/>
        <v>2.8646604751306672E-3</v>
      </c>
      <c r="AK66" s="73">
        <f t="shared" si="16"/>
        <v>5.477859951006666E-2</v>
      </c>
      <c r="AL66" s="73">
        <f t="shared" si="17"/>
        <v>5.6770548583159997E-2</v>
      </c>
      <c r="AM66" s="73">
        <f t="shared" si="18"/>
        <v>6.2547200895130661E-2</v>
      </c>
      <c r="AN66" s="73">
        <f t="shared" si="19"/>
        <v>6.2603366390199991E-2</v>
      </c>
      <c r="AO66" s="73">
        <f t="shared" si="59"/>
        <v>6.4587274609479994E-2</v>
      </c>
      <c r="AP66" s="73">
        <f t="shared" si="20"/>
        <v>7.0340608445392E-2</v>
      </c>
      <c r="AQ66" s="73">
        <f t="shared" si="21"/>
        <v>0.93739663360979997</v>
      </c>
      <c r="AR66" s="73">
        <f t="shared" si="22"/>
        <v>0.93541272539052001</v>
      </c>
      <c r="AS66" s="73">
        <f t="shared" si="79"/>
        <v>0.92965939155460797</v>
      </c>
      <c r="AT66" s="73">
        <f t="shared" si="60"/>
        <v>8.6735897513657255E-3</v>
      </c>
      <c r="AU66" s="73">
        <f t="shared" si="61"/>
        <v>7.1579360511062366E-3</v>
      </c>
      <c r="AV66" s="80">
        <f t="shared" si="62"/>
        <v>4.4747376971180199E-3</v>
      </c>
      <c r="AW66" s="73">
        <f t="shared" si="75"/>
        <v>8.9699039938161158E-3</v>
      </c>
      <c r="AX66" s="73">
        <f t="shared" si="24"/>
        <v>8.9967599937976015E-3</v>
      </c>
      <c r="AY66" s="73">
        <f t="shared" si="25"/>
        <v>9.0060206834463898E-3</v>
      </c>
      <c r="AZ66" s="73">
        <f t="shared" si="26"/>
        <v>5.4745331034658326E-2</v>
      </c>
      <c r="BA66" s="73">
        <f t="shared" si="27"/>
        <v>5.6736070345009541E-2</v>
      </c>
      <c r="BB66" s="73">
        <f t="shared" si="63"/>
        <v>6.2509214345028041E-2</v>
      </c>
      <c r="BC66" s="73">
        <f t="shared" si="28"/>
        <v>6.3751351718104712E-2</v>
      </c>
      <c r="BD66" s="73">
        <f t="shared" si="29"/>
        <v>6.5732830338807141E-2</v>
      </c>
      <c r="BE66" s="73">
        <f t="shared" si="30"/>
        <v>7.1479118338844155E-2</v>
      </c>
      <c r="BF66" s="73">
        <f t="shared" si="31"/>
        <v>0.93624864828189525</v>
      </c>
      <c r="BG66" s="73">
        <f t="shared" si="32"/>
        <v>0.93426716966119283</v>
      </c>
      <c r="BH66" s="73">
        <f t="shared" si="33"/>
        <v>0.92852088166115587</v>
      </c>
      <c r="BI66" s="73">
        <f t="shared" si="64"/>
        <v>8.5728048782250307E-3</v>
      </c>
      <c r="BJ66" s="73">
        <f t="shared" si="65"/>
        <v>7.0747626825771988E-3</v>
      </c>
      <c r="BK66" s="80">
        <f t="shared" si="71"/>
        <v>4.4227424005833949E-3</v>
      </c>
      <c r="BL66" s="77">
        <v>5.0959999999999998E-3</v>
      </c>
      <c r="BM66" s="77">
        <f t="shared" si="34"/>
        <v>5.5E-2</v>
      </c>
      <c r="BN66" s="77">
        <f t="shared" si="35"/>
        <v>5.7000000000000002E-2</v>
      </c>
      <c r="BO66" s="79">
        <f t="shared" si="36"/>
        <v>6.2799999999999995E-2</v>
      </c>
      <c r="BP66" s="79">
        <f t="shared" si="37"/>
        <v>4.9558600000000003E-3</v>
      </c>
      <c r="BQ66" s="79">
        <f t="shared" si="38"/>
        <v>4.9507639999999999E-3</v>
      </c>
      <c r="BR66" s="73">
        <f t="shared" si="76"/>
        <v>4.9359855999999997E-3</v>
      </c>
      <c r="BS66" s="73">
        <f t="shared" si="39"/>
        <v>5.4859860000000003E-2</v>
      </c>
      <c r="BT66" s="73">
        <f t="shared" si="40"/>
        <v>5.6854764000000002E-2</v>
      </c>
      <c r="BU66" s="73">
        <f t="shared" si="41"/>
        <v>6.2639985599999989E-2</v>
      </c>
      <c r="BV66" s="73">
        <f t="shared" si="42"/>
        <v>5.9815720000000003E-2</v>
      </c>
      <c r="BW66" s="73">
        <f t="shared" si="72"/>
        <v>6.1805527999999998E-2</v>
      </c>
      <c r="BX66" s="73">
        <f t="shared" si="43"/>
        <v>6.7575971199999987E-2</v>
      </c>
      <c r="BY66" s="73">
        <f t="shared" si="44"/>
        <v>0.94018427999999998</v>
      </c>
      <c r="BZ66" s="73">
        <f t="shared" si="45"/>
        <v>0.93819447199999995</v>
      </c>
      <c r="CA66" s="73">
        <f t="shared" si="46"/>
        <v>0.93242402879999997</v>
      </c>
      <c r="CB66" s="73">
        <f t="shared" si="66"/>
        <v>8.9470860792940383E-3</v>
      </c>
      <c r="CC66" s="73">
        <f t="shared" si="67"/>
        <v>7.3836406649559908E-3</v>
      </c>
      <c r="CD66" s="73">
        <f t="shared" si="80"/>
        <v>4.6158354851949203E-3</v>
      </c>
      <c r="CE66" s="73">
        <f>IF(A66&lt;=Cotización!$B$15+1,IF(Cotización!$B$8="Fija",VLOOKUP(Tablas!A66,Tablas!$DE$3:$DG$116,2,FALSE),(VLOOKUP(A66,Tablas!$DE$3:$DG$116,3,FALSE))/100),"")</f>
        <v>4.3200000000000002E-2</v>
      </c>
      <c r="CF66" s="81">
        <f t="shared" si="77"/>
        <v>6.9637402204601559E-2</v>
      </c>
      <c r="CG66" s="81">
        <f t="shared" si="78"/>
        <v>6.675364475134353E-2</v>
      </c>
      <c r="CH66" s="83">
        <f>IF(D66&lt;=110,IF(Cotización!$B$10="Geométrico",POWER(1+Cotización!$B$11,Tablas!A66),1+Tablas!A66*Cotización!$B$11),"")</f>
        <v>1.63</v>
      </c>
      <c r="CI66" s="83">
        <f>IF(Cotización!$F$3="","",Cotización!$F$3)</f>
        <v>0.04</v>
      </c>
      <c r="CJ66" s="83">
        <f>IF(Cotización!$G$3="","",Cotización!$G$3)</f>
        <v>0.04</v>
      </c>
      <c r="CK66" s="83">
        <f>IF(Cotización!$H$3="","",Cotización!$H$3)</f>
        <v>0.04</v>
      </c>
      <c r="CL66" s="52"/>
      <c r="CM66" s="52"/>
      <c r="CN66" s="52"/>
      <c r="CP66" s="15">
        <v>63</v>
      </c>
      <c r="CQ66" s="16"/>
      <c r="CR66"/>
      <c r="CS66" s="16">
        <v>64</v>
      </c>
      <c r="CT66" s="16">
        <v>64</v>
      </c>
      <c r="CU66"/>
      <c r="CV66"/>
      <c r="CW66"/>
      <c r="CX66"/>
      <c r="CY66"/>
      <c r="CZ66"/>
      <c r="DA66"/>
      <c r="DB66"/>
      <c r="DE66" s="24">
        <v>61</v>
      </c>
      <c r="DF66" s="23">
        <f>Cotización!$B$9</f>
        <v>4.2500000000000003E-2</v>
      </c>
      <c r="DG66" s="158">
        <v>4.3099999999999996</v>
      </c>
    </row>
    <row r="67" spans="1:111" s="12" customFormat="1" ht="15.6" x14ac:dyDescent="0.3">
      <c r="A67" s="10">
        <f t="shared" si="69"/>
        <v>64</v>
      </c>
      <c r="B67" s="11">
        <v>9.9807218446484984E-3</v>
      </c>
      <c r="C67" s="11">
        <v>1.1978778606172903E-3</v>
      </c>
      <c r="D67" s="10">
        <f t="shared" si="70"/>
        <v>65</v>
      </c>
      <c r="E67" s="73">
        <f>IF(Cotización!$B$7 ="Nacional ",IFERROR(VLOOKUP(D67,$DU$32:$DX$46,2,TRUE)," "),IF(Cotización!$B$7 ="Dólar",IFERROR(VLOOKUP(D67,$DU$32:$DX$46,3,TRUE)," "),IFERROR(VLOOKUP(D67,$DU$32:$DX$46,4,TRUE)," ")))</f>
        <v>5.5E-2</v>
      </c>
      <c r="F67" s="73">
        <f>IF(Cotización!$B$7 ="Nacional ",IFERROR(VLOOKUP(D67,$DK$32:$DN$50,2,TRUE)," "),IF(Cotización!$B$7 ="Dólar",IFERROR(VLOOKUP(D67,$DK$32:$DN$50,3,TRUE)," "),IFERROR(VLOOKUP(D67,$DK$32:$DN$50,4,TRUE)," ")))</f>
        <v>5.7000000000000002E-2</v>
      </c>
      <c r="G67" s="76">
        <f>IF(Cotización!$B$7 ="Nacional ",IFERROR(VLOOKUP(D67,$DP$32:$DS$48,2,TRUE)," "),IF(Cotización!$B$7 ="Dólar",IFERROR(VLOOKUP(D67,$DP$32:$DS$48,3,TRUE)," "),IFERROR(VLOOKUP(D67,$DP$32:$DS$48,4,TRUE)," ")))</f>
        <v>6.2799999999999995E-2</v>
      </c>
      <c r="H67" s="73">
        <f t="shared" si="49"/>
        <v>9.6615996082158231E-3</v>
      </c>
      <c r="I67" s="73">
        <f t="shared" si="50"/>
        <v>9.6905205872395567E-3</v>
      </c>
      <c r="J67" s="73">
        <f t="shared" si="51"/>
        <v>9.7004933386270528E-3</v>
      </c>
      <c r="K67" s="73">
        <f t="shared" si="4"/>
        <v>1.1579876567532387E-3</v>
      </c>
      <c r="L67" s="73">
        <f t="shared" si="5"/>
        <v>1.159177564156702E-3</v>
      </c>
      <c r="M67" s="73">
        <f t="shared" ref="M67:M98" si="81">C67*(1-(B67+G67)/2+(B67*G67)/3)</f>
        <v>1.1545369252831943E-3</v>
      </c>
      <c r="N67" s="73">
        <f t="shared" si="6"/>
        <v>5.4692807695676922E-2</v>
      </c>
      <c r="O67" s="73">
        <f t="shared" si="7"/>
        <v>5.6681637066428814E-2</v>
      </c>
      <c r="P67" s="73">
        <f t="shared" ref="P67:P98" si="82">G67*(1-(B67+C67)/2+(B67*C67)/3)</f>
        <v>6.2449242241609276E-2</v>
      </c>
      <c r="Q67" s="73">
        <f t="shared" si="52"/>
        <v>6.5552478598460681E-2</v>
      </c>
      <c r="R67" s="73">
        <f t="shared" si="53"/>
        <v>6.7530145310421605E-2</v>
      </c>
      <c r="S67" s="73">
        <f t="shared" si="54"/>
        <v>7.3265378775108289E-2</v>
      </c>
      <c r="T67" s="73">
        <f t="shared" si="8"/>
        <v>0.9344475214015393</v>
      </c>
      <c r="U67" s="73">
        <f t="shared" si="55"/>
        <v>0.93246985468957844</v>
      </c>
      <c r="V67" s="73">
        <f t="shared" si="9"/>
        <v>0.9267346212248917</v>
      </c>
      <c r="W67" s="73">
        <f t="shared" si="56"/>
        <v>7.9341218206986138E-3</v>
      </c>
      <c r="X67" s="73">
        <f t="shared" si="57"/>
        <v>6.5338278226127625E-3</v>
      </c>
      <c r="Y67" s="73">
        <f t="shared" si="58"/>
        <v>4.0594578989802477E-3</v>
      </c>
      <c r="Z67" s="77">
        <v>5.5789999999999998E-3</v>
      </c>
      <c r="AA67" s="78">
        <v>3.1970000000000002E-3</v>
      </c>
      <c r="AB67" s="78">
        <f>IF(Cotización!$B$7 ="Nacional ",IFERROR(VLOOKUP(D67,$DU$6:$DX$20,2,TRUE)," "),IF(Cotización!$B$7 ="Dólar",IFERROR(VLOOKUP(D67,$DU$6:$DX$20,3,TRUE)," "),IFERROR(VLOOKUP(D67,$DU$6:$DX$20,4,TRUE)," ")))</f>
        <v>5.5E-2</v>
      </c>
      <c r="AC67" s="78">
        <f>IF(Cotización!$B$7 ="Nacional ",IFERROR(VLOOKUP(D67,$DK$6:$DN$24,2,TRUE)," "),IF(Cotización!$B$7 ="Dólar",IFERROR(VLOOKUP(D67,$DK$6:$DN$24,3,TRUE)," "),IFERROR(VLOOKUP(D67,$DK$6:$DN$24,4,TRUE)," ")))</f>
        <v>5.7000000000000002E-2</v>
      </c>
      <c r="AD67" s="79">
        <f xml:space="preserve"> IF(Cotización!$B$7 ="Nacional ",IFERROR(VLOOKUP(D67,$DP$6:$DS$22,2,TRUE)," "),IF(Cotización!$B$7 ="Dólar",IFERROR(VLOOKUP(D67,$DP$6:$DS$22,3,TRUE)," "),IFERROR(VLOOKUP(D67,$DP$6:$DS$22,4,TRUE)," ")))</f>
        <v>6.2799999999999995E-2</v>
      </c>
      <c r="AE67" s="79">
        <f t="shared" si="10"/>
        <v>5.4169864629883329E-3</v>
      </c>
      <c r="AF67" s="79">
        <f t="shared" si="11"/>
        <v>5.4114193536969994E-3</v>
      </c>
      <c r="AG67" s="73">
        <f t="shared" si="12"/>
        <v>5.3952747367521326E-3</v>
      </c>
      <c r="AH67" s="73">
        <f t="shared" si="13"/>
        <v>3.1004914629883338E-3</v>
      </c>
      <c r="AI67" s="73">
        <f t="shared" si="14"/>
        <v>3.0973063536970003E-3</v>
      </c>
      <c r="AJ67" s="73">
        <f t="shared" si="15"/>
        <v>3.0880695367521333E-3</v>
      </c>
      <c r="AK67" s="73">
        <f t="shared" si="16"/>
        <v>5.4758986994488335E-2</v>
      </c>
      <c r="AL67" s="73">
        <f t="shared" si="17"/>
        <v>5.6750222885197002E-2</v>
      </c>
      <c r="AM67" s="73">
        <f t="shared" si="18"/>
        <v>6.2524806968252133E-2</v>
      </c>
      <c r="AN67" s="73">
        <f t="shared" si="19"/>
        <v>6.3276464920465E-2</v>
      </c>
      <c r="AO67" s="73">
        <f t="shared" si="59"/>
        <v>6.5258948592591001E-2</v>
      </c>
      <c r="AP67" s="73">
        <f t="shared" si="20"/>
        <v>7.1008151241756398E-2</v>
      </c>
      <c r="AQ67" s="73">
        <f t="shared" si="21"/>
        <v>0.93672353507953499</v>
      </c>
      <c r="AR67" s="73">
        <f t="shared" si="22"/>
        <v>0.93474105140740904</v>
      </c>
      <c r="AS67" s="73">
        <f t="shared" si="79"/>
        <v>0.92899184875824359</v>
      </c>
      <c r="AT67" s="73">
        <f t="shared" si="60"/>
        <v>8.1305938342426925E-3</v>
      </c>
      <c r="AU67" s="73">
        <f t="shared" si="61"/>
        <v>6.6956244697363417E-3</v>
      </c>
      <c r="AV67" s="80">
        <f t="shared" si="62"/>
        <v>4.1599819248692056E-3</v>
      </c>
      <c r="AW67" s="73">
        <f t="shared" ref="AW67:AW98" si="83">B67*(1-G67/2)</f>
        <v>9.6673271787265352E-3</v>
      </c>
      <c r="AX67" s="73">
        <f t="shared" si="24"/>
        <v>9.6962712720760173E-3</v>
      </c>
      <c r="AY67" s="73">
        <f t="shared" si="25"/>
        <v>9.7062519939206653E-3</v>
      </c>
      <c r="AZ67" s="73">
        <f t="shared" si="26"/>
        <v>5.4725530149272165E-2</v>
      </c>
      <c r="BA67" s="73">
        <f t="shared" si="27"/>
        <v>5.6715549427427514E-2</v>
      </c>
      <c r="BB67" s="73">
        <f t="shared" si="63"/>
        <v>6.248660533407803E-2</v>
      </c>
      <c r="BC67" s="73">
        <f t="shared" si="28"/>
        <v>6.4431782143192826E-2</v>
      </c>
      <c r="BD67" s="73">
        <f t="shared" si="29"/>
        <v>6.6411820699503535E-2</v>
      </c>
      <c r="BE67" s="73">
        <f t="shared" si="30"/>
        <v>7.2153932512804567E-2</v>
      </c>
      <c r="BF67" s="73">
        <f t="shared" si="31"/>
        <v>0.93556821785680722</v>
      </c>
      <c r="BG67" s="73">
        <f t="shared" si="32"/>
        <v>0.93358817930049642</v>
      </c>
      <c r="BH67" s="73">
        <f t="shared" si="33"/>
        <v>0.92784606748719545</v>
      </c>
      <c r="BI67" s="73">
        <f t="shared" si="64"/>
        <v>8.026276979222622E-3</v>
      </c>
      <c r="BJ67" s="73">
        <f t="shared" si="65"/>
        <v>6.6097185074760279E-3</v>
      </c>
      <c r="BK67" s="80">
        <f t="shared" si="71"/>
        <v>4.1066086731498712E-3</v>
      </c>
      <c r="BL67" s="77">
        <v>5.5789999999999998E-3</v>
      </c>
      <c r="BM67" s="77">
        <f t="shared" si="34"/>
        <v>5.5E-2</v>
      </c>
      <c r="BN67" s="77">
        <f t="shared" si="35"/>
        <v>5.7000000000000002E-2</v>
      </c>
      <c r="BO67" s="79">
        <f t="shared" si="36"/>
        <v>6.2799999999999995E-2</v>
      </c>
      <c r="BP67" s="79">
        <f t="shared" si="37"/>
        <v>5.4255774999999997E-3</v>
      </c>
      <c r="BQ67" s="79">
        <f t="shared" si="38"/>
        <v>5.4199985000000003E-3</v>
      </c>
      <c r="BR67" s="73">
        <f t="shared" ref="BR67:BR98" si="84">BL67*(1-BO67/2)</f>
        <v>5.4038193999999999E-3</v>
      </c>
      <c r="BS67" s="73">
        <f t="shared" si="39"/>
        <v>5.48465775E-2</v>
      </c>
      <c r="BT67" s="73">
        <f t="shared" si="40"/>
        <v>5.6840998500000003E-2</v>
      </c>
      <c r="BU67" s="73">
        <f t="shared" si="41"/>
        <v>6.262481939999999E-2</v>
      </c>
      <c r="BV67" s="73">
        <f t="shared" si="42"/>
        <v>6.0272155000000001E-2</v>
      </c>
      <c r="BW67" s="73">
        <f t="shared" si="72"/>
        <v>6.2260997000000005E-2</v>
      </c>
      <c r="BX67" s="73">
        <f t="shared" si="43"/>
        <v>6.8028638799999985E-2</v>
      </c>
      <c r="BY67" s="73">
        <f t="shared" si="44"/>
        <v>0.93972784499999995</v>
      </c>
      <c r="BZ67" s="73">
        <f t="shared" si="45"/>
        <v>0.93773900300000002</v>
      </c>
      <c r="CA67" s="73">
        <f t="shared" si="46"/>
        <v>0.93197136120000001</v>
      </c>
      <c r="CB67" s="73">
        <f t="shared" si="66"/>
        <v>8.4119096835590882E-3</v>
      </c>
      <c r="CC67" s="73">
        <f t="shared" si="67"/>
        <v>6.9272908550961146E-3</v>
      </c>
      <c r="CD67" s="73">
        <f t="shared" si="80"/>
        <v>4.3039159193834498E-3</v>
      </c>
      <c r="CE67" s="73">
        <f>IF(A67&lt;=Cotización!$B$15+1,IF(Cotización!$B$8="Fija",VLOOKUP(Tablas!A67,Tablas!$DE$3:$DG$116,2,FALSE),(VLOOKUP(A67,Tablas!$DE$3:$DG$116,3,FALSE))/100),"")</f>
        <v>4.3200000000000002E-2</v>
      </c>
      <c r="CF67" s="81">
        <f t="shared" ref="CF67:CF98" si="85">IF(D67&lt;=110,POWER(1+$CE$3,-A67),"")</f>
        <v>6.675364475134353E-2</v>
      </c>
      <c r="CG67" s="81">
        <f t="shared" ref="CG67:CG98" si="86">IF(D67&lt;=110,POWER(1+$CE$3,-(A67+1)),"")</f>
        <v>6.3989306701824719E-2</v>
      </c>
      <c r="CH67" s="83">
        <f>IF(D67&lt;=110,IF(Cotización!$B$10="Geométrico",POWER(1+Cotización!$B$11,Tablas!A67),1+Tablas!A67*Cotización!$B$11),"")</f>
        <v>1.6400000000000001</v>
      </c>
      <c r="CI67" s="83">
        <f>IF(Cotización!$F$3="","",Cotización!$F$3)</f>
        <v>0.04</v>
      </c>
      <c r="CJ67" s="83">
        <f>IF(Cotización!$G$3="","",Cotización!$G$3)</f>
        <v>0.04</v>
      </c>
      <c r="CK67" s="83">
        <f>IF(Cotización!$H$3="","",Cotización!$H$3)</f>
        <v>0.04</v>
      </c>
      <c r="CL67" s="52"/>
      <c r="CM67" s="52"/>
      <c r="CN67" s="52"/>
      <c r="CP67" s="15">
        <v>64</v>
      </c>
      <c r="CQ67" s="16"/>
      <c r="CR67"/>
      <c r="CS67" s="16">
        <v>65</v>
      </c>
      <c r="CT67" s="16">
        <v>65</v>
      </c>
      <c r="CU67"/>
      <c r="CV67"/>
      <c r="CW67"/>
      <c r="CX67"/>
      <c r="CY67"/>
      <c r="CZ67"/>
      <c r="DA67"/>
      <c r="DB67"/>
      <c r="DE67" s="24">
        <v>62</v>
      </c>
      <c r="DF67" s="23">
        <f>Cotización!$B$9</f>
        <v>4.2500000000000003E-2</v>
      </c>
      <c r="DG67" s="158">
        <v>4.3099999999999996</v>
      </c>
    </row>
    <row r="68" spans="1:111" s="12" customFormat="1" ht="15.6" x14ac:dyDescent="0.3">
      <c r="A68" s="10">
        <f t="shared" si="69"/>
        <v>65</v>
      </c>
      <c r="B68" s="11">
        <v>1.0756737599265109E-2</v>
      </c>
      <c r="C68" s="11">
        <v>1.3216641582205989E-3</v>
      </c>
      <c r="D68" s="10">
        <f t="shared" si="70"/>
        <v>66</v>
      </c>
      <c r="E68" s="73">
        <f>IF(Cotización!$B$7 ="Nacional ",IFERROR(VLOOKUP(D68,$DU$32:$DX$46,2,TRUE)," "),IF(Cotización!$B$7 ="Dólar",IFERROR(VLOOKUP(D68,$DU$32:$DX$46,3,TRUE)," "),IFERROR(VLOOKUP(D68,$DU$32:$DX$46,4,TRUE)," ")))</f>
        <v>5.5E-2</v>
      </c>
      <c r="F68" s="73">
        <f>IF(Cotización!$B$7 ="Nacional ",IFERROR(VLOOKUP(D68,$DK$32:$DN$50,2,TRUE)," "),IF(Cotización!$B$7 ="Dólar",IFERROR(VLOOKUP(D68,$DK$32:$DN$50,3,TRUE)," "),IFERROR(VLOOKUP(D68,$DK$32:$DN$50,4,TRUE)," ")))</f>
        <v>5.7000000000000002E-2</v>
      </c>
      <c r="G68" s="76">
        <f>IF(Cotización!$B$7 ="Nacional ",IFERROR(VLOOKUP(D68,$DP$32:$DS$48,2,TRUE)," "),IF(Cotización!$B$7 ="Dólar",IFERROR(VLOOKUP(D68,$DP$32:$DS$48,3,TRUE)," "),IFERROR(VLOOKUP(D68,$DP$32:$DS$48,4,TRUE)," ")))</f>
        <v>6.2799999999999995E-2</v>
      </c>
      <c r="H68" s="73">
        <f t="shared" ref="H68:H113" si="87">B68*(1-(C68+G68)/2+(C68*G68)/3)</f>
        <v>1.0412165246275147E-2</v>
      </c>
      <c r="I68" s="73">
        <f t="shared" ref="I68:I113" si="88">B68*(1-(C68+F68)/2+(C68*F68)/3)</f>
        <v>1.0443332299510229E-2</v>
      </c>
      <c r="J68" s="73">
        <f t="shared" ref="J68:J113" si="89">B68*(1-(C68+E68)/2+(C68*E68)/3)</f>
        <v>1.0454079559246465E-2</v>
      </c>
      <c r="K68" s="73">
        <f t="shared" ref="K68:K113" si="90">C68*(1-(B68+F68)/2+(B68*F68)/3)</f>
        <v>1.2771584515354878E-3</v>
      </c>
      <c r="L68" s="73">
        <f t="shared" ref="L68:L113" si="91">C68*(1-(B68+E68)/2+(B68*E68)/3)</f>
        <v>1.278470637830679E-3</v>
      </c>
      <c r="M68" s="73">
        <f t="shared" si="81"/>
        <v>1.2733531112794337E-3</v>
      </c>
      <c r="N68" s="73">
        <f t="shared" ref="N68:N113" si="92">E68*(1-(B68+C68)/2+(B68*C68)/3)</f>
        <v>5.4668104592902451E-2</v>
      </c>
      <c r="O68" s="73">
        <f t="shared" ref="O68:O113" si="93">F68*(1-(B68+C68)/2+(B68*C68)/3)</f>
        <v>5.6656035669008002E-2</v>
      </c>
      <c r="P68" s="73">
        <f t="shared" si="82"/>
        <v>6.2421035789714072E-2</v>
      </c>
      <c r="Q68" s="73">
        <f t="shared" ref="Q68:Q113" si="94">J68+L68+N68</f>
        <v>6.6400654789979599E-2</v>
      </c>
      <c r="R68" s="73">
        <f t="shared" ref="R68:R113" si="95">I68+K68+O68</f>
        <v>6.8376526420053721E-2</v>
      </c>
      <c r="S68" s="73">
        <f t="shared" ref="S68:S113" si="96">H68+M68+P68</f>
        <v>7.4106554147268647E-2</v>
      </c>
      <c r="T68" s="73">
        <f t="shared" ref="T68:T113" si="97">1-Q68</f>
        <v>0.93359934521002041</v>
      </c>
      <c r="U68" s="73">
        <f t="shared" ref="U68:U113" si="98">1-R68</f>
        <v>0.93162347357994624</v>
      </c>
      <c r="V68" s="73">
        <f t="shared" ref="V68:V113" si="99">1-S68</f>
        <v>0.92589344585273137</v>
      </c>
      <c r="W68" s="73">
        <f t="shared" si="56"/>
        <v>7.4140204698496881E-3</v>
      </c>
      <c r="X68" s="73">
        <f t="shared" si="57"/>
        <v>6.0925974803184473E-3</v>
      </c>
      <c r="Y68" s="73">
        <f t="shared" si="58"/>
        <v>3.7620401783898545E-3</v>
      </c>
      <c r="Z68" s="77">
        <v>6.1190000000000003E-3</v>
      </c>
      <c r="AA68" s="78">
        <v>3.4450000000000001E-3</v>
      </c>
      <c r="AB68" s="78">
        <f>IF(Cotización!$B$7 ="Nacional ",IFERROR(VLOOKUP(D68,$DU$6:$DX$20,2,TRUE)," "),IF(Cotización!$B$7 ="Dólar",IFERROR(VLOOKUP(D68,$DU$6:$DX$20,3,TRUE)," "),IFERROR(VLOOKUP(D68,$DU$6:$DX$20,4,TRUE)," ")))</f>
        <v>5.5E-2</v>
      </c>
      <c r="AC68" s="78">
        <f>IF(Cotización!$B$7 ="Nacional ",IFERROR(VLOOKUP(D68,$DK$6:$DN$24,2,TRUE)," "),IF(Cotización!$B$7 ="Dólar",IFERROR(VLOOKUP(D68,$DK$6:$DN$24,3,TRUE)," "),IFERROR(VLOOKUP(D68,$DK$6:$DN$24,4,TRUE)," ")))</f>
        <v>5.7000000000000002E-2</v>
      </c>
      <c r="AD68" s="79">
        <f xml:space="preserve"> IF(Cotización!$B$7 ="Nacional ",IFERROR(VLOOKUP(D68,$DP$6:$DS$22,2,TRUE)," "),IF(Cotización!$B$7 ="Dólar",IFERROR(VLOOKUP(D68,$DP$6:$DS$22,3,TRUE)," "),IFERROR(VLOOKUP(D68,$DP$6:$DS$22,4,TRUE)," ")))</f>
        <v>6.2799999999999995E-2</v>
      </c>
      <c r="AE68" s="79">
        <f t="shared" ref="AE68:AE113" si="100">Z68*(1-(AA68+AB68)/2+(AA68*AB68)/3)</f>
        <v>5.9405739883416665E-3</v>
      </c>
      <c r="AF68" s="79">
        <f t="shared" ref="AF68:AF113" si="101">Z68*(1-(AA68+AC68)/2+(AA68*AC68)/3)</f>
        <v>5.9344690416450003E-3</v>
      </c>
      <c r="AG68" s="73">
        <f t="shared" ref="AG68:AG113" si="102">Z68*(1-(AA68+AD68)/2+(AA68*AD68)/3)</f>
        <v>5.916764696224667E-3</v>
      </c>
      <c r="AH68" s="73">
        <f t="shared" ref="AH68:AH113" si="103">AA68*(1-(Z68+AB68)/2+(Z68*AB68)/3)</f>
        <v>3.3401089883416672E-3</v>
      </c>
      <c r="AI68" s="73">
        <f t="shared" ref="AI68:AI113" si="104">AA68*(1-(Z68+AC68)/2+(Z68*AC68)/3)</f>
        <v>3.336678041645E-3</v>
      </c>
      <c r="AJ68" s="73">
        <f t="shared" ref="AJ68:AJ113" si="105">AA68*(1-(Z68+AD68)/2+(Z68*AD68)/3)</f>
        <v>3.3267282962246669E-3</v>
      </c>
      <c r="AK68" s="73">
        <f t="shared" ref="AK68:AK113" si="106">AB68*(1-(Z68+AA68)/2+(Z68*AA68)/3)</f>
        <v>5.4737376465841668E-2</v>
      </c>
      <c r="AL68" s="73">
        <f t="shared" ref="AL68:AL113" si="107">AC68*(1-(Z68+AA68)/2+(Z68*AA68)/3)</f>
        <v>5.6727826519145E-2</v>
      </c>
      <c r="AM68" s="73">
        <f t="shared" ref="AM68:AM113" si="108">AD68*(1-(Z68+AA68)/2+(Z68*AA68)/3)</f>
        <v>6.250013167372466E-2</v>
      </c>
      <c r="AN68" s="73">
        <f t="shared" ref="AN68:AN113" si="109">AK68+AH68+AE68</f>
        <v>6.4018059442525005E-2</v>
      </c>
      <c r="AO68" s="73">
        <f t="shared" ref="AO68:AO113" si="110">AF68+AI68+AL68</f>
        <v>6.5998973602435007E-2</v>
      </c>
      <c r="AP68" s="73">
        <f t="shared" ref="AP68:AP113" si="111">AG68+AJ68+AM68</f>
        <v>7.1743624666173997E-2</v>
      </c>
      <c r="AQ68" s="73">
        <f t="shared" ref="AQ68:AQ113" si="112">1-AN68</f>
        <v>0.93598194055747497</v>
      </c>
      <c r="AR68" s="73">
        <f t="shared" ref="AR68:AR113" si="113">1-AO68</f>
        <v>0.93400102639756499</v>
      </c>
      <c r="AS68" s="73">
        <f t="shared" ref="AS68:AS113" si="114">1-AP68</f>
        <v>0.92825637533382599</v>
      </c>
      <c r="AT68" s="73">
        <f t="shared" si="60"/>
        <v>7.6161185987076857E-3</v>
      </c>
      <c r="AU68" s="73">
        <f t="shared" si="61"/>
        <v>6.2586750566705233E-3</v>
      </c>
      <c r="AV68" s="80">
        <f t="shared" si="62"/>
        <v>3.8645892991851201E-3</v>
      </c>
      <c r="AW68" s="73">
        <f t="shared" si="83"/>
        <v>1.0418976038648184E-2</v>
      </c>
      <c r="AX68" s="73">
        <f t="shared" ref="AX68:AX113" si="115">B68*(1-F68/2)</f>
        <v>1.0450170577686053E-2</v>
      </c>
      <c r="AY68" s="73">
        <f t="shared" ref="AY68:AY113" si="116">B68*(1-E68/2)</f>
        <v>1.0460927315285319E-2</v>
      </c>
      <c r="AZ68" s="73">
        <f t="shared" ref="AZ68:AZ113" si="117">E68*(1-B68/2)</f>
        <v>5.4704189716020209E-2</v>
      </c>
      <c r="BA68" s="73">
        <f t="shared" ref="BA68:BA113" si="118">F68*(1-B68/2)</f>
        <v>5.6693432978420943E-2</v>
      </c>
      <c r="BB68" s="73">
        <f t="shared" ref="BB68:BB113" si="119">G68*(1-B68/2)</f>
        <v>6.2462238439383068E-2</v>
      </c>
      <c r="BC68" s="73">
        <f t="shared" ref="BC68:BC113" si="120">AY68+AZ68</f>
        <v>6.5165117031305522E-2</v>
      </c>
      <c r="BD68" s="73">
        <f t="shared" ref="BD68:BD113" si="121">AX68+BA68</f>
        <v>6.714360355610699E-2</v>
      </c>
      <c r="BE68" s="73">
        <f t="shared" ref="BE68:BE113" si="122">AW68+BB68</f>
        <v>7.2881214478031253E-2</v>
      </c>
      <c r="BF68" s="73">
        <f t="shared" ref="BF68:BF113" si="123">1-BC68</f>
        <v>0.93483488296869444</v>
      </c>
      <c r="BG68" s="73">
        <f t="shared" ref="BG68:BG113" si="124">1-BD68</f>
        <v>0.93285639644389295</v>
      </c>
      <c r="BH68" s="73">
        <f t="shared" ref="BH68:BH113" si="125">1-BE68</f>
        <v>0.92711878552196869</v>
      </c>
      <c r="BI68" s="73">
        <f t="shared" si="64"/>
        <v>7.5091296494764264E-3</v>
      </c>
      <c r="BJ68" s="73">
        <f t="shared" si="65"/>
        <v>6.1707550670833397E-3</v>
      </c>
      <c r="BK68" s="80">
        <f t="shared" si="71"/>
        <v>3.8103007080909175E-3</v>
      </c>
      <c r="BL68" s="77">
        <v>6.1190000000000003E-3</v>
      </c>
      <c r="BM68" s="77">
        <f t="shared" ref="BM68:BM113" si="126">AB68</f>
        <v>5.5E-2</v>
      </c>
      <c r="BN68" s="77">
        <f t="shared" ref="BN68:BN113" si="127">AC68</f>
        <v>5.7000000000000002E-2</v>
      </c>
      <c r="BO68" s="79">
        <f t="shared" ref="BO68:BO113" si="128">AD68</f>
        <v>6.2799999999999995E-2</v>
      </c>
      <c r="BP68" s="79">
        <f t="shared" ref="BP68:BP113" si="129">BL68*(1-BM68/2)</f>
        <v>5.9507275000000009E-3</v>
      </c>
      <c r="BQ68" s="79">
        <f t="shared" ref="BQ68:BQ113" si="130">BL68*(1-BN68/2)</f>
        <v>5.9446085000000003E-3</v>
      </c>
      <c r="BR68" s="73">
        <f t="shared" si="84"/>
        <v>5.9268634000000002E-3</v>
      </c>
      <c r="BS68" s="73">
        <f t="shared" ref="BS68:BS113" si="131">BM68*(1-BL68/2)</f>
        <v>5.4831727500000003E-2</v>
      </c>
      <c r="BT68" s="73">
        <f t="shared" ref="BT68:BT113" si="132">BN68*(1-BL68/2)</f>
        <v>5.6825608499999999E-2</v>
      </c>
      <c r="BU68" s="73">
        <f t="shared" ref="BU68:BU113" si="133">BO68*(1-BL68/2)</f>
        <v>6.2607863399999991E-2</v>
      </c>
      <c r="BV68" s="73">
        <f t="shared" ref="BV68:BV113" si="134">BP68+BS68</f>
        <v>6.0782455000000006E-2</v>
      </c>
      <c r="BW68" s="73">
        <f t="shared" si="72"/>
        <v>6.2770217000000003E-2</v>
      </c>
      <c r="BX68" s="73">
        <f t="shared" ref="BX68:BX113" si="135">BR68+BU68</f>
        <v>6.8534726799999987E-2</v>
      </c>
      <c r="BY68" s="73">
        <f t="shared" ref="BY68:BY113" si="136">1-BV68</f>
        <v>0.93921754499999999</v>
      </c>
      <c r="BZ68" s="73">
        <f t="shared" ref="BZ68:BZ113" si="137">1-BW68</f>
        <v>0.93722978300000004</v>
      </c>
      <c r="CA68" s="73">
        <f t="shared" ref="CA68:CA113" si="138">1-BX68</f>
        <v>0.93146527320000005</v>
      </c>
      <c r="CB68" s="73">
        <f t="shared" si="66"/>
        <v>7.9049057592656142E-3</v>
      </c>
      <c r="CC68" s="73">
        <f t="shared" si="67"/>
        <v>6.4959908199488485E-3</v>
      </c>
      <c r="CD68" s="73">
        <f t="shared" si="80"/>
        <v>4.0111263778781431E-3</v>
      </c>
      <c r="CE68" s="73">
        <f>IF(A68&lt;=Cotización!$B$15+1,IF(Cotización!$B$8="Fija",VLOOKUP(Tablas!A68,Tablas!$DE$3:$DG$116,2,FALSE),(VLOOKUP(A68,Tablas!$DE$3:$DG$116,3,FALSE))/100),"")</f>
        <v>4.3200000000000002E-2</v>
      </c>
      <c r="CF68" s="81">
        <f t="shared" si="85"/>
        <v>6.3989306701824719E-2</v>
      </c>
      <c r="CG68" s="81">
        <f t="shared" si="86"/>
        <v>6.1339442773988423E-2</v>
      </c>
      <c r="CH68" s="83">
        <f>IF(D68&lt;=110,IF(Cotización!$B$10="Geométrico",POWER(1+Cotización!$B$11,Tablas!A68),1+Tablas!A68*Cotización!$B$11),"")</f>
        <v>1.65</v>
      </c>
      <c r="CI68" s="83">
        <f>IF(Cotización!$F$3="","",Cotización!$F$3)</f>
        <v>0.04</v>
      </c>
      <c r="CJ68" s="83">
        <f>IF(Cotización!$G$3="","",Cotización!$G$3)</f>
        <v>0.04</v>
      </c>
      <c r="CK68" s="83">
        <f>IF(Cotización!$H$3="","",Cotización!$H$3)</f>
        <v>0.04</v>
      </c>
      <c r="CL68" s="52"/>
      <c r="CM68" s="52"/>
      <c r="CN68" s="52"/>
      <c r="CP68" s="15">
        <v>65</v>
      </c>
      <c r="CQ68" s="16"/>
      <c r="CR68"/>
      <c r="CS68" s="16">
        <v>66</v>
      </c>
      <c r="CT68" s="16">
        <v>66</v>
      </c>
      <c r="CU68"/>
      <c r="CV68"/>
      <c r="CW68"/>
      <c r="CX68"/>
      <c r="CY68"/>
      <c r="CZ68"/>
      <c r="DA68"/>
      <c r="DB68"/>
      <c r="DE68" s="24">
        <v>63</v>
      </c>
      <c r="DF68" s="23">
        <f>Cotización!$B$9</f>
        <v>4.2500000000000003E-2</v>
      </c>
      <c r="DG68" s="158">
        <v>4.32</v>
      </c>
    </row>
    <row r="69" spans="1:111" s="12" customFormat="1" ht="15.6" x14ac:dyDescent="0.3">
      <c r="A69" s="10">
        <f t="shared" si="69"/>
        <v>66</v>
      </c>
      <c r="B69" s="11">
        <v>1.1593089716400024E-2</v>
      </c>
      <c r="C69" s="11">
        <v>1.4582422837540441E-3</v>
      </c>
      <c r="D69" s="10">
        <f t="shared" si="70"/>
        <v>67</v>
      </c>
      <c r="E69" s="73">
        <f>IF(Cotización!$B$7 ="Nacional ",IFERROR(VLOOKUP(D69,$DU$32:$DX$46,2,TRUE)," "),IF(Cotización!$B$7 ="Dólar",IFERROR(VLOOKUP(D69,$DU$32:$DX$46,3,TRUE)," "),IFERROR(VLOOKUP(D69,$DU$32:$DX$46,4,TRUE)," ")))</f>
        <v>5.5E-2</v>
      </c>
      <c r="F69" s="73">
        <f>IF(Cotización!$B$7 ="Nacional ",IFERROR(VLOOKUP(D69,$DK$32:$DN$50,2,TRUE)," "),IF(Cotización!$B$7 ="Dólar",IFERROR(VLOOKUP(D69,$DK$32:$DN$50,3,TRUE)," "),IFERROR(VLOOKUP(D69,$DK$32:$DN$50,4,TRUE)," ")))</f>
        <v>5.7000000000000002E-2</v>
      </c>
      <c r="G69" s="76">
        <f>IF(Cotización!$B$7 ="Nacional ",IFERROR(VLOOKUP(D69,$DP$32:$DS$48,2,TRUE)," "),IF(Cotización!$B$7 ="Dólar",IFERROR(VLOOKUP(D69,$DP$32:$DS$48,3,TRUE)," "),IFERROR(VLOOKUP(D69,$DP$32:$DS$48,4,TRUE)," ")))</f>
        <v>6.2799999999999995E-2</v>
      </c>
      <c r="H69" s="73">
        <f t="shared" si="87"/>
        <v>1.1220967821663683E-2</v>
      </c>
      <c r="I69" s="73">
        <f t="shared" si="88"/>
        <v>1.1254555097809571E-2</v>
      </c>
      <c r="J69" s="73">
        <f t="shared" si="89"/>
        <v>1.1266136917170221E-2</v>
      </c>
      <c r="K69" s="73">
        <f t="shared" si="90"/>
        <v>1.4085508169940019E-3</v>
      </c>
      <c r="L69" s="73">
        <f t="shared" si="91"/>
        <v>1.4099977889220068E-3</v>
      </c>
      <c r="M69" s="73">
        <f t="shared" si="81"/>
        <v>1.4043545984027878E-3</v>
      </c>
      <c r="N69" s="73">
        <f t="shared" si="92"/>
        <v>5.464139830477887E-2</v>
      </c>
      <c r="O69" s="73">
        <f t="shared" si="93"/>
        <v>5.6628358243134461E-2</v>
      </c>
      <c r="P69" s="73">
        <f t="shared" si="82"/>
        <v>6.239054206436568E-2</v>
      </c>
      <c r="Q69" s="73">
        <f t="shared" si="94"/>
        <v>6.7317533010871095E-2</v>
      </c>
      <c r="R69" s="73">
        <f t="shared" si="95"/>
        <v>6.9291464157938035E-2</v>
      </c>
      <c r="S69" s="73">
        <f t="shared" si="96"/>
        <v>7.5015864484432149E-2</v>
      </c>
      <c r="T69" s="73">
        <f t="shared" si="97"/>
        <v>0.93268246698912893</v>
      </c>
      <c r="U69" s="73">
        <f t="shared" si="98"/>
        <v>0.93070853584206192</v>
      </c>
      <c r="V69" s="73">
        <f t="shared" si="99"/>
        <v>0.92498413551556791</v>
      </c>
      <c r="W69" s="73">
        <f t="shared" ref="W69:W113" si="139">T68*W68</f>
        <v>6.9217246560253571E-3</v>
      </c>
      <c r="X69" s="73">
        <f t="shared" ref="X69:X113" si="140">X68*U68</f>
        <v>5.6760068277386996E-3</v>
      </c>
      <c r="Y69" s="73">
        <f t="shared" ref="Y69:Y113" si="141">V68*Y68</f>
        <v>3.4832483442058066E-3</v>
      </c>
      <c r="Z69" s="77">
        <v>6.7229999999999998E-3</v>
      </c>
      <c r="AA69" s="78">
        <v>3.7069999999999998E-3</v>
      </c>
      <c r="AB69" s="78">
        <f>IF(Cotización!$B$7 ="Nacional ",IFERROR(VLOOKUP(D69,$DU$6:$DX$20,2,TRUE)," "),IF(Cotización!$B$7 ="Dólar",IFERROR(VLOOKUP(D69,$DU$6:$DX$20,3,TRUE)," "),IFERROR(VLOOKUP(D69,$DU$6:$DX$20,4,TRUE)," ")))</f>
        <v>5.5E-2</v>
      </c>
      <c r="AC69" s="78">
        <f>IF(Cotización!$B$7 ="Nacional ",IFERROR(VLOOKUP(D69,$DK$6:$DN$24,2,TRUE)," "),IF(Cotización!$B$7 ="Dólar",IFERROR(VLOOKUP(D69,$DK$6:$DN$24,3,TRUE)," "),IFERROR(VLOOKUP(D69,$DK$6:$DN$24,4,TRUE)," ")))</f>
        <v>5.7000000000000002E-2</v>
      </c>
      <c r="AD69" s="79">
        <f xml:space="preserve"> IF(Cotización!$B$7 ="Nacional ",IFERROR(VLOOKUP(D69,$DP$6:$DS$22,2,TRUE)," "),IF(Cotización!$B$7 ="Dólar",IFERROR(VLOOKUP(D69,$DP$6:$DS$22,3,TRUE)," "),IFERROR(VLOOKUP(D69,$DP$6:$DS$22,4,TRUE)," ")))</f>
        <v>6.2799999999999995E-2</v>
      </c>
      <c r="AE69" s="79">
        <f t="shared" si="100"/>
        <v>6.5261133257849997E-3</v>
      </c>
      <c r="AF69" s="79">
        <f t="shared" si="101"/>
        <v>6.5194069405589998E-3</v>
      </c>
      <c r="AG69" s="73">
        <f t="shared" si="102"/>
        <v>6.4999584234035996E-3</v>
      </c>
      <c r="AH69" s="73">
        <f t="shared" si="103"/>
        <v>3.5930533257849998E-3</v>
      </c>
      <c r="AI69" s="73">
        <f t="shared" si="104"/>
        <v>3.5893629405590001E-3</v>
      </c>
      <c r="AJ69" s="73">
        <f t="shared" si="105"/>
        <v>3.5786608234035996E-3</v>
      </c>
      <c r="AK69" s="73">
        <f t="shared" si="106"/>
        <v>5.4713631906284997E-2</v>
      </c>
      <c r="AL69" s="73">
        <f t="shared" si="107"/>
        <v>5.6703218521059001E-2</v>
      </c>
      <c r="AM69" s="73">
        <f t="shared" si="108"/>
        <v>6.2473019703903593E-2</v>
      </c>
      <c r="AN69" s="73">
        <f t="shared" si="109"/>
        <v>6.4832798557854995E-2</v>
      </c>
      <c r="AO69" s="73">
        <f t="shared" si="110"/>
        <v>6.6811988402177003E-2</v>
      </c>
      <c r="AP69" s="73">
        <f t="shared" si="111"/>
        <v>7.2551638950710789E-2</v>
      </c>
      <c r="AQ69" s="73">
        <f t="shared" si="112"/>
        <v>0.93516720144214505</v>
      </c>
      <c r="AR69" s="73">
        <f t="shared" si="113"/>
        <v>0.93318801159782305</v>
      </c>
      <c r="AS69" s="73">
        <f t="shared" si="114"/>
        <v>0.92744836104928918</v>
      </c>
      <c r="AT69" s="73">
        <f t="shared" ref="AT69:AT113" si="142">AQ68*AT68</f>
        <v>7.1285494655342965E-3</v>
      </c>
      <c r="AU69" s="73">
        <f t="shared" ref="AU69:AU113" si="143">AR68*AU68</f>
        <v>5.8456089268191071E-3</v>
      </c>
      <c r="AV69" s="80">
        <f t="shared" ref="AV69:AV113" si="144">AS68*AV68</f>
        <v>3.5873296550154705E-3</v>
      </c>
      <c r="AW69" s="73">
        <f t="shared" si="83"/>
        <v>1.1229066699305063E-2</v>
      </c>
      <c r="AX69" s="73">
        <f t="shared" si="115"/>
        <v>1.1262686659482624E-2</v>
      </c>
      <c r="AY69" s="73">
        <f t="shared" si="116"/>
        <v>1.1274279749199024E-2</v>
      </c>
      <c r="AZ69" s="73">
        <f t="shared" si="117"/>
        <v>5.4681190032798997E-2</v>
      </c>
      <c r="BA69" s="73">
        <f t="shared" si="118"/>
        <v>5.6669596943082601E-2</v>
      </c>
      <c r="BB69" s="73">
        <f t="shared" si="119"/>
        <v>6.2435976982905032E-2</v>
      </c>
      <c r="BC69" s="73">
        <f t="shared" si="120"/>
        <v>6.5955469781998025E-2</v>
      </c>
      <c r="BD69" s="73">
        <f t="shared" si="121"/>
        <v>6.793228360256523E-2</v>
      </c>
      <c r="BE69" s="73">
        <f t="shared" si="122"/>
        <v>7.3665043682210093E-2</v>
      </c>
      <c r="BF69" s="73">
        <f t="shared" si="123"/>
        <v>0.93404453021800193</v>
      </c>
      <c r="BG69" s="73">
        <f t="shared" si="124"/>
        <v>0.9320677163974348</v>
      </c>
      <c r="BH69" s="73">
        <f t="shared" si="125"/>
        <v>0.92633495631778995</v>
      </c>
      <c r="BI69" s="73">
        <f t="shared" ref="BI69:BI113" si="145">BF68*BI68</f>
        <v>7.0197963370650486E-3</v>
      </c>
      <c r="BJ69" s="73">
        <f t="shared" ref="BJ69:BJ113" si="146">BG68*BJ68</f>
        <v>5.7564283352172577E-3</v>
      </c>
      <c r="BK69" s="80">
        <f t="shared" ref="BK69:BK113" si="147">BH68*BK68</f>
        <v>3.5326013649587488E-3</v>
      </c>
      <c r="BL69" s="77">
        <v>6.7229999999999998E-3</v>
      </c>
      <c r="BM69" s="77">
        <f t="shared" si="126"/>
        <v>5.5E-2</v>
      </c>
      <c r="BN69" s="77">
        <f t="shared" si="127"/>
        <v>5.7000000000000002E-2</v>
      </c>
      <c r="BO69" s="79">
        <f t="shared" si="128"/>
        <v>6.2799999999999995E-2</v>
      </c>
      <c r="BP69" s="79">
        <f t="shared" si="129"/>
        <v>6.5381175000000001E-3</v>
      </c>
      <c r="BQ69" s="79">
        <f t="shared" si="130"/>
        <v>6.5313945E-3</v>
      </c>
      <c r="BR69" s="73">
        <f t="shared" si="84"/>
        <v>6.5118978000000003E-3</v>
      </c>
      <c r="BS69" s="73">
        <f t="shared" si="131"/>
        <v>5.4815117499999996E-2</v>
      </c>
      <c r="BT69" s="73">
        <f t="shared" si="132"/>
        <v>5.6808394499999998E-2</v>
      </c>
      <c r="BU69" s="73">
        <f t="shared" si="133"/>
        <v>6.2588897799999987E-2</v>
      </c>
      <c r="BV69" s="73">
        <f t="shared" si="134"/>
        <v>6.1353234999999999E-2</v>
      </c>
      <c r="BW69" s="73">
        <f t="shared" ref="BW69:BW113" si="148">BQ69+BT69</f>
        <v>6.3339788999999994E-2</v>
      </c>
      <c r="BX69" s="73">
        <f t="shared" si="135"/>
        <v>6.9100795599999987E-2</v>
      </c>
      <c r="BY69" s="73">
        <f t="shared" si="136"/>
        <v>0.93864676499999999</v>
      </c>
      <c r="BZ69" s="73">
        <f t="shared" si="137"/>
        <v>0.93666021099999996</v>
      </c>
      <c r="CA69" s="73">
        <f t="shared" si="138"/>
        <v>0.93089920439999996</v>
      </c>
      <c r="CB69" s="73">
        <f t="shared" ref="CB69:CB113" si="149">CB68*BY68</f>
        <v>7.4244261806738114E-3</v>
      </c>
      <c r="CC69" s="73">
        <f t="shared" ref="CC69:CC113" si="150">BZ68*CC68</f>
        <v>6.0882360665506516E-3</v>
      </c>
      <c r="CD69" s="73">
        <f t="shared" ref="CD69:CD113" si="151">CA68*CD68</f>
        <v>3.736224927409991E-3</v>
      </c>
      <c r="CE69" s="73" t="str">
        <f>IF(A69&lt;=Cotización!$B$15+1,IF(Cotización!$B$8="Fija",VLOOKUP(Tablas!A69,Tablas!$DE$3:$DG$116,2,FALSE),(VLOOKUP(A69,Tablas!$DE$3:$DG$116,3,FALSE))/100),"")</f>
        <v/>
      </c>
      <c r="CF69" s="81">
        <f t="shared" si="85"/>
        <v>6.1339442773988423E-2</v>
      </c>
      <c r="CG69" s="81">
        <f t="shared" si="86"/>
        <v>5.8799312475065584E-2</v>
      </c>
      <c r="CH69" s="83">
        <f>IF(D69&lt;=110,IF(Cotización!$B$10="Geométrico",POWER(1+Cotización!$B$11,Tablas!A69),1+Tablas!A69*Cotización!$B$11),"")</f>
        <v>1.6600000000000001</v>
      </c>
      <c r="CI69" s="83">
        <f>IF(Cotización!$F$3="","",Cotización!$F$3)</f>
        <v>0.04</v>
      </c>
      <c r="CJ69" s="83">
        <f>IF(Cotización!$G$3="","",Cotización!$G$3)</f>
        <v>0.04</v>
      </c>
      <c r="CK69" s="83">
        <f>IF(Cotización!$H$3="","",Cotización!$H$3)</f>
        <v>0.04</v>
      </c>
      <c r="CL69" s="52"/>
      <c r="CM69" s="52"/>
      <c r="CN69" s="52"/>
      <c r="CP69" s="15">
        <v>66</v>
      </c>
      <c r="CQ69" s="16"/>
      <c r="CR69"/>
      <c r="CS69" s="16">
        <v>67</v>
      </c>
      <c r="CT69" s="16">
        <v>67</v>
      </c>
      <c r="CU69"/>
      <c r="CV69"/>
      <c r="CW69"/>
      <c r="CX69"/>
      <c r="CY69"/>
      <c r="CZ69"/>
      <c r="DA69"/>
      <c r="DB69"/>
      <c r="DE69" s="24">
        <v>64</v>
      </c>
      <c r="DF69" s="23">
        <f>Cotización!$B$9</f>
        <v>4.2500000000000003E-2</v>
      </c>
      <c r="DG69" s="158">
        <v>4.32</v>
      </c>
    </row>
    <row r="70" spans="1:111" s="12" customFormat="1" ht="15.6" x14ac:dyDescent="0.3">
      <c r="A70" s="10">
        <f t="shared" ref="A70:A113" si="152">A69+1</f>
        <v>67</v>
      </c>
      <c r="B70" s="11">
        <v>1.2494469436688888E-2</v>
      </c>
      <c r="C70" s="11">
        <v>1.6089341190814671E-3</v>
      </c>
      <c r="D70" s="10">
        <f t="shared" ref="D70:D113" si="153">D69+1</f>
        <v>68</v>
      </c>
      <c r="E70" s="73">
        <f>IF(Cotización!$B$7 ="Nacional ",IFERROR(VLOOKUP(D70,$DU$32:$DX$46,2,TRUE)," "),IF(Cotización!$B$7 ="Dólar",IFERROR(VLOOKUP(D70,$DU$32:$DX$46,3,TRUE)," "),IFERROR(VLOOKUP(D70,$DU$32:$DX$46,4,TRUE)," ")))</f>
        <v>5.5E-2</v>
      </c>
      <c r="F70" s="73">
        <f>IF(Cotización!$B$7 ="Nacional ",IFERROR(VLOOKUP(D70,$DK$32:$DN$50,2,TRUE)," "),IF(Cotización!$B$7 ="Dólar",IFERROR(VLOOKUP(D70,$DK$32:$DN$50,3,TRUE)," "),IFERROR(VLOOKUP(D70,$DK$32:$DN$50,4,TRUE)," ")))</f>
        <v>5.7000000000000002E-2</v>
      </c>
      <c r="G70" s="76">
        <f>IF(Cotización!$B$7 ="Nacional ",IFERROR(VLOOKUP(D70,$DP$32:$DS$48,2,TRUE)," "),IF(Cotización!$B$7 ="Dólar",IFERROR(VLOOKUP(D70,$DP$32:$DS$48,3,TRUE)," "),IFERROR(VLOOKUP(D70,$DP$32:$DS$48,4,TRUE)," ")))</f>
        <v>6.2799999999999995E-2</v>
      </c>
      <c r="H70" s="73">
        <f t="shared" si="87"/>
        <v>1.2092512525445097E-2</v>
      </c>
      <c r="I70" s="73">
        <f t="shared" si="88"/>
        <v>1.2128707621440353E-2</v>
      </c>
      <c r="J70" s="73">
        <f t="shared" si="89"/>
        <v>1.2141188689024925E-2</v>
      </c>
      <c r="K70" s="73">
        <f t="shared" si="90"/>
        <v>1.5534100603847444E-3</v>
      </c>
      <c r="L70" s="73">
        <f t="shared" si="91"/>
        <v>1.5550055926517082E-3</v>
      </c>
      <c r="M70" s="73">
        <f t="shared" si="81"/>
        <v>1.5487830168105495E-3</v>
      </c>
      <c r="N70" s="73">
        <f t="shared" si="92"/>
        <v>5.4612524953149548E-2</v>
      </c>
      <c r="O70" s="73">
        <f t="shared" si="93"/>
        <v>5.6598434951445897E-2</v>
      </c>
      <c r="P70" s="73">
        <f t="shared" si="82"/>
        <v>6.2357573946505297E-2</v>
      </c>
      <c r="Q70" s="73">
        <f t="shared" si="94"/>
        <v>6.8308719234826176E-2</v>
      </c>
      <c r="R70" s="73">
        <f t="shared" si="95"/>
        <v>7.0280552633270987E-2</v>
      </c>
      <c r="S70" s="73">
        <f t="shared" si="96"/>
        <v>7.5998869488760945E-2</v>
      </c>
      <c r="T70" s="73">
        <f t="shared" si="97"/>
        <v>0.93169128076517382</v>
      </c>
      <c r="U70" s="73">
        <f t="shared" si="98"/>
        <v>0.92971944736672896</v>
      </c>
      <c r="V70" s="73">
        <f t="shared" si="99"/>
        <v>0.924001130511239</v>
      </c>
      <c r="W70" s="73">
        <f t="shared" si="139"/>
        <v>6.4557712280012098E-3</v>
      </c>
      <c r="X70" s="73">
        <f t="shared" si="140"/>
        <v>5.2827080040742319E-3</v>
      </c>
      <c r="Y70" s="73">
        <f t="shared" si="141"/>
        <v>3.2219494584512414E-3</v>
      </c>
      <c r="Z70" s="77">
        <v>7.4000000000000003E-3</v>
      </c>
      <c r="AA70" s="78">
        <v>3.9849999999999998E-3</v>
      </c>
      <c r="AB70" s="78">
        <f>IF(Cotización!$B$7 ="Nacional ",IFERROR(VLOOKUP(D70,$DU$6:$DX$20,2,TRUE)," "),IF(Cotización!$B$7 ="Dólar",IFERROR(VLOOKUP(D70,$DU$6:$DX$20,3,TRUE)," "),IFERROR(VLOOKUP(D70,$DU$6:$DX$20,4,TRUE)," ")))</f>
        <v>5.5E-2</v>
      </c>
      <c r="AC70" s="78">
        <f>IF(Cotización!$B$7 ="Nacional ",IFERROR(VLOOKUP(D70,$DK$6:$DN$24,2,TRUE)," "),IF(Cotización!$B$7 ="Dólar",IFERROR(VLOOKUP(D70,$DK$6:$DN$24,3,TRUE)," "),IFERROR(VLOOKUP(D70,$DK$6:$DN$24,4,TRUE)," ")))</f>
        <v>5.7000000000000002E-2</v>
      </c>
      <c r="AD70" s="79">
        <f xml:space="preserve"> IF(Cotización!$B$7 ="Nacional ",IFERROR(VLOOKUP(D70,$DP$6:$DS$22,2,TRUE)," "),IF(Cotización!$B$7 ="Dólar",IFERROR(VLOOKUP(D70,$DP$6:$DS$22,3,TRUE)," "),IFERROR(VLOOKUP(D70,$DP$6:$DS$22,4,TRUE)," ")))</f>
        <v>6.2799999999999995E-2</v>
      </c>
      <c r="AE70" s="79">
        <f t="shared" si="100"/>
        <v>7.1822961316666666E-3</v>
      </c>
      <c r="AF70" s="79">
        <f t="shared" si="101"/>
        <v>7.1749157910000003E-3</v>
      </c>
      <c r="AG70" s="73">
        <f t="shared" si="102"/>
        <v>7.1535128030666669E-3</v>
      </c>
      <c r="AH70" s="73">
        <f t="shared" si="103"/>
        <v>3.8612086316666665E-3</v>
      </c>
      <c r="AI70" s="73">
        <f t="shared" si="104"/>
        <v>3.8572432909999999E-3</v>
      </c>
      <c r="AJ70" s="73">
        <f t="shared" si="105"/>
        <v>3.8457438030666661E-3</v>
      </c>
      <c r="AK70" s="73">
        <f t="shared" si="106"/>
        <v>5.4687453131666668E-2</v>
      </c>
      <c r="AL70" s="73">
        <f t="shared" si="107"/>
        <v>5.6676087791000002E-2</v>
      </c>
      <c r="AM70" s="73">
        <f t="shared" si="108"/>
        <v>6.2443128303066663E-2</v>
      </c>
      <c r="AN70" s="73">
        <f t="shared" si="109"/>
        <v>6.5730957894999997E-2</v>
      </c>
      <c r="AO70" s="73">
        <f t="shared" si="110"/>
        <v>6.7708246873000005E-2</v>
      </c>
      <c r="AP70" s="73">
        <f t="shared" si="111"/>
        <v>7.3442384909199993E-2</v>
      </c>
      <c r="AQ70" s="73">
        <f t="shared" si="112"/>
        <v>0.93426904210499995</v>
      </c>
      <c r="AR70" s="73">
        <f t="shared" si="113"/>
        <v>0.93229175312699997</v>
      </c>
      <c r="AS70" s="73">
        <f t="shared" si="114"/>
        <v>0.92655761509080004</v>
      </c>
      <c r="AT70" s="73">
        <f t="shared" si="142"/>
        <v>6.6663856540256066E-3</v>
      </c>
      <c r="AU70" s="73">
        <f t="shared" si="143"/>
        <v>5.4550521709968072E-3</v>
      </c>
      <c r="AV70" s="80">
        <f t="shared" si="144"/>
        <v>3.3270630090876099E-3</v>
      </c>
      <c r="AW70" s="73">
        <f t="shared" si="83"/>
        <v>1.2102143096376857E-2</v>
      </c>
      <c r="AX70" s="73">
        <f t="shared" si="115"/>
        <v>1.2138377057743255E-2</v>
      </c>
      <c r="AY70" s="73">
        <f t="shared" si="116"/>
        <v>1.2150871527179944E-2</v>
      </c>
      <c r="AZ70" s="73">
        <f t="shared" si="117"/>
        <v>5.4656402090491059E-2</v>
      </c>
      <c r="BA70" s="73">
        <f t="shared" si="118"/>
        <v>5.6643907621054368E-2</v>
      </c>
      <c r="BB70" s="73">
        <f t="shared" si="119"/>
        <v>6.2407673659687968E-2</v>
      </c>
      <c r="BC70" s="73">
        <f t="shared" si="120"/>
        <v>6.6807273617670998E-2</v>
      </c>
      <c r="BD70" s="73">
        <f t="shared" si="121"/>
        <v>6.8782284678797628E-2</v>
      </c>
      <c r="BE70" s="73">
        <f t="shared" si="122"/>
        <v>7.4509816756064828E-2</v>
      </c>
      <c r="BF70" s="73">
        <f t="shared" si="123"/>
        <v>0.93319272638232897</v>
      </c>
      <c r="BG70" s="73">
        <f t="shared" si="124"/>
        <v>0.93121771532120234</v>
      </c>
      <c r="BH70" s="73">
        <f t="shared" si="125"/>
        <v>0.92549018324393517</v>
      </c>
      <c r="BI70" s="73">
        <f t="shared" si="145"/>
        <v>6.5568023718799743E-3</v>
      </c>
      <c r="BJ70" s="73">
        <f t="shared" si="146"/>
        <v>5.3653810130114363E-3</v>
      </c>
      <c r="BK70" s="80">
        <f t="shared" si="147"/>
        <v>3.2723721310972276E-3</v>
      </c>
      <c r="BL70" s="77">
        <v>7.4000000000000003E-3</v>
      </c>
      <c r="BM70" s="77">
        <f t="shared" si="126"/>
        <v>5.5E-2</v>
      </c>
      <c r="BN70" s="77">
        <f t="shared" si="127"/>
        <v>5.7000000000000002E-2</v>
      </c>
      <c r="BO70" s="79">
        <f t="shared" si="128"/>
        <v>6.2799999999999995E-2</v>
      </c>
      <c r="BP70" s="79">
        <f t="shared" si="129"/>
        <v>7.1965000000000006E-3</v>
      </c>
      <c r="BQ70" s="79">
        <f t="shared" si="130"/>
        <v>7.1891000000000004E-3</v>
      </c>
      <c r="BR70" s="73">
        <f t="shared" si="84"/>
        <v>7.1676400000000003E-3</v>
      </c>
      <c r="BS70" s="73">
        <f t="shared" si="131"/>
        <v>5.4796499999999998E-2</v>
      </c>
      <c r="BT70" s="73">
        <f t="shared" si="132"/>
        <v>5.6789100000000002E-2</v>
      </c>
      <c r="BU70" s="73">
        <f t="shared" si="133"/>
        <v>6.2567639999999994E-2</v>
      </c>
      <c r="BV70" s="73">
        <f t="shared" si="134"/>
        <v>6.1992999999999999E-2</v>
      </c>
      <c r="BW70" s="73">
        <f t="shared" si="148"/>
        <v>6.3978199999999999E-2</v>
      </c>
      <c r="BX70" s="73">
        <f t="shared" si="135"/>
        <v>6.9735279999999997E-2</v>
      </c>
      <c r="BY70" s="73">
        <f t="shared" si="136"/>
        <v>0.93800700000000004</v>
      </c>
      <c r="BZ70" s="73">
        <f t="shared" si="137"/>
        <v>0.93602180000000001</v>
      </c>
      <c r="CA70" s="73">
        <f t="shared" si="138"/>
        <v>0.93026472000000004</v>
      </c>
      <c r="CB70" s="73">
        <f t="shared" si="149"/>
        <v>6.9689136164707783E-3</v>
      </c>
      <c r="CC70" s="73">
        <f t="shared" si="150"/>
        <v>5.7026084787131434E-3</v>
      </c>
      <c r="CD70" s="73">
        <f t="shared" si="151"/>
        <v>3.4780488123854082E-3</v>
      </c>
      <c r="CE70" s="73" t="str">
        <f>IF(A70&lt;=Cotización!$B$15+1,IF(Cotización!$B$8="Fija",VLOOKUP(Tablas!A70,Tablas!$DE$3:$DG$116,2,FALSE),(VLOOKUP(A70,Tablas!$DE$3:$DG$116,3,FALSE))/100),"")</f>
        <v/>
      </c>
      <c r="CF70" s="81">
        <f t="shared" si="85"/>
        <v>5.8799312475065584E-2</v>
      </c>
      <c r="CG70" s="81">
        <f t="shared" si="86"/>
        <v>5.6364371621036809E-2</v>
      </c>
      <c r="CH70" s="83">
        <f>IF(D70&lt;=110,IF(Cotización!$B$10="Geométrico",POWER(1+Cotización!$B$11,Tablas!A70),1+Tablas!A70*Cotización!$B$11),"")</f>
        <v>1.67</v>
      </c>
      <c r="CI70" s="83">
        <f>IF(Cotización!$F$3="","",Cotización!$F$3)</f>
        <v>0.04</v>
      </c>
      <c r="CJ70" s="83">
        <f>IF(Cotización!$G$3="","",Cotización!$G$3)</f>
        <v>0.04</v>
      </c>
      <c r="CK70" s="83">
        <f>IF(Cotización!$H$3="","",Cotización!$H$3)</f>
        <v>0.04</v>
      </c>
      <c r="CL70" s="52"/>
      <c r="CM70" s="52"/>
      <c r="CN70" s="52"/>
      <c r="CP70" s="15">
        <v>67</v>
      </c>
      <c r="CQ70" s="16"/>
      <c r="CR70"/>
      <c r="CS70" s="16">
        <v>68</v>
      </c>
      <c r="CT70" s="16">
        <v>68</v>
      </c>
      <c r="CU70"/>
      <c r="CV70"/>
      <c r="CW70"/>
      <c r="CX70"/>
      <c r="CY70"/>
      <c r="CZ70"/>
      <c r="DA70"/>
      <c r="DB70"/>
      <c r="DE70" s="24">
        <v>65</v>
      </c>
      <c r="DF70" s="23">
        <f>Cotización!$B$9</f>
        <v>4.2500000000000003E-2</v>
      </c>
      <c r="DG70" s="158">
        <v>4.32</v>
      </c>
    </row>
    <row r="71" spans="1:111" s="12" customFormat="1" ht="15.6" x14ac:dyDescent="0.3">
      <c r="A71" s="10">
        <f t="shared" si="152"/>
        <v>68</v>
      </c>
      <c r="B71" s="11">
        <v>1.3465932751603838E-2</v>
      </c>
      <c r="C71" s="11">
        <v>1.7751981466895095E-3</v>
      </c>
      <c r="D71" s="10">
        <f t="shared" si="153"/>
        <v>69</v>
      </c>
      <c r="E71" s="73">
        <f>IF(Cotización!$B$7 ="Nacional ",IFERROR(VLOOKUP(D71,$DU$32:$DX$46,2,TRUE)," "),IF(Cotización!$B$7 ="Dólar",IFERROR(VLOOKUP(D71,$DU$32:$DX$46,3,TRUE)," "),IFERROR(VLOOKUP(D71,$DU$32:$DX$46,4,TRUE)," ")))</f>
        <v>5.5E-2</v>
      </c>
      <c r="F71" s="73">
        <f>IF(Cotización!$B$7 ="Nacional ",IFERROR(VLOOKUP(D71,$DK$32:$DN$50,2,TRUE)," "),IF(Cotización!$B$7 ="Dólar",IFERROR(VLOOKUP(D71,$DK$32:$DN$50,3,TRUE)," "),IFERROR(VLOOKUP(D71,$DK$32:$DN$50,4,TRUE)," ")))</f>
        <v>5.7000000000000002E-2</v>
      </c>
      <c r="G71" s="76">
        <f>IF(Cotización!$B$7 ="Nacional ",IFERROR(VLOOKUP(D71,$DP$32:$DS$48,2,TRUE)," "),IF(Cotización!$B$7 ="Dólar",IFERROR(VLOOKUP(D71,$DP$32:$DS$48,3,TRUE)," "),IFERROR(VLOOKUP(D71,$DP$32:$DS$48,4,TRUE)," ")))</f>
        <v>6.2799999999999995E-2</v>
      </c>
      <c r="H71" s="73">
        <f t="shared" si="87"/>
        <v>1.3031650518800987E-2</v>
      </c>
      <c r="I71" s="73">
        <f t="shared" si="88"/>
        <v>1.3070655508029501E-2</v>
      </c>
      <c r="J71" s="73">
        <f t="shared" si="89"/>
        <v>1.3084105504315194E-2</v>
      </c>
      <c r="K71" s="73">
        <f t="shared" si="90"/>
        <v>1.7131068393552297E-3</v>
      </c>
      <c r="L71" s="73">
        <f t="shared" si="91"/>
        <v>1.7148661010360101E-3</v>
      </c>
      <c r="M71" s="73">
        <f t="shared" si="81"/>
        <v>1.7080049804809676E-3</v>
      </c>
      <c r="N71" s="73">
        <f t="shared" si="92"/>
        <v>5.4581307153109437E-2</v>
      </c>
      <c r="O71" s="73">
        <f t="shared" si="93"/>
        <v>5.6566081958677059E-2</v>
      </c>
      <c r="P71" s="73">
        <f t="shared" si="82"/>
        <v>6.2321928894823138E-2</v>
      </c>
      <c r="Q71" s="73">
        <f t="shared" si="94"/>
        <v>6.9380278758460645E-2</v>
      </c>
      <c r="R71" s="73">
        <f t="shared" si="95"/>
        <v>7.1349844306061783E-2</v>
      </c>
      <c r="S71" s="73">
        <f t="shared" si="96"/>
        <v>7.7061584394105098E-2</v>
      </c>
      <c r="T71" s="73">
        <f t="shared" si="97"/>
        <v>0.93061972124153935</v>
      </c>
      <c r="U71" s="73">
        <f t="shared" si="98"/>
        <v>0.92865015569393816</v>
      </c>
      <c r="V71" s="73">
        <f t="shared" si="99"/>
        <v>0.92293841560589485</v>
      </c>
      <c r="W71" s="73">
        <f t="shared" si="139"/>
        <v>6.0147857637434061E-3</v>
      </c>
      <c r="X71" s="73">
        <f t="shared" si="140"/>
        <v>4.9114363661476911E-3</v>
      </c>
      <c r="Y71" s="73">
        <f t="shared" si="141"/>
        <v>2.9770849420590211E-3</v>
      </c>
      <c r="Z71" s="77">
        <v>8.1600000000000006E-3</v>
      </c>
      <c r="AA71" s="78">
        <v>4.2789999999999998E-3</v>
      </c>
      <c r="AB71" s="78">
        <f>IF(Cotización!$B$7 ="Nacional ",IFERROR(VLOOKUP(D71,$DU$6:$DX$20,2,TRUE)," "),IF(Cotización!$B$7 ="Dólar",IFERROR(VLOOKUP(D71,$DU$6:$DX$20,3,TRUE)," "),IFERROR(VLOOKUP(D71,$DU$6:$DX$20,4,TRUE)," ")))</f>
        <v>5.5E-2</v>
      </c>
      <c r="AC71" s="78">
        <f>IF(Cotización!$B$7 ="Nacional ",IFERROR(VLOOKUP(D71,$DK$6:$DN$24,2,TRUE)," "),IF(Cotización!$B$7 ="Dólar",IFERROR(VLOOKUP(D71,$DK$6:$DN$24,3,TRUE)," "),IFERROR(VLOOKUP(D71,$DK$6:$DN$24,4,TRUE)," ")))</f>
        <v>5.7000000000000002E-2</v>
      </c>
      <c r="AD71" s="79">
        <f xml:space="preserve"> IF(Cotización!$B$7 ="Nacional ",IFERROR(VLOOKUP(D71,$DP$6:$DS$22,2,TRUE)," "),IF(Cotización!$B$7 ="Dólar",IFERROR(VLOOKUP(D71,$DP$6:$DS$22,3,TRUE)," "),IFERROR(VLOOKUP(D71,$DP$6:$DS$22,4,TRUE)," ")))</f>
        <v>6.2799999999999995E-2</v>
      </c>
      <c r="AE71" s="79">
        <f t="shared" si="100"/>
        <v>7.9187818184000003E-3</v>
      </c>
      <c r="AF71" s="79">
        <f t="shared" si="101"/>
        <v>7.910645096160001E-3</v>
      </c>
      <c r="AG71" s="73">
        <f t="shared" si="102"/>
        <v>7.8870486016640005E-3</v>
      </c>
      <c r="AH71" s="73">
        <f t="shared" si="103"/>
        <v>4.1445093184000002E-3</v>
      </c>
      <c r="AI71" s="73">
        <f t="shared" si="104"/>
        <v>4.1402535961599998E-3</v>
      </c>
      <c r="AJ71" s="73">
        <f t="shared" si="105"/>
        <v>4.1279120016639997E-3</v>
      </c>
      <c r="AK71" s="73">
        <f t="shared" si="106"/>
        <v>5.4658567638399998E-2</v>
      </c>
      <c r="AL71" s="73">
        <f t="shared" si="107"/>
        <v>5.6646151916160001E-2</v>
      </c>
      <c r="AM71" s="73">
        <f t="shared" si="108"/>
        <v>6.2410146321663994E-2</v>
      </c>
      <c r="AN71" s="73">
        <f t="shared" si="109"/>
        <v>6.6721858775199996E-2</v>
      </c>
      <c r="AO71" s="73">
        <f t="shared" si="110"/>
        <v>6.8697050608479998E-2</v>
      </c>
      <c r="AP71" s="73">
        <f t="shared" si="111"/>
        <v>7.4425106924991991E-2</v>
      </c>
      <c r="AQ71" s="73">
        <f t="shared" si="112"/>
        <v>0.93327814122480002</v>
      </c>
      <c r="AR71" s="73">
        <f t="shared" si="113"/>
        <v>0.93130294939152003</v>
      </c>
      <c r="AS71" s="73">
        <f t="shared" si="114"/>
        <v>0.92557489307500806</v>
      </c>
      <c r="AT71" s="73">
        <f t="shared" si="142"/>
        <v>6.2281977392890167E-3</v>
      </c>
      <c r="AU71" s="73">
        <f t="shared" si="143"/>
        <v>5.0857001518978609E-3</v>
      </c>
      <c r="AV71" s="80">
        <f t="shared" si="144"/>
        <v>3.0827155669570366E-3</v>
      </c>
      <c r="AW71" s="73">
        <f t="shared" si="83"/>
        <v>1.3043102463203478E-2</v>
      </c>
      <c r="AX71" s="73">
        <f t="shared" si="115"/>
        <v>1.3082153668183129E-2</v>
      </c>
      <c r="AY71" s="73">
        <f t="shared" si="116"/>
        <v>1.3095619600934734E-2</v>
      </c>
      <c r="AZ71" s="73">
        <f t="shared" si="117"/>
        <v>5.4629686849330894E-2</v>
      </c>
      <c r="BA71" s="73">
        <f t="shared" si="118"/>
        <v>5.6616220916579293E-2</v>
      </c>
      <c r="BB71" s="73">
        <f t="shared" si="119"/>
        <v>6.2377169711599637E-2</v>
      </c>
      <c r="BC71" s="73">
        <f t="shared" si="120"/>
        <v>6.7725306450265629E-2</v>
      </c>
      <c r="BD71" s="73">
        <f t="shared" si="121"/>
        <v>6.9698374584762426E-2</v>
      </c>
      <c r="BE71" s="73">
        <f t="shared" si="122"/>
        <v>7.5420272174803113E-2</v>
      </c>
      <c r="BF71" s="73">
        <f t="shared" si="123"/>
        <v>0.93227469354973436</v>
      </c>
      <c r="BG71" s="73">
        <f t="shared" si="124"/>
        <v>0.93030162541523753</v>
      </c>
      <c r="BH71" s="73">
        <f t="shared" si="125"/>
        <v>0.92457972782519693</v>
      </c>
      <c r="BI71" s="73">
        <f t="shared" si="145"/>
        <v>6.1187602817647947E-3</v>
      </c>
      <c r="BJ71" s="73">
        <f t="shared" si="146"/>
        <v>4.9963378487642681E-3</v>
      </c>
      <c r="BK71" s="80">
        <f t="shared" si="147"/>
        <v>3.0285482832515197E-3</v>
      </c>
      <c r="BL71" s="77">
        <v>8.1600000000000006E-3</v>
      </c>
      <c r="BM71" s="77">
        <f t="shared" si="126"/>
        <v>5.5E-2</v>
      </c>
      <c r="BN71" s="77">
        <f t="shared" si="127"/>
        <v>5.7000000000000002E-2</v>
      </c>
      <c r="BO71" s="79">
        <f t="shared" si="128"/>
        <v>6.2799999999999995E-2</v>
      </c>
      <c r="BP71" s="79">
        <f t="shared" si="129"/>
        <v>7.935600000000001E-3</v>
      </c>
      <c r="BQ71" s="79">
        <f t="shared" si="130"/>
        <v>7.9274400000000009E-3</v>
      </c>
      <c r="BR71" s="73">
        <f t="shared" si="84"/>
        <v>7.9037760000000012E-3</v>
      </c>
      <c r="BS71" s="73">
        <f t="shared" si="131"/>
        <v>5.4775600000000001E-2</v>
      </c>
      <c r="BT71" s="73">
        <f t="shared" si="132"/>
        <v>5.6767440000000002E-2</v>
      </c>
      <c r="BU71" s="73">
        <f t="shared" si="133"/>
        <v>6.2543775999999995E-2</v>
      </c>
      <c r="BV71" s="73">
        <f t="shared" si="134"/>
        <v>6.2711199999999995E-2</v>
      </c>
      <c r="BW71" s="73">
        <f t="shared" si="148"/>
        <v>6.469488000000001E-2</v>
      </c>
      <c r="BX71" s="73">
        <f t="shared" si="135"/>
        <v>7.0447551999999997E-2</v>
      </c>
      <c r="BY71" s="73">
        <f t="shared" si="136"/>
        <v>0.93728880000000003</v>
      </c>
      <c r="BZ71" s="73">
        <f t="shared" si="137"/>
        <v>0.93530511999999999</v>
      </c>
      <c r="CA71" s="73">
        <f t="shared" si="138"/>
        <v>0.92955244800000003</v>
      </c>
      <c r="CB71" s="73">
        <f t="shared" si="149"/>
        <v>6.5368897546449053E-3</v>
      </c>
      <c r="CC71" s="73">
        <f t="shared" si="150"/>
        <v>5.3377658529403385E-3</v>
      </c>
      <c r="CD71" s="73">
        <f t="shared" si="151"/>
        <v>3.2355061046000443E-3</v>
      </c>
      <c r="CE71" s="73" t="str">
        <f>IF(A71&lt;=Cotización!$B$15+1,IF(Cotización!$B$8="Fija",VLOOKUP(Tablas!A71,Tablas!$DE$3:$DG$116,2,FALSE),(VLOOKUP(A71,Tablas!$DE$3:$DG$116,3,FALSE))/100),"")</f>
        <v/>
      </c>
      <c r="CF71" s="81">
        <f t="shared" si="85"/>
        <v>5.6364371621036809E-2</v>
      </c>
      <c r="CG71" s="81">
        <f t="shared" si="86"/>
        <v>5.4030264207282221E-2</v>
      </c>
      <c r="CH71" s="83">
        <f>IF(D71&lt;=110,IF(Cotización!$B$10="Geométrico",POWER(1+Cotización!$B$11,Tablas!A71),1+Tablas!A71*Cotización!$B$11),"")</f>
        <v>1.6800000000000002</v>
      </c>
      <c r="CI71" s="83">
        <f>IF(Cotización!$F$3="","",Cotización!$F$3)</f>
        <v>0.04</v>
      </c>
      <c r="CJ71" s="83">
        <f>IF(Cotización!$G$3="","",Cotización!$G$3)</f>
        <v>0.04</v>
      </c>
      <c r="CK71" s="83">
        <f>IF(Cotización!$H$3="","",Cotización!$H$3)</f>
        <v>0.04</v>
      </c>
      <c r="CL71" s="52"/>
      <c r="CM71" s="52"/>
      <c r="CN71" s="52"/>
      <c r="CP71" s="15">
        <v>68</v>
      </c>
      <c r="CQ71" s="16"/>
      <c r="CR71"/>
      <c r="CS71" s="16">
        <v>69</v>
      </c>
      <c r="CT71" s="16">
        <v>69</v>
      </c>
      <c r="CU71"/>
      <c r="CV71"/>
      <c r="CW71"/>
      <c r="CX71"/>
      <c r="CY71"/>
      <c r="CZ71"/>
      <c r="DA71"/>
      <c r="DB71"/>
      <c r="DE71" s="24">
        <v>66</v>
      </c>
      <c r="DF71" s="23">
        <f>Cotización!$B$9</f>
        <v>4.2500000000000003E-2</v>
      </c>
      <c r="DG71" s="158">
        <v>4.32</v>
      </c>
    </row>
    <row r="72" spans="1:111" s="12" customFormat="1" ht="15.6" x14ac:dyDescent="0.3">
      <c r="A72" s="10">
        <f t="shared" si="152"/>
        <v>69</v>
      </c>
      <c r="B72" s="11">
        <v>1.4512928763365776E-2</v>
      </c>
      <c r="C72" s="11">
        <v>1.9586435657222229E-3</v>
      </c>
      <c r="D72" s="10">
        <f t="shared" si="153"/>
        <v>70</v>
      </c>
      <c r="E72" s="73">
        <f>IF(Cotización!$B$7 ="Nacional ",IFERROR(VLOOKUP(D72,$DU$32:$DX$46,2,TRUE)," "),IF(Cotización!$B$7 ="Dólar",IFERROR(VLOOKUP(D72,$DU$32:$DX$46,3,TRUE)," "),IFERROR(VLOOKUP(D72,$DU$32:$DX$46,4,TRUE)," ")))</f>
        <v>5.5E-2</v>
      </c>
      <c r="F72" s="73">
        <f>IF(Cotización!$B$7 ="Nacional ",IFERROR(VLOOKUP(D72,$DK$32:$DN$50,2,TRUE)," "),IF(Cotización!$B$7 ="Dólar",IFERROR(VLOOKUP(D72,$DK$32:$DN$50,3,TRUE)," "),IFERROR(VLOOKUP(D72,$DK$32:$DN$50,4,TRUE)," ")))</f>
        <v>5.7000000000000002E-2</v>
      </c>
      <c r="G72" s="76">
        <f>IF(Cotización!$B$7 ="Nacional ",IFERROR(VLOOKUP(D72,$DP$32:$DS$48,2,TRUE)," "),IF(Cotización!$B$7 ="Dólar",IFERROR(VLOOKUP(D72,$DP$32:$DS$48,3,TRUE)," "),IFERROR(VLOOKUP(D72,$DP$32:$DS$48,4,TRUE)," ")))</f>
        <v>6.2799999999999995E-2</v>
      </c>
      <c r="H72" s="73">
        <f t="shared" si="87"/>
        <v>1.4043605016626765E-2</v>
      </c>
      <c r="I72" s="73">
        <f t="shared" si="88"/>
        <v>1.4085637553775078E-2</v>
      </c>
      <c r="J72" s="73">
        <f t="shared" si="89"/>
        <v>1.4100131532102081E-2</v>
      </c>
      <c r="K72" s="73">
        <f t="shared" si="90"/>
        <v>1.8891494842643646E-3</v>
      </c>
      <c r="L72" s="73">
        <f t="shared" si="91"/>
        <v>1.8910891773937257E-3</v>
      </c>
      <c r="M72" s="73">
        <f t="shared" si="81"/>
        <v>1.8835243741892186E-3</v>
      </c>
      <c r="N72" s="73">
        <f t="shared" si="92"/>
        <v>5.4547552897950019E-2</v>
      </c>
      <c r="O72" s="73">
        <f t="shared" si="93"/>
        <v>5.6531100276057296E-2</v>
      </c>
      <c r="P72" s="73">
        <f t="shared" si="82"/>
        <v>6.2283387672568379E-2</v>
      </c>
      <c r="Q72" s="73">
        <f t="shared" si="94"/>
        <v>7.0538773607445829E-2</v>
      </c>
      <c r="R72" s="73">
        <f t="shared" si="95"/>
        <v>7.250588731409674E-2</v>
      </c>
      <c r="S72" s="73">
        <f t="shared" si="96"/>
        <v>7.821051706338436E-2</v>
      </c>
      <c r="T72" s="73">
        <f t="shared" si="97"/>
        <v>0.92946122639255413</v>
      </c>
      <c r="U72" s="73">
        <f t="shared" si="98"/>
        <v>0.92749411268590332</v>
      </c>
      <c r="V72" s="73">
        <f t="shared" si="99"/>
        <v>0.92178948293661567</v>
      </c>
      <c r="W72" s="73">
        <f t="shared" si="139"/>
        <v>5.5974782507824681E-3</v>
      </c>
      <c r="X72" s="73">
        <f t="shared" si="140"/>
        <v>4.5610061461039235E-3</v>
      </c>
      <c r="Y72" s="73">
        <f t="shared" si="141"/>
        <v>2.7476660595481201E-3</v>
      </c>
      <c r="Z72" s="77">
        <v>9.0150000000000004E-3</v>
      </c>
      <c r="AA72" s="78">
        <v>4.5900000000000003E-3</v>
      </c>
      <c r="AB72" s="78">
        <f>IF(Cotización!$B$7 ="Nacional ",IFERROR(VLOOKUP(D72,$DU$6:$DX$20,2,TRUE)," "),IF(Cotización!$B$7 ="Dólar",IFERROR(VLOOKUP(D72,$DU$6:$DX$20,3,TRUE)," "),IFERROR(VLOOKUP(D72,$DU$6:$DX$20,4,TRUE)," ")))</f>
        <v>5.5E-2</v>
      </c>
      <c r="AC72" s="78">
        <f>IF(Cotización!$B$7 ="Nacional ",IFERROR(VLOOKUP(D72,$DK$6:$DN$24,2,TRUE)," "),IF(Cotización!$B$7 ="Dólar",IFERROR(VLOOKUP(D72,$DK$6:$DN$24,3,TRUE)," "),IFERROR(VLOOKUP(D72,$DK$6:$DN$24,4,TRUE)," ")))</f>
        <v>5.7000000000000002E-2</v>
      </c>
      <c r="AD72" s="79">
        <f xml:space="preserve"> IF(Cotización!$B$7 ="Nacional ",IFERROR(VLOOKUP(D72,$DP$6:$DS$22,2,TRUE)," "),IF(Cotización!$B$7 ="Dólar",IFERROR(VLOOKUP(D72,$DP$6:$DS$22,3,TRUE)," "),IFERROR(VLOOKUP(D72,$DP$6:$DS$22,4,TRUE)," ")))</f>
        <v>6.2799999999999995E-2</v>
      </c>
      <c r="AE72" s="79">
        <f t="shared" si="100"/>
        <v>8.7471566872500007E-3</v>
      </c>
      <c r="AF72" s="79">
        <f t="shared" si="101"/>
        <v>8.7381692731499996E-3</v>
      </c>
      <c r="AG72" s="73">
        <f t="shared" si="102"/>
        <v>8.7121057722600002E-3</v>
      </c>
      <c r="AH72" s="73">
        <f t="shared" si="103"/>
        <v>4.44384418725E-3</v>
      </c>
      <c r="AI72" s="73">
        <f t="shared" si="104"/>
        <v>4.4392817731500004E-3</v>
      </c>
      <c r="AJ72" s="73">
        <f t="shared" si="105"/>
        <v>4.4260507722600007E-3</v>
      </c>
      <c r="AK72" s="73">
        <f t="shared" si="106"/>
        <v>5.4626621112250001E-2</v>
      </c>
      <c r="AL72" s="73">
        <f t="shared" si="107"/>
        <v>5.6613043698150005E-2</v>
      </c>
      <c r="AM72" s="73">
        <f t="shared" si="108"/>
        <v>6.2373669197259993E-2</v>
      </c>
      <c r="AN72" s="73">
        <f t="shared" si="109"/>
        <v>6.781762198675001E-2</v>
      </c>
      <c r="AO72" s="73">
        <f t="shared" si="110"/>
        <v>6.979049474445001E-2</v>
      </c>
      <c r="AP72" s="73">
        <f t="shared" si="111"/>
        <v>7.5511825741779989E-2</v>
      </c>
      <c r="AQ72" s="73">
        <f t="shared" si="112"/>
        <v>0.93218237801324999</v>
      </c>
      <c r="AR72" s="73">
        <f t="shared" si="113"/>
        <v>0.93020950525555002</v>
      </c>
      <c r="AS72" s="73">
        <f t="shared" si="114"/>
        <v>0.92448817425822005</v>
      </c>
      <c r="AT72" s="73">
        <f t="shared" si="142"/>
        <v>5.8126408093041549E-3</v>
      </c>
      <c r="AU72" s="73">
        <f t="shared" si="143"/>
        <v>4.7363275511833796E-3</v>
      </c>
      <c r="AV72" s="80">
        <f t="shared" si="144"/>
        <v>2.853284131266922E-3</v>
      </c>
      <c r="AW72" s="73">
        <f t="shared" si="83"/>
        <v>1.4057222800196091E-2</v>
      </c>
      <c r="AX72" s="73">
        <f t="shared" si="115"/>
        <v>1.4099310293609852E-2</v>
      </c>
      <c r="AY72" s="73">
        <f t="shared" si="116"/>
        <v>1.4113823222373218E-2</v>
      </c>
      <c r="AZ72" s="73">
        <f t="shared" si="117"/>
        <v>5.460089445900744E-2</v>
      </c>
      <c r="BA72" s="73">
        <f t="shared" si="118"/>
        <v>5.6586381530244076E-2</v>
      </c>
      <c r="BB72" s="73">
        <f t="shared" si="119"/>
        <v>6.2344294036830304E-2</v>
      </c>
      <c r="BC72" s="73">
        <f t="shared" si="120"/>
        <v>6.8714717681380655E-2</v>
      </c>
      <c r="BD72" s="73">
        <f t="shared" si="121"/>
        <v>7.0685691823853924E-2</v>
      </c>
      <c r="BE72" s="73">
        <f t="shared" si="122"/>
        <v>7.6401516837026395E-2</v>
      </c>
      <c r="BF72" s="73">
        <f t="shared" si="123"/>
        <v>0.93128528231861929</v>
      </c>
      <c r="BG72" s="73">
        <f t="shared" si="124"/>
        <v>0.92931430817614613</v>
      </c>
      <c r="BH72" s="73">
        <f t="shared" si="125"/>
        <v>0.92359848316297355</v>
      </c>
      <c r="BI72" s="73">
        <f t="shared" si="145"/>
        <v>5.70436536658656E-3</v>
      </c>
      <c r="BJ72" s="73">
        <f t="shared" si="146"/>
        <v>4.6481012218290698E-3</v>
      </c>
      <c r="BK72" s="80">
        <f t="shared" si="147"/>
        <v>2.8001343474341575E-3</v>
      </c>
      <c r="BL72" s="77">
        <v>9.0150000000000004E-3</v>
      </c>
      <c r="BM72" s="77">
        <f t="shared" si="126"/>
        <v>5.5E-2</v>
      </c>
      <c r="BN72" s="77">
        <f t="shared" si="127"/>
        <v>5.7000000000000002E-2</v>
      </c>
      <c r="BO72" s="79">
        <f t="shared" si="128"/>
        <v>6.2799999999999995E-2</v>
      </c>
      <c r="BP72" s="79">
        <f t="shared" si="129"/>
        <v>8.7670875000000013E-3</v>
      </c>
      <c r="BQ72" s="79">
        <f t="shared" si="130"/>
        <v>8.7580725000000002E-3</v>
      </c>
      <c r="BR72" s="73">
        <f t="shared" si="84"/>
        <v>8.7319290000000011E-3</v>
      </c>
      <c r="BS72" s="73">
        <f t="shared" si="131"/>
        <v>5.4752087499999998E-2</v>
      </c>
      <c r="BT72" s="73">
        <f t="shared" si="132"/>
        <v>5.6743072500000005E-2</v>
      </c>
      <c r="BU72" s="73">
        <f t="shared" si="133"/>
        <v>6.2516928999999999E-2</v>
      </c>
      <c r="BV72" s="73">
        <f t="shared" si="134"/>
        <v>6.3519174999999997E-2</v>
      </c>
      <c r="BW72" s="73">
        <f t="shared" si="148"/>
        <v>6.5501145000000011E-2</v>
      </c>
      <c r="BX72" s="73">
        <f t="shared" si="135"/>
        <v>7.1248857999999998E-2</v>
      </c>
      <c r="BY72" s="73">
        <f t="shared" si="136"/>
        <v>0.93648082499999996</v>
      </c>
      <c r="BZ72" s="73">
        <f t="shared" si="137"/>
        <v>0.93449885499999996</v>
      </c>
      <c r="CA72" s="73">
        <f t="shared" si="138"/>
        <v>0.92875114199999997</v>
      </c>
      <c r="CB72" s="73">
        <f t="shared" si="149"/>
        <v>6.1269535538634179E-3</v>
      </c>
      <c r="CC72" s="73">
        <f t="shared" si="150"/>
        <v>4.9924397316162654E-3</v>
      </c>
      <c r="CD72" s="73">
        <f t="shared" si="151"/>
        <v>3.0075726200499155E-3</v>
      </c>
      <c r="CE72" s="73" t="str">
        <f>IF(A72&lt;=Cotización!$B$15+1,IF(Cotización!$B$8="Fija",VLOOKUP(Tablas!A72,Tablas!$DE$3:$DG$116,2,FALSE),(VLOOKUP(A72,Tablas!$DE$3:$DG$116,3,FALSE))/100),"")</f>
        <v/>
      </c>
      <c r="CF72" s="81">
        <f t="shared" si="85"/>
        <v>5.4030264207282221E-2</v>
      </c>
      <c r="CG72" s="81">
        <f t="shared" si="86"/>
        <v>5.1792814615876363E-2</v>
      </c>
      <c r="CH72" s="83">
        <f>IF(D72&lt;=110,IF(Cotización!$B$10="Geométrico",POWER(1+Cotización!$B$11,Tablas!A72),1+Tablas!A72*Cotización!$B$11),"")</f>
        <v>1.69</v>
      </c>
      <c r="CI72" s="83">
        <f>IF(Cotización!$F$3="","",Cotización!$F$3)</f>
        <v>0.04</v>
      </c>
      <c r="CJ72" s="83">
        <f>IF(Cotización!$G$3="","",Cotización!$G$3)</f>
        <v>0.04</v>
      </c>
      <c r="CK72" s="83">
        <f>IF(Cotización!$H$3="","",Cotización!$H$3)</f>
        <v>0.04</v>
      </c>
      <c r="CL72" s="52"/>
      <c r="CM72" s="52"/>
      <c r="CN72" s="52"/>
      <c r="CP72" s="15">
        <v>69</v>
      </c>
      <c r="CQ72" s="16"/>
      <c r="CR72"/>
      <c r="CS72" s="16">
        <v>70</v>
      </c>
      <c r="CT72" s="16">
        <v>70</v>
      </c>
      <c r="CU72"/>
      <c r="CV72"/>
      <c r="CW72"/>
      <c r="CX72"/>
      <c r="CY72"/>
      <c r="CZ72"/>
      <c r="DA72"/>
      <c r="DB72"/>
      <c r="DE72" s="24">
        <v>67</v>
      </c>
      <c r="DF72" s="23">
        <f>Cotización!$B$9</f>
        <v>4.2500000000000003E-2</v>
      </c>
      <c r="DG72" s="158">
        <v>4.32</v>
      </c>
    </row>
    <row r="73" spans="1:111" s="12" customFormat="1" ht="15.6" x14ac:dyDescent="0.3">
      <c r="A73" s="10">
        <f t="shared" si="152"/>
        <v>70</v>
      </c>
      <c r="B73" s="11">
        <v>1.5641330249881409E-2</v>
      </c>
      <c r="C73" s="11">
        <v>2.1610458667384201E-3</v>
      </c>
      <c r="D73" s="10">
        <f t="shared" si="153"/>
        <v>71</v>
      </c>
      <c r="E73" s="73">
        <f>IF(Cotización!$B$7 ="Nacional ",IFERROR(VLOOKUP(D73,$DU$32:$DX$46,2,TRUE)," "),IF(Cotización!$B$7 ="Dólar",IFERROR(VLOOKUP(D73,$DU$32:$DX$46,3,TRUE)," "),IFERROR(VLOOKUP(D73,$DU$32:$DX$46,4,TRUE)," ")))</f>
        <v>5.5E-2</v>
      </c>
      <c r="F73" s="73">
        <f>IF(Cotización!$B$7 ="Nacional ",IFERROR(VLOOKUP(D73,$DK$32:$DN$50,2,TRUE)," "),IF(Cotización!$B$7 ="Dólar",IFERROR(VLOOKUP(D73,$DK$32:$DN$50,3,TRUE)," "),IFERROR(VLOOKUP(D73,$DK$32:$DN$50,4,TRUE)," ")))</f>
        <v>5.7000000000000002E-2</v>
      </c>
      <c r="G73" s="76">
        <f>IF(Cotización!$B$7 ="Nacional ",IFERROR(VLOOKUP(D73,$DP$32:$DS$48,2,TRUE)," "),IF(Cotización!$B$7 ="Dólar",IFERROR(VLOOKUP(D73,$DP$32:$DS$48,3,TRUE)," "),IFERROR(VLOOKUP(D73,$DP$32:$DS$48,4,TRUE)," ")))</f>
        <v>6.2799999999999995E-2</v>
      </c>
      <c r="H73" s="73">
        <f t="shared" si="87"/>
        <v>1.5133999244823419E-2</v>
      </c>
      <c r="I73" s="73">
        <f t="shared" si="88"/>
        <v>1.5179293752726041E-2</v>
      </c>
      <c r="J73" s="73">
        <f t="shared" si="89"/>
        <v>1.519491254855453E-2</v>
      </c>
      <c r="K73" s="73">
        <f t="shared" si="90"/>
        <v>2.0831974745026257E-3</v>
      </c>
      <c r="L73" s="73">
        <f t="shared" si="91"/>
        <v>2.0853359859479732E-3</v>
      </c>
      <c r="M73" s="73">
        <f t="shared" si="81"/>
        <v>2.0769957913111189E-3</v>
      </c>
      <c r="N73" s="73">
        <f t="shared" si="92"/>
        <v>5.4511054353381216E-2</v>
      </c>
      <c r="O73" s="73">
        <f t="shared" si="93"/>
        <v>5.6493274511685988E-2</v>
      </c>
      <c r="P73" s="73">
        <f t="shared" si="82"/>
        <v>6.2241712970769816E-2</v>
      </c>
      <c r="Q73" s="73">
        <f t="shared" si="94"/>
        <v>7.1791302887883712E-2</v>
      </c>
      <c r="R73" s="73">
        <f t="shared" si="95"/>
        <v>7.3755765738914653E-2</v>
      </c>
      <c r="S73" s="73">
        <f t="shared" si="96"/>
        <v>7.9452708006904349E-2</v>
      </c>
      <c r="T73" s="73">
        <f t="shared" si="97"/>
        <v>0.92820869711211629</v>
      </c>
      <c r="U73" s="73">
        <f t="shared" si="98"/>
        <v>0.92624423426108538</v>
      </c>
      <c r="V73" s="73">
        <f t="shared" si="99"/>
        <v>0.92054729199309571</v>
      </c>
      <c r="W73" s="73">
        <f t="shared" si="139"/>
        <v>5.2026389996779211E-3</v>
      </c>
      <c r="X73" s="73">
        <f t="shared" si="140"/>
        <v>4.2303063484356099E-3</v>
      </c>
      <c r="Y73" s="73">
        <f t="shared" si="141"/>
        <v>2.5327696763133498E-3</v>
      </c>
      <c r="Z73" s="77">
        <v>9.9769999999999998E-3</v>
      </c>
      <c r="AA73" s="78">
        <v>4.9199999999999999E-3</v>
      </c>
      <c r="AB73" s="78">
        <f>IF(Cotización!$B$7 ="Nacional ",IFERROR(VLOOKUP(D73,$DU$6:$DX$20,2,TRUE)," "),IF(Cotización!$B$7 ="Dólar",IFERROR(VLOOKUP(D73,$DU$6:$DX$20,3,TRUE)," "),IFERROR(VLOOKUP(D73,$DU$6:$DX$20,4,TRUE)," ")))</f>
        <v>5.5E-2</v>
      </c>
      <c r="AC73" s="78">
        <f>IF(Cotización!$B$7 ="Nacional ",IFERROR(VLOOKUP(D73,$DK$6:$DN$24,2,TRUE)," "),IF(Cotización!$B$7 ="Dólar",IFERROR(VLOOKUP(D73,$DK$6:$DN$24,3,TRUE)," "),IFERROR(VLOOKUP(D73,$DK$6:$DN$24,4,TRUE)," ")))</f>
        <v>5.7000000000000002E-2</v>
      </c>
      <c r="AD73" s="79">
        <f xml:space="preserve"> IF(Cotización!$B$7 ="Nacional ",IFERROR(VLOOKUP(D73,$DP$6:$DS$22,2,TRUE)," "),IF(Cotización!$B$7 ="Dólar",IFERROR(VLOOKUP(D73,$DP$6:$DS$22,3,TRUE)," "),IFERROR(VLOOKUP(D73,$DP$6:$DS$22,4,TRUE)," ")))</f>
        <v>6.2799999999999995E-2</v>
      </c>
      <c r="AE73" s="79">
        <f t="shared" si="100"/>
        <v>9.6789890054000006E-3</v>
      </c>
      <c r="AF73" s="79">
        <f t="shared" si="101"/>
        <v>9.6690447299600003E-3</v>
      </c>
      <c r="AG73" s="73">
        <f t="shared" si="102"/>
        <v>9.6402063311839988E-3</v>
      </c>
      <c r="AH73" s="73">
        <f t="shared" si="103"/>
        <v>4.7610565053999993E-3</v>
      </c>
      <c r="AI73" s="73">
        <f t="shared" si="104"/>
        <v>4.7561692299599992E-3</v>
      </c>
      <c r="AJ73" s="73">
        <f t="shared" si="105"/>
        <v>4.7419961311839995E-3</v>
      </c>
      <c r="AK73" s="73">
        <f t="shared" si="106"/>
        <v>5.4591232425400003E-2</v>
      </c>
      <c r="AL73" s="73">
        <f t="shared" si="107"/>
        <v>5.6576368149960005E-2</v>
      </c>
      <c r="AM73" s="73">
        <f t="shared" si="108"/>
        <v>6.2333261751183998E-2</v>
      </c>
      <c r="AN73" s="73">
        <f t="shared" si="109"/>
        <v>6.9031277936200008E-2</v>
      </c>
      <c r="AO73" s="73">
        <f t="shared" si="110"/>
        <v>7.1001582109880002E-2</v>
      </c>
      <c r="AP73" s="73">
        <f t="shared" si="111"/>
        <v>7.6715464213551993E-2</v>
      </c>
      <c r="AQ73" s="73">
        <f t="shared" si="112"/>
        <v>0.93096872206379999</v>
      </c>
      <c r="AR73" s="73">
        <f t="shared" si="113"/>
        <v>0.92899841789012005</v>
      </c>
      <c r="AS73" s="73">
        <f t="shared" si="114"/>
        <v>0.92328453578644798</v>
      </c>
      <c r="AT73" s="73">
        <f t="shared" si="142"/>
        <v>5.4184413321540087E-3</v>
      </c>
      <c r="AU73" s="73">
        <f t="shared" si="143"/>
        <v>4.4057769081145221E-3</v>
      </c>
      <c r="AV73" s="80">
        <f t="shared" si="144"/>
        <v>2.6378274371549083E-3</v>
      </c>
      <c r="AW73" s="73">
        <f t="shared" si="83"/>
        <v>1.5150192480035133E-2</v>
      </c>
      <c r="AX73" s="73">
        <f t="shared" si="115"/>
        <v>1.519555233775979E-2</v>
      </c>
      <c r="AY73" s="73">
        <f t="shared" si="116"/>
        <v>1.5211193668009671E-2</v>
      </c>
      <c r="AZ73" s="73">
        <f t="shared" si="117"/>
        <v>5.4569863418128257E-2</v>
      </c>
      <c r="BA73" s="73">
        <f t="shared" si="118"/>
        <v>5.6554222087878379E-2</v>
      </c>
      <c r="BB73" s="73">
        <f t="shared" si="119"/>
        <v>6.2308862230153715E-2</v>
      </c>
      <c r="BC73" s="73">
        <f t="shared" si="120"/>
        <v>6.9781057086137924E-2</v>
      </c>
      <c r="BD73" s="73">
        <f t="shared" si="121"/>
        <v>7.1749774425638166E-2</v>
      </c>
      <c r="BE73" s="73">
        <f t="shared" si="122"/>
        <v>7.7459054710188852E-2</v>
      </c>
      <c r="BF73" s="73">
        <f t="shared" si="123"/>
        <v>0.93021894291386209</v>
      </c>
      <c r="BG73" s="73">
        <f t="shared" si="124"/>
        <v>0.92825022557436188</v>
      </c>
      <c r="BH73" s="73">
        <f t="shared" si="125"/>
        <v>0.92254094528981112</v>
      </c>
      <c r="BI73" s="73">
        <f t="shared" si="145"/>
        <v>5.3123915108701184E-3</v>
      </c>
      <c r="BJ73" s="73">
        <f t="shared" si="146"/>
        <v>4.3195469712967813E-3</v>
      </c>
      <c r="BK73" s="80">
        <f t="shared" si="147"/>
        <v>2.5861998359427308E-3</v>
      </c>
      <c r="BL73" s="77">
        <v>9.9769999999999998E-3</v>
      </c>
      <c r="BM73" s="77">
        <f t="shared" si="126"/>
        <v>5.5E-2</v>
      </c>
      <c r="BN73" s="77">
        <f t="shared" si="127"/>
        <v>5.7000000000000002E-2</v>
      </c>
      <c r="BO73" s="79">
        <f t="shared" si="128"/>
        <v>6.2799999999999995E-2</v>
      </c>
      <c r="BP73" s="79">
        <f t="shared" si="129"/>
        <v>9.7026325000000007E-3</v>
      </c>
      <c r="BQ73" s="79">
        <f t="shared" si="130"/>
        <v>9.6926554999999994E-3</v>
      </c>
      <c r="BR73" s="73">
        <f t="shared" si="84"/>
        <v>9.6637222000000005E-3</v>
      </c>
      <c r="BS73" s="73">
        <f t="shared" si="131"/>
        <v>5.4725632500000003E-2</v>
      </c>
      <c r="BT73" s="73">
        <f t="shared" si="132"/>
        <v>5.6715655500000003E-2</v>
      </c>
      <c r="BU73" s="73">
        <f t="shared" si="133"/>
        <v>6.2486722199999997E-2</v>
      </c>
      <c r="BV73" s="73">
        <f t="shared" si="134"/>
        <v>6.4428264999999998E-2</v>
      </c>
      <c r="BW73" s="73">
        <f t="shared" si="148"/>
        <v>6.6408310999999998E-2</v>
      </c>
      <c r="BX73" s="73">
        <f t="shared" si="135"/>
        <v>7.2150444399999999E-2</v>
      </c>
      <c r="BY73" s="73">
        <f t="shared" si="136"/>
        <v>0.93557173500000002</v>
      </c>
      <c r="BZ73" s="73">
        <f t="shared" si="137"/>
        <v>0.933591689</v>
      </c>
      <c r="CA73" s="73">
        <f t="shared" si="138"/>
        <v>0.92784955560000004</v>
      </c>
      <c r="CB73" s="73">
        <f t="shared" si="149"/>
        <v>5.7377745188586949E-3</v>
      </c>
      <c r="CC73" s="73">
        <f t="shared" si="150"/>
        <v>4.6654292128519067E-3</v>
      </c>
      <c r="CD73" s="73">
        <f t="shared" si="151"/>
        <v>2.7932865055192912E-3</v>
      </c>
      <c r="CE73" s="73" t="str">
        <f>IF(A73&lt;=Cotización!$B$15+1,IF(Cotización!$B$8="Fija",VLOOKUP(Tablas!A73,Tablas!$DE$3:$DG$116,2,FALSE),(VLOOKUP(A73,Tablas!$DE$3:$DG$116,3,FALSE))/100),"")</f>
        <v/>
      </c>
      <c r="CF73" s="81">
        <f t="shared" si="85"/>
        <v>5.1792814615876363E-2</v>
      </c>
      <c r="CG73" s="81">
        <f t="shared" si="86"/>
        <v>4.9648020145587009E-2</v>
      </c>
      <c r="CH73" s="83">
        <f>IF(D73&lt;=110,IF(Cotización!$B$10="Geométrico",POWER(1+Cotización!$B$11,Tablas!A73),1+Tablas!A73*Cotización!$B$11),"")</f>
        <v>1.7000000000000002</v>
      </c>
      <c r="CI73" s="83">
        <f>IF(Cotización!$F$3="","",Cotización!$F$3)</f>
        <v>0.04</v>
      </c>
      <c r="CJ73" s="83">
        <f>IF(Cotización!$G$3="","",Cotización!$G$3)</f>
        <v>0.04</v>
      </c>
      <c r="CK73" s="83">
        <f>IF(Cotización!$H$3="","",Cotización!$H$3)</f>
        <v>0.04</v>
      </c>
      <c r="CL73" s="52"/>
      <c r="CM73" s="52"/>
      <c r="CN73" s="52"/>
      <c r="CP73" s="15">
        <v>70</v>
      </c>
      <c r="CQ73" s="16"/>
      <c r="CR73"/>
      <c r="CS73" s="16">
        <v>71</v>
      </c>
      <c r="CT73" s="16">
        <v>71</v>
      </c>
      <c r="CU73"/>
      <c r="CV73"/>
      <c r="CW73"/>
      <c r="CX73"/>
      <c r="CY73"/>
      <c r="CZ73"/>
      <c r="DA73"/>
      <c r="DB73"/>
      <c r="DE73" s="24">
        <v>68</v>
      </c>
      <c r="DF73" s="23">
        <f>Cotización!$B$9</f>
        <v>4.2500000000000003E-2</v>
      </c>
      <c r="DG73" s="158">
        <v>4.32</v>
      </c>
    </row>
    <row r="74" spans="1:111" s="12" customFormat="1" ht="15.6" x14ac:dyDescent="0.3">
      <c r="A74" s="10">
        <f t="shared" si="152"/>
        <v>71</v>
      </c>
      <c r="B74" s="11">
        <v>1.6857466606148813E-2</v>
      </c>
      <c r="C74" s="11">
        <v>2.3843640159332221E-3</v>
      </c>
      <c r="D74" s="10">
        <f t="shared" si="153"/>
        <v>72</v>
      </c>
      <c r="E74" s="73">
        <f>IF(Cotización!$B$7 ="Nacional ",IFERROR(VLOOKUP(D74,$DU$32:$DX$46,2,TRUE)," "),IF(Cotización!$B$7 ="Dólar",IFERROR(VLOOKUP(D74,$DU$32:$DX$46,3,TRUE)," "),IFERROR(VLOOKUP(D74,$DU$32:$DX$46,4,TRUE)," ")))</f>
        <v>5.5E-2</v>
      </c>
      <c r="F74" s="73">
        <f>IF(Cotización!$B$7 ="Nacional ",IFERROR(VLOOKUP(D74,$DK$32:$DN$50,2,TRUE)," "),IF(Cotización!$B$7 ="Dólar",IFERROR(VLOOKUP(D74,$DK$32:$DN$50,3,TRUE)," "),IFERROR(VLOOKUP(D74,$DK$32:$DN$50,4,TRUE)," ")))</f>
        <v>5.7000000000000002E-2</v>
      </c>
      <c r="G74" s="76">
        <f>IF(Cotización!$B$7 ="Nacional ",IFERROR(VLOOKUP(D74,$DP$32:$DS$48,2,TRUE)," "),IF(Cotización!$B$7 ="Dólar",IFERROR(VLOOKUP(D74,$DP$32:$DS$48,3,TRUE)," "),IFERROR(VLOOKUP(D74,$DP$32:$DS$48,4,TRUE)," ")))</f>
        <v>6.2799999999999995E-2</v>
      </c>
      <c r="H74" s="73">
        <f t="shared" si="87"/>
        <v>1.6308886387777825E-2</v>
      </c>
      <c r="I74" s="73">
        <f t="shared" si="88"/>
        <v>1.635769533188456E-2</v>
      </c>
      <c r="J74" s="73">
        <f t="shared" si="89"/>
        <v>1.6374526002266188E-2</v>
      </c>
      <c r="K74" s="73">
        <f t="shared" si="90"/>
        <v>2.2970761654901111E-3</v>
      </c>
      <c r="L74" s="73">
        <f t="shared" si="91"/>
        <v>2.2994337332815275E-3</v>
      </c>
      <c r="M74" s="73">
        <f t="shared" si="81"/>
        <v>2.290239218895004E-3</v>
      </c>
      <c r="N74" s="73">
        <f t="shared" si="92"/>
        <v>5.4471586554066961E-2</v>
      </c>
      <c r="O74" s="73">
        <f t="shared" si="93"/>
        <v>5.6452371519669399E-2</v>
      </c>
      <c r="P74" s="73">
        <f t="shared" si="82"/>
        <v>6.2196647919916456E-2</v>
      </c>
      <c r="Q74" s="73">
        <f t="shared" si="94"/>
        <v>7.3145546289614671E-2</v>
      </c>
      <c r="R74" s="73">
        <f t="shared" si="95"/>
        <v>7.5107143017044076E-2</v>
      </c>
      <c r="S74" s="73">
        <f t="shared" si="96"/>
        <v>8.0795773526589287E-2</v>
      </c>
      <c r="T74" s="73">
        <f t="shared" si="97"/>
        <v>0.92685445371038533</v>
      </c>
      <c r="U74" s="73">
        <f t="shared" si="98"/>
        <v>0.92489285698295598</v>
      </c>
      <c r="V74" s="73">
        <f t="shared" si="99"/>
        <v>0.91920422647341071</v>
      </c>
      <c r="W74" s="73">
        <f t="shared" si="139"/>
        <v>4.8291347674357275E-3</v>
      </c>
      <c r="X74" s="73">
        <f t="shared" si="140"/>
        <v>3.9182968643965499E-3</v>
      </c>
      <c r="Y74" s="73">
        <f t="shared" si="141"/>
        <v>2.3315342667724836E-3</v>
      </c>
      <c r="Z74" s="77">
        <v>1.1061E-2</v>
      </c>
      <c r="AA74" s="78">
        <v>5.2680000000000001E-3</v>
      </c>
      <c r="AB74" s="78">
        <f>IF(Cotización!$B$7 ="Nacional ",IFERROR(VLOOKUP(D74,$DU$6:$DX$20,2,TRUE)," "),IF(Cotización!$B$7 ="Dólar",IFERROR(VLOOKUP(D74,$DU$6:$DX$20,3,TRUE)," "),IFERROR(VLOOKUP(D74,$DU$6:$DX$20,4,TRUE)," ")))</f>
        <v>5.5E-2</v>
      </c>
      <c r="AC74" s="78">
        <f>IF(Cotización!$B$7 ="Nacional ",IFERROR(VLOOKUP(D74,$DK$6:$DN$24,2,TRUE)," "),IF(Cotización!$B$7 ="Dólar",IFERROR(VLOOKUP(D74,$DK$6:$DN$24,3,TRUE)," "),IFERROR(VLOOKUP(D74,$DK$6:$DN$24,4,TRUE)," ")))</f>
        <v>5.7000000000000002E-2</v>
      </c>
      <c r="AD74" s="79">
        <f xml:space="preserve"> IF(Cotización!$B$7 ="Nacional ",IFERROR(VLOOKUP(D74,$DP$6:$DS$22,2,TRUE)," "),IF(Cotización!$B$7 ="Dólar",IFERROR(VLOOKUP(D74,$DP$6:$DS$22,3,TRUE)," "),IFERROR(VLOOKUP(D74,$DP$6:$DS$22,4,TRUE)," ")))</f>
        <v>6.2799999999999995E-2</v>
      </c>
      <c r="AE74" s="79">
        <f t="shared" si="100"/>
        <v>1.0728756097380001E-2</v>
      </c>
      <c r="AF74" s="79">
        <f t="shared" si="101"/>
        <v>1.0717733943611999E-2</v>
      </c>
      <c r="AG74" s="73">
        <f t="shared" si="102"/>
        <v>1.06857696976848E-2</v>
      </c>
      <c r="AH74" s="73">
        <f t="shared" si="103"/>
        <v>5.0950635973800009E-3</v>
      </c>
      <c r="AI74" s="73">
        <f t="shared" si="104"/>
        <v>5.0898344436120001E-3</v>
      </c>
      <c r="AJ74" s="73">
        <f t="shared" si="105"/>
        <v>5.0746698976848002E-3</v>
      </c>
      <c r="AK74" s="73">
        <f t="shared" si="106"/>
        <v>5.4552020771380001E-2</v>
      </c>
      <c r="AL74" s="73">
        <f t="shared" si="107"/>
        <v>5.6535730617612003E-2</v>
      </c>
      <c r="AM74" s="73">
        <f t="shared" si="108"/>
        <v>6.2288489171684794E-2</v>
      </c>
      <c r="AN74" s="73">
        <f t="shared" si="109"/>
        <v>7.0375840466140011E-2</v>
      </c>
      <c r="AO74" s="73">
        <f t="shared" si="110"/>
        <v>7.2343299004836006E-2</v>
      </c>
      <c r="AP74" s="73">
        <f t="shared" si="111"/>
        <v>7.8048928767054396E-2</v>
      </c>
      <c r="AQ74" s="73">
        <f t="shared" si="112"/>
        <v>0.92962415953386002</v>
      </c>
      <c r="AR74" s="73">
        <f t="shared" si="113"/>
        <v>0.92765670099516395</v>
      </c>
      <c r="AS74" s="73">
        <f t="shared" si="114"/>
        <v>0.92195107123294562</v>
      </c>
      <c r="AT74" s="73">
        <f t="shared" si="142"/>
        <v>5.0443994025730918E-3</v>
      </c>
      <c r="AU74" s="73">
        <f t="shared" si="143"/>
        <v>4.092959777215216E-3</v>
      </c>
      <c r="AV74" s="80">
        <f t="shared" si="144"/>
        <v>2.4354652807983255E-3</v>
      </c>
      <c r="AW74" s="73">
        <f t="shared" si="83"/>
        <v>1.6328142154715741E-2</v>
      </c>
      <c r="AX74" s="73">
        <f t="shared" si="115"/>
        <v>1.6377028807873572E-2</v>
      </c>
      <c r="AY74" s="73">
        <f t="shared" si="116"/>
        <v>1.639388627447972E-2</v>
      </c>
      <c r="AZ74" s="73">
        <f t="shared" si="117"/>
        <v>5.4536419668330907E-2</v>
      </c>
      <c r="BA74" s="73">
        <f t="shared" si="118"/>
        <v>5.6519562201724764E-2</v>
      </c>
      <c r="BB74" s="73">
        <f t="shared" si="119"/>
        <v>6.2270675548566926E-2</v>
      </c>
      <c r="BC74" s="73">
        <f t="shared" si="120"/>
        <v>7.0930305942810634E-2</v>
      </c>
      <c r="BD74" s="73">
        <f t="shared" si="121"/>
        <v>7.2896591009598333E-2</v>
      </c>
      <c r="BE74" s="73">
        <f t="shared" si="122"/>
        <v>7.859881770328267E-2</v>
      </c>
      <c r="BF74" s="73">
        <f t="shared" si="123"/>
        <v>0.92906969405718942</v>
      </c>
      <c r="BG74" s="73">
        <f t="shared" si="124"/>
        <v>0.92710340899040167</v>
      </c>
      <c r="BH74" s="73">
        <f t="shared" si="125"/>
        <v>0.9214011822967173</v>
      </c>
      <c r="BI74" s="73">
        <f t="shared" si="145"/>
        <v>4.9416872155861767E-3</v>
      </c>
      <c r="BJ74" s="73">
        <f t="shared" si="146"/>
        <v>4.009620450485289E-3</v>
      </c>
      <c r="BK74" s="80">
        <f t="shared" si="147"/>
        <v>2.3858752413589614E-3</v>
      </c>
      <c r="BL74" s="77">
        <v>1.1061E-2</v>
      </c>
      <c r="BM74" s="77">
        <f t="shared" si="126"/>
        <v>5.5E-2</v>
      </c>
      <c r="BN74" s="77">
        <f t="shared" si="127"/>
        <v>5.7000000000000002E-2</v>
      </c>
      <c r="BO74" s="79">
        <f t="shared" si="128"/>
        <v>6.2799999999999995E-2</v>
      </c>
      <c r="BP74" s="79">
        <f t="shared" si="129"/>
        <v>1.0756822500000001E-2</v>
      </c>
      <c r="BQ74" s="79">
        <f t="shared" si="130"/>
        <v>1.0745761499999999E-2</v>
      </c>
      <c r="BR74" s="73">
        <f t="shared" si="84"/>
        <v>1.07136846E-2</v>
      </c>
      <c r="BS74" s="73">
        <f t="shared" si="131"/>
        <v>5.4695822499999998E-2</v>
      </c>
      <c r="BT74" s="73">
        <f t="shared" si="132"/>
        <v>5.66847615E-2</v>
      </c>
      <c r="BU74" s="73">
        <f t="shared" si="133"/>
        <v>6.2452684599999995E-2</v>
      </c>
      <c r="BV74" s="73">
        <f t="shared" si="134"/>
        <v>6.5452645000000004E-2</v>
      </c>
      <c r="BW74" s="73">
        <f t="shared" si="148"/>
        <v>6.7430522999999992E-2</v>
      </c>
      <c r="BX74" s="73">
        <f t="shared" si="135"/>
        <v>7.3166369199999998E-2</v>
      </c>
      <c r="BY74" s="73">
        <f t="shared" si="136"/>
        <v>0.93454735499999997</v>
      </c>
      <c r="BZ74" s="73">
        <f t="shared" si="137"/>
        <v>0.93256947700000004</v>
      </c>
      <c r="CA74" s="73">
        <f t="shared" si="138"/>
        <v>0.92683363080000003</v>
      </c>
      <c r="CB74" s="73">
        <f t="shared" si="149"/>
        <v>5.3680996616474195E-3</v>
      </c>
      <c r="CC74" s="73">
        <f t="shared" si="150"/>
        <v>4.3556059387363519E-3</v>
      </c>
      <c r="CD74" s="73">
        <f t="shared" si="151"/>
        <v>2.5917496428095512E-3</v>
      </c>
      <c r="CE74" s="73" t="str">
        <f>IF(A74&lt;=Cotización!$B$15+1,IF(Cotización!$B$8="Fija",VLOOKUP(Tablas!A74,Tablas!$DE$3:$DG$116,2,FALSE),(VLOOKUP(A74,Tablas!$DE$3:$DG$116,3,FALSE))/100),"")</f>
        <v/>
      </c>
      <c r="CF74" s="81">
        <f t="shared" si="85"/>
        <v>4.9648020145587009E-2</v>
      </c>
      <c r="CG74" s="81">
        <f t="shared" si="86"/>
        <v>4.7592043851214558E-2</v>
      </c>
      <c r="CH74" s="83">
        <f>IF(D74&lt;=110,IF(Cotización!$B$10="Geométrico",POWER(1+Cotización!$B$11,Tablas!A74),1+Tablas!A74*Cotización!$B$11),"")</f>
        <v>1.71</v>
      </c>
      <c r="CI74" s="83">
        <f>IF(Cotización!$F$3="","",Cotización!$F$3)</f>
        <v>0.04</v>
      </c>
      <c r="CJ74" s="83">
        <f>IF(Cotización!$G$3="","",Cotización!$G$3)</f>
        <v>0.04</v>
      </c>
      <c r="CK74" s="83">
        <f>IF(Cotización!$H$3="","",Cotización!$H$3)</f>
        <v>0.04</v>
      </c>
      <c r="CL74" s="52"/>
      <c r="CM74" s="52"/>
      <c r="CN74" s="52"/>
      <c r="CP74" s="15">
        <v>71</v>
      </c>
      <c r="CQ74" s="16"/>
      <c r="CR74"/>
      <c r="CS74" s="16">
        <v>72</v>
      </c>
      <c r="CT74" s="16">
        <v>72</v>
      </c>
      <c r="CU74"/>
      <c r="CV74"/>
      <c r="CW74"/>
      <c r="CX74"/>
      <c r="CY74"/>
      <c r="CZ74"/>
      <c r="DA74"/>
      <c r="DB74"/>
      <c r="DE74" s="24">
        <v>69</v>
      </c>
      <c r="DF74" s="23">
        <f>Cotización!$B$9</f>
        <v>4.2500000000000003E-2</v>
      </c>
      <c r="DG74" s="158">
        <v>4.32</v>
      </c>
    </row>
    <row r="75" spans="1:111" s="12" customFormat="1" ht="15.6" x14ac:dyDescent="0.3">
      <c r="A75" s="10">
        <f t="shared" si="152"/>
        <v>72</v>
      </c>
      <c r="B75" s="11">
        <v>1.8168159346905723E-2</v>
      </c>
      <c r="C75" s="11">
        <v>2.6307594151426476E-3</v>
      </c>
      <c r="D75" s="10">
        <f t="shared" si="153"/>
        <v>73</v>
      </c>
      <c r="E75" s="73">
        <f>IF(Cotización!$B$7 ="Nacional ",IFERROR(VLOOKUP(D75,$DU$32:$DX$46,2,TRUE)," "),IF(Cotización!$B$7 ="Dólar",IFERROR(VLOOKUP(D75,$DU$32:$DX$46,3,TRUE)," "),IFERROR(VLOOKUP(D75,$DU$32:$DX$46,4,TRUE)," ")))</f>
        <v>5.5E-2</v>
      </c>
      <c r="F75" s="73">
        <f>IF(Cotización!$B$7 ="Nacional ",IFERROR(VLOOKUP(D75,$DK$32:$DN$50,2,TRUE)," "),IF(Cotización!$B$7 ="Dólar",IFERROR(VLOOKUP(D75,$DK$32:$DN$50,3,TRUE)," "),IFERROR(VLOOKUP(D75,$DK$32:$DN$50,4,TRUE)," ")))</f>
        <v>5.7000000000000002E-2</v>
      </c>
      <c r="G75" s="76">
        <f>IF(Cotización!$B$7 ="Nacional ",IFERROR(VLOOKUP(D75,$DP$32:$DS$48,2,TRUE)," "),IF(Cotización!$B$7 ="Dólar",IFERROR(VLOOKUP(D75,$DP$32:$DS$48,3,TRUE)," "),IFERROR(VLOOKUP(D75,$DP$32:$DS$48,4,TRUE)," ")))</f>
        <v>6.2799999999999995E-2</v>
      </c>
      <c r="H75" s="73">
        <f t="shared" si="87"/>
        <v>1.7574781646061702E-2</v>
      </c>
      <c r="I75" s="73">
        <f t="shared" si="88"/>
        <v>1.7627376902458962E-2</v>
      </c>
      <c r="J75" s="73">
        <f t="shared" si="89"/>
        <v>1.7645513197768366E-2</v>
      </c>
      <c r="K75" s="73">
        <f t="shared" si="90"/>
        <v>2.532792868751136E-3</v>
      </c>
      <c r="L75" s="73">
        <f t="shared" si="91"/>
        <v>2.5353917641287734E-3</v>
      </c>
      <c r="M75" s="73">
        <f t="shared" si="81"/>
        <v>2.5252560721559869E-3</v>
      </c>
      <c r="N75" s="73">
        <f t="shared" si="92"/>
        <v>5.4428905995075064E-2</v>
      </c>
      <c r="O75" s="73">
        <f t="shared" si="93"/>
        <v>5.6408138940350523E-2</v>
      </c>
      <c r="P75" s="73">
        <f t="shared" si="82"/>
        <v>6.2147914481649344E-2</v>
      </c>
      <c r="Q75" s="73">
        <f t="shared" si="94"/>
        <v>7.4609810956972195E-2</v>
      </c>
      <c r="R75" s="73">
        <f t="shared" si="95"/>
        <v>7.6568308711560618E-2</v>
      </c>
      <c r="S75" s="73">
        <f t="shared" si="96"/>
        <v>8.2247952199867025E-2</v>
      </c>
      <c r="T75" s="73">
        <f t="shared" si="97"/>
        <v>0.92539018904302783</v>
      </c>
      <c r="U75" s="73">
        <f t="shared" si="98"/>
        <v>0.92343169128843938</v>
      </c>
      <c r="V75" s="73">
        <f t="shared" si="99"/>
        <v>0.91775204780013298</v>
      </c>
      <c r="W75" s="73">
        <f t="shared" si="139"/>
        <v>4.4759050667654695E-3</v>
      </c>
      <c r="X75" s="73">
        <f t="shared" si="140"/>
        <v>3.6240047814190832E-3</v>
      </c>
      <c r="Y75" s="73">
        <f t="shared" si="141"/>
        <v>2.1431561521848518E-3</v>
      </c>
      <c r="Z75" s="77">
        <v>1.2285000000000001E-2</v>
      </c>
      <c r="AA75" s="78">
        <v>5.6350000000000003E-3</v>
      </c>
      <c r="AB75" s="78">
        <f>IF(Cotización!$B$7 ="Nacional ",IFERROR(VLOOKUP(D75,$DU$6:$DX$20,2,TRUE)," "),IF(Cotización!$B$7 ="Dólar",IFERROR(VLOOKUP(D75,$DU$6:$DX$20,3,TRUE)," "),IFERROR(VLOOKUP(D75,$DU$6:$DX$20,4,TRUE)," ")))</f>
        <v>5.5E-2</v>
      </c>
      <c r="AC75" s="78">
        <f>IF(Cotización!$B$7 ="Nacional ",IFERROR(VLOOKUP(D75,$DK$6:$DN$24,2,TRUE)," "),IF(Cotización!$B$7 ="Dólar",IFERROR(VLOOKUP(D75,$DK$6:$DN$24,3,TRUE)," "),IFERROR(VLOOKUP(D75,$DK$6:$DN$24,4,TRUE)," ")))</f>
        <v>5.7000000000000002E-2</v>
      </c>
      <c r="AD75" s="79">
        <f xml:space="preserve"> IF(Cotización!$B$7 ="Nacional ",IFERROR(VLOOKUP(D75,$DP$6:$DS$22,2,TRUE)," "),IF(Cotización!$B$7 ="Dólar",IFERROR(VLOOKUP(D75,$DP$6:$DS$22,3,TRUE)," "),IFERROR(VLOOKUP(D75,$DP$6:$DS$22,4,TRUE)," ")))</f>
        <v>6.2799999999999995E-2</v>
      </c>
      <c r="AE75" s="79">
        <f t="shared" si="100"/>
        <v>1.1913818655375002E-2</v>
      </c>
      <c r="AF75" s="79">
        <f t="shared" si="101"/>
        <v>1.1901579806025001E-2</v>
      </c>
      <c r="AG75" s="73">
        <f t="shared" si="102"/>
        <v>1.1866087142910001E-2</v>
      </c>
      <c r="AH75" s="73">
        <f t="shared" si="103"/>
        <v>5.4466936553749998E-3</v>
      </c>
      <c r="AI75" s="73">
        <f t="shared" si="104"/>
        <v>5.4411048060249998E-3</v>
      </c>
      <c r="AJ75" s="73">
        <f t="shared" si="105"/>
        <v>5.4248971429100004E-3</v>
      </c>
      <c r="AK75" s="73">
        <f t="shared" si="106"/>
        <v>5.4508469142875E-2</v>
      </c>
      <c r="AL75" s="73">
        <f t="shared" si="107"/>
        <v>5.6490595293525007E-2</v>
      </c>
      <c r="AM75" s="73">
        <f t="shared" si="108"/>
        <v>6.2238761130409999E-2</v>
      </c>
      <c r="AN75" s="73">
        <f t="shared" si="109"/>
        <v>7.1868981453624997E-2</v>
      </c>
      <c r="AO75" s="73">
        <f t="shared" si="110"/>
        <v>7.3833279905575006E-2</v>
      </c>
      <c r="AP75" s="73">
        <f t="shared" si="111"/>
        <v>7.9529745416230008E-2</v>
      </c>
      <c r="AQ75" s="73">
        <f t="shared" si="112"/>
        <v>0.92813101854637503</v>
      </c>
      <c r="AR75" s="73">
        <f t="shared" si="113"/>
        <v>0.92616672009442502</v>
      </c>
      <c r="AS75" s="73">
        <f t="shared" si="114"/>
        <v>0.92047025458376996</v>
      </c>
      <c r="AT75" s="73">
        <f t="shared" si="142"/>
        <v>4.6893955549701157E-3</v>
      </c>
      <c r="AU75" s="73">
        <f t="shared" si="143"/>
        <v>3.7968615642373685E-3</v>
      </c>
      <c r="AV75" s="80">
        <f t="shared" si="144"/>
        <v>2.245379824582663E-3</v>
      </c>
      <c r="AW75" s="73">
        <f t="shared" si="83"/>
        <v>1.7597679143412884E-2</v>
      </c>
      <c r="AX75" s="73">
        <f t="shared" si="115"/>
        <v>1.7650366805518909E-2</v>
      </c>
      <c r="AY75" s="73">
        <f t="shared" si="116"/>
        <v>1.7668534964865815E-2</v>
      </c>
      <c r="AZ75" s="73">
        <f t="shared" si="117"/>
        <v>5.4500375617960096E-2</v>
      </c>
      <c r="BA75" s="73">
        <f t="shared" si="118"/>
        <v>5.6482207458613189E-2</v>
      </c>
      <c r="BB75" s="73">
        <f t="shared" si="119"/>
        <v>6.2229519796507156E-2</v>
      </c>
      <c r="BC75" s="73">
        <f t="shared" si="120"/>
        <v>7.2168910582825915E-2</v>
      </c>
      <c r="BD75" s="73">
        <f t="shared" si="121"/>
        <v>7.4132574264132098E-2</v>
      </c>
      <c r="BE75" s="73">
        <f t="shared" si="122"/>
        <v>7.9827198939920047E-2</v>
      </c>
      <c r="BF75" s="73">
        <f t="shared" si="123"/>
        <v>0.92783108941717407</v>
      </c>
      <c r="BG75" s="73">
        <f t="shared" si="124"/>
        <v>0.92586742573586789</v>
      </c>
      <c r="BH75" s="73">
        <f t="shared" si="125"/>
        <v>0.92017280106007993</v>
      </c>
      <c r="BI75" s="73">
        <f t="shared" si="145"/>
        <v>4.5911718295109736E-3</v>
      </c>
      <c r="BJ75" s="73">
        <f t="shared" si="146"/>
        <v>3.7173327884025414E-3</v>
      </c>
      <c r="BK75" s="80">
        <f t="shared" si="147"/>
        <v>2.1983482682006129E-3</v>
      </c>
      <c r="BL75" s="77">
        <v>1.2285000000000001E-2</v>
      </c>
      <c r="BM75" s="77">
        <f t="shared" si="126"/>
        <v>5.5E-2</v>
      </c>
      <c r="BN75" s="77">
        <f t="shared" si="127"/>
        <v>5.7000000000000002E-2</v>
      </c>
      <c r="BO75" s="79">
        <f t="shared" si="128"/>
        <v>6.2799999999999995E-2</v>
      </c>
      <c r="BP75" s="79">
        <f t="shared" si="129"/>
        <v>1.19471625E-2</v>
      </c>
      <c r="BQ75" s="79">
        <f t="shared" si="130"/>
        <v>1.1934877500000001E-2</v>
      </c>
      <c r="BR75" s="73">
        <f t="shared" si="84"/>
        <v>1.1899251000000001E-2</v>
      </c>
      <c r="BS75" s="73">
        <f t="shared" si="131"/>
        <v>5.46621625E-2</v>
      </c>
      <c r="BT75" s="73">
        <f t="shared" si="132"/>
        <v>5.6649877500000001E-2</v>
      </c>
      <c r="BU75" s="73">
        <f t="shared" si="133"/>
        <v>6.241425099999999E-2</v>
      </c>
      <c r="BV75" s="73">
        <f t="shared" si="134"/>
        <v>6.6609324999999997E-2</v>
      </c>
      <c r="BW75" s="73">
        <f t="shared" si="148"/>
        <v>6.8584754999999997E-2</v>
      </c>
      <c r="BX75" s="73">
        <f t="shared" si="135"/>
        <v>7.431350199999999E-2</v>
      </c>
      <c r="BY75" s="73">
        <f t="shared" si="136"/>
        <v>0.93339067500000006</v>
      </c>
      <c r="BZ75" s="73">
        <f t="shared" si="137"/>
        <v>0.93141524499999995</v>
      </c>
      <c r="CA75" s="73">
        <f t="shared" si="138"/>
        <v>0.92568649800000002</v>
      </c>
      <c r="CB75" s="73">
        <f t="shared" si="149"/>
        <v>5.0167433401689908E-3</v>
      </c>
      <c r="CC75" s="73">
        <f t="shared" si="150"/>
        <v>4.061905152305454E-3</v>
      </c>
      <c r="CD75" s="73">
        <f t="shared" si="151"/>
        <v>2.4021207315697794E-3</v>
      </c>
      <c r="CE75" s="73" t="str">
        <f>IF(A75&lt;=Cotización!$B$15+1,IF(Cotización!$B$8="Fija",VLOOKUP(Tablas!A75,Tablas!$DE$3:$DG$116,2,FALSE),(VLOOKUP(A75,Tablas!$DE$3:$DG$116,3,FALSE))/100),"")</f>
        <v/>
      </c>
      <c r="CF75" s="81">
        <f t="shared" si="85"/>
        <v>4.7592043851214558E-2</v>
      </c>
      <c r="CG75" s="81">
        <f t="shared" si="86"/>
        <v>4.5621207679461803E-2</v>
      </c>
      <c r="CH75" s="83">
        <f>IF(D75&lt;=110,IF(Cotización!$B$10="Geométrico",POWER(1+Cotización!$B$11,Tablas!A75),1+Tablas!A75*Cotización!$B$11),"")</f>
        <v>1.72</v>
      </c>
      <c r="CI75" s="83">
        <f>IF(Cotización!$F$3="","",Cotización!$F$3)</f>
        <v>0.04</v>
      </c>
      <c r="CJ75" s="83">
        <f>IF(Cotización!$G$3="","",Cotización!$G$3)</f>
        <v>0.04</v>
      </c>
      <c r="CK75" s="83">
        <f>IF(Cotización!$H$3="","",Cotización!$H$3)</f>
        <v>0.04</v>
      </c>
      <c r="CL75" s="52"/>
      <c r="CM75" s="52"/>
      <c r="CN75" s="52"/>
      <c r="CP75" s="15">
        <v>72</v>
      </c>
      <c r="CQ75" s="16"/>
      <c r="CR75"/>
      <c r="CS75" s="16">
        <v>73</v>
      </c>
      <c r="CT75" s="16">
        <v>73</v>
      </c>
      <c r="CU75"/>
      <c r="CV75"/>
      <c r="CW75"/>
      <c r="CX75"/>
      <c r="CY75"/>
      <c r="CZ75"/>
      <c r="DA75"/>
      <c r="DB75"/>
      <c r="DE75" s="24">
        <v>70</v>
      </c>
      <c r="DF75" s="23">
        <f>Cotización!$B$9</f>
        <v>4.2500000000000003E-2</v>
      </c>
      <c r="DG75" s="158">
        <v>4.32</v>
      </c>
    </row>
    <row r="76" spans="1:111" s="12" customFormat="1" ht="15.6" x14ac:dyDescent="0.3">
      <c r="A76" s="10">
        <f t="shared" si="152"/>
        <v>73</v>
      </c>
      <c r="B76" s="11">
        <v>1.9580760369660746E-2</v>
      </c>
      <c r="C76" s="11">
        <v>2.9026168211370635E-3</v>
      </c>
      <c r="D76" s="10">
        <f t="shared" si="153"/>
        <v>74</v>
      </c>
      <c r="E76" s="73">
        <f>IF(Cotización!$B$7 ="Nacional ",IFERROR(VLOOKUP(D76,$DU$32:$DX$46,2,TRUE)," "),IF(Cotización!$B$7 ="Dólar",IFERROR(VLOOKUP(D76,$DU$32:$DX$46,3,TRUE)," "),IFERROR(VLOOKUP(D76,$DU$32:$DX$46,4,TRUE)," ")))</f>
        <v>5.5E-2</v>
      </c>
      <c r="F76" s="73">
        <f>IF(Cotización!$B$7 ="Nacional ",IFERROR(VLOOKUP(D76,$DK$32:$DN$50,2,TRUE)," "),IF(Cotización!$B$7 ="Dólar",IFERROR(VLOOKUP(D76,$DK$32:$DN$50,3,TRUE)," "),IFERROR(VLOOKUP(D76,$DK$32:$DN$50,4,TRUE)," ")))</f>
        <v>5.7000000000000002E-2</v>
      </c>
      <c r="G76" s="76">
        <f>IF(Cotización!$B$7 ="Nacional ",IFERROR(VLOOKUP(D76,$DP$32:$DS$48,2,TRUE)," "),IF(Cotización!$B$7 ="Dólar",IFERROR(VLOOKUP(D76,$DP$32:$DS$48,3,TRUE)," "),IFERROR(VLOOKUP(D76,$DP$32:$DS$48,4,TRUE)," ")))</f>
        <v>6.2799999999999995E-2</v>
      </c>
      <c r="H76" s="73">
        <f t="shared" si="87"/>
        <v>1.8938696527146765E-2</v>
      </c>
      <c r="I76" s="73">
        <f t="shared" si="88"/>
        <v>1.8995370850359572E-2</v>
      </c>
      <c r="J76" s="73">
        <f t="shared" si="89"/>
        <v>1.9014913720432951E-2</v>
      </c>
      <c r="K76" s="73">
        <f t="shared" si="90"/>
        <v>2.7925543929688146E-3</v>
      </c>
      <c r="L76" s="73">
        <f t="shared" si="91"/>
        <v>2.7954191194936718E-3</v>
      </c>
      <c r="M76" s="73">
        <f t="shared" si="81"/>
        <v>2.7842466860467283E-3</v>
      </c>
      <c r="N76" s="73">
        <f t="shared" si="92"/>
        <v>5.4382749110400752E-2</v>
      </c>
      <c r="O76" s="73">
        <f t="shared" si="93"/>
        <v>5.6360303623506233E-2</v>
      </c>
      <c r="P76" s="73">
        <f t="shared" si="82"/>
        <v>6.2095211711512124E-2</v>
      </c>
      <c r="Q76" s="73">
        <f t="shared" si="94"/>
        <v>7.6193081950327368E-2</v>
      </c>
      <c r="R76" s="73">
        <f t="shared" si="95"/>
        <v>7.8148228866834618E-2</v>
      </c>
      <c r="S76" s="73">
        <f t="shared" si="96"/>
        <v>8.3818154924705623E-2</v>
      </c>
      <c r="T76" s="73">
        <f t="shared" si="97"/>
        <v>0.92380691804967263</v>
      </c>
      <c r="U76" s="73">
        <f t="shared" si="98"/>
        <v>0.92185177113316541</v>
      </c>
      <c r="V76" s="73">
        <f t="shared" si="99"/>
        <v>0.91618184507529432</v>
      </c>
      <c r="W76" s="73">
        <f t="shared" si="139"/>
        <v>4.1419586358727436E-3</v>
      </c>
      <c r="X76" s="73">
        <f t="shared" si="140"/>
        <v>3.3465208645432152E-3</v>
      </c>
      <c r="Y76" s="73">
        <f t="shared" si="141"/>
        <v>1.9668859474231012E-3</v>
      </c>
      <c r="Z76" s="77">
        <v>1.3668E-2</v>
      </c>
      <c r="AA76" s="78">
        <v>6.0229999999999997E-3</v>
      </c>
      <c r="AB76" s="78">
        <f>IF(Cotización!$B$7 ="Nacional ",IFERROR(VLOOKUP(D76,$DU$6:$DX$20,2,TRUE)," "),IF(Cotización!$B$7 ="Dólar",IFERROR(VLOOKUP(D76,$DU$6:$DX$20,3,TRUE)," "),IFERROR(VLOOKUP(D76,$DU$6:$DX$20,4,TRUE)," ")))</f>
        <v>5.5E-2</v>
      </c>
      <c r="AC76" s="78">
        <f>IF(Cotización!$B$7 ="Nacional ",IFERROR(VLOOKUP(D76,$DK$6:$DN$24,2,TRUE)," "),IF(Cotización!$B$7 ="Dólar",IFERROR(VLOOKUP(D76,$DK$6:$DN$24,3,TRUE)," "),IFERROR(VLOOKUP(D76,$DK$6:$DN$24,4,TRUE)," ")))</f>
        <v>5.7000000000000002E-2</v>
      </c>
      <c r="AD76" s="79">
        <f xml:space="preserve"> IF(Cotización!$B$7 ="Nacional ",IFERROR(VLOOKUP(D76,$DP$6:$DS$22,2,TRUE)," "),IF(Cotización!$B$7 ="Dólar",IFERROR(VLOOKUP(D76,$DP$6:$DS$22,3,TRUE)," "),IFERROR(VLOOKUP(D76,$DP$6:$DS$22,4,TRUE)," ")))</f>
        <v>6.2799999999999995E-2</v>
      </c>
      <c r="AE76" s="79">
        <f t="shared" si="100"/>
        <v>1.3252478061339999E-2</v>
      </c>
      <c r="AF76" s="79">
        <f t="shared" si="101"/>
        <v>1.3238864942916E-2</v>
      </c>
      <c r="AG76" s="73">
        <f t="shared" si="102"/>
        <v>1.3199386899486399E-2</v>
      </c>
      <c r="AH76" s="73">
        <f t="shared" si="103"/>
        <v>5.8177155613399999E-3</v>
      </c>
      <c r="AI76" s="73">
        <f t="shared" si="104"/>
        <v>5.8117474429159998E-3</v>
      </c>
      <c r="AJ76" s="73">
        <f t="shared" si="105"/>
        <v>5.7944398994863996E-3</v>
      </c>
      <c r="AK76" s="73">
        <f t="shared" si="106"/>
        <v>5.4460006743339999E-2</v>
      </c>
      <c r="AL76" s="73">
        <f t="shared" si="107"/>
        <v>5.6440370624916004E-2</v>
      </c>
      <c r="AM76" s="73">
        <f t="shared" si="108"/>
        <v>6.2183425881486398E-2</v>
      </c>
      <c r="AN76" s="73">
        <f t="shared" si="109"/>
        <v>7.3530200366019996E-2</v>
      </c>
      <c r="AO76" s="73">
        <f t="shared" si="110"/>
        <v>7.5490983010747997E-2</v>
      </c>
      <c r="AP76" s="73">
        <f t="shared" si="111"/>
        <v>8.1177252680459194E-2</v>
      </c>
      <c r="AQ76" s="73">
        <f t="shared" si="112"/>
        <v>0.92646979963398002</v>
      </c>
      <c r="AR76" s="73">
        <f t="shared" si="113"/>
        <v>0.92450901698925203</v>
      </c>
      <c r="AS76" s="73">
        <f t="shared" si="114"/>
        <v>0.91882274731954083</v>
      </c>
      <c r="AT76" s="73">
        <f t="shared" si="142"/>
        <v>4.352373472801257E-3</v>
      </c>
      <c r="AU76" s="73">
        <f t="shared" si="143"/>
        <v>3.5165268216023116E-3</v>
      </c>
      <c r="AV76" s="80">
        <f t="shared" si="144"/>
        <v>2.0668053387708648E-3</v>
      </c>
      <c r="AW76" s="73">
        <f t="shared" si="83"/>
        <v>1.8965924494053397E-2</v>
      </c>
      <c r="AX76" s="73">
        <f t="shared" si="115"/>
        <v>1.9022708699125417E-2</v>
      </c>
      <c r="AY76" s="73">
        <f t="shared" si="116"/>
        <v>1.9042289459495074E-2</v>
      </c>
      <c r="AZ76" s="73">
        <f t="shared" si="117"/>
        <v>5.4461529089834329E-2</v>
      </c>
      <c r="BA76" s="73">
        <f t="shared" si="118"/>
        <v>5.644194832946467E-2</v>
      </c>
      <c r="BB76" s="73">
        <f t="shared" si="119"/>
        <v>6.218516412439265E-2</v>
      </c>
      <c r="BC76" s="73">
        <f t="shared" si="120"/>
        <v>7.35038185493294E-2</v>
      </c>
      <c r="BD76" s="73">
        <f t="shared" si="121"/>
        <v>7.5464657028590093E-2</v>
      </c>
      <c r="BE76" s="73">
        <f t="shared" si="122"/>
        <v>8.1151088618446054E-2</v>
      </c>
      <c r="BF76" s="73">
        <f t="shared" si="123"/>
        <v>0.92649618145067059</v>
      </c>
      <c r="BG76" s="73">
        <f t="shared" si="124"/>
        <v>0.92453534297140993</v>
      </c>
      <c r="BH76" s="73">
        <f t="shared" si="125"/>
        <v>0.91884891138155389</v>
      </c>
      <c r="BI76" s="73">
        <f t="shared" si="145"/>
        <v>4.2598319602766069E-3</v>
      </c>
      <c r="BJ76" s="73">
        <f t="shared" si="146"/>
        <v>3.4417573394017967E-3</v>
      </c>
      <c r="BK76" s="80">
        <f t="shared" si="147"/>
        <v>2.0228602836557339E-3</v>
      </c>
      <c r="BL76" s="77">
        <v>1.3668E-2</v>
      </c>
      <c r="BM76" s="77">
        <f t="shared" si="126"/>
        <v>5.5E-2</v>
      </c>
      <c r="BN76" s="77">
        <f t="shared" si="127"/>
        <v>5.7000000000000002E-2</v>
      </c>
      <c r="BO76" s="79">
        <f t="shared" si="128"/>
        <v>6.2799999999999995E-2</v>
      </c>
      <c r="BP76" s="79">
        <f t="shared" si="129"/>
        <v>1.3292129999999999E-2</v>
      </c>
      <c r="BQ76" s="79">
        <f t="shared" si="130"/>
        <v>1.3278462E-2</v>
      </c>
      <c r="BR76" s="73">
        <f t="shared" si="84"/>
        <v>1.32388248E-2</v>
      </c>
      <c r="BS76" s="73">
        <f t="shared" si="131"/>
        <v>5.462413E-2</v>
      </c>
      <c r="BT76" s="73">
        <f t="shared" si="132"/>
        <v>5.6610462E-2</v>
      </c>
      <c r="BU76" s="73">
        <f t="shared" si="133"/>
        <v>6.2370824799999995E-2</v>
      </c>
      <c r="BV76" s="73">
        <f t="shared" si="134"/>
        <v>6.7916260000000006E-2</v>
      </c>
      <c r="BW76" s="73">
        <f t="shared" si="148"/>
        <v>6.9888924000000005E-2</v>
      </c>
      <c r="BX76" s="73">
        <f t="shared" si="135"/>
        <v>7.5609649599999995E-2</v>
      </c>
      <c r="BY76" s="73">
        <f t="shared" si="136"/>
        <v>0.93208373999999994</v>
      </c>
      <c r="BZ76" s="73">
        <f t="shared" si="137"/>
        <v>0.93011107599999998</v>
      </c>
      <c r="CA76" s="73">
        <f t="shared" si="138"/>
        <v>0.92439035039999995</v>
      </c>
      <c r="CB76" s="73">
        <f t="shared" si="149"/>
        <v>4.6825814525820889E-3</v>
      </c>
      <c r="CC76" s="73">
        <f t="shared" si="150"/>
        <v>3.7833203826013466E-3</v>
      </c>
      <c r="CD76" s="73">
        <f t="shared" si="151"/>
        <v>2.2236107277800272E-3</v>
      </c>
      <c r="CE76" s="73" t="str">
        <f>IF(A76&lt;=Cotización!$B$15+1,IF(Cotización!$B$8="Fija",VLOOKUP(Tablas!A76,Tablas!$DE$3:$DG$116,2,FALSE),(VLOOKUP(A76,Tablas!$DE$3:$DG$116,3,FALSE))/100),"")</f>
        <v/>
      </c>
      <c r="CF76" s="81">
        <f t="shared" si="85"/>
        <v>4.5621207679461803E-2</v>
      </c>
      <c r="CG76" s="81">
        <f t="shared" si="86"/>
        <v>4.3731985889054643E-2</v>
      </c>
      <c r="CH76" s="83">
        <f>IF(D76&lt;=110,IF(Cotización!$B$10="Geométrico",POWER(1+Cotización!$B$11,Tablas!A76),1+Tablas!A76*Cotización!$B$11),"")</f>
        <v>1.73</v>
      </c>
      <c r="CI76" s="83">
        <f>IF(Cotización!$F$3="","",Cotización!$F$3)</f>
        <v>0.04</v>
      </c>
      <c r="CJ76" s="83">
        <f>IF(Cotización!$G$3="","",Cotización!$G$3)</f>
        <v>0.04</v>
      </c>
      <c r="CK76" s="83">
        <f>IF(Cotización!$H$3="","",Cotización!$H$3)</f>
        <v>0.04</v>
      </c>
      <c r="CL76" s="52"/>
      <c r="CM76" s="52"/>
      <c r="CN76" s="52"/>
      <c r="CP76" s="15">
        <v>73</v>
      </c>
      <c r="CQ76" s="16"/>
      <c r="CR76"/>
      <c r="CS76" s="16">
        <v>74</v>
      </c>
      <c r="CT76" s="16">
        <v>74</v>
      </c>
      <c r="CU76"/>
      <c r="CV76"/>
      <c r="CW76"/>
      <c r="CX76"/>
      <c r="CY76"/>
      <c r="CZ76"/>
      <c r="DA76"/>
      <c r="DB76"/>
      <c r="DE76" s="24">
        <v>71</v>
      </c>
      <c r="DF76" s="23">
        <f>Cotización!$B$9</f>
        <v>4.2500000000000003E-2</v>
      </c>
      <c r="DG76" s="158">
        <v>4.32</v>
      </c>
    </row>
    <row r="77" spans="1:111" s="12" customFormat="1" ht="15.6" x14ac:dyDescent="0.3">
      <c r="A77" s="10">
        <f t="shared" si="152"/>
        <v>74</v>
      </c>
      <c r="B77" s="11">
        <v>2.1103193192731212E-2</v>
      </c>
      <c r="C77" s="11">
        <v>3.2025674266724937E-3</v>
      </c>
      <c r="D77" s="10">
        <f t="shared" si="153"/>
        <v>75</v>
      </c>
      <c r="E77" s="73">
        <f>IF(Cotización!$B$7 ="Nacional ",IFERROR(VLOOKUP(D77,$DU$32:$DX$46,2,TRUE)," "),IF(Cotización!$B$7 ="Dólar",IFERROR(VLOOKUP(D77,$DU$32:$DX$46,3,TRUE)," "),IFERROR(VLOOKUP(D77,$DU$32:$DX$46,4,TRUE)," ")))</f>
        <v>5.5E-2</v>
      </c>
      <c r="F77" s="73">
        <f>IF(Cotización!$B$7 ="Nacional ",IFERROR(VLOOKUP(D77,$DK$32:$DN$50,2,TRUE)," "),IF(Cotización!$B$7 ="Dólar",IFERROR(VLOOKUP(D77,$DK$32:$DN$50,3,TRUE)," "),IFERROR(VLOOKUP(D77,$DK$32:$DN$50,4,TRUE)," ")))</f>
        <v>5.7000000000000002E-2</v>
      </c>
      <c r="G77" s="76">
        <f>IF(Cotización!$B$7 ="Nacional ",IFERROR(VLOOKUP(D77,$DP$32:$DS$48,2,TRUE)," "),IF(Cotización!$B$7 ="Dólar",IFERROR(VLOOKUP(D77,$DP$32:$DS$48,3,TRUE)," "),IFERROR(VLOOKUP(D77,$DP$32:$DS$48,4,TRUE)," ")))</f>
        <v>6.2799999999999995E-2</v>
      </c>
      <c r="H77" s="73">
        <f t="shared" si="87"/>
        <v>2.040817549367541E-2</v>
      </c>
      <c r="I77" s="73">
        <f t="shared" si="88"/>
        <v>2.0469244090762704E-2</v>
      </c>
      <c r="J77" s="73">
        <f t="shared" si="89"/>
        <v>2.0490302227689355E-2</v>
      </c>
      <c r="K77" s="73">
        <f t="shared" si="90"/>
        <v>3.0787861590366571E-3</v>
      </c>
      <c r="L77" s="73">
        <f t="shared" si="91"/>
        <v>3.0819436701972512E-3</v>
      </c>
      <c r="M77" s="73">
        <f t="shared" si="81"/>
        <v>3.0696293766709348E-3</v>
      </c>
      <c r="N77" s="73">
        <f t="shared" si="92"/>
        <v>5.433283063028356E-2</v>
      </c>
      <c r="O77" s="73">
        <f t="shared" si="93"/>
        <v>5.6308569925930238E-2</v>
      </c>
      <c r="P77" s="73">
        <f t="shared" si="82"/>
        <v>6.2038213883305583E-2</v>
      </c>
      <c r="Q77" s="73">
        <f t="shared" si="94"/>
        <v>7.7905076528170164E-2</v>
      </c>
      <c r="R77" s="73">
        <f t="shared" si="95"/>
        <v>7.9856600175729597E-2</v>
      </c>
      <c r="S77" s="73">
        <f t="shared" si="96"/>
        <v>8.5516018753651932E-2</v>
      </c>
      <c r="T77" s="73">
        <f t="shared" si="97"/>
        <v>0.92209492347182986</v>
      </c>
      <c r="U77" s="73">
        <f t="shared" si="98"/>
        <v>0.9201433998242704</v>
      </c>
      <c r="V77" s="73">
        <f t="shared" si="99"/>
        <v>0.91448398124634811</v>
      </c>
      <c r="W77" s="73">
        <f t="shared" si="139"/>
        <v>3.8263700420948254E-3</v>
      </c>
      <c r="X77" s="73">
        <f t="shared" si="140"/>
        <v>3.084996186113255E-3</v>
      </c>
      <c r="Y77" s="73">
        <f t="shared" si="141"/>
        <v>1.8020251963627651E-3</v>
      </c>
      <c r="Z77" s="77">
        <v>1.5235E-2</v>
      </c>
      <c r="AA77" s="78">
        <v>6.4320000000000002E-3</v>
      </c>
      <c r="AB77" s="78">
        <f>IF(Cotización!$B$7 ="Nacional ",IFERROR(VLOOKUP(D77,$DU$6:$DX$20,2,TRUE)," "),IF(Cotización!$B$7 ="Dólar",IFERROR(VLOOKUP(D77,$DU$6:$DX$20,3,TRUE)," "),IFERROR(VLOOKUP(D77,$DU$6:$DX$20,4,TRUE)," ")))</f>
        <v>5.5E-2</v>
      </c>
      <c r="AC77" s="78">
        <f>IF(Cotización!$B$7 ="Nacional ",IFERROR(VLOOKUP(D77,$DK$6:$DN$24,2,TRUE)," "),IF(Cotización!$B$7 ="Dólar",IFERROR(VLOOKUP(D77,$DK$6:$DN$24,3,TRUE)," "),IFERROR(VLOOKUP(D77,$DK$6:$DN$24,4,TRUE)," ")))</f>
        <v>5.7000000000000002E-2</v>
      </c>
      <c r="AD77" s="79">
        <f xml:space="preserve"> IF(Cotización!$B$7 ="Nacional ",IFERROR(VLOOKUP(D77,$DP$6:$DS$22,2,TRUE)," "),IF(Cotización!$B$7 ="Dólar",IFERROR(VLOOKUP(D77,$DP$6:$DS$22,3,TRUE)," "),IFERROR(VLOOKUP(D77,$DP$6:$DS$22,4,TRUE)," ")))</f>
        <v>6.2799999999999995E-2</v>
      </c>
      <c r="AE77" s="79">
        <f t="shared" si="100"/>
        <v>1.4768838251200001E-2</v>
      </c>
      <c r="AF77" s="79">
        <f t="shared" si="101"/>
        <v>1.4753668578880001E-2</v>
      </c>
      <c r="AG77" s="73">
        <f t="shared" si="102"/>
        <v>1.4709676529152001E-2</v>
      </c>
      <c r="AH77" s="73">
        <f t="shared" si="103"/>
        <v>6.2079207512000002E-3</v>
      </c>
      <c r="AI77" s="73">
        <f t="shared" si="104"/>
        <v>6.2015540788800004E-3</v>
      </c>
      <c r="AJ77" s="73">
        <f t="shared" si="105"/>
        <v>6.1830907291519997E-3</v>
      </c>
      <c r="AK77" s="73">
        <f t="shared" si="106"/>
        <v>5.4405954011199999E-2</v>
      </c>
      <c r="AL77" s="73">
        <f t="shared" si="107"/>
        <v>5.6384352338879999E-2</v>
      </c>
      <c r="AM77" s="73">
        <f t="shared" si="108"/>
        <v>6.2121707489151995E-2</v>
      </c>
      <c r="AN77" s="73">
        <f t="shared" si="109"/>
        <v>7.53827130136E-2</v>
      </c>
      <c r="AO77" s="73">
        <f t="shared" si="110"/>
        <v>7.7339574996640001E-2</v>
      </c>
      <c r="AP77" s="73">
        <f t="shared" si="111"/>
        <v>8.3014474747455991E-2</v>
      </c>
      <c r="AQ77" s="73">
        <f t="shared" si="112"/>
        <v>0.9246172869864</v>
      </c>
      <c r="AR77" s="73">
        <f t="shared" si="113"/>
        <v>0.92266042500335999</v>
      </c>
      <c r="AS77" s="73">
        <f t="shared" si="114"/>
        <v>0.91698552525254406</v>
      </c>
      <c r="AT77" s="73">
        <f t="shared" si="142"/>
        <v>4.0323425792784303E-3</v>
      </c>
      <c r="AU77" s="73">
        <f t="shared" si="143"/>
        <v>3.251060755055892E-3</v>
      </c>
      <c r="AV77" s="80">
        <f t="shared" si="144"/>
        <v>1.8990277595441402E-3</v>
      </c>
      <c r="AW77" s="73">
        <f t="shared" si="83"/>
        <v>2.0440552926479453E-2</v>
      </c>
      <c r="AX77" s="73">
        <f t="shared" si="115"/>
        <v>2.0501752186738373E-2</v>
      </c>
      <c r="AY77" s="73">
        <f t="shared" si="116"/>
        <v>2.0522855379931104E-2</v>
      </c>
      <c r="AZ77" s="73">
        <f t="shared" si="117"/>
        <v>5.4419662187199888E-2</v>
      </c>
      <c r="BA77" s="73">
        <f t="shared" si="118"/>
        <v>5.6398558994007163E-2</v>
      </c>
      <c r="BB77" s="73">
        <f t="shared" si="119"/>
        <v>6.2137359733748232E-2</v>
      </c>
      <c r="BC77" s="73">
        <f t="shared" si="120"/>
        <v>7.4942517567130995E-2</v>
      </c>
      <c r="BD77" s="73">
        <f t="shared" si="121"/>
        <v>7.6900311180745529E-2</v>
      </c>
      <c r="BE77" s="73">
        <f t="shared" si="122"/>
        <v>8.2577912660227681E-2</v>
      </c>
      <c r="BF77" s="73">
        <f t="shared" si="123"/>
        <v>0.925057482432869</v>
      </c>
      <c r="BG77" s="73">
        <f t="shared" si="124"/>
        <v>0.92309968881925442</v>
      </c>
      <c r="BH77" s="73">
        <f t="shared" si="125"/>
        <v>0.91742208733977226</v>
      </c>
      <c r="BI77" s="73">
        <f t="shared" si="145"/>
        <v>3.9467180448178006E-3</v>
      </c>
      <c r="BJ77" s="73">
        <f t="shared" si="146"/>
        <v>3.1820263022082074E-3</v>
      </c>
      <c r="BK77" s="80">
        <f t="shared" si="147"/>
        <v>1.8587029695140524E-3</v>
      </c>
      <c r="BL77" s="77">
        <v>1.5235E-2</v>
      </c>
      <c r="BM77" s="77">
        <f t="shared" si="126"/>
        <v>5.5E-2</v>
      </c>
      <c r="BN77" s="77">
        <f t="shared" si="127"/>
        <v>5.7000000000000002E-2</v>
      </c>
      <c r="BO77" s="79">
        <f t="shared" si="128"/>
        <v>6.2799999999999995E-2</v>
      </c>
      <c r="BP77" s="79">
        <f t="shared" si="129"/>
        <v>1.48160375E-2</v>
      </c>
      <c r="BQ77" s="79">
        <f t="shared" si="130"/>
        <v>1.4800802500000002E-2</v>
      </c>
      <c r="BR77" s="73">
        <f t="shared" si="84"/>
        <v>1.4756621000000001E-2</v>
      </c>
      <c r="BS77" s="73">
        <f t="shared" si="131"/>
        <v>5.4581037499999999E-2</v>
      </c>
      <c r="BT77" s="73">
        <f t="shared" si="132"/>
        <v>5.6565802499999998E-2</v>
      </c>
      <c r="BU77" s="73">
        <f t="shared" si="133"/>
        <v>6.2321620999999994E-2</v>
      </c>
      <c r="BV77" s="73">
        <f t="shared" si="134"/>
        <v>6.9397075000000003E-2</v>
      </c>
      <c r="BW77" s="73">
        <f t="shared" si="148"/>
        <v>7.1366605E-2</v>
      </c>
      <c r="BX77" s="73">
        <f t="shared" si="135"/>
        <v>7.7078241999999991E-2</v>
      </c>
      <c r="BY77" s="73">
        <f t="shared" si="136"/>
        <v>0.93060292499999997</v>
      </c>
      <c r="BZ77" s="73">
        <f t="shared" si="137"/>
        <v>0.92863339499999997</v>
      </c>
      <c r="CA77" s="73">
        <f t="shared" si="138"/>
        <v>0.92292175799999998</v>
      </c>
      <c r="CB77" s="73">
        <f t="shared" si="149"/>
        <v>4.3645580331773456E-3</v>
      </c>
      <c r="CC77" s="73">
        <f t="shared" si="150"/>
        <v>3.51890819191407E-3</v>
      </c>
      <c r="CD77" s="73">
        <f t="shared" si="151"/>
        <v>2.0554842998057781E-3</v>
      </c>
      <c r="CE77" s="73" t="str">
        <f>IF(A77&lt;=Cotización!$B$15+1,IF(Cotización!$B$8="Fija",VLOOKUP(Tablas!A77,Tablas!$DE$3:$DG$116,2,FALSE),(VLOOKUP(A77,Tablas!$DE$3:$DG$116,3,FALSE))/100),"")</f>
        <v/>
      </c>
      <c r="CF77" s="81">
        <f t="shared" si="85"/>
        <v>4.3731985889054643E-2</v>
      </c>
      <c r="CG77" s="81">
        <f t="shared" si="86"/>
        <v>4.1920998743342264E-2</v>
      </c>
      <c r="CH77" s="83">
        <f>IF(D77&lt;=110,IF(Cotización!$B$10="Geométrico",POWER(1+Cotización!$B$11,Tablas!A77),1+Tablas!A77*Cotización!$B$11),"")</f>
        <v>1.74</v>
      </c>
      <c r="CI77" s="83">
        <f>IF(Cotización!$F$3="","",Cotización!$F$3)</f>
        <v>0.04</v>
      </c>
      <c r="CJ77" s="83">
        <f>IF(Cotización!$G$3="","",Cotización!$G$3)</f>
        <v>0.04</v>
      </c>
      <c r="CK77" s="83">
        <f>IF(Cotización!$H$3="","",Cotización!$H$3)</f>
        <v>0.04</v>
      </c>
      <c r="CL77" s="52"/>
      <c r="CM77" s="52"/>
      <c r="CN77" s="52"/>
      <c r="CP77" s="15">
        <v>74</v>
      </c>
      <c r="CQ77" s="16"/>
      <c r="CR77"/>
      <c r="CS77" s="16">
        <v>75</v>
      </c>
      <c r="CT77" s="16">
        <v>75</v>
      </c>
      <c r="CU77"/>
      <c r="CV77"/>
      <c r="CW77"/>
      <c r="CX77"/>
      <c r="CY77"/>
      <c r="CZ77"/>
      <c r="DA77"/>
      <c r="DB77"/>
      <c r="DE77" s="24">
        <v>72</v>
      </c>
      <c r="DF77" s="23">
        <f>Cotización!$B$9</f>
        <v>4.2500000000000003E-2</v>
      </c>
      <c r="DG77" s="158">
        <v>4.32</v>
      </c>
    </row>
    <row r="78" spans="1:111" s="12" customFormat="1" ht="15.6" x14ac:dyDescent="0.3">
      <c r="A78" s="10">
        <f t="shared" si="152"/>
        <v>75</v>
      </c>
      <c r="B78" s="11">
        <v>2.2743997399599071E-2</v>
      </c>
      <c r="C78" s="11">
        <v>3.5335143266915438E-3</v>
      </c>
      <c r="D78" s="10">
        <f t="shared" si="153"/>
        <v>76</v>
      </c>
      <c r="E78" s="73">
        <f>IF(Cotización!$B$7 ="Nacional ",IFERROR(VLOOKUP(D78,$DU$32:$DX$46,2,TRUE)," "),IF(Cotización!$B$7 ="Dólar",IFERROR(VLOOKUP(D78,$DU$32:$DX$46,3,TRUE)," "),IFERROR(VLOOKUP(D78,$DU$32:$DX$46,4,TRUE)," ")))</f>
        <v>5.5E-2</v>
      </c>
      <c r="F78" s="73">
        <f>IF(Cotización!$B$7 ="Nacional ",IFERROR(VLOOKUP(D78,$DK$32:$DN$50,2,TRUE)," "),IF(Cotización!$B$7 ="Dólar",IFERROR(VLOOKUP(D78,$DK$32:$DN$50,3,TRUE)," "),IFERROR(VLOOKUP(D78,$DK$32:$DN$50,4,TRUE)," ")))</f>
        <v>5.7000000000000002E-2</v>
      </c>
      <c r="G78" s="76">
        <f>IF(Cotización!$B$7 ="Nacional ",IFERROR(VLOOKUP(D78,$DP$32:$DS$48,2,TRUE)," "),IF(Cotización!$B$7 ="Dólar",IFERROR(VLOOKUP(D78,$DP$32:$DS$48,3,TRUE)," "),IFERROR(VLOOKUP(D78,$DP$32:$DS$48,4,TRUE)," ")))</f>
        <v>6.2799999999999995E-2</v>
      </c>
      <c r="H78" s="73">
        <f t="shared" si="87"/>
        <v>2.1991335094227234E-2</v>
      </c>
      <c r="I78" s="73">
        <f t="shared" si="88"/>
        <v>2.2057137311954134E-2</v>
      </c>
      <c r="J78" s="73">
        <f t="shared" si="89"/>
        <v>2.2079827731859961E-2</v>
      </c>
      <c r="K78" s="73">
        <f t="shared" si="90"/>
        <v>3.3941530066244723E-3</v>
      </c>
      <c r="L78" s="73">
        <f t="shared" si="91"/>
        <v>3.3976329434573919E-3</v>
      </c>
      <c r="M78" s="73">
        <f t="shared" si="81"/>
        <v>3.3840611898090052E-3</v>
      </c>
      <c r="N78" s="73">
        <f t="shared" si="92"/>
        <v>5.4278841808605732E-2</v>
      </c>
      <c r="O78" s="73">
        <f t="shared" si="93"/>
        <v>5.6252617874373217E-2</v>
      </c>
      <c r="P78" s="73">
        <f t="shared" si="82"/>
        <v>6.1976568465098907E-2</v>
      </c>
      <c r="Q78" s="73">
        <f t="shared" si="94"/>
        <v>7.9756302483923083E-2</v>
      </c>
      <c r="R78" s="73">
        <f t="shared" si="95"/>
        <v>8.1703908192951827E-2</v>
      </c>
      <c r="S78" s="73">
        <f t="shared" si="96"/>
        <v>8.7351964749135147E-2</v>
      </c>
      <c r="T78" s="73">
        <f t="shared" si="97"/>
        <v>0.92024369751607693</v>
      </c>
      <c r="U78" s="73">
        <f t="shared" si="98"/>
        <v>0.91829609180704819</v>
      </c>
      <c r="V78" s="73">
        <f t="shared" si="99"/>
        <v>0.9126480352508648</v>
      </c>
      <c r="W78" s="73">
        <f t="shared" si="139"/>
        <v>3.5282763911403305E-3</v>
      </c>
      <c r="X78" s="73">
        <f t="shared" si="140"/>
        <v>2.838638879135158E-3</v>
      </c>
      <c r="Y78" s="73">
        <f t="shared" si="141"/>
        <v>1.6479231758760537E-3</v>
      </c>
      <c r="Z78" s="77">
        <v>1.7009E-2</v>
      </c>
      <c r="AA78" s="78">
        <v>6.862E-3</v>
      </c>
      <c r="AB78" s="78">
        <f>IF(Cotización!$B$7 ="Nacional ",IFERROR(VLOOKUP(D78,$DU$6:$DX$20,2,TRUE)," "),IF(Cotización!$B$7 ="Dólar",IFERROR(VLOOKUP(D78,$DU$6:$DX$20,3,TRUE)," "),IFERROR(VLOOKUP(D78,$DU$6:$DX$20,4,TRUE)," ")))</f>
        <v>5.5E-2</v>
      </c>
      <c r="AC78" s="78">
        <f>IF(Cotización!$B$7 ="Nacional ",IFERROR(VLOOKUP(D78,$DK$6:$DN$24,2,TRUE)," "),IF(Cotización!$B$7 ="Dólar",IFERROR(VLOOKUP(D78,$DK$6:$DN$24,3,TRUE)," "),IFERROR(VLOOKUP(D78,$DK$6:$DN$24,4,TRUE)," ")))</f>
        <v>5.7000000000000002E-2</v>
      </c>
      <c r="AD78" s="79">
        <f xml:space="preserve"> IF(Cotización!$B$7 ="Nacional ",IFERROR(VLOOKUP(D78,$DP$6:$DS$22,2,TRUE)," "),IF(Cotización!$B$7 ="Dólar",IFERROR(VLOOKUP(D78,$DP$6:$DS$22,3,TRUE)," "),IFERROR(VLOOKUP(D78,$DP$6:$DS$22,4,TRUE)," ")))</f>
        <v>6.2799999999999995E-2</v>
      </c>
      <c r="AE78" s="79">
        <f t="shared" si="100"/>
        <v>1.6485034409896664E-2</v>
      </c>
      <c r="AF78" s="79">
        <f t="shared" si="101"/>
        <v>1.6468103220402E-2</v>
      </c>
      <c r="AG78" s="73">
        <f t="shared" si="102"/>
        <v>1.6419002770867466E-2</v>
      </c>
      <c r="AH78" s="73">
        <f t="shared" si="103"/>
        <v>6.6170769098966671E-3</v>
      </c>
      <c r="AI78" s="73">
        <f t="shared" si="104"/>
        <v>6.6102927204020005E-3</v>
      </c>
      <c r="AJ78" s="73">
        <f t="shared" si="105"/>
        <v>6.5906185708674665E-3</v>
      </c>
      <c r="AK78" s="73">
        <f t="shared" si="106"/>
        <v>5.4345687288896667E-2</v>
      </c>
      <c r="AL78" s="73">
        <f t="shared" si="107"/>
        <v>5.6321894099402005E-2</v>
      </c>
      <c r="AM78" s="73">
        <f t="shared" si="108"/>
        <v>6.2052893849867466E-2</v>
      </c>
      <c r="AN78" s="73">
        <f t="shared" si="109"/>
        <v>7.7447798608689999E-2</v>
      </c>
      <c r="AO78" s="73">
        <f t="shared" si="110"/>
        <v>7.9400290040206004E-2</v>
      </c>
      <c r="AP78" s="73">
        <f t="shared" si="111"/>
        <v>8.5062515191602406E-2</v>
      </c>
      <c r="AQ78" s="73">
        <f t="shared" si="112"/>
        <v>0.92255220139131</v>
      </c>
      <c r="AR78" s="73">
        <f t="shared" si="113"/>
        <v>0.92059970995979401</v>
      </c>
      <c r="AS78" s="73">
        <f t="shared" si="114"/>
        <v>0.91493748480839754</v>
      </c>
      <c r="AT78" s="73">
        <f t="shared" si="142"/>
        <v>3.7283736558521648E-3</v>
      </c>
      <c r="AU78" s="73">
        <f t="shared" si="143"/>
        <v>2.9996250979716136E-3</v>
      </c>
      <c r="AV78" s="80">
        <f t="shared" si="144"/>
        <v>1.7413809675547454E-3</v>
      </c>
      <c r="AW78" s="73">
        <f t="shared" si="83"/>
        <v>2.202983588125166E-2</v>
      </c>
      <c r="AX78" s="73">
        <f t="shared" si="115"/>
        <v>2.2095793473710497E-2</v>
      </c>
      <c r="AY78" s="73">
        <f t="shared" si="116"/>
        <v>2.2118537471110096E-2</v>
      </c>
      <c r="AZ78" s="73">
        <f t="shared" si="117"/>
        <v>5.4374540071511025E-2</v>
      </c>
      <c r="BA78" s="73">
        <f t="shared" si="118"/>
        <v>5.6351796074111428E-2</v>
      </c>
      <c r="BB78" s="73">
        <f t="shared" si="119"/>
        <v>6.2085838481652583E-2</v>
      </c>
      <c r="BC78" s="73">
        <f t="shared" si="120"/>
        <v>7.6493077542621121E-2</v>
      </c>
      <c r="BD78" s="73">
        <f t="shared" si="121"/>
        <v>7.8447589547821925E-2</v>
      </c>
      <c r="BE78" s="73">
        <f t="shared" si="122"/>
        <v>8.4115674362904236E-2</v>
      </c>
      <c r="BF78" s="73">
        <f t="shared" si="123"/>
        <v>0.92350692245737886</v>
      </c>
      <c r="BG78" s="73">
        <f t="shared" si="124"/>
        <v>0.92155241045217806</v>
      </c>
      <c r="BH78" s="73">
        <f t="shared" si="125"/>
        <v>0.91588432563709576</v>
      </c>
      <c r="BI78" s="73">
        <f t="shared" si="145"/>
        <v>3.6509410584115295E-3</v>
      </c>
      <c r="BJ78" s="73">
        <f t="shared" si="146"/>
        <v>2.9373274893830792E-3</v>
      </c>
      <c r="BK78" s="80">
        <f t="shared" si="147"/>
        <v>1.7052151580362151E-3</v>
      </c>
      <c r="BL78" s="77">
        <v>1.7009E-2</v>
      </c>
      <c r="BM78" s="77">
        <f t="shared" si="126"/>
        <v>5.5E-2</v>
      </c>
      <c r="BN78" s="77">
        <f t="shared" si="127"/>
        <v>5.7000000000000002E-2</v>
      </c>
      <c r="BO78" s="79">
        <f t="shared" si="128"/>
        <v>6.2799999999999995E-2</v>
      </c>
      <c r="BP78" s="79">
        <f t="shared" si="129"/>
        <v>1.6541252499999999E-2</v>
      </c>
      <c r="BQ78" s="79">
        <f t="shared" si="130"/>
        <v>1.6524243500000001E-2</v>
      </c>
      <c r="BR78" s="73">
        <f t="shared" si="84"/>
        <v>1.6474917400000001E-2</v>
      </c>
      <c r="BS78" s="73">
        <f t="shared" si="131"/>
        <v>5.4532252499999996E-2</v>
      </c>
      <c r="BT78" s="73">
        <f t="shared" si="132"/>
        <v>5.6515243499999999E-2</v>
      </c>
      <c r="BU78" s="73">
        <f t="shared" si="133"/>
        <v>6.2265917399999995E-2</v>
      </c>
      <c r="BV78" s="73">
        <f t="shared" si="134"/>
        <v>7.1073504999999995E-2</v>
      </c>
      <c r="BW78" s="73">
        <f t="shared" si="148"/>
        <v>7.3039487E-2</v>
      </c>
      <c r="BX78" s="73">
        <f t="shared" si="135"/>
        <v>7.8740834799999992E-2</v>
      </c>
      <c r="BY78" s="73">
        <f t="shared" si="136"/>
        <v>0.92892649500000002</v>
      </c>
      <c r="BZ78" s="73">
        <f t="shared" si="137"/>
        <v>0.92696051300000004</v>
      </c>
      <c r="CA78" s="73">
        <f t="shared" si="138"/>
        <v>0.92125916519999995</v>
      </c>
      <c r="CB78" s="73">
        <f t="shared" si="149"/>
        <v>4.0616704720070843E-3</v>
      </c>
      <c r="CC78" s="73">
        <f t="shared" si="150"/>
        <v>3.2677756609504741E-3</v>
      </c>
      <c r="CD78" s="73">
        <f t="shared" si="151"/>
        <v>1.8970511835181478E-3</v>
      </c>
      <c r="CE78" s="73" t="str">
        <f>IF(A78&lt;=Cotización!$B$15+1,IF(Cotización!$B$8="Fija",VLOOKUP(Tablas!A78,Tablas!$DE$3:$DG$116,2,FALSE),(VLOOKUP(A78,Tablas!$DE$3:$DG$116,3,FALSE))/100),"")</f>
        <v/>
      </c>
      <c r="CF78" s="81">
        <f t="shared" si="85"/>
        <v>4.1920998743342264E-2</v>
      </c>
      <c r="CG78" s="81">
        <f t="shared" si="86"/>
        <v>4.018500646409344E-2</v>
      </c>
      <c r="CH78" s="83">
        <f>IF(D78&lt;=110,IF(Cotización!$B$10="Geométrico",POWER(1+Cotización!$B$11,Tablas!A78),1+Tablas!A78*Cotización!$B$11),"")</f>
        <v>1.75</v>
      </c>
      <c r="CI78" s="83">
        <f>IF(Cotización!$F$3="","",Cotización!$F$3)</f>
        <v>0.04</v>
      </c>
      <c r="CJ78" s="83">
        <f>IF(Cotización!$G$3="","",Cotización!$G$3)</f>
        <v>0.04</v>
      </c>
      <c r="CK78" s="83">
        <f>IF(Cotización!$H$3="","",Cotización!$H$3)</f>
        <v>0.04</v>
      </c>
      <c r="CL78" s="52"/>
      <c r="CM78" s="52"/>
      <c r="CN78" s="52"/>
      <c r="CP78" s="15">
        <v>75</v>
      </c>
      <c r="CQ78" s="16"/>
      <c r="CR78"/>
      <c r="CS78" s="16">
        <v>76</v>
      </c>
      <c r="CT78" s="16">
        <v>76</v>
      </c>
      <c r="CU78"/>
      <c r="CV78"/>
      <c r="CW78"/>
      <c r="CX78"/>
      <c r="CY78"/>
      <c r="CZ78"/>
      <c r="DA78"/>
      <c r="DB78"/>
      <c r="DE78" s="24">
        <v>73</v>
      </c>
      <c r="DF78" s="23">
        <f>Cotización!$B$9</f>
        <v>4.2500000000000003E-2</v>
      </c>
      <c r="DG78" s="158">
        <v>4.32</v>
      </c>
    </row>
    <row r="79" spans="1:111" s="12" customFormat="1" ht="15.6" x14ac:dyDescent="0.3">
      <c r="A79" s="10">
        <f t="shared" si="152"/>
        <v>76</v>
      </c>
      <c r="B79" s="11">
        <v>2.4512376538880623E-2</v>
      </c>
      <c r="C79" s="11">
        <v>3.8986606161504679E-3</v>
      </c>
      <c r="D79" s="10">
        <f t="shared" si="153"/>
        <v>77</v>
      </c>
      <c r="E79" s="73">
        <f>IF(Cotización!$B$7 ="Nacional ",IFERROR(VLOOKUP(D79,$DU$32:$DX$46,2,TRUE)," "),IF(Cotización!$B$7 ="Dólar",IFERROR(VLOOKUP(D79,$DU$32:$DX$46,3,TRUE)," "),IFERROR(VLOOKUP(D79,$DU$32:$DX$46,4,TRUE)," ")))</f>
        <v>5.5E-2</v>
      </c>
      <c r="F79" s="73">
        <f>IF(Cotización!$B$7 ="Nacional ",IFERROR(VLOOKUP(D79,$DK$32:$DN$50,2,TRUE)," "),IF(Cotización!$B$7 ="Dólar",IFERROR(VLOOKUP(D79,$DK$32:$DN$50,3,TRUE)," "),IFERROR(VLOOKUP(D79,$DK$32:$DN$50,4,TRUE)," ")))</f>
        <v>5.7000000000000002E-2</v>
      </c>
      <c r="G79" s="76">
        <f>IF(Cotización!$B$7 ="Nacional ",IFERROR(VLOOKUP(D79,$DP$32:$DS$48,2,TRUE)," "),IF(Cotización!$B$7 ="Dólar",IFERROR(VLOOKUP(D79,$DP$32:$DS$48,3,TRUE)," "),IFERROR(VLOOKUP(D79,$DP$32:$DS$48,4,TRUE)," ")))</f>
        <v>6.2799999999999995E-2</v>
      </c>
      <c r="H79" s="73">
        <f t="shared" si="87"/>
        <v>2.3696905700197873E-2</v>
      </c>
      <c r="I79" s="73">
        <f t="shared" si="88"/>
        <v>2.3767806832315719E-2</v>
      </c>
      <c r="J79" s="73">
        <f t="shared" si="89"/>
        <v>2.3792255498563251E-2</v>
      </c>
      <c r="K79" s="73">
        <f t="shared" si="90"/>
        <v>3.7415818133833749E-3</v>
      </c>
      <c r="L79" s="73">
        <f t="shared" si="91"/>
        <v>3.7454167637081784E-3</v>
      </c>
      <c r="M79" s="73">
        <f t="shared" si="81"/>
        <v>3.7304604574414442E-3</v>
      </c>
      <c r="N79" s="73">
        <f t="shared" si="92"/>
        <v>5.4220448511248687E-2</v>
      </c>
      <c r="O79" s="73">
        <f t="shared" si="93"/>
        <v>5.6192101184385009E-2</v>
      </c>
      <c r="P79" s="73">
        <f t="shared" si="82"/>
        <v>6.1909893936480317E-2</v>
      </c>
      <c r="Q79" s="73">
        <f t="shared" si="94"/>
        <v>8.1758120773520113E-2</v>
      </c>
      <c r="R79" s="73">
        <f t="shared" si="95"/>
        <v>8.3701489830084103E-2</v>
      </c>
      <c r="S79" s="73">
        <f t="shared" si="96"/>
        <v>8.933726009411963E-2</v>
      </c>
      <c r="T79" s="73">
        <f t="shared" si="97"/>
        <v>0.91824187922647993</v>
      </c>
      <c r="U79" s="73">
        <f t="shared" si="98"/>
        <v>0.91629851016991593</v>
      </c>
      <c r="V79" s="73">
        <f t="shared" si="99"/>
        <v>0.91066273990588043</v>
      </c>
      <c r="W79" s="73">
        <f t="shared" si="139"/>
        <v>3.2468741120416579E-3</v>
      </c>
      <c r="X79" s="73">
        <f t="shared" si="140"/>
        <v>2.6067109887613553E-3</v>
      </c>
      <c r="Y79" s="73">
        <f t="shared" si="141"/>
        <v>1.5039738487076456E-3</v>
      </c>
      <c r="Z79" s="77">
        <v>1.9023999999999999E-2</v>
      </c>
      <c r="AA79" s="78">
        <v>7.3159999999999996E-3</v>
      </c>
      <c r="AB79" s="78">
        <f>IF(Cotización!$B$7 ="Nacional ",IFERROR(VLOOKUP(D79,$DU$6:$DX$20,2,TRUE)," "),IF(Cotización!$B$7 ="Dólar",IFERROR(VLOOKUP(D79,$DU$6:$DX$20,3,TRUE)," "),IFERROR(VLOOKUP(D79,$DU$6:$DX$20,4,TRUE)," ")))</f>
        <v>5.5E-2</v>
      </c>
      <c r="AC79" s="78">
        <f>IF(Cotización!$B$7 ="Nacional ",IFERROR(VLOOKUP(D79,$DK$6:$DN$24,2,TRUE)," "),IF(Cotización!$B$7 ="Dólar",IFERROR(VLOOKUP(D79,$DK$6:$DN$24,3,TRUE)," "),IFERROR(VLOOKUP(D79,$DK$6:$DN$24,4,TRUE)," ")))</f>
        <v>5.7000000000000002E-2</v>
      </c>
      <c r="AD79" s="79">
        <f xml:space="preserve"> IF(Cotización!$B$7 ="Nacional ",IFERROR(VLOOKUP(D79,$DP$6:$DS$22,2,TRUE)," "),IF(Cotización!$B$7 ="Dólar",IFERROR(VLOOKUP(D79,$DP$6:$DS$22,3,TRUE)," "),IFERROR(VLOOKUP(D79,$DP$6:$DS$22,4,TRUE)," ")))</f>
        <v>6.2799999999999995E-2</v>
      </c>
      <c r="AE79" s="79">
        <f t="shared" si="100"/>
        <v>1.8433801833706666E-2</v>
      </c>
      <c r="AF79" s="79">
        <f t="shared" si="101"/>
        <v>1.8414870620095999E-2</v>
      </c>
      <c r="AG79" s="73">
        <f t="shared" si="102"/>
        <v>1.8359970100625067E-2</v>
      </c>
      <c r="AH79" s="73">
        <f t="shared" si="103"/>
        <v>7.0477718337066666E-3</v>
      </c>
      <c r="AI79" s="73">
        <f t="shared" si="104"/>
        <v>7.0405486200959995E-3</v>
      </c>
      <c r="AJ79" s="73">
        <f t="shared" si="105"/>
        <v>7.0196013006250668E-3</v>
      </c>
      <c r="AK79" s="73">
        <f t="shared" si="106"/>
        <v>5.4278201625706665E-2</v>
      </c>
      <c r="AL79" s="73">
        <f t="shared" si="107"/>
        <v>5.6251954412096003E-2</v>
      </c>
      <c r="AM79" s="73">
        <f t="shared" si="108"/>
        <v>6.1975837492625065E-2</v>
      </c>
      <c r="AN79" s="73">
        <f t="shared" si="109"/>
        <v>7.9759775293120005E-2</v>
      </c>
      <c r="AO79" s="73">
        <f t="shared" si="110"/>
        <v>8.1707373652288001E-2</v>
      </c>
      <c r="AP79" s="73">
        <f t="shared" si="111"/>
        <v>8.7355408893875192E-2</v>
      </c>
      <c r="AQ79" s="73">
        <f t="shared" si="112"/>
        <v>0.92024022470687994</v>
      </c>
      <c r="AR79" s="73">
        <f t="shared" si="113"/>
        <v>0.91829262634771203</v>
      </c>
      <c r="AS79" s="73">
        <f t="shared" si="114"/>
        <v>0.91264459110612484</v>
      </c>
      <c r="AT79" s="73">
        <f t="shared" si="142"/>
        <v>3.4396193238157811E-3</v>
      </c>
      <c r="AU79" s="73">
        <f t="shared" si="143"/>
        <v>2.761453995180786E-3</v>
      </c>
      <c r="AV79" s="80">
        <f t="shared" si="144"/>
        <v>1.5932547225477524E-3</v>
      </c>
      <c r="AW79" s="73">
        <f t="shared" si="83"/>
        <v>2.3742687915559772E-2</v>
      </c>
      <c r="AX79" s="73">
        <f t="shared" si="115"/>
        <v>2.3813773807522524E-2</v>
      </c>
      <c r="AY79" s="73">
        <f t="shared" si="116"/>
        <v>2.3838286184061405E-2</v>
      </c>
      <c r="AZ79" s="73">
        <f t="shared" si="117"/>
        <v>5.4325909645180782E-2</v>
      </c>
      <c r="BA79" s="73">
        <f t="shared" si="118"/>
        <v>5.6301397268641903E-2</v>
      </c>
      <c r="BB79" s="73">
        <f t="shared" si="119"/>
        <v>6.2030311376679144E-2</v>
      </c>
      <c r="BC79" s="73">
        <f t="shared" si="120"/>
        <v>7.8164195829242195E-2</v>
      </c>
      <c r="BD79" s="73">
        <f t="shared" si="121"/>
        <v>8.0115171076164421E-2</v>
      </c>
      <c r="BE79" s="73">
        <f t="shared" si="122"/>
        <v>8.5772999292238916E-2</v>
      </c>
      <c r="BF79" s="73">
        <f t="shared" si="123"/>
        <v>0.92183580417075783</v>
      </c>
      <c r="BG79" s="73">
        <f t="shared" si="124"/>
        <v>0.91988482892383561</v>
      </c>
      <c r="BH79" s="73">
        <f t="shared" si="125"/>
        <v>0.91422700070776108</v>
      </c>
      <c r="BI79" s="73">
        <f t="shared" si="145"/>
        <v>3.3716693409269172E-3</v>
      </c>
      <c r="BJ79" s="73">
        <f t="shared" si="146"/>
        <v>2.7069012281284209E-3</v>
      </c>
      <c r="BK79" s="80">
        <f t="shared" si="147"/>
        <v>1.5617798350841526E-3</v>
      </c>
      <c r="BL79" s="77">
        <v>1.9023999999999999E-2</v>
      </c>
      <c r="BM79" s="77">
        <f t="shared" si="126"/>
        <v>5.5E-2</v>
      </c>
      <c r="BN79" s="77">
        <f t="shared" si="127"/>
        <v>5.7000000000000002E-2</v>
      </c>
      <c r="BO79" s="79">
        <f t="shared" si="128"/>
        <v>6.2799999999999995E-2</v>
      </c>
      <c r="BP79" s="79">
        <f t="shared" si="129"/>
        <v>1.8500840000000001E-2</v>
      </c>
      <c r="BQ79" s="79">
        <f t="shared" si="130"/>
        <v>1.8481815999999998E-2</v>
      </c>
      <c r="BR79" s="73">
        <f t="shared" si="84"/>
        <v>1.84266464E-2</v>
      </c>
      <c r="BS79" s="73">
        <f t="shared" si="131"/>
        <v>5.4476840000000006E-2</v>
      </c>
      <c r="BT79" s="73">
        <f t="shared" si="132"/>
        <v>5.6457816000000001E-2</v>
      </c>
      <c r="BU79" s="73">
        <f t="shared" si="133"/>
        <v>6.2202646399999999E-2</v>
      </c>
      <c r="BV79" s="73">
        <f t="shared" si="134"/>
        <v>7.2977680000000003E-2</v>
      </c>
      <c r="BW79" s="73">
        <f t="shared" si="148"/>
        <v>7.4939632000000006E-2</v>
      </c>
      <c r="BX79" s="73">
        <f t="shared" si="135"/>
        <v>8.0629292800000002E-2</v>
      </c>
      <c r="BY79" s="73">
        <f t="shared" si="136"/>
        <v>0.92702231999999996</v>
      </c>
      <c r="BZ79" s="73">
        <f t="shared" si="137"/>
        <v>0.92506036800000002</v>
      </c>
      <c r="CA79" s="73">
        <f t="shared" si="138"/>
        <v>0.91937070720000003</v>
      </c>
      <c r="CB79" s="73">
        <f t="shared" si="149"/>
        <v>3.7729933154065365E-3</v>
      </c>
      <c r="CC79" s="73">
        <f t="shared" si="150"/>
        <v>3.0290990030435658E-3</v>
      </c>
      <c r="CD79" s="73">
        <f t="shared" si="151"/>
        <v>1.7476757896696007E-3</v>
      </c>
      <c r="CE79" s="73" t="str">
        <f>IF(A79&lt;=Cotización!$B$15+1,IF(Cotización!$B$8="Fija",VLOOKUP(Tablas!A79,Tablas!$DE$3:$DG$116,2,FALSE),(VLOOKUP(A79,Tablas!$DE$3:$DG$116,3,FALSE))/100),"")</f>
        <v/>
      </c>
      <c r="CF79" s="81">
        <f t="shared" si="85"/>
        <v>4.018500646409344E-2</v>
      </c>
      <c r="CG79" s="81">
        <f t="shared" si="86"/>
        <v>3.8520903435672389E-2</v>
      </c>
      <c r="CH79" s="83">
        <f>IF(D79&lt;=110,IF(Cotización!$B$10="Geométrico",POWER(1+Cotización!$B$11,Tablas!A79),1+Tablas!A79*Cotización!$B$11),"")</f>
        <v>1.76</v>
      </c>
      <c r="CI79" s="83">
        <f>IF(Cotización!$F$3="","",Cotización!$F$3)</f>
        <v>0.04</v>
      </c>
      <c r="CJ79" s="83">
        <f>IF(Cotización!$G$3="","",Cotización!$G$3)</f>
        <v>0.04</v>
      </c>
      <c r="CK79" s="83">
        <f>IF(Cotización!$H$3="","",Cotización!$H$3)</f>
        <v>0.04</v>
      </c>
      <c r="CL79" s="52"/>
      <c r="CM79" s="52"/>
      <c r="CN79" s="52"/>
      <c r="CP79" s="15">
        <v>76</v>
      </c>
      <c r="CQ79" s="16"/>
      <c r="CR79"/>
      <c r="CS79" s="16">
        <v>77</v>
      </c>
      <c r="CT79" s="16">
        <v>77</v>
      </c>
      <c r="CU79"/>
      <c r="CV79"/>
      <c r="CW79"/>
      <c r="CX79"/>
      <c r="CY79"/>
      <c r="CZ79"/>
      <c r="DA79"/>
      <c r="DB79"/>
      <c r="DE79" s="24">
        <v>74</v>
      </c>
      <c r="DF79" s="23">
        <f>Cotización!$B$9</f>
        <v>4.2500000000000003E-2</v>
      </c>
      <c r="DG79" s="158">
        <v>4.32</v>
      </c>
    </row>
    <row r="80" spans="1:111" s="12" customFormat="1" ht="15.6" x14ac:dyDescent="0.3">
      <c r="A80" s="10">
        <f t="shared" si="152"/>
        <v>77</v>
      </c>
      <c r="B80" s="11">
        <v>2.6418249748588914E-2</v>
      </c>
      <c r="C80" s="11">
        <v>4.3015403914193808E-3</v>
      </c>
      <c r="D80" s="10">
        <f t="shared" si="153"/>
        <v>78</v>
      </c>
      <c r="E80" s="73">
        <f>IF(Cotización!$B$7 ="Nacional ",IFERROR(VLOOKUP(D80,$DU$32:$DX$46,2,TRUE)," "),IF(Cotización!$B$7 ="Dólar",IFERROR(VLOOKUP(D80,$DU$32:$DX$46,3,TRUE)," "),IFERROR(VLOOKUP(D80,$DU$32:$DX$46,4,TRUE)," ")))</f>
        <v>5.5E-2</v>
      </c>
      <c r="F80" s="73">
        <f>IF(Cotización!$B$7 ="Nacional ",IFERROR(VLOOKUP(D80,$DK$32:$DN$50,2,TRUE)," "),IF(Cotización!$B$7 ="Dólar",IFERROR(VLOOKUP(D80,$DK$32:$DN$50,3,TRUE)," "),IFERROR(VLOOKUP(D80,$DK$32:$DN$50,4,TRUE)," ")))</f>
        <v>5.7000000000000002E-2</v>
      </c>
      <c r="G80" s="76">
        <f>IF(Cotización!$B$7 ="Nacional ",IFERROR(VLOOKUP(D80,$DP$32:$DS$48,2,TRUE)," "),IF(Cotización!$B$7 ="Dólar",IFERROR(VLOOKUP(D80,$DP$32:$DS$48,3,TRUE)," "),IFERROR(VLOOKUP(D80,$DP$32:$DS$48,4,TRUE)," ")))</f>
        <v>6.2799999999999995E-2</v>
      </c>
      <c r="H80" s="73">
        <f t="shared" si="87"/>
        <v>2.5534275968892232E-2</v>
      </c>
      <c r="I80" s="73">
        <f t="shared" si="88"/>
        <v>2.5610669190770968E-2</v>
      </c>
      <c r="J80" s="73">
        <f t="shared" si="89"/>
        <v>2.5637011681073983E-2</v>
      </c>
      <c r="K80" s="73">
        <f t="shared" si="90"/>
        <v>4.1242860502807678E-3</v>
      </c>
      <c r="L80" s="73">
        <f t="shared" si="91"/>
        <v>4.1285118312266106E-3</v>
      </c>
      <c r="M80" s="73">
        <f t="shared" si="81"/>
        <v>4.1120312855378221E-3</v>
      </c>
      <c r="N80" s="73">
        <f t="shared" si="92"/>
        <v>5.4157289155903114E-2</v>
      </c>
      <c r="O80" s="73">
        <f t="shared" si="93"/>
        <v>5.6126645125208686E-2</v>
      </c>
      <c r="P80" s="73">
        <f t="shared" si="82"/>
        <v>6.183777743619482E-2</v>
      </c>
      <c r="Q80" s="73">
        <f t="shared" si="94"/>
        <v>8.39228126682037E-2</v>
      </c>
      <c r="R80" s="73">
        <f t="shared" si="95"/>
        <v>8.5861600366260421E-2</v>
      </c>
      <c r="S80" s="73">
        <f t="shared" si="96"/>
        <v>9.148408469062487E-2</v>
      </c>
      <c r="T80" s="73">
        <f t="shared" si="97"/>
        <v>0.91607718733179633</v>
      </c>
      <c r="U80" s="73">
        <f t="shared" si="98"/>
        <v>0.91413839963373955</v>
      </c>
      <c r="V80" s="73">
        <f t="shared" si="99"/>
        <v>0.90851591530937514</v>
      </c>
      <c r="W80" s="73">
        <f t="shared" si="139"/>
        <v>2.9814157862529402E-3</v>
      </c>
      <c r="X80" s="73">
        <f t="shared" si="140"/>
        <v>2.3885253954455785E-3</v>
      </c>
      <c r="Y80" s="73">
        <f t="shared" si="141"/>
        <v>1.3696129458108967E-3</v>
      </c>
      <c r="Z80" s="77">
        <v>2.1312000000000001E-2</v>
      </c>
      <c r="AA80" s="78">
        <v>7.7929999999999996E-3</v>
      </c>
      <c r="AB80" s="78">
        <f>IF(Cotización!$B$7 ="Nacional ",IFERROR(VLOOKUP(D80,$DU$6:$DX$20,2,TRUE)," "),IF(Cotización!$B$7 ="Dólar",IFERROR(VLOOKUP(D80,$DU$6:$DX$20,3,TRUE)," "),IFERROR(VLOOKUP(D80,$DU$6:$DX$20,4,TRUE)," ")))</f>
        <v>5.5E-2</v>
      </c>
      <c r="AC80" s="78">
        <f>IF(Cotización!$B$7 ="Nacional ",IFERROR(VLOOKUP(D80,$DK$6:$DN$24,2,TRUE)," "),IF(Cotización!$B$7 ="Dólar",IFERROR(VLOOKUP(D80,$DK$6:$DN$24,3,TRUE)," "),IFERROR(VLOOKUP(D80,$DK$6:$DN$24,4,TRUE)," ")))</f>
        <v>5.7000000000000002E-2</v>
      </c>
      <c r="AD80" s="79">
        <f xml:space="preserve"> IF(Cotización!$B$7 ="Nacional ",IFERROR(VLOOKUP(D80,$DP$6:$DS$22,2,TRUE)," "),IF(Cotización!$B$7 ="Dólar",IFERROR(VLOOKUP(D80,$DP$6:$DS$22,3,TRUE)," "),IFERROR(VLOOKUP(D80,$DP$6:$DS$22,4,TRUE)," ")))</f>
        <v>6.2799999999999995E-2</v>
      </c>
      <c r="AE80" s="79">
        <f t="shared" si="100"/>
        <v>2.0645922672960001E-2</v>
      </c>
      <c r="AF80" s="79">
        <f t="shared" si="101"/>
        <v>2.0624721395903999E-2</v>
      </c>
      <c r="AG80" s="73">
        <f t="shared" si="102"/>
        <v>2.0563237692441602E-2</v>
      </c>
      <c r="AH80" s="73">
        <f t="shared" si="103"/>
        <v>7.4986951729599993E-3</v>
      </c>
      <c r="AI80" s="73">
        <f t="shared" si="104"/>
        <v>7.4910128959040003E-3</v>
      </c>
      <c r="AJ80" s="73">
        <f t="shared" si="105"/>
        <v>7.4687342924415999E-3</v>
      </c>
      <c r="AK80" s="73">
        <f t="shared" si="106"/>
        <v>5.4202657380960001E-2</v>
      </c>
      <c r="AL80" s="73">
        <f t="shared" si="107"/>
        <v>5.6173663103904002E-2</v>
      </c>
      <c r="AM80" s="73">
        <f t="shared" si="108"/>
        <v>6.1889579700441601E-2</v>
      </c>
      <c r="AN80" s="73">
        <f t="shared" si="109"/>
        <v>8.2347275226879998E-2</v>
      </c>
      <c r="AO80" s="73">
        <f t="shared" si="110"/>
        <v>8.4289397395712007E-2</v>
      </c>
      <c r="AP80" s="73">
        <f t="shared" si="111"/>
        <v>8.9921551685324799E-2</v>
      </c>
      <c r="AQ80" s="73">
        <f t="shared" si="112"/>
        <v>0.91765272477311999</v>
      </c>
      <c r="AR80" s="73">
        <f t="shared" si="113"/>
        <v>0.91571060260428805</v>
      </c>
      <c r="AS80" s="73">
        <f t="shared" si="114"/>
        <v>0.91007844831467521</v>
      </c>
      <c r="AT80" s="73">
        <f t="shared" si="142"/>
        <v>3.165276059454361E-3</v>
      </c>
      <c r="AU80" s="73">
        <f t="shared" si="143"/>
        <v>2.5358228417729461E-3</v>
      </c>
      <c r="AV80" s="80">
        <f t="shared" si="144"/>
        <v>1.4540753047874958E-3</v>
      </c>
      <c r="AW80" s="73">
        <f t="shared" si="83"/>
        <v>2.5588716706483224E-2</v>
      </c>
      <c r="AX80" s="73">
        <f t="shared" si="115"/>
        <v>2.566532963075413E-2</v>
      </c>
      <c r="AY80" s="73">
        <f t="shared" si="116"/>
        <v>2.569174788050272E-2</v>
      </c>
      <c r="AZ80" s="73">
        <f t="shared" si="117"/>
        <v>5.4273498131913803E-2</v>
      </c>
      <c r="BA80" s="73">
        <f t="shared" si="118"/>
        <v>5.6247079882165214E-2</v>
      </c>
      <c r="BB80" s="73">
        <f t="shared" si="119"/>
        <v>6.19704669578943E-2</v>
      </c>
      <c r="BC80" s="73">
        <f t="shared" si="120"/>
        <v>7.996524601241653E-2</v>
      </c>
      <c r="BD80" s="73">
        <f t="shared" si="121"/>
        <v>8.1912409512919337E-2</v>
      </c>
      <c r="BE80" s="73">
        <f t="shared" si="122"/>
        <v>8.7559183664377524E-2</v>
      </c>
      <c r="BF80" s="73">
        <f t="shared" si="123"/>
        <v>0.9200347539875835</v>
      </c>
      <c r="BG80" s="73">
        <f t="shared" si="124"/>
        <v>0.91808759048708066</v>
      </c>
      <c r="BH80" s="73">
        <f t="shared" si="125"/>
        <v>0.91244081633562246</v>
      </c>
      <c r="BI80" s="73">
        <f t="shared" si="145"/>
        <v>3.1081255182912539E-3</v>
      </c>
      <c r="BJ80" s="73">
        <f t="shared" si="146"/>
        <v>2.4900373731506329E-3</v>
      </c>
      <c r="BK80" s="80">
        <f t="shared" si="147"/>
        <v>1.4278212943948465E-3</v>
      </c>
      <c r="BL80" s="77">
        <v>2.1312000000000001E-2</v>
      </c>
      <c r="BM80" s="77">
        <f t="shared" si="126"/>
        <v>5.5E-2</v>
      </c>
      <c r="BN80" s="77">
        <f t="shared" si="127"/>
        <v>5.7000000000000002E-2</v>
      </c>
      <c r="BO80" s="79">
        <f t="shared" si="128"/>
        <v>6.2799999999999995E-2</v>
      </c>
      <c r="BP80" s="79">
        <f t="shared" si="129"/>
        <v>2.0725920000000002E-2</v>
      </c>
      <c r="BQ80" s="79">
        <f t="shared" si="130"/>
        <v>2.0704608000000003E-2</v>
      </c>
      <c r="BR80" s="73">
        <f t="shared" si="84"/>
        <v>2.06428032E-2</v>
      </c>
      <c r="BS80" s="73">
        <f t="shared" si="131"/>
        <v>5.4413919999999998E-2</v>
      </c>
      <c r="BT80" s="73">
        <f t="shared" si="132"/>
        <v>5.6392608000000004E-2</v>
      </c>
      <c r="BU80" s="73">
        <f t="shared" si="133"/>
        <v>6.2130803199999994E-2</v>
      </c>
      <c r="BV80" s="73">
        <f t="shared" si="134"/>
        <v>7.5139839999999999E-2</v>
      </c>
      <c r="BW80" s="73">
        <f t="shared" si="148"/>
        <v>7.709721600000001E-2</v>
      </c>
      <c r="BX80" s="73">
        <f t="shared" si="135"/>
        <v>8.2773606399999991E-2</v>
      </c>
      <c r="BY80" s="73">
        <f t="shared" si="136"/>
        <v>0.92486016000000004</v>
      </c>
      <c r="BZ80" s="73">
        <f t="shared" si="137"/>
        <v>0.92290278400000003</v>
      </c>
      <c r="CA80" s="73">
        <f t="shared" si="138"/>
        <v>0.91722639360000002</v>
      </c>
      <c r="CB80" s="73">
        <f t="shared" si="149"/>
        <v>3.4976490165926589E-3</v>
      </c>
      <c r="CC80" s="73">
        <f t="shared" si="150"/>
        <v>2.8020994384639142E-3</v>
      </c>
      <c r="CD80" s="73">
        <f t="shared" si="151"/>
        <v>1.6067619267048593E-3</v>
      </c>
      <c r="CE80" s="73" t="str">
        <f>IF(A80&lt;=Cotización!$B$15+1,IF(Cotización!$B$8="Fija",VLOOKUP(Tablas!A80,Tablas!$DE$3:$DG$116,2,FALSE),(VLOOKUP(A80,Tablas!$DE$3:$DG$116,3,FALSE))/100),"")</f>
        <v/>
      </c>
      <c r="CF80" s="81">
        <f t="shared" si="85"/>
        <v>3.8520903435672389E-2</v>
      </c>
      <c r="CG80" s="81">
        <f t="shared" si="86"/>
        <v>3.6925712649225839E-2</v>
      </c>
      <c r="CH80" s="83">
        <f>IF(D80&lt;=110,IF(Cotización!$B$10="Geométrico",POWER(1+Cotización!$B$11,Tablas!A80),1+Tablas!A80*Cotización!$B$11),"")</f>
        <v>1.77</v>
      </c>
      <c r="CI80" s="83">
        <f>IF(Cotización!$F$3="","",Cotización!$F$3)</f>
        <v>0.04</v>
      </c>
      <c r="CJ80" s="83">
        <f>IF(Cotización!$G$3="","",Cotización!$G$3)</f>
        <v>0.04</v>
      </c>
      <c r="CK80" s="83">
        <f>IF(Cotización!$H$3="","",Cotización!$H$3)</f>
        <v>0.04</v>
      </c>
      <c r="CL80" s="52"/>
      <c r="CM80" s="52"/>
      <c r="CN80" s="52"/>
      <c r="CP80" s="15">
        <v>77</v>
      </c>
      <c r="CQ80" s="16"/>
      <c r="CR80"/>
      <c r="CS80" s="16">
        <v>78</v>
      </c>
      <c r="CT80" s="16">
        <v>78</v>
      </c>
      <c r="CU80"/>
      <c r="CV80"/>
      <c r="CW80"/>
      <c r="CX80"/>
      <c r="CY80"/>
      <c r="CZ80"/>
      <c r="DA80"/>
      <c r="DB80"/>
      <c r="DE80" s="24">
        <v>75</v>
      </c>
      <c r="DF80" s="23">
        <f>Cotización!$B$9</f>
        <v>4.2500000000000003E-2</v>
      </c>
      <c r="DG80" s="158">
        <v>4.32</v>
      </c>
    </row>
    <row r="81" spans="1:111" s="12" customFormat="1" ht="15.6" x14ac:dyDescent="0.3">
      <c r="A81" s="10">
        <f t="shared" si="152"/>
        <v>78</v>
      </c>
      <c r="B81" s="11">
        <v>2.8472307394258434E-2</v>
      </c>
      <c r="C81" s="11">
        <v>4.7460529553050674E-3</v>
      </c>
      <c r="D81" s="10">
        <f t="shared" si="153"/>
        <v>79</v>
      </c>
      <c r="E81" s="73">
        <f>IF(Cotización!$B$7 ="Nacional ",IFERROR(VLOOKUP(D81,$DU$32:$DX$46,2,TRUE)," "),IF(Cotización!$B$7 ="Dólar",IFERROR(VLOOKUP(D81,$DU$32:$DX$46,3,TRUE)," "),IFERROR(VLOOKUP(D81,$DU$32:$DX$46,4,TRUE)," ")))</f>
        <v>5.5E-2</v>
      </c>
      <c r="F81" s="73">
        <f>IF(Cotización!$B$7 ="Nacional ",IFERROR(VLOOKUP(D81,$DK$32:$DN$50,2,TRUE)," "),IF(Cotización!$B$7 ="Dólar",IFERROR(VLOOKUP(D81,$DK$32:$DN$50,3,TRUE)," "),IFERROR(VLOOKUP(D81,$DK$32:$DN$50,4,TRUE)," ")))</f>
        <v>5.7000000000000002E-2</v>
      </c>
      <c r="G81" s="76">
        <f>IF(Cotización!$B$7 ="Nacional ",IFERROR(VLOOKUP(D81,$DP$32:$DS$48,2,TRUE)," "),IF(Cotización!$B$7 ="Dólar",IFERROR(VLOOKUP(D81,$DP$32:$DS$48,3,TRUE)," "),IFERROR(VLOOKUP(D81,$DP$32:$DS$48,4,TRUE)," ")))</f>
        <v>6.2799999999999995E-2</v>
      </c>
      <c r="H81" s="73">
        <f t="shared" si="87"/>
        <v>2.7513540146665415E-2</v>
      </c>
      <c r="I81" s="73">
        <f t="shared" si="88"/>
        <v>2.7595848584690035E-2</v>
      </c>
      <c r="J81" s="73">
        <f t="shared" si="89"/>
        <v>2.7624230804698526E-2</v>
      </c>
      <c r="K81" s="73">
        <f t="shared" si="90"/>
        <v>4.5457923972468403E-3</v>
      </c>
      <c r="L81" s="73">
        <f t="shared" si="91"/>
        <v>4.5504483628163762E-3</v>
      </c>
      <c r="M81" s="73">
        <f t="shared" si="81"/>
        <v>4.5322900970951839E-3</v>
      </c>
      <c r="N81" s="73">
        <f t="shared" si="92"/>
        <v>5.4088972493495639E-2</v>
      </c>
      <c r="O81" s="73">
        <f t="shared" si="93"/>
        <v>5.6055844220531843E-2</v>
      </c>
      <c r="P81" s="73">
        <f t="shared" si="82"/>
        <v>6.1759772228936832E-2</v>
      </c>
      <c r="Q81" s="73">
        <f t="shared" si="94"/>
        <v>8.6263651661010549E-2</v>
      </c>
      <c r="R81" s="73">
        <f t="shared" si="95"/>
        <v>8.8197485202468728E-2</v>
      </c>
      <c r="S81" s="73">
        <f t="shared" si="96"/>
        <v>9.3805602472697425E-2</v>
      </c>
      <c r="T81" s="73">
        <f t="shared" si="97"/>
        <v>0.91373634833898942</v>
      </c>
      <c r="U81" s="73">
        <f t="shared" si="98"/>
        <v>0.91180251479753127</v>
      </c>
      <c r="V81" s="73">
        <f t="shared" si="99"/>
        <v>0.90619439752730258</v>
      </c>
      <c r="W81" s="73">
        <f t="shared" si="139"/>
        <v>2.7312069877372096E-3</v>
      </c>
      <c r="X81" s="73">
        <f t="shared" si="140"/>
        <v>2.1834427824771658E-3</v>
      </c>
      <c r="Y81" s="73">
        <f t="shared" si="141"/>
        <v>1.2443151590829564E-3</v>
      </c>
      <c r="Z81" s="77">
        <v>2.3914999999999999E-2</v>
      </c>
      <c r="AA81" s="78">
        <v>8.2939999999999993E-3</v>
      </c>
      <c r="AB81" s="78">
        <f>IF(Cotización!$B$7 ="Nacional ",IFERROR(VLOOKUP(D81,$DU$6:$DX$20,2,TRUE)," "),IF(Cotización!$B$7 ="Dólar",IFERROR(VLOOKUP(D81,$DU$6:$DX$20,3,TRUE)," "),IFERROR(VLOOKUP(D81,$DU$6:$DX$20,4,TRUE)," ")))</f>
        <v>5.5E-2</v>
      </c>
      <c r="AC81" s="78">
        <f>IF(Cotización!$B$7 ="Nacional ",IFERROR(VLOOKUP(D81,$DK$6:$DN$24,2,TRUE)," "),IF(Cotización!$B$7 ="Dólar",IFERROR(VLOOKUP(D81,$DK$6:$DN$24,3,TRUE)," "),IFERROR(VLOOKUP(D81,$DK$6:$DN$24,4,TRUE)," ")))</f>
        <v>5.7000000000000002E-2</v>
      </c>
      <c r="AD81" s="79">
        <f xml:space="preserve"> IF(Cotización!$B$7 ="Nacional ",IFERROR(VLOOKUP(D81,$DP$6:$DS$22,2,TRUE)," "),IF(Cotización!$B$7 ="Dólar",IFERROR(VLOOKUP(D81,$DP$6:$DS$22,3,TRUE)," "),IFERROR(VLOOKUP(D81,$DP$6:$DS$22,4,TRUE)," ")))</f>
        <v>6.2799999999999995E-2</v>
      </c>
      <c r="AE81" s="79">
        <f t="shared" si="100"/>
        <v>2.3161798430183331E-2</v>
      </c>
      <c r="AF81" s="79">
        <f t="shared" si="101"/>
        <v>2.3138015664189999E-2</v>
      </c>
      <c r="AG81" s="73">
        <f t="shared" si="102"/>
        <v>2.306904564280933E-2</v>
      </c>
      <c r="AH81" s="73">
        <f t="shared" si="103"/>
        <v>7.9703759301833314E-3</v>
      </c>
      <c r="AI81" s="73">
        <f t="shared" si="104"/>
        <v>7.9622141641899988E-3</v>
      </c>
      <c r="AJ81" s="73">
        <f t="shared" si="105"/>
        <v>7.9385450428093324E-3</v>
      </c>
      <c r="AK81" s="73">
        <f t="shared" si="106"/>
        <v>5.4117888935183336E-2</v>
      </c>
      <c r="AL81" s="73">
        <f t="shared" si="107"/>
        <v>5.6085812169190008E-2</v>
      </c>
      <c r="AM81" s="73">
        <f t="shared" si="108"/>
        <v>6.1792789547809333E-2</v>
      </c>
      <c r="AN81" s="73">
        <f t="shared" si="109"/>
        <v>8.5250063295550002E-2</v>
      </c>
      <c r="AO81" s="73">
        <f t="shared" si="110"/>
        <v>8.7186041997570005E-2</v>
      </c>
      <c r="AP81" s="73">
        <f t="shared" si="111"/>
        <v>9.2800380233427987E-2</v>
      </c>
      <c r="AQ81" s="73">
        <f t="shared" si="112"/>
        <v>0.91474993670445004</v>
      </c>
      <c r="AR81" s="73">
        <f t="shared" si="113"/>
        <v>0.91281395800243004</v>
      </c>
      <c r="AS81" s="73">
        <f t="shared" si="114"/>
        <v>0.90719961976657204</v>
      </c>
      <c r="AT81" s="73">
        <f t="shared" si="142"/>
        <v>2.9046242006174187E-3</v>
      </c>
      <c r="AU81" s="73">
        <f t="shared" si="143"/>
        <v>2.3220798625376228E-3</v>
      </c>
      <c r="AV81" s="80">
        <f t="shared" si="144"/>
        <v>1.3233225971136925E-3</v>
      </c>
      <c r="AW81" s="73">
        <f t="shared" si="83"/>
        <v>2.7578276942078719E-2</v>
      </c>
      <c r="AX81" s="73">
        <f t="shared" si="115"/>
        <v>2.7660846633522067E-2</v>
      </c>
      <c r="AY81" s="73">
        <f t="shared" si="116"/>
        <v>2.7689318940916328E-2</v>
      </c>
      <c r="AZ81" s="73">
        <f t="shared" si="117"/>
        <v>5.4217011546657895E-2</v>
      </c>
      <c r="BA81" s="73">
        <f t="shared" si="118"/>
        <v>5.6188539239263639E-2</v>
      </c>
      <c r="BB81" s="73">
        <f t="shared" si="119"/>
        <v>6.190596954782028E-2</v>
      </c>
      <c r="BC81" s="73">
        <f t="shared" si="120"/>
        <v>8.190633048757423E-2</v>
      </c>
      <c r="BD81" s="73">
        <f t="shared" si="121"/>
        <v>8.3849385872785703E-2</v>
      </c>
      <c r="BE81" s="73">
        <f t="shared" si="122"/>
        <v>8.9484246489899E-2</v>
      </c>
      <c r="BF81" s="73">
        <f t="shared" si="123"/>
        <v>0.91809366951242577</v>
      </c>
      <c r="BG81" s="73">
        <f t="shared" si="124"/>
        <v>0.91615061412721432</v>
      </c>
      <c r="BH81" s="73">
        <f t="shared" si="125"/>
        <v>0.91051575351010094</v>
      </c>
      <c r="BI81" s="73">
        <f t="shared" si="145"/>
        <v>2.8595834965836242E-3</v>
      </c>
      <c r="BJ81" s="73">
        <f t="shared" si="146"/>
        <v>2.2860724121386441E-3</v>
      </c>
      <c r="BK81" s="80">
        <f t="shared" si="147"/>
        <v>1.3028024274390189E-3</v>
      </c>
      <c r="BL81" s="77">
        <v>2.3914999999999999E-2</v>
      </c>
      <c r="BM81" s="77">
        <f t="shared" si="126"/>
        <v>5.5E-2</v>
      </c>
      <c r="BN81" s="77">
        <f t="shared" si="127"/>
        <v>5.7000000000000002E-2</v>
      </c>
      <c r="BO81" s="79">
        <f t="shared" si="128"/>
        <v>6.2799999999999995E-2</v>
      </c>
      <c r="BP81" s="79">
        <f t="shared" si="129"/>
        <v>2.3257337499999999E-2</v>
      </c>
      <c r="BQ81" s="79">
        <f t="shared" si="130"/>
        <v>2.32334225E-2</v>
      </c>
      <c r="BR81" s="73">
        <f t="shared" si="84"/>
        <v>2.3164068999999999E-2</v>
      </c>
      <c r="BS81" s="73">
        <f t="shared" si="131"/>
        <v>5.4342337500000004E-2</v>
      </c>
      <c r="BT81" s="73">
        <f t="shared" si="132"/>
        <v>5.6318422500000007E-2</v>
      </c>
      <c r="BU81" s="73">
        <f t="shared" si="133"/>
        <v>6.2049068999999998E-2</v>
      </c>
      <c r="BV81" s="73">
        <f t="shared" si="134"/>
        <v>7.7599675000000007E-2</v>
      </c>
      <c r="BW81" s="73">
        <f t="shared" si="148"/>
        <v>7.955184500000001E-2</v>
      </c>
      <c r="BX81" s="73">
        <f t="shared" si="135"/>
        <v>8.5213137999999994E-2</v>
      </c>
      <c r="BY81" s="73">
        <f t="shared" si="136"/>
        <v>0.92240032500000002</v>
      </c>
      <c r="BZ81" s="73">
        <f t="shared" si="137"/>
        <v>0.92044815499999999</v>
      </c>
      <c r="CA81" s="73">
        <f t="shared" si="138"/>
        <v>0.91478686200000003</v>
      </c>
      <c r="CB81" s="73">
        <f t="shared" si="149"/>
        <v>3.2348362291097295E-3</v>
      </c>
      <c r="CC81" s="73">
        <f t="shared" si="150"/>
        <v>2.5860653728031831E-3</v>
      </c>
      <c r="CD81" s="73">
        <f t="shared" si="151"/>
        <v>1.4737644474052856E-3</v>
      </c>
      <c r="CE81" s="73" t="str">
        <f>IF(A81&lt;=Cotización!$B$15+1,IF(Cotización!$B$8="Fija",VLOOKUP(Tablas!A81,Tablas!$DE$3:$DG$116,2,FALSE),(VLOOKUP(A81,Tablas!$DE$3:$DG$116,3,FALSE))/100),"")</f>
        <v/>
      </c>
      <c r="CF81" s="81">
        <f t="shared" si="85"/>
        <v>3.6925712649225839E-2</v>
      </c>
      <c r="CG81" s="81">
        <f t="shared" si="86"/>
        <v>3.5396580376941954E-2</v>
      </c>
      <c r="CH81" s="83">
        <f>IF(D81&lt;=110,IF(Cotización!$B$10="Geométrico",POWER(1+Cotización!$B$11,Tablas!A81),1+Tablas!A81*Cotización!$B$11),"")</f>
        <v>1.78</v>
      </c>
      <c r="CI81" s="83">
        <f>IF(Cotización!$F$3="","",Cotización!$F$3)</f>
        <v>0.04</v>
      </c>
      <c r="CJ81" s="83">
        <f>IF(Cotización!$G$3="","",Cotización!$G$3)</f>
        <v>0.04</v>
      </c>
      <c r="CK81" s="83">
        <f>IF(Cotización!$H$3="","",Cotización!$H$3)</f>
        <v>0.04</v>
      </c>
      <c r="CL81" s="52"/>
      <c r="CM81" s="52"/>
      <c r="CN81" s="52"/>
      <c r="CP81" s="15">
        <v>78</v>
      </c>
      <c r="CQ81" s="16"/>
      <c r="CR81"/>
      <c r="CS81" s="16">
        <v>79</v>
      </c>
      <c r="CT81" s="16">
        <v>79</v>
      </c>
      <c r="CU81"/>
      <c r="CV81"/>
      <c r="CW81"/>
      <c r="CX81"/>
      <c r="CY81"/>
      <c r="CZ81"/>
      <c r="DA81"/>
      <c r="DB81"/>
      <c r="DE81" s="24">
        <v>76</v>
      </c>
      <c r="DF81" s="23">
        <f>Cotización!$B$9</f>
        <v>4.2500000000000003E-2</v>
      </c>
      <c r="DG81" s="158">
        <v>4.32</v>
      </c>
    </row>
    <row r="82" spans="1:111" s="12" customFormat="1" ht="15.6" x14ac:dyDescent="0.3">
      <c r="A82" s="10">
        <f t="shared" si="152"/>
        <v>79</v>
      </c>
      <c r="B82" s="11">
        <v>3.0686071033015534E-2</v>
      </c>
      <c r="C82" s="11">
        <v>5.2365005567522691E-3</v>
      </c>
      <c r="D82" s="10">
        <f t="shared" si="153"/>
        <v>80</v>
      </c>
      <c r="E82" s="73">
        <f>IF(Cotización!$B$7 ="Nacional ",IFERROR(VLOOKUP(D82,$DU$32:$DX$46,2,TRUE)," "),IF(Cotización!$B$7 ="Dólar",IFERROR(VLOOKUP(D82,$DU$32:$DX$46,3,TRUE)," "),IFERROR(VLOOKUP(D82,$DU$32:$DX$46,4,TRUE)," ")))</f>
        <v>5.5E-2</v>
      </c>
      <c r="F82" s="73">
        <f>IF(Cotización!$B$7 ="Nacional ",IFERROR(VLOOKUP(D82,$DK$32:$DN$50,2,TRUE)," "),IF(Cotización!$B$7 ="Dólar",IFERROR(VLOOKUP(D82,$DK$32:$DN$50,3,TRUE)," "),IFERROR(VLOOKUP(D82,$DK$32:$DN$50,4,TRUE)," ")))</f>
        <v>5.7000000000000002E-2</v>
      </c>
      <c r="G82" s="76">
        <f>IF(Cotización!$B$7 ="Nacional ",IFERROR(VLOOKUP(D82,$DP$32:$DS$48,2,TRUE)," "),IF(Cotización!$B$7 ="Dólar",IFERROR(VLOOKUP(D82,$DP$32:$DS$48,3,TRUE)," "),IFERROR(VLOOKUP(D82,$DP$32:$DS$48,4,TRUE)," ")))</f>
        <v>6.2799999999999995E-2</v>
      </c>
      <c r="H82" s="73">
        <f t="shared" si="87"/>
        <v>2.9645548316234876E-2</v>
      </c>
      <c r="I82" s="73">
        <f t="shared" si="88"/>
        <v>2.9734227259483059E-2</v>
      </c>
      <c r="J82" s="73">
        <f t="shared" si="89"/>
        <v>2.9764806205430708E-2</v>
      </c>
      <c r="K82" s="73">
        <f t="shared" si="90"/>
        <v>5.0099695417932964E-3</v>
      </c>
      <c r="L82" s="73">
        <f t="shared" si="91"/>
        <v>5.0150989172646826E-3</v>
      </c>
      <c r="M82" s="73">
        <f t="shared" si="81"/>
        <v>4.9950943529262761E-3</v>
      </c>
      <c r="N82" s="73">
        <f t="shared" si="92"/>
        <v>5.4015075221128951E-2</v>
      </c>
      <c r="O82" s="73">
        <f t="shared" si="93"/>
        <v>5.5979259774624548E-2</v>
      </c>
      <c r="P82" s="73">
        <f t="shared" si="82"/>
        <v>6.167539497976178E-2</v>
      </c>
      <c r="Q82" s="73">
        <f t="shared" si="94"/>
        <v>8.879498034382434E-2</v>
      </c>
      <c r="R82" s="73">
        <f t="shared" si="95"/>
        <v>9.0723456575900904E-2</v>
      </c>
      <c r="S82" s="73">
        <f t="shared" si="96"/>
        <v>9.6316037648922936E-2</v>
      </c>
      <c r="T82" s="73">
        <f t="shared" si="97"/>
        <v>0.91120501965617562</v>
      </c>
      <c r="U82" s="73">
        <f t="shared" si="98"/>
        <v>0.90927654342409914</v>
      </c>
      <c r="V82" s="73">
        <f t="shared" si="99"/>
        <v>0.90368396235107706</v>
      </c>
      <c r="W82" s="73">
        <f t="shared" si="139"/>
        <v>2.4956030995329291E-3</v>
      </c>
      <c r="X82" s="73">
        <f t="shared" si="140"/>
        <v>1.9908686199791989E-3</v>
      </c>
      <c r="Y82" s="73">
        <f t="shared" si="141"/>
        <v>1.1275914259192693E-3</v>
      </c>
      <c r="Z82" s="77">
        <v>2.6879E-2</v>
      </c>
      <c r="AA82" s="78">
        <v>8.8210000000000007E-3</v>
      </c>
      <c r="AB82" s="78">
        <f>IF(Cotización!$B$7 ="Nacional ",IFERROR(VLOOKUP(D82,$DU$6:$DX$20,2,TRUE)," "),IF(Cotización!$B$7 ="Dólar",IFERROR(VLOOKUP(D82,$DU$6:$DX$20,3,TRUE)," "),IFERROR(VLOOKUP(D82,$DU$6:$DX$20,4,TRUE)," ")))</f>
        <v>5.5E-2</v>
      </c>
      <c r="AC82" s="78">
        <f>IF(Cotización!$B$7 ="Nacional ",IFERROR(VLOOKUP(D82,$DK$6:$DN$24,2,TRUE)," "),IF(Cotización!$B$7 ="Dólar",IFERROR(VLOOKUP(D82,$DK$6:$DN$24,3,TRUE)," "),IFERROR(VLOOKUP(D82,$DK$6:$DN$24,4,TRUE)," ")))</f>
        <v>5.7000000000000002E-2</v>
      </c>
      <c r="AD82" s="79">
        <f xml:space="preserve"> IF(Cotización!$B$7 ="Nacional ",IFERROR(VLOOKUP(D82,$DP$6:$DS$22,2,TRUE)," "),IF(Cotización!$B$7 ="Dólar",IFERROR(VLOOKUP(D82,$DP$6:$DS$22,3,TRUE)," "),IFERROR(VLOOKUP(D82,$DP$6:$DS$22,4,TRUE)," ")))</f>
        <v>6.2799999999999995E-2</v>
      </c>
      <c r="AE82" s="79">
        <f t="shared" si="100"/>
        <v>2.6025624497581668E-2</v>
      </c>
      <c r="AF82" s="79">
        <f t="shared" si="101"/>
        <v>2.5998903564021E-2</v>
      </c>
      <c r="AG82" s="73">
        <f t="shared" si="102"/>
        <v>2.5921412856695067E-2</v>
      </c>
      <c r="AH82" s="73">
        <f t="shared" si="103"/>
        <v>8.4642194975816671E-3</v>
      </c>
      <c r="AI82" s="73">
        <f t="shared" si="104"/>
        <v>8.4555565640209995E-3</v>
      </c>
      <c r="AJ82" s="73">
        <f t="shared" si="105"/>
        <v>8.4304340566950676E-3</v>
      </c>
      <c r="AK82" s="73">
        <f t="shared" si="106"/>
        <v>5.4022596827081666E-2</v>
      </c>
      <c r="AL82" s="73">
        <f t="shared" si="107"/>
        <v>5.5987054893520995E-2</v>
      </c>
      <c r="AM82" s="73">
        <f t="shared" si="108"/>
        <v>6.1683983286195058E-2</v>
      </c>
      <c r="AN82" s="73">
        <f t="shared" si="109"/>
        <v>8.8512440822244992E-2</v>
      </c>
      <c r="AO82" s="73">
        <f t="shared" si="110"/>
        <v>9.0441515021563001E-2</v>
      </c>
      <c r="AP82" s="73">
        <f t="shared" si="111"/>
        <v>9.6035830199585198E-2</v>
      </c>
      <c r="AQ82" s="73">
        <f t="shared" si="112"/>
        <v>0.91148755917775504</v>
      </c>
      <c r="AR82" s="73">
        <f t="shared" si="113"/>
        <v>0.90955848497843705</v>
      </c>
      <c r="AS82" s="73">
        <f t="shared" si="114"/>
        <v>0.90396416980041483</v>
      </c>
      <c r="AT82" s="73">
        <f t="shared" si="142"/>
        <v>2.6570048036649975E-3</v>
      </c>
      <c r="AU82" s="73">
        <f t="shared" si="143"/>
        <v>2.1196269101207061E-3</v>
      </c>
      <c r="AV82" s="80">
        <f t="shared" si="144"/>
        <v>1.2005177569300543E-3</v>
      </c>
      <c r="AW82" s="73">
        <f t="shared" si="83"/>
        <v>2.9722528402578847E-2</v>
      </c>
      <c r="AX82" s="73">
        <f t="shared" si="115"/>
        <v>2.9811518008574591E-2</v>
      </c>
      <c r="AY82" s="73">
        <f t="shared" si="116"/>
        <v>2.9842204079607606E-2</v>
      </c>
      <c r="AZ82" s="73">
        <f t="shared" si="117"/>
        <v>5.4156133046592073E-2</v>
      </c>
      <c r="BA82" s="73">
        <f t="shared" si="118"/>
        <v>5.612544697555906E-2</v>
      </c>
      <c r="BB82" s="73">
        <f t="shared" si="119"/>
        <v>6.1836457369563308E-2</v>
      </c>
      <c r="BC82" s="73">
        <f t="shared" si="120"/>
        <v>8.3998337126199682E-2</v>
      </c>
      <c r="BD82" s="73">
        <f t="shared" si="121"/>
        <v>8.5936964984133654E-2</v>
      </c>
      <c r="BE82" s="73">
        <f t="shared" si="122"/>
        <v>9.1558985772142151E-2</v>
      </c>
      <c r="BF82" s="73">
        <f t="shared" si="123"/>
        <v>0.91600166287380036</v>
      </c>
      <c r="BG82" s="73">
        <f t="shared" si="124"/>
        <v>0.91406303501586639</v>
      </c>
      <c r="BH82" s="73">
        <f t="shared" si="125"/>
        <v>0.90844101422785783</v>
      </c>
      <c r="BI82" s="73">
        <f t="shared" si="145"/>
        <v>2.625365505655633E-3</v>
      </c>
      <c r="BJ82" s="73">
        <f t="shared" si="146"/>
        <v>2.0943866443201009E-3</v>
      </c>
      <c r="BK82" s="80">
        <f t="shared" si="147"/>
        <v>1.1862221338944268E-3</v>
      </c>
      <c r="BL82" s="77">
        <v>2.6879E-2</v>
      </c>
      <c r="BM82" s="77">
        <f t="shared" si="126"/>
        <v>5.5E-2</v>
      </c>
      <c r="BN82" s="77">
        <f t="shared" si="127"/>
        <v>5.7000000000000002E-2</v>
      </c>
      <c r="BO82" s="79">
        <f t="shared" si="128"/>
        <v>6.2799999999999995E-2</v>
      </c>
      <c r="BP82" s="79">
        <f t="shared" si="129"/>
        <v>2.6139827500000001E-2</v>
      </c>
      <c r="BQ82" s="79">
        <f t="shared" si="130"/>
        <v>2.61129485E-2</v>
      </c>
      <c r="BR82" s="73">
        <f t="shared" si="84"/>
        <v>2.6034999400000002E-2</v>
      </c>
      <c r="BS82" s="73">
        <f t="shared" si="131"/>
        <v>5.4260827499999997E-2</v>
      </c>
      <c r="BT82" s="73">
        <f t="shared" si="132"/>
        <v>5.6233948499999999E-2</v>
      </c>
      <c r="BU82" s="73">
        <f t="shared" si="133"/>
        <v>6.1955999399999989E-2</v>
      </c>
      <c r="BV82" s="73">
        <f t="shared" si="134"/>
        <v>8.0400655000000001E-2</v>
      </c>
      <c r="BW82" s="73">
        <f t="shared" si="148"/>
        <v>8.2346897000000002E-2</v>
      </c>
      <c r="BX82" s="73">
        <f t="shared" si="135"/>
        <v>8.7990998799999998E-2</v>
      </c>
      <c r="BY82" s="73">
        <f t="shared" si="136"/>
        <v>0.91959934499999996</v>
      </c>
      <c r="BZ82" s="73">
        <f t="shared" si="137"/>
        <v>0.91765310300000003</v>
      </c>
      <c r="CA82" s="73">
        <f t="shared" si="138"/>
        <v>0.91200900119999995</v>
      </c>
      <c r="CB82" s="73">
        <f t="shared" si="149"/>
        <v>2.9838139890525891E-3</v>
      </c>
      <c r="CC82" s="73">
        <f t="shared" si="150"/>
        <v>2.380339101106077E-3</v>
      </c>
      <c r="CD82" s="73">
        <f t="shared" si="151"/>
        <v>1.3481803541690453E-3</v>
      </c>
      <c r="CE82" s="73" t="str">
        <f>IF(A82&lt;=Cotización!$B$15+1,IF(Cotización!$B$8="Fija",VLOOKUP(Tablas!A82,Tablas!$DE$3:$DG$116,2,FALSE),(VLOOKUP(A82,Tablas!$DE$3:$DG$116,3,FALSE))/100),"")</f>
        <v/>
      </c>
      <c r="CF82" s="81">
        <f t="shared" si="85"/>
        <v>3.5396580376941954E-2</v>
      </c>
      <c r="CG82" s="81">
        <f t="shared" si="86"/>
        <v>3.3930771066853875E-2</v>
      </c>
      <c r="CH82" s="83">
        <f>IF(D82&lt;=110,IF(Cotización!$B$10="Geométrico",POWER(1+Cotización!$B$11,Tablas!A82),1+Tablas!A82*Cotización!$B$11),"")</f>
        <v>1.79</v>
      </c>
      <c r="CI82" s="83">
        <f>IF(Cotización!$F$3="","",Cotización!$F$3)</f>
        <v>0.04</v>
      </c>
      <c r="CJ82" s="83">
        <f>IF(Cotización!$G$3="","",Cotización!$G$3)</f>
        <v>0.04</v>
      </c>
      <c r="CK82" s="83">
        <f>IF(Cotización!$H$3="","",Cotización!$H$3)</f>
        <v>0.04</v>
      </c>
      <c r="CL82" s="52"/>
      <c r="CM82" s="52"/>
      <c r="CN82" s="52"/>
      <c r="CP82" s="15">
        <v>79</v>
      </c>
      <c r="CQ82" s="16"/>
      <c r="CR82"/>
      <c r="CS82" s="16">
        <v>80</v>
      </c>
      <c r="CT82" s="16">
        <v>80</v>
      </c>
      <c r="CU82"/>
      <c r="CV82"/>
      <c r="CW82"/>
      <c r="CX82"/>
      <c r="CY82"/>
      <c r="CZ82"/>
      <c r="DA82"/>
      <c r="DB82"/>
      <c r="DE82" s="24">
        <v>77</v>
      </c>
      <c r="DF82" s="23">
        <f>Cotización!$B$9</f>
        <v>4.2500000000000003E-2</v>
      </c>
      <c r="DG82" s="158">
        <v>4.32</v>
      </c>
    </row>
    <row r="83" spans="1:111" s="12" customFormat="1" ht="15.6" x14ac:dyDescent="0.3">
      <c r="A83" s="10">
        <f t="shared" si="152"/>
        <v>80</v>
      </c>
      <c r="B83" s="11">
        <v>3.3071958039943047E-2</v>
      </c>
      <c r="C83" s="11">
        <v>5.7776300304901006E-3</v>
      </c>
      <c r="D83" s="10">
        <f t="shared" si="153"/>
        <v>81</v>
      </c>
      <c r="E83" s="73">
        <f>IF(Cotización!$B$7 ="Nacional ",IFERROR(VLOOKUP(D83,$DU$32:$DX$46,2,TRUE)," "),IF(Cotización!$B$7 ="Dólar",IFERROR(VLOOKUP(D83,$DU$32:$DX$46,3,TRUE)," "),IFERROR(VLOOKUP(D83,$DU$32:$DX$46,4,TRUE)," ")))</f>
        <v>5.5E-2</v>
      </c>
      <c r="F83" s="73">
        <f>IF(Cotización!$B$7 ="Nacional ",IFERROR(VLOOKUP(D83,$DK$32:$DN$50,2,TRUE)," "),IF(Cotización!$B$7 ="Dólar",IFERROR(VLOOKUP(D83,$DK$32:$DN$50,3,TRUE)," "),IFERROR(VLOOKUP(D83,$DK$32:$DN$50,4,TRUE)," ")))</f>
        <v>5.7000000000000002E-2</v>
      </c>
      <c r="G83" s="76">
        <f>IF(Cotización!$B$7 ="Nacional ",IFERROR(VLOOKUP(D83,$DP$32:$DS$48,2,TRUE)," "),IF(Cotización!$B$7 ="Dólar",IFERROR(VLOOKUP(D83,$DP$32:$DS$48,3,TRUE)," "),IFERROR(VLOOKUP(D83,$DP$32:$DS$48,4,TRUE)," ")))</f>
        <v>6.2799999999999995E-2</v>
      </c>
      <c r="H83" s="73">
        <f t="shared" si="87"/>
        <v>3.1941959678313675E-2</v>
      </c>
      <c r="I83" s="73">
        <f t="shared" si="88"/>
        <v>3.2037498940056162E-2</v>
      </c>
      <c r="J83" s="73">
        <f t="shared" si="89"/>
        <v>3.2070443513070819E-2</v>
      </c>
      <c r="K83" s="73">
        <f t="shared" si="90"/>
        <v>5.5210592788726264E-3</v>
      </c>
      <c r="L83" s="73">
        <f t="shared" si="91"/>
        <v>5.5267095238778234E-3</v>
      </c>
      <c r="M83" s="73">
        <f t="shared" si="81"/>
        <v>5.5046735683575536E-3</v>
      </c>
      <c r="N83" s="73">
        <f t="shared" si="92"/>
        <v>5.3935139416258632E-2</v>
      </c>
      <c r="O83" s="73">
        <f t="shared" si="93"/>
        <v>5.5896417213213492E-2</v>
      </c>
      <c r="P83" s="73">
        <f t="shared" si="82"/>
        <v>6.1584122824382581E-2</v>
      </c>
      <c r="Q83" s="73">
        <f t="shared" si="94"/>
        <v>9.1532292453207265E-2</v>
      </c>
      <c r="R83" s="73">
        <f t="shared" si="95"/>
        <v>9.345497543214229E-2</v>
      </c>
      <c r="S83" s="73">
        <f t="shared" si="96"/>
        <v>9.9030756071053813E-2</v>
      </c>
      <c r="T83" s="73">
        <f t="shared" si="97"/>
        <v>0.90846770754679274</v>
      </c>
      <c r="U83" s="73">
        <f t="shared" si="98"/>
        <v>0.90654502456785768</v>
      </c>
      <c r="V83" s="73">
        <f t="shared" si="99"/>
        <v>0.90096924392894617</v>
      </c>
      <c r="W83" s="73">
        <f t="shared" si="139"/>
        <v>2.2740060713639155E-3</v>
      </c>
      <c r="X83" s="73">
        <f t="shared" si="140"/>
        <v>1.8102501371861923E-3</v>
      </c>
      <c r="Y83" s="73">
        <f t="shared" si="141"/>
        <v>1.0189862876878262E-3</v>
      </c>
      <c r="Z83" s="77">
        <v>3.0256999999999999E-2</v>
      </c>
      <c r="AA83" s="78">
        <v>9.3740000000000004E-3</v>
      </c>
      <c r="AB83" s="78">
        <f>IF(Cotización!$B$7 ="Nacional ",IFERROR(VLOOKUP(D83,$DU$6:$DX$20,2,TRUE)," "),IF(Cotización!$B$7 ="Dólar",IFERROR(VLOOKUP(D83,$DU$6:$DX$20,3,TRUE)," "),IFERROR(VLOOKUP(D83,$DU$6:$DX$20,4,TRUE)," ")))</f>
        <v>5.5E-2</v>
      </c>
      <c r="AC83" s="78">
        <f>IF(Cotización!$B$7 ="Nacional ",IFERROR(VLOOKUP(D83,$DK$6:$DN$24,2,TRUE)," "),IF(Cotización!$B$7 ="Dólar",IFERROR(VLOOKUP(D83,$DK$6:$DN$24,3,TRUE)," "),IFERROR(VLOOKUP(D83,$DK$6:$DN$24,4,TRUE)," ")))</f>
        <v>5.7000000000000002E-2</v>
      </c>
      <c r="AD83" s="79">
        <f xml:space="preserve"> IF(Cotización!$B$7 ="Nacional ",IFERROR(VLOOKUP(D83,$DP$6:$DS$22,2,TRUE)," "),IF(Cotización!$B$7 ="Dólar",IFERROR(VLOOKUP(D83,$DP$6:$DS$22,3,TRUE)," "),IFERROR(VLOOKUP(D83,$DP$6:$DS$22,4,TRUE)," ")))</f>
        <v>6.2799999999999995E-2</v>
      </c>
      <c r="AE83" s="79">
        <f t="shared" si="100"/>
        <v>2.9288317808163333E-2</v>
      </c>
      <c r="AF83" s="79">
        <f t="shared" si="101"/>
        <v>2.9258249894242E-2</v>
      </c>
      <c r="AG83" s="73">
        <f t="shared" si="102"/>
        <v>2.9171052943870134E-2</v>
      </c>
      <c r="AH83" s="73">
        <f t="shared" si="103"/>
        <v>8.9796003081633342E-3</v>
      </c>
      <c r="AI83" s="73">
        <f t="shared" si="104"/>
        <v>8.9704153942420008E-3</v>
      </c>
      <c r="AJ83" s="73">
        <f t="shared" si="105"/>
        <v>8.9437791438701335E-3</v>
      </c>
      <c r="AK83" s="73">
        <f t="shared" si="106"/>
        <v>5.3915347367163337E-2</v>
      </c>
      <c r="AL83" s="73">
        <f t="shared" si="107"/>
        <v>5.5875905453242003E-2</v>
      </c>
      <c r="AM83" s="73">
        <f t="shared" si="108"/>
        <v>6.1561523902870126E-2</v>
      </c>
      <c r="AN83" s="73">
        <f t="shared" si="109"/>
        <v>9.2183265483490012E-2</v>
      </c>
      <c r="AO83" s="73">
        <f t="shared" si="110"/>
        <v>9.4104570741726012E-2</v>
      </c>
      <c r="AP83" s="73">
        <f t="shared" si="111"/>
        <v>9.9676355990610394E-2</v>
      </c>
      <c r="AQ83" s="73">
        <f t="shared" si="112"/>
        <v>0.90781673451651002</v>
      </c>
      <c r="AR83" s="73">
        <f t="shared" si="113"/>
        <v>0.90589542925827393</v>
      </c>
      <c r="AS83" s="73">
        <f t="shared" si="114"/>
        <v>0.90032364400938958</v>
      </c>
      <c r="AT83" s="73">
        <f t="shared" si="142"/>
        <v>2.421826823216179E-3</v>
      </c>
      <c r="AU83" s="73">
        <f t="shared" si="143"/>
        <v>1.9279246410889152E-3</v>
      </c>
      <c r="AV83" s="80">
        <f t="shared" si="144"/>
        <v>1.0852250374739328E-3</v>
      </c>
      <c r="AW83" s="73">
        <f t="shared" si="83"/>
        <v>3.2033498557488833E-2</v>
      </c>
      <c r="AX83" s="73">
        <f t="shared" si="115"/>
        <v>3.2129407235804673E-2</v>
      </c>
      <c r="AY83" s="73">
        <f t="shared" si="116"/>
        <v>3.2162479193844615E-2</v>
      </c>
      <c r="AZ83" s="73">
        <f t="shared" si="117"/>
        <v>5.4090521153901568E-2</v>
      </c>
      <c r="BA83" s="73">
        <f t="shared" si="118"/>
        <v>5.6057449195861628E-2</v>
      </c>
      <c r="BB83" s="73">
        <f t="shared" si="119"/>
        <v>6.1761540517545788E-2</v>
      </c>
      <c r="BC83" s="73">
        <f t="shared" si="120"/>
        <v>8.6253000347746189E-2</v>
      </c>
      <c r="BD83" s="73">
        <f t="shared" si="121"/>
        <v>8.8186856431666294E-2</v>
      </c>
      <c r="BE83" s="73">
        <f t="shared" si="122"/>
        <v>9.3795039075034614E-2</v>
      </c>
      <c r="BF83" s="73">
        <f t="shared" si="123"/>
        <v>0.91374699965225381</v>
      </c>
      <c r="BG83" s="73">
        <f t="shared" si="124"/>
        <v>0.91181314356833365</v>
      </c>
      <c r="BH83" s="73">
        <f t="shared" si="125"/>
        <v>0.90620496092496539</v>
      </c>
      <c r="BI83" s="73">
        <f t="shared" si="145"/>
        <v>2.4048391688320757E-3</v>
      </c>
      <c r="BJ83" s="73">
        <f t="shared" si="146"/>
        <v>1.9144014126039274E-3</v>
      </c>
      <c r="BK83" s="80">
        <f t="shared" si="147"/>
        <v>1.0776128384145868E-3</v>
      </c>
      <c r="BL83" s="77">
        <v>3.0256999999999999E-2</v>
      </c>
      <c r="BM83" s="77">
        <f t="shared" si="126"/>
        <v>5.5E-2</v>
      </c>
      <c r="BN83" s="77">
        <f t="shared" si="127"/>
        <v>5.7000000000000002E-2</v>
      </c>
      <c r="BO83" s="79">
        <f t="shared" si="128"/>
        <v>6.2799999999999995E-2</v>
      </c>
      <c r="BP83" s="79">
        <f t="shared" si="129"/>
        <v>2.9424932500000001E-2</v>
      </c>
      <c r="BQ83" s="79">
        <f t="shared" si="130"/>
        <v>2.9394675500000002E-2</v>
      </c>
      <c r="BR83" s="73">
        <f t="shared" si="84"/>
        <v>2.9306930200000001E-2</v>
      </c>
      <c r="BS83" s="73">
        <f t="shared" si="131"/>
        <v>5.4167932500000002E-2</v>
      </c>
      <c r="BT83" s="73">
        <f t="shared" si="132"/>
        <v>5.6137675500000005E-2</v>
      </c>
      <c r="BU83" s="73">
        <f t="shared" si="133"/>
        <v>6.1849930199999993E-2</v>
      </c>
      <c r="BV83" s="73">
        <f t="shared" si="134"/>
        <v>8.3592865000000002E-2</v>
      </c>
      <c r="BW83" s="73">
        <f t="shared" si="148"/>
        <v>8.5532351000000006E-2</v>
      </c>
      <c r="BX83" s="73">
        <f t="shared" si="135"/>
        <v>9.1156860399999998E-2</v>
      </c>
      <c r="BY83" s="73">
        <f t="shared" si="136"/>
        <v>0.91640713500000004</v>
      </c>
      <c r="BZ83" s="73">
        <f t="shared" si="137"/>
        <v>0.91446764899999999</v>
      </c>
      <c r="CA83" s="73">
        <f t="shared" si="138"/>
        <v>0.90884313959999996</v>
      </c>
      <c r="CB83" s="73">
        <f t="shared" si="149"/>
        <v>2.7439133899345978E-3</v>
      </c>
      <c r="CC83" s="73">
        <f t="shared" si="150"/>
        <v>2.1843255623222222E-3</v>
      </c>
      <c r="CD83" s="73">
        <f t="shared" si="151"/>
        <v>1.2295526182431731E-3</v>
      </c>
      <c r="CE83" s="73" t="str">
        <f>IF(A83&lt;=Cotización!$B$15+1,IF(Cotización!$B$8="Fija",VLOOKUP(Tablas!A83,Tablas!$DE$3:$DG$116,2,FALSE),(VLOOKUP(A83,Tablas!$DE$3:$DG$116,3,FALSE))/100),"")</f>
        <v/>
      </c>
      <c r="CF83" s="81">
        <f t="shared" si="85"/>
        <v>3.3930771066853875E-2</v>
      </c>
      <c r="CG83" s="81">
        <f t="shared" si="86"/>
        <v>3.2525662449054714E-2</v>
      </c>
      <c r="CH83" s="83">
        <f>IF(D83&lt;=110,IF(Cotización!$B$10="Geométrico",POWER(1+Cotización!$B$11,Tablas!A83),1+Tablas!A83*Cotización!$B$11),"")</f>
        <v>1.8</v>
      </c>
      <c r="CI83" s="83">
        <f>IF(Cotización!$F$3="","",Cotización!$F$3)</f>
        <v>0.04</v>
      </c>
      <c r="CJ83" s="83">
        <f>IF(Cotización!$G$3="","",Cotización!$G$3)</f>
        <v>0.04</v>
      </c>
      <c r="CK83" s="83">
        <f>IF(Cotización!$H$3="","",Cotización!$H$3)</f>
        <v>0.04</v>
      </c>
      <c r="CL83" s="52"/>
      <c r="CM83" s="52"/>
      <c r="CN83" s="52"/>
      <c r="CP83" s="15">
        <v>80</v>
      </c>
      <c r="CQ83" s="16"/>
      <c r="CR83"/>
      <c r="CS83" s="16">
        <v>81</v>
      </c>
      <c r="CT83" s="16">
        <v>81</v>
      </c>
      <c r="CU83"/>
      <c r="CV83"/>
      <c r="CW83"/>
      <c r="CX83"/>
      <c r="CY83"/>
      <c r="CZ83"/>
      <c r="DA83"/>
      <c r="DB83"/>
      <c r="DE83" s="24">
        <v>78</v>
      </c>
      <c r="DF83" s="23">
        <f>Cotización!$B$9</f>
        <v>4.2500000000000003E-2</v>
      </c>
      <c r="DG83" s="158">
        <v>4.32</v>
      </c>
    </row>
    <row r="84" spans="1:111" s="12" customFormat="1" ht="15.6" x14ac:dyDescent="0.3">
      <c r="A84" s="10">
        <f t="shared" si="152"/>
        <v>81</v>
      </c>
      <c r="B84" s="11">
        <v>3.5643351259239682E-2</v>
      </c>
      <c r="C84" s="11">
        <v>6.3746787396360459E-3</v>
      </c>
      <c r="D84" s="10">
        <f t="shared" si="153"/>
        <v>82</v>
      </c>
      <c r="E84" s="73">
        <f>IF(Cotización!$B$7 ="Nacional ",IFERROR(VLOOKUP(D84,$DU$32:$DX$46,2,TRUE)," "),IF(Cotización!$B$7 ="Dólar",IFERROR(VLOOKUP(D84,$DU$32:$DX$46,3,TRUE)," "),IFERROR(VLOOKUP(D84,$DU$32:$DX$46,4,TRUE)," ")))</f>
        <v>5.5E-2</v>
      </c>
      <c r="F84" s="73">
        <f>IF(Cotización!$B$7 ="Nacional ",IFERROR(VLOOKUP(D84,$DK$32:$DN$50,2,TRUE)," "),IF(Cotización!$B$7 ="Dólar",IFERROR(VLOOKUP(D84,$DK$32:$DN$50,3,TRUE)," "),IFERROR(VLOOKUP(D84,$DK$32:$DN$50,4,TRUE)," ")))</f>
        <v>5.7000000000000002E-2</v>
      </c>
      <c r="G84" s="76">
        <f>IF(Cotización!$B$7 ="Nacional ",IFERROR(VLOOKUP(D84,$DP$32:$DS$48,2,TRUE)," "),IF(Cotización!$B$7 ="Dólar",IFERROR(VLOOKUP(D84,$DP$32:$DS$48,3,TRUE)," "),IFERROR(VLOOKUP(D84,$DP$32:$DS$48,4,TRUE)," ")))</f>
        <v>6.2799999999999995E-2</v>
      </c>
      <c r="H84" s="73">
        <f t="shared" si="87"/>
        <v>3.4415298938480943E-2</v>
      </c>
      <c r="I84" s="73">
        <f t="shared" si="88"/>
        <v>3.4518225374966675E-2</v>
      </c>
      <c r="J84" s="73">
        <f t="shared" si="89"/>
        <v>3.4553717249616929E-2</v>
      </c>
      <c r="K84" s="73">
        <f t="shared" si="90"/>
        <v>6.0837100221717427E-3</v>
      </c>
      <c r="L84" s="73">
        <f t="shared" si="91"/>
        <v>6.0899332243023905E-3</v>
      </c>
      <c r="M84" s="73">
        <f t="shared" si="81"/>
        <v>6.0656627359928625E-3</v>
      </c>
      <c r="N84" s="73">
        <f t="shared" si="92"/>
        <v>5.3848669781778082E-2</v>
      </c>
      <c r="O84" s="73">
        <f t="shared" si="93"/>
        <v>5.5806803228388199E-2</v>
      </c>
      <c r="P84" s="73">
        <f t="shared" si="82"/>
        <v>6.1485390223557514E-2</v>
      </c>
      <c r="Q84" s="73">
        <f t="shared" si="94"/>
        <v>9.4492320255697398E-2</v>
      </c>
      <c r="R84" s="73">
        <f t="shared" si="95"/>
        <v>9.6408738625526624E-2</v>
      </c>
      <c r="S84" s="73">
        <f t="shared" si="96"/>
        <v>0.10196635189803133</v>
      </c>
      <c r="T84" s="73">
        <f t="shared" si="97"/>
        <v>0.90550767974430257</v>
      </c>
      <c r="U84" s="73">
        <f t="shared" si="98"/>
        <v>0.90359126137447343</v>
      </c>
      <c r="V84" s="73">
        <f t="shared" si="99"/>
        <v>0.89803364810196862</v>
      </c>
      <c r="W84" s="73">
        <f t="shared" si="139"/>
        <v>2.0658610825994646E-3</v>
      </c>
      <c r="X84" s="73">
        <f t="shared" si="140"/>
        <v>1.6410732550894245E-3</v>
      </c>
      <c r="Y84" s="73">
        <f t="shared" si="141"/>
        <v>9.180753051920644E-4</v>
      </c>
      <c r="Z84" s="77">
        <v>3.4110000000000001E-2</v>
      </c>
      <c r="AA84" s="78">
        <v>9.9550000000000003E-3</v>
      </c>
      <c r="AB84" s="78">
        <f>IF(Cotización!$B$7 ="Nacional ",IFERROR(VLOOKUP(D84,$DU$6:$DX$20,2,TRUE)," "),IF(Cotización!$B$7 ="Dólar",IFERROR(VLOOKUP(D84,$DU$6:$DX$20,3,TRUE)," "),IFERROR(VLOOKUP(D84,$DU$6:$DX$20,4,TRUE)," ")))</f>
        <v>5.5E-2</v>
      </c>
      <c r="AC84" s="78">
        <f>IF(Cotización!$B$7 ="Nacional ",IFERROR(VLOOKUP(D84,$DK$6:$DN$24,2,TRUE)," "),IF(Cotización!$B$7 ="Dólar",IFERROR(VLOOKUP(D84,$DK$6:$DN$24,3,TRUE)," "),IFERROR(VLOOKUP(D84,$DK$6:$DN$24,4,TRUE)," ")))</f>
        <v>5.7000000000000002E-2</v>
      </c>
      <c r="AD84" s="79">
        <f xml:space="preserve"> IF(Cotización!$B$7 ="Nacional ",IFERROR(VLOOKUP(D84,$DP$6:$DS$22,2,TRUE)," "),IF(Cotización!$B$7 ="Dólar",IFERROR(VLOOKUP(D84,$DP$6:$DS$22,3,TRUE)," "),IFERROR(VLOOKUP(D84,$DP$6:$DS$22,4,TRUE)," ")))</f>
        <v>6.2799999999999995E-2</v>
      </c>
      <c r="AE84" s="79">
        <f t="shared" si="100"/>
        <v>3.3008417834250001E-2</v>
      </c>
      <c r="AF84" s="79">
        <f t="shared" si="101"/>
        <v>3.297453421095E-2</v>
      </c>
      <c r="AG84" s="73">
        <f t="shared" si="102"/>
        <v>3.2876271703379999E-2</v>
      </c>
      <c r="AH84" s="73">
        <f t="shared" si="103"/>
        <v>9.5176803342499998E-3</v>
      </c>
      <c r="AI84" s="73">
        <f t="shared" si="104"/>
        <v>9.5079517109500009E-3</v>
      </c>
      <c r="AJ84" s="73">
        <f t="shared" si="105"/>
        <v>9.4797387033799998E-3</v>
      </c>
      <c r="AK84" s="73">
        <f t="shared" si="106"/>
        <v>5.3794437859249998E-2</v>
      </c>
      <c r="AL84" s="73">
        <f t="shared" si="107"/>
        <v>5.575059923595E-2</v>
      </c>
      <c r="AM84" s="73">
        <f t="shared" si="108"/>
        <v>6.1423467228379991E-2</v>
      </c>
      <c r="AN84" s="73">
        <f t="shared" si="109"/>
        <v>9.6320536027749995E-2</v>
      </c>
      <c r="AO84" s="73">
        <f t="shared" si="110"/>
        <v>9.8233085157850009E-2</v>
      </c>
      <c r="AP84" s="73">
        <f t="shared" si="111"/>
        <v>0.10377947763513999</v>
      </c>
      <c r="AQ84" s="73">
        <f t="shared" si="112"/>
        <v>0.90367946397224996</v>
      </c>
      <c r="AR84" s="73">
        <f t="shared" si="113"/>
        <v>0.90176691484214999</v>
      </c>
      <c r="AS84" s="73">
        <f t="shared" si="114"/>
        <v>0.89622052236486005</v>
      </c>
      <c r="AT84" s="73">
        <f t="shared" si="142"/>
        <v>2.1985749182166048E-3</v>
      </c>
      <c r="AU84" s="73">
        <f t="shared" si="143"/>
        <v>1.7464981203168465E-3</v>
      </c>
      <c r="AV84" s="80">
        <f t="shared" si="144"/>
        <v>9.7705376030875744E-4</v>
      </c>
      <c r="AW84" s="73">
        <f t="shared" si="83"/>
        <v>3.4524150029699559E-2</v>
      </c>
      <c r="AX84" s="73">
        <f t="shared" si="115"/>
        <v>3.4627515748351351E-2</v>
      </c>
      <c r="AY84" s="73">
        <f t="shared" si="116"/>
        <v>3.466315909961059E-2</v>
      </c>
      <c r="AZ84" s="73">
        <f t="shared" si="117"/>
        <v>5.4019807840370908E-2</v>
      </c>
      <c r="BA84" s="73">
        <f t="shared" si="118"/>
        <v>5.5984164489111671E-2</v>
      </c>
      <c r="BB84" s="73">
        <f t="shared" si="119"/>
        <v>6.1680798770459865E-2</v>
      </c>
      <c r="BC84" s="73">
        <f t="shared" si="120"/>
        <v>8.8682966939981497E-2</v>
      </c>
      <c r="BD84" s="73">
        <f t="shared" si="121"/>
        <v>9.0611680237463021E-2</v>
      </c>
      <c r="BE84" s="73">
        <f t="shared" si="122"/>
        <v>9.6204948800159423E-2</v>
      </c>
      <c r="BF84" s="73">
        <f t="shared" si="123"/>
        <v>0.91131703306001854</v>
      </c>
      <c r="BG84" s="73">
        <f t="shared" si="124"/>
        <v>0.90938831976253698</v>
      </c>
      <c r="BH84" s="73">
        <f t="shared" si="125"/>
        <v>0.9037950511998406</v>
      </c>
      <c r="BI84" s="73">
        <f t="shared" si="145"/>
        <v>2.197414575166529E-3</v>
      </c>
      <c r="BJ84" s="73">
        <f t="shared" si="146"/>
        <v>1.7455763700780457E-3</v>
      </c>
      <c r="BK84" s="80">
        <f t="shared" si="147"/>
        <v>9.7653810012773173E-4</v>
      </c>
      <c r="BL84" s="77">
        <v>3.4110000000000001E-2</v>
      </c>
      <c r="BM84" s="77">
        <f t="shared" si="126"/>
        <v>5.5E-2</v>
      </c>
      <c r="BN84" s="77">
        <f t="shared" si="127"/>
        <v>5.7000000000000002E-2</v>
      </c>
      <c r="BO84" s="79">
        <f t="shared" si="128"/>
        <v>6.2799999999999995E-2</v>
      </c>
      <c r="BP84" s="79">
        <f t="shared" si="129"/>
        <v>3.3171974999999999E-2</v>
      </c>
      <c r="BQ84" s="79">
        <f t="shared" si="130"/>
        <v>3.3137865000000002E-2</v>
      </c>
      <c r="BR84" s="73">
        <f t="shared" si="84"/>
        <v>3.3038946E-2</v>
      </c>
      <c r="BS84" s="73">
        <f t="shared" si="131"/>
        <v>5.4061974999999998E-2</v>
      </c>
      <c r="BT84" s="73">
        <f t="shared" si="132"/>
        <v>5.6027864999999996E-2</v>
      </c>
      <c r="BU84" s="73">
        <f t="shared" si="133"/>
        <v>6.1728945999999993E-2</v>
      </c>
      <c r="BV84" s="73">
        <f t="shared" si="134"/>
        <v>8.7233950000000005E-2</v>
      </c>
      <c r="BW84" s="73">
        <f t="shared" si="148"/>
        <v>8.9165729999999999E-2</v>
      </c>
      <c r="BX84" s="73">
        <f t="shared" si="135"/>
        <v>9.4767891999999992E-2</v>
      </c>
      <c r="BY84" s="73">
        <f t="shared" si="136"/>
        <v>0.91276605</v>
      </c>
      <c r="BZ84" s="73">
        <f t="shared" si="137"/>
        <v>0.91083427000000006</v>
      </c>
      <c r="CA84" s="73">
        <f t="shared" si="138"/>
        <v>0.90523210799999998</v>
      </c>
      <c r="CB84" s="73">
        <f t="shared" si="149"/>
        <v>2.5145418083581026E-3</v>
      </c>
      <c r="CC84" s="73">
        <f t="shared" si="150"/>
        <v>1.9974950616274056E-3</v>
      </c>
      <c r="CD84" s="73">
        <f t="shared" si="151"/>
        <v>1.1174704618675255E-3</v>
      </c>
      <c r="CE84" s="73" t="str">
        <f>IF(A84&lt;=Cotización!$B$15+1,IF(Cotización!$B$8="Fija",VLOOKUP(Tablas!A84,Tablas!$DE$3:$DG$116,2,FALSE),(VLOOKUP(A84,Tablas!$DE$3:$DG$116,3,FALSE))/100),"")</f>
        <v/>
      </c>
      <c r="CF84" s="81">
        <f t="shared" si="85"/>
        <v>3.2525662449054714E-2</v>
      </c>
      <c r="CG84" s="81">
        <f t="shared" si="86"/>
        <v>3.1178740844569324E-2</v>
      </c>
      <c r="CH84" s="83">
        <f>IF(D84&lt;=110,IF(Cotización!$B$10="Geométrico",POWER(1+Cotización!$B$11,Tablas!A84),1+Tablas!A84*Cotización!$B$11),"")</f>
        <v>1.81</v>
      </c>
      <c r="CI84" s="83">
        <f>IF(Cotización!$F$3="","",Cotización!$F$3)</f>
        <v>0.04</v>
      </c>
      <c r="CJ84" s="83">
        <f>IF(Cotización!$G$3="","",Cotización!$G$3)</f>
        <v>0.04</v>
      </c>
      <c r="CK84" s="83">
        <f>IF(Cotización!$H$3="","",Cotización!$H$3)</f>
        <v>0.04</v>
      </c>
      <c r="CL84" s="52"/>
      <c r="CM84" s="52"/>
      <c r="CN84" s="52"/>
      <c r="CP84" s="15">
        <v>81</v>
      </c>
      <c r="CQ84" s="16"/>
      <c r="CR84"/>
      <c r="CS84" s="16">
        <v>82</v>
      </c>
      <c r="CT84" s="16">
        <v>82</v>
      </c>
      <c r="CU84"/>
      <c r="CV84"/>
      <c r="CW84"/>
      <c r="CX84"/>
      <c r="CY84"/>
      <c r="CZ84"/>
      <c r="DA84"/>
      <c r="DB84"/>
      <c r="DE84" s="24">
        <v>79</v>
      </c>
      <c r="DF84" s="23">
        <f>Cotización!$B$9</f>
        <v>4.2500000000000003E-2</v>
      </c>
      <c r="DG84" s="158">
        <v>4.32</v>
      </c>
    </row>
    <row r="85" spans="1:111" s="12" customFormat="1" ht="15.6" x14ac:dyDescent="0.3">
      <c r="A85" s="10">
        <f t="shared" si="152"/>
        <v>82</v>
      </c>
      <c r="B85" s="11">
        <v>3.841467407085921E-2</v>
      </c>
      <c r="C85" s="11">
        <v>7.0334252659166423E-3</v>
      </c>
      <c r="D85" s="10">
        <f t="shared" si="153"/>
        <v>83</v>
      </c>
      <c r="E85" s="73">
        <f>IF(Cotización!$B$7 ="Nacional ",IFERROR(VLOOKUP(D85,$DU$32:$DX$46,2,TRUE)," "),IF(Cotización!$B$7 ="Dólar",IFERROR(VLOOKUP(D85,$DU$32:$DX$46,3,TRUE)," "),IFERROR(VLOOKUP(D85,$DU$32:$DX$46,4,TRUE)," ")))</f>
        <v>5.5E-2</v>
      </c>
      <c r="F85" s="73">
        <f>IF(Cotización!$B$7 ="Nacional ",IFERROR(VLOOKUP(D85,$DK$32:$DN$50,2,TRUE)," "),IF(Cotización!$B$7 ="Dólar",IFERROR(VLOOKUP(D85,$DK$32:$DN$50,3,TRUE)," "),IFERROR(VLOOKUP(D85,$DK$32:$DN$50,4,TRUE)," ")))</f>
        <v>5.7000000000000002E-2</v>
      </c>
      <c r="G85" s="76">
        <f>IF(Cotización!$B$7 ="Nacional ",IFERROR(VLOOKUP(D85,$DP$32:$DS$48,2,TRUE)," "),IF(Cotización!$B$7 ="Dólar",IFERROR(VLOOKUP(D85,$DP$32:$DS$48,3,TRUE)," "),IFERROR(VLOOKUP(D85,$DP$32:$DS$48,4,TRUE)," ")))</f>
        <v>6.2799999999999995E-2</v>
      </c>
      <c r="H85" s="73">
        <f t="shared" si="87"/>
        <v>3.7079015844512016E-2</v>
      </c>
      <c r="I85" s="73">
        <f t="shared" si="88"/>
        <v>3.71898960382884E-2</v>
      </c>
      <c r="J85" s="73">
        <f t="shared" si="89"/>
        <v>3.7228130587866462E-2</v>
      </c>
      <c r="K85" s="73">
        <f t="shared" si="90"/>
        <v>6.7030128242866974E-3</v>
      </c>
      <c r="L85" s="73">
        <f t="shared" si="91"/>
        <v>6.7098661250598194E-3</v>
      </c>
      <c r="M85" s="73">
        <f t="shared" si="81"/>
        <v>6.6831382520446438E-3</v>
      </c>
      <c r="N85" s="73">
        <f t="shared" si="92"/>
        <v>5.3755130691790519E-2</v>
      </c>
      <c r="O85" s="73">
        <f t="shared" si="93"/>
        <v>5.5709862716946536E-2</v>
      </c>
      <c r="P85" s="73">
        <f t="shared" si="82"/>
        <v>6.1378585589898983E-2</v>
      </c>
      <c r="Q85" s="73">
        <f t="shared" si="94"/>
        <v>9.7693127404716806E-2</v>
      </c>
      <c r="R85" s="73">
        <f t="shared" si="95"/>
        <v>9.9602771579521632E-2</v>
      </c>
      <c r="S85" s="73">
        <f t="shared" si="96"/>
        <v>0.10514073968645565</v>
      </c>
      <c r="T85" s="73">
        <f t="shared" si="97"/>
        <v>0.90230687259528319</v>
      </c>
      <c r="U85" s="73">
        <f t="shared" si="98"/>
        <v>0.90039722842047842</v>
      </c>
      <c r="V85" s="73">
        <f t="shared" si="99"/>
        <v>0.89485926031354435</v>
      </c>
      <c r="W85" s="73">
        <f t="shared" si="139"/>
        <v>1.8706530755786942E-3</v>
      </c>
      <c r="X85" s="73">
        <f t="shared" si="140"/>
        <v>1.4828594525741661E-3</v>
      </c>
      <c r="Y85" s="73">
        <f t="shared" si="141"/>
        <v>8.244625155539578E-4</v>
      </c>
      <c r="Z85" s="77">
        <v>3.8509000000000002E-2</v>
      </c>
      <c r="AA85" s="78">
        <v>1.0562999999999999E-2</v>
      </c>
      <c r="AB85" s="78">
        <f>IF(Cotización!$B$7 ="Nacional ",IFERROR(VLOOKUP(D85,$DU$6:$DX$20,2,TRUE)," "),IF(Cotización!$B$7 ="Dólar",IFERROR(VLOOKUP(D85,$DU$6:$DX$20,3,TRUE)," "),IFERROR(VLOOKUP(D85,$DU$6:$DX$20,4,TRUE)," ")))</f>
        <v>5.5E-2</v>
      </c>
      <c r="AC85" s="78">
        <f>IF(Cotización!$B$7 ="Nacional ",IFERROR(VLOOKUP(D85,$DK$6:$DN$24,2,TRUE)," "),IF(Cotización!$B$7 ="Dólar",IFERROR(VLOOKUP(D85,$DK$6:$DN$24,3,TRUE)," "),IFERROR(VLOOKUP(D85,$DK$6:$DN$24,4,TRUE)," ")))</f>
        <v>5.7000000000000002E-2</v>
      </c>
      <c r="AD85" s="79">
        <f xml:space="preserve"> IF(Cotización!$B$7 ="Nacional ",IFERROR(VLOOKUP(D85,$DP$6:$DS$22,2,TRUE)," "),IF(Cotización!$B$7 ="Dólar",IFERROR(VLOOKUP(D85,$DP$6:$DS$22,3,TRUE)," "),IFERROR(VLOOKUP(D85,$DP$6:$DS$22,4,TRUE)," ")))</f>
        <v>6.2799999999999995E-2</v>
      </c>
      <c r="AE85" s="79">
        <f t="shared" si="100"/>
        <v>3.7254074676895003E-2</v>
      </c>
      <c r="AF85" s="79">
        <f t="shared" si="101"/>
        <v>3.7215836857273005E-2</v>
      </c>
      <c r="AG85" s="73">
        <f t="shared" si="102"/>
        <v>3.7104947180369198E-2</v>
      </c>
      <c r="AH85" s="73">
        <f t="shared" si="103"/>
        <v>1.0076589676894999E-2</v>
      </c>
      <c r="AI85" s="73">
        <f t="shared" si="104"/>
        <v>1.0066297857272999E-2</v>
      </c>
      <c r="AJ85" s="73">
        <f t="shared" si="105"/>
        <v>1.0036451580369199E-2</v>
      </c>
      <c r="AK85" s="73">
        <f t="shared" si="106"/>
        <v>5.3657977460395002E-2</v>
      </c>
      <c r="AL85" s="73">
        <f t="shared" si="107"/>
        <v>5.5609176640773E-2</v>
      </c>
      <c r="AM85" s="73">
        <f t="shared" si="108"/>
        <v>6.1267654263869195E-2</v>
      </c>
      <c r="AN85" s="73">
        <f t="shared" si="109"/>
        <v>0.10098864181418502</v>
      </c>
      <c r="AO85" s="73">
        <f t="shared" si="110"/>
        <v>0.10289131135531901</v>
      </c>
      <c r="AP85" s="73">
        <f t="shared" si="111"/>
        <v>0.1084090530246076</v>
      </c>
      <c r="AQ85" s="73">
        <f t="shared" si="112"/>
        <v>0.89901135818581501</v>
      </c>
      <c r="AR85" s="73">
        <f t="shared" si="113"/>
        <v>0.89710868864468096</v>
      </c>
      <c r="AS85" s="73">
        <f t="shared" si="114"/>
        <v>0.89159094697539243</v>
      </c>
      <c r="AT85" s="73">
        <f t="shared" si="142"/>
        <v>1.9868070035968148E-3</v>
      </c>
      <c r="AU85" s="73">
        <f t="shared" si="143"/>
        <v>1.5749342217357368E-3</v>
      </c>
      <c r="AV85" s="80">
        <f t="shared" si="144"/>
        <v>8.756556314424654E-4</v>
      </c>
      <c r="AW85" s="73">
        <f t="shared" si="83"/>
        <v>3.7208453305034229E-2</v>
      </c>
      <c r="AX85" s="73">
        <f t="shared" si="115"/>
        <v>3.7319855859839726E-2</v>
      </c>
      <c r="AY85" s="73">
        <f t="shared" si="116"/>
        <v>3.7358270533910581E-2</v>
      </c>
      <c r="AZ85" s="73">
        <f t="shared" si="117"/>
        <v>5.3943596463051371E-2</v>
      </c>
      <c r="BA85" s="73">
        <f t="shared" si="118"/>
        <v>5.5905181788980511E-2</v>
      </c>
      <c r="BB85" s="73">
        <f t="shared" si="119"/>
        <v>6.1593779234175014E-2</v>
      </c>
      <c r="BC85" s="73">
        <f t="shared" si="120"/>
        <v>9.1301866996961953E-2</v>
      </c>
      <c r="BD85" s="73">
        <f t="shared" si="121"/>
        <v>9.322503764882023E-2</v>
      </c>
      <c r="BE85" s="73">
        <f t="shared" si="122"/>
        <v>9.880223253920925E-2</v>
      </c>
      <c r="BF85" s="73">
        <f t="shared" si="123"/>
        <v>0.90869813300303803</v>
      </c>
      <c r="BG85" s="73">
        <f t="shared" si="124"/>
        <v>0.90677496235117983</v>
      </c>
      <c r="BH85" s="73">
        <f t="shared" si="125"/>
        <v>0.90119776746079072</v>
      </c>
      <c r="BI85" s="73">
        <f t="shared" si="145"/>
        <v>2.0025413310436023E-3</v>
      </c>
      <c r="BJ85" s="73">
        <f t="shared" si="146"/>
        <v>1.5874067622024624E-3</v>
      </c>
      <c r="BK85" s="80">
        <f t="shared" si="147"/>
        <v>8.8259030220353839E-4</v>
      </c>
      <c r="BL85" s="77">
        <v>3.8509000000000002E-2</v>
      </c>
      <c r="BM85" s="77">
        <f t="shared" si="126"/>
        <v>5.5E-2</v>
      </c>
      <c r="BN85" s="77">
        <f t="shared" si="127"/>
        <v>5.7000000000000002E-2</v>
      </c>
      <c r="BO85" s="79">
        <f t="shared" si="128"/>
        <v>6.2799999999999995E-2</v>
      </c>
      <c r="BP85" s="79">
        <f t="shared" si="129"/>
        <v>3.7450002500000003E-2</v>
      </c>
      <c r="BQ85" s="79">
        <f t="shared" si="130"/>
        <v>3.7411493500000004E-2</v>
      </c>
      <c r="BR85" s="73">
        <f t="shared" si="84"/>
        <v>3.7299817400000004E-2</v>
      </c>
      <c r="BS85" s="73">
        <f t="shared" si="131"/>
        <v>5.3941002500000002E-2</v>
      </c>
      <c r="BT85" s="73">
        <f t="shared" si="132"/>
        <v>5.5902493500000004E-2</v>
      </c>
      <c r="BU85" s="73">
        <f t="shared" si="133"/>
        <v>6.1590817399999997E-2</v>
      </c>
      <c r="BV85" s="73">
        <f t="shared" si="134"/>
        <v>9.1391004999999997E-2</v>
      </c>
      <c r="BW85" s="73">
        <f t="shared" si="148"/>
        <v>9.3313987000000015E-2</v>
      </c>
      <c r="BX85" s="73">
        <f t="shared" si="135"/>
        <v>9.8890634800000002E-2</v>
      </c>
      <c r="BY85" s="73">
        <f t="shared" si="136"/>
        <v>0.90860899500000003</v>
      </c>
      <c r="BZ85" s="73">
        <f t="shared" si="137"/>
        <v>0.90668601299999996</v>
      </c>
      <c r="CA85" s="73">
        <f t="shared" si="138"/>
        <v>0.90110936519999996</v>
      </c>
      <c r="CB85" s="73">
        <f t="shared" si="149"/>
        <v>2.2951883939748823E-3</v>
      </c>
      <c r="CC85" s="73">
        <f t="shared" si="150"/>
        <v>1.8193869562860032E-3</v>
      </c>
      <c r="CD85" s="73">
        <f t="shared" si="151"/>
        <v>1.0115701418240738E-3</v>
      </c>
      <c r="CE85" s="73" t="str">
        <f>IF(A85&lt;=Cotización!$B$15+1,IF(Cotización!$B$8="Fija",VLOOKUP(Tablas!A85,Tablas!$DE$3:$DG$116,2,FALSE),(VLOOKUP(A85,Tablas!$DE$3:$DG$116,3,FALSE))/100),"")</f>
        <v/>
      </c>
      <c r="CF85" s="81">
        <f t="shared" si="85"/>
        <v>3.1178740844569324E-2</v>
      </c>
      <c r="CG85" s="81">
        <f t="shared" si="86"/>
        <v>2.9887596668490533E-2</v>
      </c>
      <c r="CH85" s="83">
        <f>IF(D85&lt;=110,IF(Cotización!$B$10="Geométrico",POWER(1+Cotización!$B$11,Tablas!A85),1+Tablas!A85*Cotización!$B$11),"")</f>
        <v>1.82</v>
      </c>
      <c r="CI85" s="83">
        <f>IF(Cotización!$F$3="","",Cotización!$F$3)</f>
        <v>0.04</v>
      </c>
      <c r="CJ85" s="83">
        <f>IF(Cotización!$G$3="","",Cotización!$G$3)</f>
        <v>0.04</v>
      </c>
      <c r="CK85" s="83">
        <f>IF(Cotización!$H$3="","",Cotización!$H$3)</f>
        <v>0.04</v>
      </c>
      <c r="CL85" s="52"/>
      <c r="CM85" s="52"/>
      <c r="CN85" s="52"/>
      <c r="CP85" s="15">
        <v>82</v>
      </c>
      <c r="CQ85" s="16"/>
      <c r="CR85"/>
      <c r="CS85" s="16">
        <v>83</v>
      </c>
      <c r="CT85" s="16">
        <v>83</v>
      </c>
      <c r="CU85"/>
      <c r="CV85"/>
      <c r="CW85"/>
      <c r="CX85"/>
      <c r="CY85"/>
      <c r="CZ85"/>
      <c r="DA85"/>
      <c r="DB85"/>
      <c r="DE85" s="24">
        <v>80</v>
      </c>
      <c r="DF85" s="23">
        <f>Cotización!$B$9</f>
        <v>4.2500000000000003E-2</v>
      </c>
      <c r="DG85" s="158">
        <v>4.32</v>
      </c>
    </row>
    <row r="86" spans="1:111" s="12" customFormat="1" ht="15.6" x14ac:dyDescent="0.3">
      <c r="A86" s="10">
        <f t="shared" si="152"/>
        <v>83</v>
      </c>
      <c r="B86" s="11">
        <v>4.1401471293690623E-2</v>
      </c>
      <c r="C86" s="11">
        <v>7.7602453381139264E-3</v>
      </c>
      <c r="D86" s="10">
        <f t="shared" si="153"/>
        <v>84</v>
      </c>
      <c r="E86" s="73">
        <f>IF(Cotización!$B$7 ="Nacional ",IFERROR(VLOOKUP(D86,$DU$32:$DX$46,2,TRUE)," "),IF(Cotización!$B$7 ="Dólar",IFERROR(VLOOKUP(D86,$DU$32:$DX$46,3,TRUE)," "),IFERROR(VLOOKUP(D86,$DU$32:$DX$46,4,TRUE)," ")))</f>
        <v>5.5E-2</v>
      </c>
      <c r="F86" s="73">
        <f>IF(Cotización!$B$7 ="Nacional ",IFERROR(VLOOKUP(D86,$DK$32:$DN$50,2,TRUE)," "),IF(Cotización!$B$7 ="Dólar",IFERROR(VLOOKUP(D86,$DK$32:$DN$50,3,TRUE)," "),IFERROR(VLOOKUP(D86,$DK$32:$DN$50,4,TRUE)," ")))</f>
        <v>5.7000000000000002E-2</v>
      </c>
      <c r="G86" s="76">
        <f>IF(Cotización!$B$7 ="Nacional ",IFERROR(VLOOKUP(D86,$DP$32:$DS$48,2,TRUE)," "),IF(Cotización!$B$7 ="Dólar",IFERROR(VLOOKUP(D86,$DP$32:$DS$48,3,TRUE)," "),IFERROR(VLOOKUP(D86,$DP$32:$DS$48,4,TRUE)," ")))</f>
        <v>6.2799999999999995E-2</v>
      </c>
      <c r="H86" s="73">
        <f t="shared" si="87"/>
        <v>3.9947547885798025E-2</v>
      </c>
      <c r="I86" s="73">
        <f t="shared" si="88"/>
        <v>4.006699100043884E-2</v>
      </c>
      <c r="J86" s="73">
        <f t="shared" si="89"/>
        <v>4.0108178281349466E-2</v>
      </c>
      <c r="K86" s="73">
        <f t="shared" si="90"/>
        <v>7.3845399845960799E-3</v>
      </c>
      <c r="L86" s="73">
        <f t="shared" si="91"/>
        <v>7.392086039551128E-3</v>
      </c>
      <c r="M86" s="73">
        <f t="shared" si="81"/>
        <v>7.3626564252264387E-3</v>
      </c>
      <c r="N86" s="73">
        <f t="shared" si="92"/>
        <v>5.3653943028159672E-2</v>
      </c>
      <c r="O86" s="73">
        <f t="shared" si="93"/>
        <v>5.5604995501910934E-2</v>
      </c>
      <c r="P86" s="73">
        <f t="shared" si="82"/>
        <v>6.1263047675789578E-2</v>
      </c>
      <c r="Q86" s="73">
        <f t="shared" si="94"/>
        <v>0.10115420734906026</v>
      </c>
      <c r="R86" s="73">
        <f t="shared" si="95"/>
        <v>0.10305652648694585</v>
      </c>
      <c r="S86" s="73">
        <f t="shared" si="96"/>
        <v>0.10857325198681404</v>
      </c>
      <c r="T86" s="73">
        <f t="shared" si="97"/>
        <v>0.89884579265093978</v>
      </c>
      <c r="U86" s="73">
        <f t="shared" si="98"/>
        <v>0.89694347351305415</v>
      </c>
      <c r="V86" s="73">
        <f t="shared" si="99"/>
        <v>0.891426748013186</v>
      </c>
      <c r="W86" s="73">
        <f t="shared" si="139"/>
        <v>1.6879031263361596E-3</v>
      </c>
      <c r="X86" s="73">
        <f t="shared" si="140"/>
        <v>1.335162541234887E-3</v>
      </c>
      <c r="Y86" s="73">
        <f t="shared" si="141"/>
        <v>7.3777791682485877E-4</v>
      </c>
      <c r="Z86" s="77">
        <v>4.3533000000000002E-2</v>
      </c>
      <c r="AA86" s="78">
        <v>1.1200999999999999E-2</v>
      </c>
      <c r="AB86" s="78">
        <f>IF(Cotización!$B$7 ="Nacional ",IFERROR(VLOOKUP(D86,$DU$6:$DX$20,2,TRUE)," "),IF(Cotización!$B$7 ="Dólar",IFERROR(VLOOKUP(D86,$DU$6:$DX$20,3,TRUE)," "),IFERROR(VLOOKUP(D86,$DU$6:$DX$20,4,TRUE)," ")))</f>
        <v>5.5E-2</v>
      </c>
      <c r="AC86" s="78">
        <f>IF(Cotización!$B$7 ="Nacional ",IFERROR(VLOOKUP(D86,$DK$6:$DN$24,2,TRUE)," "),IF(Cotización!$B$7 ="Dólar",IFERROR(VLOOKUP(D86,$DK$6:$DN$24,3,TRUE)," "),IFERROR(VLOOKUP(D86,$DK$6:$DN$24,4,TRUE)," ")))</f>
        <v>5.7000000000000002E-2</v>
      </c>
      <c r="AD86" s="79">
        <f xml:space="preserve"> IF(Cotización!$B$7 ="Nacional ",IFERROR(VLOOKUP(D86,$DP$6:$DS$22,2,TRUE)," "),IF(Cotización!$B$7 ="Dólar",IFERROR(VLOOKUP(D86,$DP$6:$DS$22,3,TRUE)," "),IFERROR(VLOOKUP(D86,$DP$6:$DS$22,4,TRUE)," ")))</f>
        <v>6.2799999999999995E-2</v>
      </c>
      <c r="AE86" s="79">
        <f t="shared" si="100"/>
        <v>4.2100975507605005E-2</v>
      </c>
      <c r="AF86" s="79">
        <f t="shared" si="101"/>
        <v>4.2057767583027005E-2</v>
      </c>
      <c r="AG86" s="73">
        <f t="shared" si="102"/>
        <v>4.1932464601750805E-2</v>
      </c>
      <c r="AH86" s="73">
        <f t="shared" si="103"/>
        <v>1.0658105507604999E-2</v>
      </c>
      <c r="AI86" s="73">
        <f t="shared" si="104"/>
        <v>1.0647229583026999E-2</v>
      </c>
      <c r="AJ86" s="73">
        <f t="shared" si="105"/>
        <v>1.0615689401750799E-2</v>
      </c>
      <c r="AK86" s="73">
        <f t="shared" si="106"/>
        <v>5.3503754574105E-2</v>
      </c>
      <c r="AL86" s="73">
        <f t="shared" si="107"/>
        <v>5.5449345649527006E-2</v>
      </c>
      <c r="AM86" s="73">
        <f t="shared" si="108"/>
        <v>6.1091559768250793E-2</v>
      </c>
      <c r="AN86" s="73">
        <f t="shared" si="109"/>
        <v>0.10626283558931501</v>
      </c>
      <c r="AO86" s="73">
        <f t="shared" si="110"/>
        <v>0.10815434281558101</v>
      </c>
      <c r="AP86" s="73">
        <f t="shared" si="111"/>
        <v>0.11363971377175239</v>
      </c>
      <c r="AQ86" s="73">
        <f t="shared" si="112"/>
        <v>0.89373716441068496</v>
      </c>
      <c r="AR86" s="73">
        <f t="shared" si="113"/>
        <v>0.89184565718441899</v>
      </c>
      <c r="AS86" s="73">
        <f t="shared" si="114"/>
        <v>0.88636028622824758</v>
      </c>
      <c r="AT86" s="73">
        <f t="shared" si="142"/>
        <v>1.7861620627566621E-3</v>
      </c>
      <c r="AU86" s="73">
        <f t="shared" si="143"/>
        <v>1.4128871743629781E-3</v>
      </c>
      <c r="AV86" s="80">
        <f t="shared" si="144"/>
        <v>7.8072663366212291E-4</v>
      </c>
      <c r="AW86" s="73">
        <f t="shared" si="83"/>
        <v>4.010146509506874E-2</v>
      </c>
      <c r="AX86" s="73">
        <f t="shared" si="115"/>
        <v>4.0221529361820441E-2</v>
      </c>
      <c r="AY86" s="73">
        <f t="shared" si="116"/>
        <v>4.0262930833114129E-2</v>
      </c>
      <c r="AZ86" s="73">
        <f t="shared" si="117"/>
        <v>5.3861459539423513E-2</v>
      </c>
      <c r="BA86" s="73">
        <f t="shared" si="118"/>
        <v>5.582005806812982E-2</v>
      </c>
      <c r="BB86" s="73">
        <f t="shared" si="119"/>
        <v>6.1499993801378113E-2</v>
      </c>
      <c r="BC86" s="73">
        <f t="shared" si="120"/>
        <v>9.4124390372537642E-2</v>
      </c>
      <c r="BD86" s="73">
        <f t="shared" si="121"/>
        <v>9.6041587429950254E-2</v>
      </c>
      <c r="BE86" s="73">
        <f t="shared" si="122"/>
        <v>0.10160145889644685</v>
      </c>
      <c r="BF86" s="73">
        <f t="shared" si="123"/>
        <v>0.90587560962746239</v>
      </c>
      <c r="BG86" s="73">
        <f t="shared" si="124"/>
        <v>0.90395841257004972</v>
      </c>
      <c r="BH86" s="73">
        <f t="shared" si="125"/>
        <v>0.89839854110355311</v>
      </c>
      <c r="BI86" s="73">
        <f t="shared" si="145"/>
        <v>1.8197055687807402E-3</v>
      </c>
      <c r="BJ86" s="73">
        <f t="shared" si="146"/>
        <v>1.439420707032146E-3</v>
      </c>
      <c r="BK86" s="80">
        <f t="shared" si="147"/>
        <v>7.9538840992837343E-4</v>
      </c>
      <c r="BL86" s="77">
        <v>4.3533000000000002E-2</v>
      </c>
      <c r="BM86" s="77">
        <f t="shared" si="126"/>
        <v>5.5E-2</v>
      </c>
      <c r="BN86" s="77">
        <f t="shared" si="127"/>
        <v>5.7000000000000002E-2</v>
      </c>
      <c r="BO86" s="79">
        <f t="shared" si="128"/>
        <v>6.2799999999999995E-2</v>
      </c>
      <c r="BP86" s="79">
        <f t="shared" si="129"/>
        <v>4.2335842500000005E-2</v>
      </c>
      <c r="BQ86" s="79">
        <f t="shared" si="130"/>
        <v>4.2292309500000007E-2</v>
      </c>
      <c r="BR86" s="73">
        <f t="shared" si="84"/>
        <v>4.21660638E-2</v>
      </c>
      <c r="BS86" s="73">
        <f t="shared" si="131"/>
        <v>5.3802842499999996E-2</v>
      </c>
      <c r="BT86" s="73">
        <f t="shared" si="132"/>
        <v>5.57593095E-2</v>
      </c>
      <c r="BU86" s="73">
        <f t="shared" si="133"/>
        <v>6.1433063799999993E-2</v>
      </c>
      <c r="BV86" s="73">
        <f t="shared" si="134"/>
        <v>9.6138685000000002E-2</v>
      </c>
      <c r="BW86" s="73">
        <f t="shared" si="148"/>
        <v>9.8051619000000007E-2</v>
      </c>
      <c r="BX86" s="73">
        <f t="shared" si="135"/>
        <v>0.10359912759999999</v>
      </c>
      <c r="BY86" s="73">
        <f t="shared" si="136"/>
        <v>0.903861315</v>
      </c>
      <c r="BZ86" s="73">
        <f t="shared" si="137"/>
        <v>0.90194838099999997</v>
      </c>
      <c r="CA86" s="73">
        <f t="shared" si="138"/>
        <v>0.89640087239999999</v>
      </c>
      <c r="CB86" s="73">
        <f t="shared" si="149"/>
        <v>2.085428819985182E-3</v>
      </c>
      <c r="CC86" s="73">
        <f t="shared" si="150"/>
        <v>1.6496127054991614E-3</v>
      </c>
      <c r="CD86" s="73">
        <f t="shared" si="151"/>
        <v>9.1153532835436507E-4</v>
      </c>
      <c r="CE86" s="73" t="str">
        <f>IF(A86&lt;=Cotización!$B$15+1,IF(Cotización!$B$8="Fija",VLOOKUP(Tablas!A86,Tablas!$DE$3:$DG$116,2,FALSE),(VLOOKUP(A86,Tablas!$DE$3:$DG$116,3,FALSE))/100),"")</f>
        <v/>
      </c>
      <c r="CF86" s="81">
        <f t="shared" si="85"/>
        <v>2.9887596668490533E-2</v>
      </c>
      <c r="CG86" s="81">
        <f t="shared" si="86"/>
        <v>2.8649920119335256E-2</v>
      </c>
      <c r="CH86" s="83">
        <f>IF(D86&lt;=110,IF(Cotización!$B$10="Geométrico",POWER(1+Cotización!$B$11,Tablas!A86),1+Tablas!A86*Cotización!$B$11),"")</f>
        <v>1.83</v>
      </c>
      <c r="CI86" s="83">
        <f>IF(Cotización!$F$3="","",Cotización!$F$3)</f>
        <v>0.04</v>
      </c>
      <c r="CJ86" s="83">
        <f>IF(Cotización!$G$3="","",Cotización!$G$3)</f>
        <v>0.04</v>
      </c>
      <c r="CK86" s="83">
        <f>IF(Cotización!$H$3="","",Cotización!$H$3)</f>
        <v>0.04</v>
      </c>
      <c r="CL86" s="52"/>
      <c r="CM86" s="52"/>
      <c r="CN86" s="52"/>
      <c r="CP86" s="15">
        <v>83</v>
      </c>
      <c r="CQ86" s="16"/>
      <c r="CR86"/>
      <c r="CS86" s="16">
        <v>84</v>
      </c>
      <c r="CT86" s="16">
        <v>84</v>
      </c>
      <c r="CU86"/>
      <c r="CV86"/>
      <c r="CW86"/>
      <c r="CX86"/>
      <c r="CY86"/>
      <c r="CZ86"/>
      <c r="DA86"/>
      <c r="DB86"/>
      <c r="DE86" s="24">
        <v>81</v>
      </c>
      <c r="DF86" s="23">
        <f>Cotización!$B$9</f>
        <v>4.2500000000000003E-2</v>
      </c>
      <c r="DG86" s="158">
        <v>4.32</v>
      </c>
    </row>
    <row r="87" spans="1:111" s="12" customFormat="1" ht="15.6" x14ac:dyDescent="0.3">
      <c r="A87" s="10">
        <f t="shared" si="152"/>
        <v>84</v>
      </c>
      <c r="B87" s="11">
        <v>4.4620496379079354E-2</v>
      </c>
      <c r="C87" s="11">
        <v>8.5621735400454955E-3</v>
      </c>
      <c r="D87" s="10">
        <f t="shared" si="153"/>
        <v>85</v>
      </c>
      <c r="E87" s="73">
        <f>IF(Cotización!$B$7 ="Nacional ",IFERROR(VLOOKUP(D87,$DU$32:$DX$46,2,TRUE)," "),IF(Cotización!$B$7 ="Dólar",IFERROR(VLOOKUP(D87,$DU$32:$DX$46,3,TRUE)," "),IFERROR(VLOOKUP(D87,$DU$32:$DX$46,4,TRUE)," ")))</f>
        <v>5.5E-2</v>
      </c>
      <c r="F87" s="73">
        <f>IF(Cotización!$B$7 ="Nacional ",IFERROR(VLOOKUP(D87,$DK$32:$DN$50,2,TRUE)," "),IF(Cotización!$B$7 ="Dólar",IFERROR(VLOOKUP(D87,$DK$32:$DN$50,3,TRUE)," "),IFERROR(VLOOKUP(D87,$DK$32:$DN$50,4,TRUE)," ")))</f>
        <v>5.7000000000000002E-2</v>
      </c>
      <c r="G87" s="76">
        <f>IF(Cotización!$B$7 ="Nacional ",IFERROR(VLOOKUP(D87,$DP$32:$DS$48,2,TRUE)," "),IF(Cotización!$B$7 ="Dólar",IFERROR(VLOOKUP(D87,$DP$32:$DS$48,3,TRUE)," "),IFERROR(VLOOKUP(D87,$DP$32:$DS$48,4,TRUE)," ")))</f>
        <v>6.2799999999999995E-2</v>
      </c>
      <c r="H87" s="73">
        <f t="shared" si="87"/>
        <v>4.3036386123262625E-2</v>
      </c>
      <c r="I87" s="73">
        <f t="shared" si="88"/>
        <v>4.3165046935790638E-2</v>
      </c>
      <c r="J87" s="73">
        <f t="shared" si="89"/>
        <v>4.3209412733214089E-2</v>
      </c>
      <c r="K87" s="73">
        <f t="shared" si="90"/>
        <v>8.1343862976692473E-3</v>
      </c>
      <c r="L87" s="73">
        <f t="shared" si="91"/>
        <v>8.142693772253665E-3</v>
      </c>
      <c r="M87" s="73">
        <f t="shared" si="81"/>
        <v>8.1102946213744333E-3</v>
      </c>
      <c r="N87" s="73">
        <f t="shared" si="92"/>
        <v>5.354448079850381E-2</v>
      </c>
      <c r="O87" s="73">
        <f t="shared" si="93"/>
        <v>5.5491552827540314E-2</v>
      </c>
      <c r="P87" s="73">
        <f t="shared" si="82"/>
        <v>6.1138061711746162E-2</v>
      </c>
      <c r="Q87" s="73">
        <f t="shared" si="94"/>
        <v>0.10489658730397156</v>
      </c>
      <c r="R87" s="73">
        <f t="shared" si="95"/>
        <v>0.1067909860610002</v>
      </c>
      <c r="S87" s="73">
        <f t="shared" si="96"/>
        <v>0.11228474245638323</v>
      </c>
      <c r="T87" s="73">
        <f t="shared" si="97"/>
        <v>0.89510341269602844</v>
      </c>
      <c r="U87" s="73">
        <f t="shared" si="98"/>
        <v>0.89320901393899976</v>
      </c>
      <c r="V87" s="73">
        <f t="shared" si="99"/>
        <v>0.8877152575436168</v>
      </c>
      <c r="W87" s="73">
        <f t="shared" si="139"/>
        <v>1.5171646235096247E-3</v>
      </c>
      <c r="X87" s="73">
        <f t="shared" si="140"/>
        <v>1.197565327439736E-3</v>
      </c>
      <c r="Y87" s="73">
        <f t="shared" si="141"/>
        <v>6.5767496915112667E-4</v>
      </c>
      <c r="Z87" s="77">
        <v>4.9273999999999998E-2</v>
      </c>
      <c r="AA87" s="78">
        <v>1.187E-2</v>
      </c>
      <c r="AB87" s="78">
        <f>IF(Cotización!$B$7 ="Nacional ",IFERROR(VLOOKUP(D87,$DU$6:$DX$20,2,TRUE)," "),IF(Cotización!$B$7 ="Dólar",IFERROR(VLOOKUP(D87,$DU$6:$DX$20,3,TRUE)," "),IFERROR(VLOOKUP(D87,$DU$6:$DX$20,4,TRUE)," ")))</f>
        <v>5.5E-2</v>
      </c>
      <c r="AC87" s="78">
        <f>IF(Cotización!$B$7 ="Nacional ",IFERROR(VLOOKUP(D87,$DK$6:$DN$24,2,TRUE)," "),IF(Cotización!$B$7 ="Dólar",IFERROR(VLOOKUP(D87,$DK$6:$DN$24,3,TRUE)," "),IFERROR(VLOOKUP(D87,$DK$6:$DN$24,4,TRUE)," ")))</f>
        <v>5.7000000000000002E-2</v>
      </c>
      <c r="AD87" s="79">
        <f xml:space="preserve"> IF(Cotización!$B$7 ="Nacional ",IFERROR(VLOOKUP(D87,$DP$6:$DS$22,2,TRUE)," "),IF(Cotización!$B$7 ="Dólar",IFERROR(VLOOKUP(D87,$DP$6:$DS$22,3,TRUE)," "),IFERROR(VLOOKUP(D87,$DP$6:$DS$22,4,TRUE)," ")))</f>
        <v>6.2799999999999995E-2</v>
      </c>
      <c r="AE87" s="79">
        <f t="shared" si="100"/>
        <v>4.7637246653633329E-2</v>
      </c>
      <c r="AF87" s="79">
        <f t="shared" si="101"/>
        <v>4.7588362575219999E-2</v>
      </c>
      <c r="AG87" s="73">
        <f t="shared" si="102"/>
        <v>4.7446598747821332E-2</v>
      </c>
      <c r="AH87" s="73">
        <f t="shared" si="103"/>
        <v>1.1261856653633334E-2</v>
      </c>
      <c r="AI87" s="73">
        <f t="shared" si="104"/>
        <v>1.125037657522E-2</v>
      </c>
      <c r="AJ87" s="73">
        <f t="shared" si="105"/>
        <v>1.1217084347821333E-2</v>
      </c>
      <c r="AK87" s="73">
        <f t="shared" si="106"/>
        <v>5.3329262843633332E-2</v>
      </c>
      <c r="AL87" s="73">
        <f t="shared" si="107"/>
        <v>5.5268508765219999E-2</v>
      </c>
      <c r="AM87" s="73">
        <f t="shared" si="108"/>
        <v>6.0892321937821327E-2</v>
      </c>
      <c r="AN87" s="73">
        <f t="shared" si="109"/>
        <v>0.11222836615089998</v>
      </c>
      <c r="AO87" s="73">
        <f t="shared" si="110"/>
        <v>0.11410724791565999</v>
      </c>
      <c r="AP87" s="73">
        <f t="shared" si="111"/>
        <v>0.119556005033464</v>
      </c>
      <c r="AQ87" s="73">
        <f t="shared" si="112"/>
        <v>0.88777163384909996</v>
      </c>
      <c r="AR87" s="73">
        <f t="shared" si="113"/>
        <v>0.88589275208434004</v>
      </c>
      <c r="AS87" s="73">
        <f t="shared" si="114"/>
        <v>0.88044399496653603</v>
      </c>
      <c r="AT87" s="73">
        <f t="shared" si="142"/>
        <v>1.5963594171460791E-3</v>
      </c>
      <c r="AU87" s="73">
        <f t="shared" si="143"/>
        <v>1.2600772905471871E-3</v>
      </c>
      <c r="AV87" s="80">
        <f t="shared" si="144"/>
        <v>6.9200508247877542E-4</v>
      </c>
      <c r="AW87" s="73">
        <f t="shared" si="83"/>
        <v>4.321941279277626E-2</v>
      </c>
      <c r="AX87" s="73">
        <f t="shared" si="115"/>
        <v>4.3348812232275595E-2</v>
      </c>
      <c r="AY87" s="73">
        <f t="shared" si="116"/>
        <v>4.3393432728654674E-2</v>
      </c>
      <c r="AZ87" s="73">
        <f t="shared" si="117"/>
        <v>5.377293634957532E-2</v>
      </c>
      <c r="BA87" s="73">
        <f t="shared" si="118"/>
        <v>5.5728315853196243E-2</v>
      </c>
      <c r="BB87" s="73">
        <f t="shared" si="119"/>
        <v>6.1398916413696908E-2</v>
      </c>
      <c r="BC87" s="73">
        <f t="shared" si="120"/>
        <v>9.7166369078229994E-2</v>
      </c>
      <c r="BD87" s="73">
        <f t="shared" si="121"/>
        <v>9.9077128085471838E-2</v>
      </c>
      <c r="BE87" s="73">
        <f t="shared" si="122"/>
        <v>0.10461832920647317</v>
      </c>
      <c r="BF87" s="73">
        <f t="shared" si="123"/>
        <v>0.90283363092177005</v>
      </c>
      <c r="BG87" s="73">
        <f t="shared" si="124"/>
        <v>0.90092287191452813</v>
      </c>
      <c r="BH87" s="73">
        <f t="shared" si="125"/>
        <v>0.89538167079352682</v>
      </c>
      <c r="BI87" s="73">
        <f t="shared" si="145"/>
        <v>1.6484268914617412E-3</v>
      </c>
      <c r="BJ87" s="73">
        <f t="shared" si="146"/>
        <v>1.3011764573492373E-3</v>
      </c>
      <c r="BK87" s="80">
        <f t="shared" si="147"/>
        <v>7.1457578709032549E-4</v>
      </c>
      <c r="BL87" s="77">
        <v>4.9273999999999998E-2</v>
      </c>
      <c r="BM87" s="77">
        <f t="shared" si="126"/>
        <v>5.5E-2</v>
      </c>
      <c r="BN87" s="77">
        <f t="shared" si="127"/>
        <v>5.7000000000000002E-2</v>
      </c>
      <c r="BO87" s="79">
        <f t="shared" si="128"/>
        <v>6.2799999999999995E-2</v>
      </c>
      <c r="BP87" s="79">
        <f t="shared" si="129"/>
        <v>4.7918965000000001E-2</v>
      </c>
      <c r="BQ87" s="79">
        <f t="shared" si="130"/>
        <v>4.7869690999999999E-2</v>
      </c>
      <c r="BR87" s="73">
        <f t="shared" si="84"/>
        <v>4.77267964E-2</v>
      </c>
      <c r="BS87" s="73">
        <f t="shared" si="131"/>
        <v>5.3644964999999996E-2</v>
      </c>
      <c r="BT87" s="73">
        <f t="shared" si="132"/>
        <v>5.5595691000000003E-2</v>
      </c>
      <c r="BU87" s="73">
        <f t="shared" si="133"/>
        <v>6.1252796399999997E-2</v>
      </c>
      <c r="BV87" s="73">
        <f t="shared" si="134"/>
        <v>0.10156393</v>
      </c>
      <c r="BW87" s="73">
        <f t="shared" si="148"/>
        <v>0.10346538199999999</v>
      </c>
      <c r="BX87" s="73">
        <f t="shared" si="135"/>
        <v>0.1089795928</v>
      </c>
      <c r="BY87" s="73">
        <f t="shared" si="136"/>
        <v>0.89843607000000003</v>
      </c>
      <c r="BZ87" s="73">
        <f t="shared" si="137"/>
        <v>0.89653461800000001</v>
      </c>
      <c r="CA87" s="73">
        <f t="shared" si="138"/>
        <v>0.89102040719999998</v>
      </c>
      <c r="CB87" s="73">
        <f t="shared" si="149"/>
        <v>1.884938435570705E-3</v>
      </c>
      <c r="CC87" s="73">
        <f t="shared" si="150"/>
        <v>1.4878655090019984E-3</v>
      </c>
      <c r="CD87" s="73">
        <f t="shared" si="151"/>
        <v>8.1710106356027335E-4</v>
      </c>
      <c r="CE87" s="73" t="str">
        <f>IF(A87&lt;=Cotización!$B$15+1,IF(Cotización!$B$8="Fija",VLOOKUP(Tablas!A87,Tablas!$DE$3:$DG$116,2,FALSE),(VLOOKUP(A87,Tablas!$DE$3:$DG$116,3,FALSE))/100),"")</f>
        <v/>
      </c>
      <c r="CF87" s="81">
        <f t="shared" si="85"/>
        <v>2.8649920119335256E-2</v>
      </c>
      <c r="CG87" s="81">
        <f t="shared" si="86"/>
        <v>2.7463497046908796E-2</v>
      </c>
      <c r="CH87" s="83">
        <f>IF(D87&lt;=110,IF(Cotización!$B$10="Geométrico",POWER(1+Cotización!$B$11,Tablas!A87),1+Tablas!A87*Cotización!$B$11),"")</f>
        <v>1.8399999999999999</v>
      </c>
      <c r="CI87" s="83">
        <f>IF(Cotización!$F$3="","",Cotización!$F$3)</f>
        <v>0.04</v>
      </c>
      <c r="CJ87" s="83">
        <f>IF(Cotización!$G$3="","",Cotización!$G$3)</f>
        <v>0.04</v>
      </c>
      <c r="CK87" s="83">
        <f>IF(Cotización!$H$3="","",Cotización!$H$3)</f>
        <v>0.04</v>
      </c>
      <c r="CL87" s="52"/>
      <c r="CM87" s="52"/>
      <c r="CN87" s="52"/>
      <c r="CP87" s="15">
        <v>84</v>
      </c>
      <c r="CQ87" s="16"/>
      <c r="CR87"/>
      <c r="CS87" s="16">
        <v>85</v>
      </c>
      <c r="CT87" s="16">
        <v>85</v>
      </c>
      <c r="CU87"/>
      <c r="CV87"/>
      <c r="CW87"/>
      <c r="CX87"/>
      <c r="CY87"/>
      <c r="CZ87"/>
      <c r="DA87"/>
      <c r="DB87"/>
      <c r="DE87" s="24">
        <v>82</v>
      </c>
      <c r="DF87" s="23">
        <f>Cotización!$B$9</f>
        <v>4.2500000000000003E-2</v>
      </c>
      <c r="DG87" s="158">
        <v>4.3099999999999996</v>
      </c>
    </row>
    <row r="88" spans="1:111" s="12" customFormat="1" ht="15.6" x14ac:dyDescent="0.3">
      <c r="A88" s="10">
        <f t="shared" si="152"/>
        <v>85</v>
      </c>
      <c r="B88" s="11">
        <v>4.8089805383772735E-2</v>
      </c>
      <c r="C88" s="11">
        <v>9.4469713953235692E-3</v>
      </c>
      <c r="D88" s="10">
        <f t="shared" si="153"/>
        <v>86</v>
      </c>
      <c r="E88" s="73">
        <f>IF(Cotización!$B$7 ="Nacional ",IFERROR(VLOOKUP(D88,$DU$32:$DX$46,2,TRUE)," "),IF(Cotización!$B$7 ="Dólar",IFERROR(VLOOKUP(D88,$DU$32:$DX$46,3,TRUE)," "),IFERROR(VLOOKUP(D88,$DU$32:$DX$46,4,TRUE)," ")))</f>
        <v>5.5E-2</v>
      </c>
      <c r="F88" s="73">
        <f>IF(Cotización!$B$7 ="Nacional ",IFERROR(VLOOKUP(D88,$DK$32:$DN$50,2,TRUE)," "),IF(Cotización!$B$7 ="Dólar",IFERROR(VLOOKUP(D88,$DK$32:$DN$50,3,TRUE)," "),IFERROR(VLOOKUP(D88,$DK$32:$DN$50,4,TRUE)," ")))</f>
        <v>5.7000000000000002E-2</v>
      </c>
      <c r="G88" s="76">
        <f>IF(Cotización!$B$7 ="Nacional ",IFERROR(VLOOKUP(D88,$DP$32:$DS$48,2,TRUE)," "),IF(Cotización!$B$7 ="Dólar",IFERROR(VLOOKUP(D88,$DP$32:$DS$48,3,TRUE)," "),IFERROR(VLOOKUP(D88,$DP$32:$DS$48,4,TRUE)," ")))</f>
        <v>6.2799999999999995E-2</v>
      </c>
      <c r="H88" s="73">
        <f t="shared" si="87"/>
        <v>4.6362144063254167E-2</v>
      </c>
      <c r="I88" s="73">
        <f t="shared" si="88"/>
        <v>4.6500726179703099E-2</v>
      </c>
      <c r="J88" s="73">
        <f t="shared" si="89"/>
        <v>4.6548513116409632E-2</v>
      </c>
      <c r="K88" s="73">
        <f t="shared" si="90"/>
        <v>8.9592129599247346E-3</v>
      </c>
      <c r="L88" s="73">
        <f t="shared" si="91"/>
        <v>8.9683570626428125E-3</v>
      </c>
      <c r="M88" s="73">
        <f t="shared" si="81"/>
        <v>8.9326950620423062E-3</v>
      </c>
      <c r="N88" s="73">
        <f t="shared" si="92"/>
        <v>5.3426067527199084E-2</v>
      </c>
      <c r="O88" s="73">
        <f t="shared" si="93"/>
        <v>5.5368833619097231E-2</v>
      </c>
      <c r="P88" s="73">
        <f t="shared" si="82"/>
        <v>6.1002855285601856E-2</v>
      </c>
      <c r="Q88" s="73">
        <f t="shared" si="94"/>
        <v>0.10894293770625152</v>
      </c>
      <c r="R88" s="73">
        <f t="shared" si="95"/>
        <v>0.11082877275872507</v>
      </c>
      <c r="S88" s="73">
        <f t="shared" si="96"/>
        <v>0.11629769441089832</v>
      </c>
      <c r="T88" s="73">
        <f t="shared" si="97"/>
        <v>0.89105706229374848</v>
      </c>
      <c r="U88" s="73">
        <f t="shared" si="98"/>
        <v>0.88917122724127495</v>
      </c>
      <c r="V88" s="73">
        <f t="shared" si="99"/>
        <v>0.88370230558910168</v>
      </c>
      <c r="W88" s="73">
        <f t="shared" si="139"/>
        <v>1.3580192321251503E-3</v>
      </c>
      <c r="X88" s="73">
        <f t="shared" si="140"/>
        <v>1.0696761452499818E-3</v>
      </c>
      <c r="Y88" s="73">
        <f t="shared" si="141"/>
        <v>5.8382810461998259E-4</v>
      </c>
      <c r="Z88" s="77">
        <v>5.5833000000000001E-2</v>
      </c>
      <c r="AA88" s="78">
        <v>1.2569E-2</v>
      </c>
      <c r="AB88" s="78">
        <f>IF(Cotización!$B$7 ="Nacional ",IFERROR(VLOOKUP(D88,$DU$6:$DX$20,2,TRUE)," "),IF(Cotización!$B$7 ="Dólar",IFERROR(VLOOKUP(D88,$DU$6:$DX$20,3,TRUE)," "),IFERROR(VLOOKUP(D88,$DU$6:$DX$20,4,TRUE)," ")))</f>
        <v>5.5E-2</v>
      </c>
      <c r="AC88" s="78">
        <f>IF(Cotización!$B$7 ="Nacional ",IFERROR(VLOOKUP(D88,$DK$6:$DN$24,2,TRUE)," "),IF(Cotización!$B$7 ="Dólar",IFERROR(VLOOKUP(D88,$DK$6:$DN$24,3,TRUE)," "),IFERROR(VLOOKUP(D88,$DK$6:$DN$24,4,TRUE)," ")))</f>
        <v>5.7000000000000002E-2</v>
      </c>
      <c r="AD88" s="79">
        <f xml:space="preserve"> IF(Cotización!$B$7 ="Nacional ",IFERROR(VLOOKUP(D88,$DP$6:$DS$22,2,TRUE)," "),IF(Cotización!$B$7 ="Dólar",IFERROR(VLOOKUP(D88,$DP$6:$DS$22,3,TRUE)," "),IFERROR(VLOOKUP(D88,$DP$6:$DS$22,4,TRUE)," ")))</f>
        <v>6.2799999999999995E-2</v>
      </c>
      <c r="AE88" s="79">
        <f t="shared" si="100"/>
        <v>5.3959575702745004E-2</v>
      </c>
      <c r="AF88" s="79">
        <f t="shared" si="101"/>
        <v>5.3904210546063001E-2</v>
      </c>
      <c r="AG88" s="73">
        <f t="shared" si="102"/>
        <v>5.3743651591685197E-2</v>
      </c>
      <c r="AH88" s="73">
        <f t="shared" si="103"/>
        <v>1.1885335702745E-2</v>
      </c>
      <c r="AI88" s="73">
        <f t="shared" si="104"/>
        <v>1.1873234546063E-2</v>
      </c>
      <c r="AJ88" s="73">
        <f t="shared" si="105"/>
        <v>1.1838141191685201E-2</v>
      </c>
      <c r="AK88" s="73">
        <f t="shared" si="106"/>
        <v>5.3131810691245E-2</v>
      </c>
      <c r="AL88" s="73">
        <f t="shared" si="107"/>
        <v>5.5063876534563003E-2</v>
      </c>
      <c r="AM88" s="73">
        <f t="shared" si="108"/>
        <v>6.0666867480185196E-2</v>
      </c>
      <c r="AN88" s="73">
        <f t="shared" si="109"/>
        <v>0.11897672209673502</v>
      </c>
      <c r="AO88" s="73">
        <f t="shared" si="110"/>
        <v>0.12084132162668901</v>
      </c>
      <c r="AP88" s="73">
        <f t="shared" si="111"/>
        <v>0.12624866026355558</v>
      </c>
      <c r="AQ88" s="73">
        <f t="shared" si="112"/>
        <v>0.88102327790326496</v>
      </c>
      <c r="AR88" s="73">
        <f t="shared" si="113"/>
        <v>0.87915867837331096</v>
      </c>
      <c r="AS88" s="73">
        <f t="shared" si="114"/>
        <v>0.87375133973644448</v>
      </c>
      <c r="AT88" s="73">
        <f t="shared" si="142"/>
        <v>1.4172026079701716E-3</v>
      </c>
      <c r="AU88" s="73">
        <f t="shared" si="143"/>
        <v>1.1162933387618261E-3</v>
      </c>
      <c r="AV88" s="80">
        <f t="shared" si="144"/>
        <v>6.0927171935476032E-4</v>
      </c>
      <c r="AW88" s="73">
        <f t="shared" si="83"/>
        <v>4.6579785494722269E-2</v>
      </c>
      <c r="AX88" s="73">
        <f t="shared" si="115"/>
        <v>4.6719245930335211E-2</v>
      </c>
      <c r="AY88" s="73">
        <f t="shared" si="116"/>
        <v>4.6767335735718986E-2</v>
      </c>
      <c r="AZ88" s="73">
        <f t="shared" si="117"/>
        <v>5.3677530351946244E-2</v>
      </c>
      <c r="BA88" s="73">
        <f t="shared" si="118"/>
        <v>5.5629440546562478E-2</v>
      </c>
      <c r="BB88" s="73">
        <f t="shared" si="119"/>
        <v>6.1289980110949528E-2</v>
      </c>
      <c r="BC88" s="73">
        <f t="shared" si="120"/>
        <v>0.10044486608766523</v>
      </c>
      <c r="BD88" s="73">
        <f t="shared" si="121"/>
        <v>0.10234868647689768</v>
      </c>
      <c r="BE88" s="73">
        <f t="shared" si="122"/>
        <v>0.1078697656056718</v>
      </c>
      <c r="BF88" s="73">
        <f t="shared" si="123"/>
        <v>0.89955513391233477</v>
      </c>
      <c r="BG88" s="73">
        <f t="shared" si="124"/>
        <v>0.89765131352310235</v>
      </c>
      <c r="BH88" s="73">
        <f t="shared" si="125"/>
        <v>0.89213023439432826</v>
      </c>
      <c r="BI88" s="73">
        <f t="shared" si="145"/>
        <v>1.4882552357274902E-3</v>
      </c>
      <c r="BJ88" s="73">
        <f t="shared" si="146"/>
        <v>1.1722596308226464E-3</v>
      </c>
      <c r="BK88" s="80">
        <f t="shared" si="147"/>
        <v>6.3981806215353515E-4</v>
      </c>
      <c r="BL88" s="77">
        <v>5.5833000000000001E-2</v>
      </c>
      <c r="BM88" s="77">
        <f t="shared" si="126"/>
        <v>5.5E-2</v>
      </c>
      <c r="BN88" s="77">
        <f t="shared" si="127"/>
        <v>5.7000000000000002E-2</v>
      </c>
      <c r="BO88" s="79">
        <f t="shared" si="128"/>
        <v>6.2799999999999995E-2</v>
      </c>
      <c r="BP88" s="79">
        <f t="shared" si="129"/>
        <v>5.4297592500000005E-2</v>
      </c>
      <c r="BQ88" s="79">
        <f t="shared" si="130"/>
        <v>5.42417595E-2</v>
      </c>
      <c r="BR88" s="73">
        <f t="shared" si="84"/>
        <v>5.4079843799999999E-2</v>
      </c>
      <c r="BS88" s="73">
        <f t="shared" si="131"/>
        <v>5.3464592499999998E-2</v>
      </c>
      <c r="BT88" s="73">
        <f t="shared" si="132"/>
        <v>5.5408759500000002E-2</v>
      </c>
      <c r="BU88" s="73">
        <f t="shared" si="133"/>
        <v>6.1046843799999993E-2</v>
      </c>
      <c r="BV88" s="73">
        <f t="shared" si="134"/>
        <v>0.10776218500000001</v>
      </c>
      <c r="BW88" s="73">
        <f t="shared" si="148"/>
        <v>0.109650519</v>
      </c>
      <c r="BX88" s="73">
        <f t="shared" si="135"/>
        <v>0.1151266876</v>
      </c>
      <c r="BY88" s="73">
        <f t="shared" si="136"/>
        <v>0.89223781499999999</v>
      </c>
      <c r="BZ88" s="73">
        <f t="shared" si="137"/>
        <v>0.890349481</v>
      </c>
      <c r="CA88" s="73">
        <f t="shared" si="138"/>
        <v>0.8848733124</v>
      </c>
      <c r="CB88" s="73">
        <f t="shared" si="149"/>
        <v>1.6934966802460924E-3</v>
      </c>
      <c r="CC88" s="73">
        <f t="shared" si="150"/>
        <v>1.3339229357484821E-3</v>
      </c>
      <c r="CD88" s="73">
        <f t="shared" si="151"/>
        <v>7.2805372237702787E-4</v>
      </c>
      <c r="CE88" s="73" t="str">
        <f>IF(A88&lt;=Cotización!$B$15+1,IF(Cotización!$B$8="Fija",VLOOKUP(Tablas!A88,Tablas!$DE$3:$DG$116,2,FALSE),(VLOOKUP(A88,Tablas!$DE$3:$DG$116,3,FALSE))/100),"")</f>
        <v/>
      </c>
      <c r="CF88" s="81">
        <f t="shared" si="85"/>
        <v>2.7463497046908796E-2</v>
      </c>
      <c r="CG88" s="81">
        <f t="shared" si="86"/>
        <v>2.6326204991285272E-2</v>
      </c>
      <c r="CH88" s="83">
        <f>IF(D88&lt;=110,IF(Cotización!$B$10="Geométrico",POWER(1+Cotización!$B$11,Tablas!A88),1+Tablas!A88*Cotización!$B$11),"")</f>
        <v>1.85</v>
      </c>
      <c r="CI88" s="83">
        <f>IF(Cotización!$F$3="","",Cotización!$F$3)</f>
        <v>0.04</v>
      </c>
      <c r="CJ88" s="83">
        <f>IF(Cotización!$G$3="","",Cotización!$G$3)</f>
        <v>0.04</v>
      </c>
      <c r="CK88" s="83">
        <f>IF(Cotización!$H$3="","",Cotización!$H$3)</f>
        <v>0.04</v>
      </c>
      <c r="CL88" s="52"/>
      <c r="CM88" s="52"/>
      <c r="CN88" s="52"/>
      <c r="CP88" s="15">
        <v>85</v>
      </c>
      <c r="CQ88" s="16"/>
      <c r="CR88"/>
      <c r="CS88" s="16">
        <v>86</v>
      </c>
      <c r="CT88" s="16">
        <v>86</v>
      </c>
      <c r="CU88"/>
      <c r="CV88"/>
      <c r="CW88"/>
      <c r="CX88"/>
      <c r="CY88"/>
      <c r="CZ88"/>
      <c r="DA88"/>
      <c r="DB88"/>
      <c r="DE88" s="24">
        <v>83</v>
      </c>
      <c r="DF88" s="23">
        <f>Cotización!$B$9</f>
        <v>4.2500000000000003E-2</v>
      </c>
      <c r="DG88" s="158">
        <v>4.3099999999999996</v>
      </c>
    </row>
    <row r="89" spans="1:111" s="12" customFormat="1" ht="15.6" x14ac:dyDescent="0.3">
      <c r="A89" s="10">
        <f t="shared" si="152"/>
        <v>86</v>
      </c>
      <c r="B89" s="11">
        <v>5.1828858249399264E-2</v>
      </c>
      <c r="C89" s="11">
        <v>1.0423202487856534E-2</v>
      </c>
      <c r="D89" s="10">
        <f t="shared" si="153"/>
        <v>87</v>
      </c>
      <c r="E89" s="73">
        <f>IF(Cotización!$B$7 ="Nacional ",IFERROR(VLOOKUP(D89,$DU$32:$DX$46,2,TRUE)," "),IF(Cotización!$B$7 ="Dólar",IFERROR(VLOOKUP(D89,$DU$32:$DX$46,3,TRUE)," "),IFERROR(VLOOKUP(D89,$DU$32:$DX$46,4,TRUE)," ")))</f>
        <v>5.5E-2</v>
      </c>
      <c r="F89" s="73">
        <f>IF(Cotización!$B$7 ="Nacional ",IFERROR(VLOOKUP(D89,$DK$32:$DN$50,2,TRUE)," "),IF(Cotización!$B$7 ="Dólar",IFERROR(VLOOKUP(D89,$DK$32:$DN$50,3,TRUE)," "),IFERROR(VLOOKUP(D89,$DK$32:$DN$50,4,TRUE)," ")))</f>
        <v>5.7000000000000002E-2</v>
      </c>
      <c r="G89" s="76">
        <f>IF(Cotización!$B$7 ="Nacional ",IFERROR(VLOOKUP(D89,$DP$32:$DS$48,2,TRUE)," "),IF(Cotización!$B$7 ="Dólar",IFERROR(VLOOKUP(D89,$DP$32:$DS$48,3,TRUE)," "),IFERROR(VLOOKUP(D89,$DP$32:$DS$48,4,TRUE)," ")))</f>
        <v>6.2799999999999995E-2</v>
      </c>
      <c r="H89" s="73">
        <f t="shared" si="87"/>
        <v>4.9942629419767764E-2</v>
      </c>
      <c r="I89" s="73">
        <f t="shared" si="88"/>
        <v>5.0091888678168148E-2</v>
      </c>
      <c r="J89" s="73">
        <f t="shared" si="89"/>
        <v>5.0143357387961378E-2</v>
      </c>
      <c r="K89" s="73">
        <f t="shared" si="90"/>
        <v>9.8662941058293811E-3</v>
      </c>
      <c r="L89" s="73">
        <f t="shared" si="91"/>
        <v>9.8763571598610728E-3</v>
      </c>
      <c r="M89" s="73">
        <f t="shared" si="81"/>
        <v>9.8371112491374771E-3</v>
      </c>
      <c r="N89" s="73">
        <f t="shared" si="92"/>
        <v>5.3297972412270009E-2</v>
      </c>
      <c r="O89" s="73">
        <f t="shared" si="93"/>
        <v>5.5236080499988918E-2</v>
      </c>
      <c r="P89" s="73">
        <f t="shared" si="82"/>
        <v>6.0856593954373747E-2</v>
      </c>
      <c r="Q89" s="73">
        <f t="shared" si="94"/>
        <v>0.11331768696009245</v>
      </c>
      <c r="R89" s="73">
        <f t="shared" si="95"/>
        <v>0.11519426328398645</v>
      </c>
      <c r="S89" s="73">
        <f t="shared" si="96"/>
        <v>0.120636334623279</v>
      </c>
      <c r="T89" s="73">
        <f t="shared" si="97"/>
        <v>0.88668231303990752</v>
      </c>
      <c r="U89" s="73">
        <f t="shared" si="98"/>
        <v>0.88480573671601359</v>
      </c>
      <c r="V89" s="73">
        <f t="shared" si="99"/>
        <v>0.87936366537672095</v>
      </c>
      <c r="W89" s="73">
        <f t="shared" si="139"/>
        <v>1.2100726275158485E-3</v>
      </c>
      <c r="X89" s="73">
        <f t="shared" si="140"/>
        <v>9.5112525082264264E-4</v>
      </c>
      <c r="Y89" s="73">
        <f t="shared" si="141"/>
        <v>5.1593024212039389E-4</v>
      </c>
      <c r="Z89" s="77">
        <v>6.3328999999999996E-2</v>
      </c>
      <c r="AA89" s="78">
        <v>1.3301E-2</v>
      </c>
      <c r="AB89" s="78">
        <f>IF(Cotización!$B$7 ="Nacional ",IFERROR(VLOOKUP(D89,$DU$6:$DX$20,2,TRUE)," "),IF(Cotización!$B$7 ="Dólar",IFERROR(VLOOKUP(D89,$DU$6:$DX$20,3,TRUE)," "),IFERROR(VLOOKUP(D89,$DU$6:$DX$20,4,TRUE)," ")))</f>
        <v>5.5E-2</v>
      </c>
      <c r="AC89" s="78">
        <f>IF(Cotización!$B$7 ="Nacional ",IFERROR(VLOOKUP(D89,$DK$6:$DN$24,2,TRUE)," "),IF(Cotización!$B$7 ="Dólar",IFERROR(VLOOKUP(D89,$DK$6:$DN$24,3,TRUE)," "),IFERROR(VLOOKUP(D89,$DK$6:$DN$24,4,TRUE)," ")))</f>
        <v>5.7000000000000002E-2</v>
      </c>
      <c r="AD89" s="79">
        <f xml:space="preserve"> IF(Cotización!$B$7 ="Nacional ",IFERROR(VLOOKUP(D89,$DP$6:$DS$22,2,TRUE)," "),IF(Cotización!$B$7 ="Dólar",IFERROR(VLOOKUP(D89,$DP$6:$DS$22,3,TRUE)," "),IFERROR(VLOOKUP(D89,$DP$6:$DS$22,4,TRUE)," ")))</f>
        <v>6.2799999999999995E-2</v>
      </c>
      <c r="AE89" s="79">
        <f t="shared" si="100"/>
        <v>6.1181725867698329E-2</v>
      </c>
      <c r="AF89" s="79">
        <f t="shared" si="101"/>
        <v>6.1118958427051E-2</v>
      </c>
      <c r="AG89" s="73">
        <f t="shared" si="102"/>
        <v>6.0936932849173731E-2</v>
      </c>
      <c r="AH89" s="73">
        <f t="shared" si="103"/>
        <v>1.2529495867698335E-2</v>
      </c>
      <c r="AI89" s="73">
        <f t="shared" si="104"/>
        <v>1.2516756427051001E-2</v>
      </c>
      <c r="AJ89" s="73">
        <f t="shared" si="105"/>
        <v>1.2479812049173734E-2</v>
      </c>
      <c r="AK89" s="73">
        <f t="shared" si="106"/>
        <v>5.2908117882198333E-2</v>
      </c>
      <c r="AL89" s="73">
        <f t="shared" si="107"/>
        <v>5.4832049441551005E-2</v>
      </c>
      <c r="AM89" s="73">
        <f t="shared" si="108"/>
        <v>6.041145096367373E-2</v>
      </c>
      <c r="AN89" s="73">
        <f t="shared" si="109"/>
        <v>0.126619339617595</v>
      </c>
      <c r="AO89" s="73">
        <f t="shared" si="110"/>
        <v>0.12846776429565301</v>
      </c>
      <c r="AP89" s="73">
        <f t="shared" si="111"/>
        <v>0.13382819586202119</v>
      </c>
      <c r="AQ89" s="73">
        <f t="shared" si="112"/>
        <v>0.87338066038240503</v>
      </c>
      <c r="AR89" s="73">
        <f t="shared" si="113"/>
        <v>0.87153223570434701</v>
      </c>
      <c r="AS89" s="73">
        <f t="shared" si="114"/>
        <v>0.86617180413797878</v>
      </c>
      <c r="AT89" s="73">
        <f t="shared" si="142"/>
        <v>1.2485884871269364E-3</v>
      </c>
      <c r="AU89" s="73">
        <f t="shared" si="143"/>
        <v>9.8139897638277766E-4</v>
      </c>
      <c r="AV89" s="80">
        <f t="shared" si="144"/>
        <v>5.3235198104974884E-4</v>
      </c>
      <c r="AW89" s="73">
        <f t="shared" si="83"/>
        <v>5.0201432100368128E-2</v>
      </c>
      <c r="AX89" s="73">
        <f t="shared" si="115"/>
        <v>5.0351735789291384E-2</v>
      </c>
      <c r="AY89" s="73">
        <f t="shared" si="116"/>
        <v>5.0403564647540783E-2</v>
      </c>
      <c r="AZ89" s="73">
        <f t="shared" si="117"/>
        <v>5.3574706398141519E-2</v>
      </c>
      <c r="BA89" s="73">
        <f t="shared" si="118"/>
        <v>5.5522877539892122E-2</v>
      </c>
      <c r="BB89" s="73">
        <f t="shared" si="119"/>
        <v>6.1172573850968859E-2</v>
      </c>
      <c r="BC89" s="73">
        <f t="shared" si="120"/>
        <v>0.1039782710456823</v>
      </c>
      <c r="BD89" s="73">
        <f t="shared" si="121"/>
        <v>0.10587461332918351</v>
      </c>
      <c r="BE89" s="73">
        <f t="shared" si="122"/>
        <v>0.11137400595133698</v>
      </c>
      <c r="BF89" s="73">
        <f t="shared" si="123"/>
        <v>0.89602172895431775</v>
      </c>
      <c r="BG89" s="73">
        <f t="shared" si="124"/>
        <v>0.89412538667081654</v>
      </c>
      <c r="BH89" s="73">
        <f t="shared" si="125"/>
        <v>0.88862599404866305</v>
      </c>
      <c r="BI89" s="73">
        <f t="shared" si="145"/>
        <v>1.3387676378705758E-3</v>
      </c>
      <c r="BJ89" s="73">
        <f t="shared" si="146"/>
        <v>1.0522803973980557E-3</v>
      </c>
      <c r="BK89" s="80">
        <f t="shared" si="147"/>
        <v>5.7080103775875816E-4</v>
      </c>
      <c r="BL89" s="77">
        <v>6.3328999999999996E-2</v>
      </c>
      <c r="BM89" s="77">
        <f t="shared" si="126"/>
        <v>5.5E-2</v>
      </c>
      <c r="BN89" s="77">
        <f t="shared" si="127"/>
        <v>5.7000000000000002E-2</v>
      </c>
      <c r="BO89" s="79">
        <f t="shared" si="128"/>
        <v>6.2799999999999995E-2</v>
      </c>
      <c r="BP89" s="79">
        <f t="shared" si="129"/>
        <v>6.1587452500000001E-2</v>
      </c>
      <c r="BQ89" s="79">
        <f t="shared" si="130"/>
        <v>6.15241235E-2</v>
      </c>
      <c r="BR89" s="73">
        <f t="shared" si="84"/>
        <v>6.13404694E-2</v>
      </c>
      <c r="BS89" s="73">
        <f t="shared" si="131"/>
        <v>5.3258452500000004E-2</v>
      </c>
      <c r="BT89" s="73">
        <f t="shared" si="132"/>
        <v>5.5195123500000005E-2</v>
      </c>
      <c r="BU89" s="73">
        <f t="shared" si="133"/>
        <v>6.0811469399999998E-2</v>
      </c>
      <c r="BV89" s="73">
        <f t="shared" si="134"/>
        <v>0.114845905</v>
      </c>
      <c r="BW89" s="73">
        <f t="shared" si="148"/>
        <v>0.116719247</v>
      </c>
      <c r="BX89" s="73">
        <f t="shared" si="135"/>
        <v>0.1221519388</v>
      </c>
      <c r="BY89" s="73">
        <f t="shared" si="136"/>
        <v>0.88515409499999997</v>
      </c>
      <c r="BZ89" s="73">
        <f t="shared" si="137"/>
        <v>0.88328075299999997</v>
      </c>
      <c r="CA89" s="73">
        <f t="shared" si="138"/>
        <v>0.87784806120000003</v>
      </c>
      <c r="CB89" s="73">
        <f t="shared" si="149"/>
        <v>1.511001777692527E-3</v>
      </c>
      <c r="CC89" s="73">
        <f t="shared" si="150"/>
        <v>1.1876575935376573E-3</v>
      </c>
      <c r="CD89" s="73">
        <f t="shared" si="151"/>
        <v>6.4423530892491066E-4</v>
      </c>
      <c r="CE89" s="73" t="str">
        <f>IF(A89&lt;=Cotización!$B$15+1,IF(Cotización!$B$8="Fija",VLOOKUP(Tablas!A89,Tablas!$DE$3:$DG$116,2,FALSE),(VLOOKUP(A89,Tablas!$DE$3:$DG$116,3,FALSE))/100),"")</f>
        <v/>
      </c>
      <c r="CF89" s="81">
        <f t="shared" si="85"/>
        <v>2.6326204991285272E-2</v>
      </c>
      <c r="CG89" s="81">
        <f t="shared" si="86"/>
        <v>2.5236009385817944E-2</v>
      </c>
      <c r="CH89" s="83">
        <f>IF(D89&lt;=110,IF(Cotización!$B$10="Geométrico",POWER(1+Cotización!$B$11,Tablas!A89),1+Tablas!A89*Cotización!$B$11),"")</f>
        <v>1.8599999999999999</v>
      </c>
      <c r="CI89" s="83">
        <f>IF(Cotización!$F$3="","",Cotización!$F$3)</f>
        <v>0.04</v>
      </c>
      <c r="CJ89" s="83">
        <f>IF(Cotización!$G$3="","",Cotización!$G$3)</f>
        <v>0.04</v>
      </c>
      <c r="CK89" s="83">
        <f>IF(Cotización!$H$3="","",Cotización!$H$3)</f>
        <v>0.04</v>
      </c>
      <c r="CL89" s="52"/>
      <c r="CM89" s="52"/>
      <c r="CN89" s="52"/>
      <c r="CP89" s="15">
        <v>86</v>
      </c>
      <c r="CQ89" s="16"/>
      <c r="CR89"/>
      <c r="CS89" s="16">
        <v>87</v>
      </c>
      <c r="CT89" s="16">
        <v>87</v>
      </c>
      <c r="CU89"/>
      <c r="CV89"/>
      <c r="CW89"/>
      <c r="CX89"/>
      <c r="CY89"/>
      <c r="CZ89"/>
      <c r="DA89"/>
      <c r="DB89"/>
      <c r="DE89" s="24">
        <v>84</v>
      </c>
      <c r="DF89" s="23">
        <f>Cotización!$B$9</f>
        <v>4.2500000000000003E-2</v>
      </c>
      <c r="DG89" s="158">
        <v>4.3</v>
      </c>
    </row>
    <row r="90" spans="1:111" s="12" customFormat="1" ht="15.6" x14ac:dyDescent="0.3">
      <c r="A90" s="10">
        <f t="shared" si="152"/>
        <v>87</v>
      </c>
      <c r="B90" s="11">
        <v>5.5858627956576277E-2</v>
      </c>
      <c r="C90" s="11">
        <v>1.150031534515274E-2</v>
      </c>
      <c r="D90" s="10">
        <f t="shared" si="153"/>
        <v>88</v>
      </c>
      <c r="E90" s="73">
        <f>IF(Cotización!$B$7 ="Nacional ",IFERROR(VLOOKUP(D90,$DU$32:$DX$46,2,TRUE)," "),IF(Cotización!$B$7 ="Dólar",IFERROR(VLOOKUP(D90,$DU$32:$DX$46,3,TRUE)," "),IFERROR(VLOOKUP(D90,$DU$32:$DX$46,4,TRUE)," ")))</f>
        <v>5.5E-2</v>
      </c>
      <c r="F90" s="73">
        <f>IF(Cotización!$B$7 ="Nacional ",IFERROR(VLOOKUP(D90,$DK$32:$DN$50,2,TRUE)," "),IF(Cotización!$B$7 ="Dólar",IFERROR(VLOOKUP(D90,$DK$32:$DN$50,3,TRUE)," "),IFERROR(VLOOKUP(D90,$DK$32:$DN$50,4,TRUE)," ")))</f>
        <v>5.7000000000000002E-2</v>
      </c>
      <c r="G90" s="76">
        <f>IF(Cotización!$B$7 ="Nacional ",IFERROR(VLOOKUP(D90,$DP$32:$DS$48,2,TRUE)," "),IF(Cotización!$B$7 ="Dólar",IFERROR(VLOOKUP(D90,$DP$32:$DS$48,3,TRUE)," "),IFERROR(VLOOKUP(D90,$DP$32:$DS$48,4,TRUE)," ")))</f>
        <v>6.2799999999999995E-2</v>
      </c>
      <c r="H90" s="73">
        <f t="shared" si="87"/>
        <v>5.3796918523054481E-2</v>
      </c>
      <c r="I90" s="73">
        <f t="shared" si="88"/>
        <v>5.3957666586578475E-2</v>
      </c>
      <c r="J90" s="73">
        <f t="shared" si="89"/>
        <v>5.4013096953310885E-2</v>
      </c>
      <c r="K90" s="73">
        <f t="shared" si="90"/>
        <v>1.0863565884580506E-2</v>
      </c>
      <c r="L90" s="73">
        <f t="shared" si="91"/>
        <v>1.0874637938701495E-2</v>
      </c>
      <c r="M90" s="73">
        <f t="shared" si="81"/>
        <v>1.0831456927629645E-2</v>
      </c>
      <c r="N90" s="73">
        <f t="shared" si="92"/>
        <v>5.3159406242867004E-2</v>
      </c>
      <c r="O90" s="73">
        <f t="shared" si="93"/>
        <v>5.5092475560789445E-2</v>
      </c>
      <c r="P90" s="73">
        <f t="shared" si="82"/>
        <v>6.0698376582764502E-2</v>
      </c>
      <c r="Q90" s="73">
        <f t="shared" si="94"/>
        <v>0.11804714113487938</v>
      </c>
      <c r="R90" s="73">
        <f t="shared" si="95"/>
        <v>0.11991370803194842</v>
      </c>
      <c r="S90" s="73">
        <f t="shared" si="96"/>
        <v>0.12532675203344862</v>
      </c>
      <c r="T90" s="73">
        <f t="shared" si="97"/>
        <v>0.88195285886512065</v>
      </c>
      <c r="U90" s="73">
        <f t="shared" si="98"/>
        <v>0.88008629196805155</v>
      </c>
      <c r="V90" s="73">
        <f t="shared" si="99"/>
        <v>0.87467324796655133</v>
      </c>
      <c r="W90" s="73">
        <f t="shared" si="139"/>
        <v>1.072949996312031E-3</v>
      </c>
      <c r="X90" s="73">
        <f t="shared" si="140"/>
        <v>8.4156107826333158E-4</v>
      </c>
      <c r="Y90" s="73">
        <f t="shared" si="141"/>
        <v>4.5369030878968867E-4</v>
      </c>
      <c r="Z90" s="77">
        <v>7.1888999999999995E-2</v>
      </c>
      <c r="AA90" s="78">
        <v>1.4066E-2</v>
      </c>
      <c r="AB90" s="78">
        <f>IF(Cotización!$B$7 ="Nacional ",IFERROR(VLOOKUP(D90,$DU$6:$DX$20,2,TRUE)," "),IF(Cotización!$B$7 ="Dólar",IFERROR(VLOOKUP(D90,$DU$6:$DX$20,3,TRUE)," "),IFERROR(VLOOKUP(D90,$DU$6:$DX$20,4,TRUE)," ")))</f>
        <v>5.5E-2</v>
      </c>
      <c r="AC90" s="78">
        <f>IF(Cotización!$B$7 ="Nacional ",IFERROR(VLOOKUP(D90,$DK$6:$DN$24,2,TRUE)," "),IF(Cotización!$B$7 ="Dólar",IFERROR(VLOOKUP(D90,$DK$6:$DN$24,3,TRUE)," "),IFERROR(VLOOKUP(D90,$DK$6:$DN$24,4,TRUE)," ")))</f>
        <v>5.7000000000000002E-2</v>
      </c>
      <c r="AD90" s="79">
        <f xml:space="preserve"> IF(Cotización!$B$7 ="Nacional ",IFERROR(VLOOKUP(D90,$DP$6:$DS$22,2,TRUE)," "),IF(Cotización!$B$7 ="Dólar",IFERROR(VLOOKUP(D90,$DP$6:$DS$22,3,TRUE)," "),IFERROR(VLOOKUP(D90,$DP$6:$DS$22,4,TRUE)," ")))</f>
        <v>6.2799999999999995E-2</v>
      </c>
      <c r="AE90" s="79">
        <f t="shared" si="100"/>
        <v>6.9424995658689995E-2</v>
      </c>
      <c r="AF90" s="79">
        <f t="shared" si="101"/>
        <v>6.9353780785805993E-2</v>
      </c>
      <c r="AG90" s="73">
        <f t="shared" si="102"/>
        <v>6.9147257654442407E-2</v>
      </c>
      <c r="AH90" s="73">
        <f t="shared" si="103"/>
        <v>1.3192128158690001E-2</v>
      </c>
      <c r="AI90" s="73">
        <f t="shared" si="104"/>
        <v>1.3178736285806E-2</v>
      </c>
      <c r="AJ90" s="73">
        <f t="shared" si="105"/>
        <v>1.3139899854442399E-2</v>
      </c>
      <c r="AK90" s="73">
        <f t="shared" si="106"/>
        <v>5.2654775995690004E-2</v>
      </c>
      <c r="AL90" s="73">
        <f t="shared" si="107"/>
        <v>5.4569495122806004E-2</v>
      </c>
      <c r="AM90" s="73">
        <f t="shared" si="108"/>
        <v>6.0122180591442392E-2</v>
      </c>
      <c r="AN90" s="73">
        <f t="shared" si="109"/>
        <v>0.13527189981307</v>
      </c>
      <c r="AO90" s="73">
        <f t="shared" si="110"/>
        <v>0.137102012194418</v>
      </c>
      <c r="AP90" s="73">
        <f t="shared" si="111"/>
        <v>0.14240933810032719</v>
      </c>
      <c r="AQ90" s="73">
        <f t="shared" si="112"/>
        <v>0.86472810018693003</v>
      </c>
      <c r="AR90" s="73">
        <f t="shared" si="113"/>
        <v>0.86289798780558202</v>
      </c>
      <c r="AS90" s="73">
        <f t="shared" si="114"/>
        <v>0.85759066189967281</v>
      </c>
      <c r="AT90" s="73">
        <f t="shared" si="142"/>
        <v>1.0904930374327918E-3</v>
      </c>
      <c r="AU90" s="73">
        <f t="shared" si="143"/>
        <v>8.5532084400483988E-4</v>
      </c>
      <c r="AV90" s="80">
        <f t="shared" si="144"/>
        <v>4.6110827586228804E-4</v>
      </c>
      <c r="AW90" s="73">
        <f t="shared" si="83"/>
        <v>5.4104667038739784E-2</v>
      </c>
      <c r="AX90" s="73">
        <f t="shared" si="115"/>
        <v>5.4266657059813858E-2</v>
      </c>
      <c r="AY90" s="73">
        <f t="shared" si="116"/>
        <v>5.4322515687770433E-2</v>
      </c>
      <c r="AZ90" s="73">
        <f t="shared" si="117"/>
        <v>5.3463887731194155E-2</v>
      </c>
      <c r="BA90" s="73">
        <f t="shared" si="118"/>
        <v>5.5408029103237576E-2</v>
      </c>
      <c r="BB90" s="73">
        <f t="shared" si="119"/>
        <v>6.1046039082163502E-2</v>
      </c>
      <c r="BC90" s="73">
        <f t="shared" si="120"/>
        <v>0.10778640341896459</v>
      </c>
      <c r="BD90" s="73">
        <f t="shared" si="121"/>
        <v>0.10967468616305143</v>
      </c>
      <c r="BE90" s="73">
        <f t="shared" si="122"/>
        <v>0.11515070612090328</v>
      </c>
      <c r="BF90" s="73">
        <f t="shared" si="123"/>
        <v>0.89221359658103538</v>
      </c>
      <c r="BG90" s="73">
        <f t="shared" si="124"/>
        <v>0.89032531383694857</v>
      </c>
      <c r="BH90" s="73">
        <f t="shared" si="125"/>
        <v>0.88484929387909672</v>
      </c>
      <c r="BI90" s="73">
        <f t="shared" si="145"/>
        <v>1.1995648935528814E-3</v>
      </c>
      <c r="BJ90" s="73">
        <f t="shared" si="146"/>
        <v>9.4087061720965709E-4</v>
      </c>
      <c r="BK90" s="80">
        <f t="shared" si="147"/>
        <v>5.0722863958238497E-4</v>
      </c>
      <c r="BL90" s="77">
        <v>7.1888999999999995E-2</v>
      </c>
      <c r="BM90" s="77">
        <f t="shared" si="126"/>
        <v>5.5E-2</v>
      </c>
      <c r="BN90" s="77">
        <f t="shared" si="127"/>
        <v>5.7000000000000002E-2</v>
      </c>
      <c r="BO90" s="79">
        <f t="shared" si="128"/>
        <v>6.2799999999999995E-2</v>
      </c>
      <c r="BP90" s="79">
        <f t="shared" si="129"/>
        <v>6.9912052500000002E-2</v>
      </c>
      <c r="BQ90" s="79">
        <f t="shared" si="130"/>
        <v>6.9840163499999997E-2</v>
      </c>
      <c r="BR90" s="73">
        <f t="shared" si="84"/>
        <v>6.963168539999999E-2</v>
      </c>
      <c r="BS90" s="73">
        <f t="shared" si="131"/>
        <v>5.3023052500000001E-2</v>
      </c>
      <c r="BT90" s="73">
        <f t="shared" si="132"/>
        <v>5.4951163499999997E-2</v>
      </c>
      <c r="BU90" s="73">
        <f t="shared" si="133"/>
        <v>6.054268539999999E-2</v>
      </c>
      <c r="BV90" s="73">
        <f t="shared" si="134"/>
        <v>0.122935105</v>
      </c>
      <c r="BW90" s="73">
        <f t="shared" si="148"/>
        <v>0.12479132699999999</v>
      </c>
      <c r="BX90" s="73">
        <f t="shared" si="135"/>
        <v>0.13017437079999999</v>
      </c>
      <c r="BY90" s="73">
        <f t="shared" si="136"/>
        <v>0.87706489499999996</v>
      </c>
      <c r="BZ90" s="73">
        <f t="shared" si="137"/>
        <v>0.87520867300000005</v>
      </c>
      <c r="CA90" s="73">
        <f t="shared" si="138"/>
        <v>0.86982562919999995</v>
      </c>
      <c r="CB90" s="73">
        <f t="shared" si="149"/>
        <v>1.3374694110768199E-3</v>
      </c>
      <c r="CC90" s="73">
        <f t="shared" si="150"/>
        <v>1.0490350935261098E-3</v>
      </c>
      <c r="CD90" s="73">
        <f t="shared" si="151"/>
        <v>5.6554071689631587E-4</v>
      </c>
      <c r="CE90" s="73" t="str">
        <f>IF(A90&lt;=Cotización!$B$15+1,IF(Cotización!$B$8="Fija",VLOOKUP(Tablas!A90,Tablas!$DE$3:$DG$116,2,FALSE),(VLOOKUP(A90,Tablas!$DE$3:$DG$116,3,FALSE))/100),"")</f>
        <v/>
      </c>
      <c r="CF90" s="81">
        <f t="shared" si="85"/>
        <v>2.5236009385817944E-2</v>
      </c>
      <c r="CG90" s="81">
        <f t="shared" si="86"/>
        <v>2.4190959917386835E-2</v>
      </c>
      <c r="CH90" s="83">
        <f>IF(D90&lt;=110,IF(Cotización!$B$10="Geométrico",POWER(1+Cotización!$B$11,Tablas!A90),1+Tablas!A90*Cotización!$B$11),"")</f>
        <v>1.87</v>
      </c>
      <c r="CI90" s="83">
        <f>IF(Cotización!$F$3="","",Cotización!$F$3)</f>
        <v>0.04</v>
      </c>
      <c r="CJ90" s="83">
        <f>IF(Cotización!$G$3="","",Cotización!$G$3)</f>
        <v>0.04</v>
      </c>
      <c r="CK90" s="83">
        <f>IF(Cotización!$H$3="","",Cotización!$H$3)</f>
        <v>0.04</v>
      </c>
      <c r="CL90" s="52"/>
      <c r="CM90" s="52"/>
      <c r="CN90" s="52"/>
      <c r="CP90" s="15">
        <v>87</v>
      </c>
      <c r="CQ90" s="16"/>
      <c r="CR90"/>
      <c r="CS90" s="16">
        <v>88</v>
      </c>
      <c r="CT90" s="16">
        <v>88</v>
      </c>
      <c r="CU90"/>
      <c r="CV90"/>
      <c r="CW90"/>
      <c r="CX90"/>
      <c r="CY90"/>
      <c r="CZ90"/>
      <c r="DA90"/>
      <c r="DB90"/>
      <c r="DE90" s="24">
        <v>85</v>
      </c>
      <c r="DF90" s="23">
        <f>Cotización!$B$9</f>
        <v>4.2500000000000003E-2</v>
      </c>
      <c r="DG90" s="158">
        <v>4.3</v>
      </c>
    </row>
    <row r="91" spans="1:111" s="12" customFormat="1" ht="15.6" x14ac:dyDescent="0.3">
      <c r="A91" s="10">
        <f t="shared" si="152"/>
        <v>88</v>
      </c>
      <c r="B91" s="11">
        <v>6.0201718165909482E-2</v>
      </c>
      <c r="C91" s="11">
        <v>1.2688734886618657E-2</v>
      </c>
      <c r="D91" s="10">
        <f t="shared" si="153"/>
        <v>89</v>
      </c>
      <c r="E91" s="73">
        <f>IF(Cotización!$B$7 ="Nacional ",IFERROR(VLOOKUP(D91,$DU$32:$DX$46,2,TRUE)," "),IF(Cotización!$B$7 ="Dólar",IFERROR(VLOOKUP(D91,$DU$32:$DX$46,3,TRUE)," "),IFERROR(VLOOKUP(D91,$DU$32:$DX$46,4,TRUE)," ")))</f>
        <v>5.5E-2</v>
      </c>
      <c r="F91" s="73">
        <f>IF(Cotización!$B$7 ="Nacional ",IFERROR(VLOOKUP(D91,$DK$32:$DN$50,2,TRUE)," "),IF(Cotización!$B$7 ="Dólar",IFERROR(VLOOKUP(D91,$DK$32:$DN$50,3,TRUE)," "),IFERROR(VLOOKUP(D91,$DK$32:$DN$50,4,TRUE)," ")))</f>
        <v>5.7000000000000002E-2</v>
      </c>
      <c r="G91" s="76">
        <f>IF(Cotización!$B$7 ="Nacional ",IFERROR(VLOOKUP(D91,$DP$32:$DS$48,2,TRUE)," "),IF(Cotización!$B$7 ="Dólar",IFERROR(VLOOKUP(D91,$DP$32:$DS$48,3,TRUE)," "),IFERROR(VLOOKUP(D91,$DP$32:$DS$48,4,TRUE)," ")))</f>
        <v>6.2799999999999995E-2</v>
      </c>
      <c r="H91" s="73">
        <f t="shared" si="87"/>
        <v>5.7945433025632792E-2</v>
      </c>
      <c r="I91" s="73">
        <f t="shared" si="88"/>
        <v>5.8118541166606981E-2</v>
      </c>
      <c r="J91" s="73">
        <f t="shared" si="89"/>
        <v>5.8178233629011873E-2</v>
      </c>
      <c r="K91" s="73">
        <f t="shared" si="90"/>
        <v>1.1959677910775943E-2</v>
      </c>
      <c r="L91" s="73">
        <f t="shared" si="91"/>
        <v>1.1971857389901544E-2</v>
      </c>
      <c r="M91" s="73">
        <f t="shared" si="81"/>
        <v>1.1924357421311699E-2</v>
      </c>
      <c r="N91" s="73">
        <f t="shared" si="92"/>
        <v>5.3009517074483453E-2</v>
      </c>
      <c r="O91" s="73">
        <f t="shared" si="93"/>
        <v>5.4937135877191949E-2</v>
      </c>
      <c r="P91" s="73">
        <f t="shared" si="82"/>
        <v>6.052723040504656E-2</v>
      </c>
      <c r="Q91" s="73">
        <f t="shared" si="94"/>
        <v>0.12315960809339688</v>
      </c>
      <c r="R91" s="73">
        <f t="shared" si="95"/>
        <v>0.12501535495457489</v>
      </c>
      <c r="S91" s="73">
        <f t="shared" si="96"/>
        <v>0.13039702085199106</v>
      </c>
      <c r="T91" s="73">
        <f t="shared" si="97"/>
        <v>0.87684039190660312</v>
      </c>
      <c r="U91" s="73">
        <f t="shared" si="98"/>
        <v>0.87498464504542506</v>
      </c>
      <c r="V91" s="73">
        <f t="shared" si="99"/>
        <v>0.86960297914800888</v>
      </c>
      <c r="W91" s="73">
        <f t="shared" si="139"/>
        <v>9.4629131666671643E-4</v>
      </c>
      <c r="X91" s="73">
        <f t="shared" si="140"/>
        <v>7.4064636883341072E-4</v>
      </c>
      <c r="Y91" s="73">
        <f t="shared" si="141"/>
        <v>3.9683077596002462E-4</v>
      </c>
      <c r="Z91" s="77">
        <v>8.1659999999999996E-2</v>
      </c>
      <c r="AA91" s="78">
        <v>1.4866000000000001E-2</v>
      </c>
      <c r="AB91" s="78">
        <f>IF(Cotización!$B$7 ="Nacional ",IFERROR(VLOOKUP(D91,$DU$6:$DX$20,2,TRUE)," "),IF(Cotización!$B$7 ="Dólar",IFERROR(VLOOKUP(D91,$DU$6:$DX$20,3,TRUE)," "),IFERROR(VLOOKUP(D91,$DU$6:$DX$20,4,TRUE)," ")))</f>
        <v>5.5E-2</v>
      </c>
      <c r="AC91" s="78">
        <f>IF(Cotización!$B$7 ="Nacional ",IFERROR(VLOOKUP(D91,$DK$6:$DN$24,2,TRUE)," "),IF(Cotización!$B$7 ="Dólar",IFERROR(VLOOKUP(D91,$DK$6:$DN$24,3,TRUE)," "),IFERROR(VLOOKUP(D91,$DK$6:$DN$24,4,TRUE)," ")))</f>
        <v>5.7000000000000002E-2</v>
      </c>
      <c r="AD91" s="79">
        <f xml:space="preserve"> IF(Cotización!$B$7 ="Nacional ",IFERROR(VLOOKUP(D91,$DP$6:$DS$22,2,TRUE)," "),IF(Cotización!$B$7 ="Dólar",IFERROR(VLOOKUP(D91,$DP$6:$DS$22,3,TRUE)," "),IFERROR(VLOOKUP(D91,$DP$6:$DS$22,4,TRUE)," ")))</f>
        <v>6.2799999999999995E-2</v>
      </c>
      <c r="AE91" s="79">
        <f t="shared" si="100"/>
        <v>7.8829627108600003E-2</v>
      </c>
      <c r="AF91" s="79">
        <f t="shared" si="101"/>
        <v>7.8748776413640004E-2</v>
      </c>
      <c r="AG91" s="73">
        <f t="shared" si="102"/>
        <v>7.8514309398255988E-2</v>
      </c>
      <c r="AH91" s="73">
        <f t="shared" si="103"/>
        <v>1.3872462108600001E-2</v>
      </c>
      <c r="AI91" s="73">
        <f t="shared" si="104"/>
        <v>1.3858405413640001E-2</v>
      </c>
      <c r="AJ91" s="73">
        <f t="shared" si="105"/>
        <v>1.3817640998256E-2</v>
      </c>
      <c r="AK91" s="73">
        <f t="shared" si="106"/>
        <v>5.2367790888600003E-2</v>
      </c>
      <c r="AL91" s="73">
        <f t="shared" si="107"/>
        <v>5.4272074193640003E-2</v>
      </c>
      <c r="AM91" s="73">
        <f t="shared" si="108"/>
        <v>5.9794495778255997E-2</v>
      </c>
      <c r="AN91" s="73">
        <f t="shared" si="109"/>
        <v>0.14506988010580002</v>
      </c>
      <c r="AO91" s="73">
        <f t="shared" si="110"/>
        <v>0.14687925602092</v>
      </c>
      <c r="AP91" s="73">
        <f t="shared" si="111"/>
        <v>0.15212644617476798</v>
      </c>
      <c r="AQ91" s="73">
        <f t="shared" si="112"/>
        <v>0.85493011989419998</v>
      </c>
      <c r="AR91" s="73">
        <f t="shared" si="113"/>
        <v>0.85312074397908</v>
      </c>
      <c r="AS91" s="73">
        <f t="shared" si="114"/>
        <v>0.847873553825232</v>
      </c>
      <c r="AT91" s="73">
        <f t="shared" si="142"/>
        <v>9.4297997252633283E-4</v>
      </c>
      <c r="AU91" s="73">
        <f t="shared" si="143"/>
        <v>7.380546352199484E-4</v>
      </c>
      <c r="AV91" s="80">
        <f t="shared" si="144"/>
        <v>3.9544215150415652E-4</v>
      </c>
      <c r="AW91" s="73">
        <f t="shared" si="83"/>
        <v>5.8311384215499924E-2</v>
      </c>
      <c r="AX91" s="73">
        <f t="shared" si="115"/>
        <v>5.8485969198181061E-2</v>
      </c>
      <c r="AY91" s="73">
        <f t="shared" si="116"/>
        <v>5.8546170916346972E-2</v>
      </c>
      <c r="AZ91" s="73">
        <f t="shared" si="117"/>
        <v>5.3344452750437484E-2</v>
      </c>
      <c r="BA91" s="73">
        <f t="shared" si="118"/>
        <v>5.5284251032271581E-2</v>
      </c>
      <c r="BB91" s="73">
        <f t="shared" si="119"/>
        <v>6.0909666049590437E-2</v>
      </c>
      <c r="BC91" s="73">
        <f t="shared" si="120"/>
        <v>0.11189062366678446</v>
      </c>
      <c r="BD91" s="73">
        <f t="shared" si="121"/>
        <v>0.11377022023045263</v>
      </c>
      <c r="BE91" s="73">
        <f t="shared" si="122"/>
        <v>0.11922105026509036</v>
      </c>
      <c r="BF91" s="73">
        <f t="shared" si="123"/>
        <v>0.88810937633321552</v>
      </c>
      <c r="BG91" s="73">
        <f t="shared" si="124"/>
        <v>0.88622977976954731</v>
      </c>
      <c r="BH91" s="73">
        <f t="shared" si="125"/>
        <v>0.88077894973490967</v>
      </c>
      <c r="BI91" s="73">
        <f t="shared" si="145"/>
        <v>1.0702681080091631E-3</v>
      </c>
      <c r="BJ91" s="73">
        <f t="shared" si="146"/>
        <v>8.3768092754715143E-4</v>
      </c>
      <c r="BK91" s="80">
        <f t="shared" si="147"/>
        <v>4.4882090356972821E-4</v>
      </c>
      <c r="BL91" s="77">
        <v>8.1659999999999996E-2</v>
      </c>
      <c r="BM91" s="77">
        <f t="shared" si="126"/>
        <v>5.5E-2</v>
      </c>
      <c r="BN91" s="77">
        <f t="shared" si="127"/>
        <v>5.7000000000000002E-2</v>
      </c>
      <c r="BO91" s="79">
        <f t="shared" si="128"/>
        <v>6.2799999999999995E-2</v>
      </c>
      <c r="BP91" s="79">
        <f t="shared" si="129"/>
        <v>7.9414349999999995E-2</v>
      </c>
      <c r="BQ91" s="79">
        <f t="shared" si="130"/>
        <v>7.9332689999999997E-2</v>
      </c>
      <c r="BR91" s="73">
        <f t="shared" si="84"/>
        <v>7.9095875999999996E-2</v>
      </c>
      <c r="BS91" s="73">
        <f t="shared" si="131"/>
        <v>5.2754349999999998E-2</v>
      </c>
      <c r="BT91" s="73">
        <f t="shared" si="132"/>
        <v>5.4672690000000003E-2</v>
      </c>
      <c r="BU91" s="73">
        <f t="shared" si="133"/>
        <v>6.0235875999999994E-2</v>
      </c>
      <c r="BV91" s="73">
        <f t="shared" si="134"/>
        <v>0.1321687</v>
      </c>
      <c r="BW91" s="73">
        <f t="shared" si="148"/>
        <v>0.13400538000000001</v>
      </c>
      <c r="BX91" s="73">
        <f t="shared" si="135"/>
        <v>0.13933175199999998</v>
      </c>
      <c r="BY91" s="73">
        <f t="shared" si="136"/>
        <v>0.86783129999999997</v>
      </c>
      <c r="BZ91" s="73">
        <f t="shared" si="137"/>
        <v>0.86599461999999994</v>
      </c>
      <c r="CA91" s="73">
        <f t="shared" si="138"/>
        <v>0.86066824800000008</v>
      </c>
      <c r="CB91" s="73">
        <f t="shared" si="149"/>
        <v>1.1730474685918029E-3</v>
      </c>
      <c r="CC91" s="73">
        <f t="shared" si="150"/>
        <v>9.1812461213541753E-4</v>
      </c>
      <c r="CD91" s="73">
        <f t="shared" si="151"/>
        <v>4.9192180991255703E-4</v>
      </c>
      <c r="CE91" s="73" t="str">
        <f>IF(A91&lt;=Cotización!$B$15+1,IF(Cotización!$B$8="Fija",VLOOKUP(Tablas!A91,Tablas!$DE$3:$DG$116,2,FALSE),(VLOOKUP(A91,Tablas!$DE$3:$DG$116,3,FALSE))/100),"")</f>
        <v/>
      </c>
      <c r="CF91" s="81">
        <f t="shared" si="85"/>
        <v>2.4190959917386835E-2</v>
      </c>
      <c r="CG91" s="81">
        <f t="shared" si="86"/>
        <v>2.3189187037372355E-2</v>
      </c>
      <c r="CH91" s="83">
        <f>IF(D91&lt;=110,IF(Cotización!$B$10="Geométrico",POWER(1+Cotización!$B$11,Tablas!A91),1+Tablas!A91*Cotización!$B$11),"")</f>
        <v>1.88</v>
      </c>
      <c r="CI91" s="83">
        <f>IF(Cotización!$F$3="","",Cotización!$F$3)</f>
        <v>0.04</v>
      </c>
      <c r="CJ91" s="83">
        <f>IF(Cotización!$G$3="","",Cotización!$G$3)</f>
        <v>0.04</v>
      </c>
      <c r="CK91" s="83">
        <f>IF(Cotización!$H$3="","",Cotización!$H$3)</f>
        <v>0.04</v>
      </c>
      <c r="CL91" s="52"/>
      <c r="CM91" s="52"/>
      <c r="CN91" s="52"/>
      <c r="CP91" s="15">
        <v>88</v>
      </c>
      <c r="CQ91" s="16"/>
      <c r="CR91"/>
      <c r="CS91" s="15">
        <v>89</v>
      </c>
      <c r="CT91" s="15">
        <v>89</v>
      </c>
      <c r="CU91"/>
      <c r="CV91"/>
      <c r="CW91"/>
      <c r="CX91"/>
      <c r="CY91"/>
      <c r="CZ91"/>
      <c r="DA91"/>
      <c r="DB91"/>
      <c r="DE91" s="24">
        <v>86</v>
      </c>
      <c r="DF91" s="23">
        <f>Cotización!$B$9</f>
        <v>4.2500000000000003E-2</v>
      </c>
      <c r="DG91" s="158">
        <v>4.3</v>
      </c>
    </row>
    <row r="92" spans="1:111" s="12" customFormat="1" ht="15.6" x14ac:dyDescent="0.3">
      <c r="A92" s="10">
        <f t="shared" si="152"/>
        <v>89</v>
      </c>
      <c r="B92" s="11">
        <v>6.4882490005752302E-2</v>
      </c>
      <c r="C92" s="11">
        <v>1.399996332194098E-2</v>
      </c>
      <c r="D92" s="10">
        <f t="shared" si="153"/>
        <v>90</v>
      </c>
      <c r="E92" s="73">
        <f>IF(Cotización!$B$7 ="Nacional ",IFERROR(VLOOKUP(D92,$DU$32:$DX$46,2,TRUE)," "),IF(Cotización!$B$7 ="Dólar",IFERROR(VLOOKUP(D92,$DU$32:$DX$46,3,TRUE)," "),IFERROR(VLOOKUP(D92,$DU$32:$DX$46,4,TRUE)," ")))</f>
        <v>5.5E-2</v>
      </c>
      <c r="F92" s="73">
        <f>IF(Cotización!$B$7 ="Nacional ",IFERROR(VLOOKUP(D92,$DK$32:$DN$50,2,TRUE)," "),IF(Cotización!$B$7 ="Dólar",IFERROR(VLOOKUP(D92,$DK$32:$DN$50,3,TRUE)," "),IFERROR(VLOOKUP(D92,$DK$32:$DN$50,4,TRUE)," ")))</f>
        <v>5.7000000000000002E-2</v>
      </c>
      <c r="G92" s="76">
        <f>IF(Cotización!$B$7 ="Nacional ",IFERROR(VLOOKUP(D92,$DP$32:$DS$48,2,TRUE)," "),IF(Cotización!$B$7 ="Dólar",IFERROR(VLOOKUP(D92,$DP$32:$DS$48,3,TRUE)," "),IFERROR(VLOOKUP(D92,$DP$32:$DS$48,4,TRUE)," ")))</f>
        <v>6.2799999999999995E-2</v>
      </c>
      <c r="H92" s="73">
        <f t="shared" si="87"/>
        <v>6.2410018424667944E-2</v>
      </c>
      <c r="I92" s="73">
        <f t="shared" si="88"/>
        <v>6.259642149755601E-2</v>
      </c>
      <c r="J92" s="73">
        <f t="shared" si="89"/>
        <v>6.2660698419241559E-2</v>
      </c>
      <c r="K92" s="73">
        <f t="shared" si="90"/>
        <v>1.3164046824233312E-2</v>
      </c>
      <c r="L92" s="73">
        <f t="shared" si="91"/>
        <v>1.3177441219235043E-2</v>
      </c>
      <c r="M92" s="73">
        <f t="shared" si="81"/>
        <v>1.3125203078728297E-2</v>
      </c>
      <c r="N92" s="73">
        <f t="shared" si="92"/>
        <v>5.2847385662294237E-2</v>
      </c>
      <c r="O92" s="73">
        <f t="shared" si="93"/>
        <v>5.476910877728676E-2</v>
      </c>
      <c r="P92" s="73">
        <f t="shared" si="82"/>
        <v>6.0342105810765052E-2</v>
      </c>
      <c r="Q92" s="73">
        <f t="shared" si="94"/>
        <v>0.12868552530077085</v>
      </c>
      <c r="R92" s="73">
        <f t="shared" si="95"/>
        <v>0.13052957709907609</v>
      </c>
      <c r="S92" s="73">
        <f t="shared" si="96"/>
        <v>0.1358773273141613</v>
      </c>
      <c r="T92" s="73">
        <f t="shared" si="97"/>
        <v>0.87131447469922918</v>
      </c>
      <c r="U92" s="73">
        <f t="shared" si="98"/>
        <v>0.86947042290092391</v>
      </c>
      <c r="V92" s="73">
        <f t="shared" si="99"/>
        <v>0.86412267268583864</v>
      </c>
      <c r="W92" s="73">
        <f t="shared" si="139"/>
        <v>8.2974644896385917E-4</v>
      </c>
      <c r="X92" s="73">
        <f t="shared" si="140"/>
        <v>6.480542001378849E-4</v>
      </c>
      <c r="Y92" s="73">
        <f t="shared" si="141"/>
        <v>3.4508522499245345E-4</v>
      </c>
      <c r="Z92" s="77">
        <v>9.2798000000000005E-2</v>
      </c>
      <c r="AA92" s="78">
        <v>1.5701E-2</v>
      </c>
      <c r="AB92" s="78">
        <f>IF(Cotización!$B$7 ="Nacional ",IFERROR(VLOOKUP(D92,$DU$6:$DX$20,2,TRUE)," "),IF(Cotización!$B$7 ="Dólar",IFERROR(VLOOKUP(D92,$DU$6:$DX$20,3,TRUE)," "),IFERROR(VLOOKUP(D92,$DU$6:$DX$20,4,TRUE)," ")))</f>
        <v>5.5E-2</v>
      </c>
      <c r="AC92" s="78">
        <f>IF(Cotización!$B$7 ="Nacional ",IFERROR(VLOOKUP(D92,$DK$6:$DN$24,2,TRUE)," "),IF(Cotización!$B$7 ="Dólar",IFERROR(VLOOKUP(D92,$DK$6:$DN$24,3,TRUE)," "),IFERROR(VLOOKUP(D92,$DK$6:$DN$24,4,TRUE)," ")))</f>
        <v>5.7000000000000002E-2</v>
      </c>
      <c r="AD92" s="79">
        <f xml:space="preserve"> IF(Cotización!$B$7 ="Nacional ",IFERROR(VLOOKUP(D92,$DP$6:$DS$22,2,TRUE)," "),IF(Cotización!$B$7 ="Dólar",IFERROR(VLOOKUP(D92,$DP$6:$DS$22,3,TRUE)," "),IFERROR(VLOOKUP(D92,$DP$6:$DS$22,4,TRUE)," ")))</f>
        <v>6.2799999999999995E-2</v>
      </c>
      <c r="AE92" s="79">
        <f t="shared" si="100"/>
        <v>8.954425635996334E-2</v>
      </c>
      <c r="AF92" s="79">
        <f t="shared" si="101"/>
        <v>8.9452429707562009E-2</v>
      </c>
      <c r="AG92" s="73">
        <f t="shared" si="102"/>
        <v>8.9186132415598141E-2</v>
      </c>
      <c r="AH92" s="73">
        <f t="shared" si="103"/>
        <v>1.4567423859963331E-2</v>
      </c>
      <c r="AI92" s="73">
        <f t="shared" si="104"/>
        <v>1.4552694207562E-2</v>
      </c>
      <c r="AJ92" s="73">
        <f t="shared" si="105"/>
        <v>1.4509978215598133E-2</v>
      </c>
      <c r="AK92" s="73">
        <f t="shared" si="106"/>
        <v>5.2042989558963325E-2</v>
      </c>
      <c r="AL92" s="73">
        <f t="shared" si="107"/>
        <v>5.3935461906561996E-2</v>
      </c>
      <c r="AM92" s="73">
        <f t="shared" si="108"/>
        <v>5.9423631714598121E-2</v>
      </c>
      <c r="AN92" s="73">
        <f t="shared" si="109"/>
        <v>0.15615466977888998</v>
      </c>
      <c r="AO92" s="73">
        <f t="shared" si="110"/>
        <v>0.15794058582168602</v>
      </c>
      <c r="AP92" s="73">
        <f t="shared" si="111"/>
        <v>0.16311974234579441</v>
      </c>
      <c r="AQ92" s="73">
        <f t="shared" si="112"/>
        <v>0.84384533022110997</v>
      </c>
      <c r="AR92" s="73">
        <f t="shared" si="113"/>
        <v>0.84205941417831398</v>
      </c>
      <c r="AS92" s="73">
        <f t="shared" si="114"/>
        <v>0.83688025765420559</v>
      </c>
      <c r="AT92" s="73">
        <f t="shared" si="142"/>
        <v>8.0618198096976711E-4</v>
      </c>
      <c r="AU92" s="73">
        <f t="shared" si="143"/>
        <v>6.2964971949605087E-4</v>
      </c>
      <c r="AV92" s="80">
        <f t="shared" si="144"/>
        <v>3.3528494232812502E-4</v>
      </c>
      <c r="AW92" s="73">
        <f t="shared" si="83"/>
        <v>6.2845179819571675E-2</v>
      </c>
      <c r="AX92" s="73">
        <f t="shared" si="115"/>
        <v>6.303333904058836E-2</v>
      </c>
      <c r="AY92" s="73">
        <f t="shared" si="116"/>
        <v>6.309822153059412E-2</v>
      </c>
      <c r="AZ92" s="73">
        <f t="shared" si="117"/>
        <v>5.3215731524841811E-2</v>
      </c>
      <c r="BA92" s="73">
        <f t="shared" si="118"/>
        <v>5.5150849034836059E-2</v>
      </c>
      <c r="BB92" s="73">
        <f t="shared" si="119"/>
        <v>6.0762689813819375E-2</v>
      </c>
      <c r="BC92" s="73">
        <f t="shared" si="120"/>
        <v>0.11631395305543593</v>
      </c>
      <c r="BD92" s="73">
        <f t="shared" si="121"/>
        <v>0.11818418807542441</v>
      </c>
      <c r="BE92" s="73">
        <f t="shared" si="122"/>
        <v>0.12360786963339104</v>
      </c>
      <c r="BF92" s="73">
        <f t="shared" si="123"/>
        <v>0.8836860469445641</v>
      </c>
      <c r="BG92" s="73">
        <f t="shared" si="124"/>
        <v>0.88181581192457559</v>
      </c>
      <c r="BH92" s="73">
        <f t="shared" si="125"/>
        <v>0.8763921303666089</v>
      </c>
      <c r="BI92" s="73">
        <f t="shared" si="145"/>
        <v>9.5051514191334834E-4</v>
      </c>
      <c r="BJ92" s="73">
        <f t="shared" si="146"/>
        <v>7.4237778393726212E-4</v>
      </c>
      <c r="BK92" s="80">
        <f t="shared" si="147"/>
        <v>3.9531200406521836E-4</v>
      </c>
      <c r="BL92" s="77">
        <v>9.2798000000000005E-2</v>
      </c>
      <c r="BM92" s="77">
        <f t="shared" si="126"/>
        <v>5.5E-2</v>
      </c>
      <c r="BN92" s="77">
        <f t="shared" si="127"/>
        <v>5.7000000000000002E-2</v>
      </c>
      <c r="BO92" s="79">
        <f t="shared" si="128"/>
        <v>6.2799999999999995E-2</v>
      </c>
      <c r="BP92" s="79">
        <f t="shared" si="129"/>
        <v>9.0246055000000006E-2</v>
      </c>
      <c r="BQ92" s="79">
        <f t="shared" si="130"/>
        <v>9.0153257000000014E-2</v>
      </c>
      <c r="BR92" s="73">
        <f t="shared" si="84"/>
        <v>8.9884142800000011E-2</v>
      </c>
      <c r="BS92" s="73">
        <f t="shared" si="131"/>
        <v>5.2448055E-2</v>
      </c>
      <c r="BT92" s="73">
        <f t="shared" si="132"/>
        <v>5.4355257000000004E-2</v>
      </c>
      <c r="BU92" s="73">
        <f t="shared" si="133"/>
        <v>5.98861428E-2</v>
      </c>
      <c r="BV92" s="73">
        <f t="shared" si="134"/>
        <v>0.14269411000000001</v>
      </c>
      <c r="BW92" s="73">
        <f t="shared" si="148"/>
        <v>0.14450851400000003</v>
      </c>
      <c r="BX92" s="73">
        <f t="shared" si="135"/>
        <v>0.1497702856</v>
      </c>
      <c r="BY92" s="73">
        <f t="shared" si="136"/>
        <v>0.85730589000000001</v>
      </c>
      <c r="BZ92" s="73">
        <f t="shared" si="137"/>
        <v>0.85549148600000002</v>
      </c>
      <c r="CA92" s="73">
        <f t="shared" si="138"/>
        <v>0.85022971439999995</v>
      </c>
      <c r="CB92" s="73">
        <f t="shared" si="149"/>
        <v>1.0180073096297336E-3</v>
      </c>
      <c r="CC92" s="73">
        <f t="shared" si="150"/>
        <v>7.9509097459885825E-4</v>
      </c>
      <c r="CD92" s="73">
        <f t="shared" si="151"/>
        <v>4.2338148229042951E-4</v>
      </c>
      <c r="CE92" s="73" t="str">
        <f>IF(A92&lt;=Cotización!$B$15+1,IF(Cotización!$B$8="Fija",VLOOKUP(Tablas!A92,Tablas!$DE$3:$DG$116,2,FALSE),(VLOOKUP(A92,Tablas!$DE$3:$DG$116,3,FALSE))/100),"")</f>
        <v/>
      </c>
      <c r="CF92" s="81">
        <f t="shared" si="85"/>
        <v>2.3189187037372355E-2</v>
      </c>
      <c r="CG92" s="81">
        <f t="shared" si="86"/>
        <v>2.2228898617113069E-2</v>
      </c>
      <c r="CH92" s="83">
        <f>IF(D92&lt;=110,IF(Cotización!$B$10="Geométrico",POWER(1+Cotización!$B$11,Tablas!A92),1+Tablas!A92*Cotización!$B$11),"")</f>
        <v>1.8900000000000001</v>
      </c>
      <c r="CI92" s="83">
        <f>IF(Cotización!$F$3="","",Cotización!$F$3)</f>
        <v>0.04</v>
      </c>
      <c r="CJ92" s="83">
        <f>IF(Cotización!$G$3="","",Cotización!$G$3)</f>
        <v>0.04</v>
      </c>
      <c r="CK92" s="83">
        <f>IF(Cotización!$H$3="","",Cotización!$H$3)</f>
        <v>0.04</v>
      </c>
      <c r="CL92" s="52"/>
      <c r="CM92" s="52"/>
      <c r="CN92" s="52"/>
      <c r="CP92" s="15">
        <v>89</v>
      </c>
      <c r="CQ92"/>
      <c r="CR92"/>
      <c r="CS92" s="15">
        <v>90</v>
      </c>
      <c r="CT92" s="15">
        <v>90</v>
      </c>
      <c r="CU92"/>
      <c r="CV92"/>
      <c r="CW92"/>
      <c r="CX92"/>
      <c r="CY92"/>
      <c r="CZ92"/>
      <c r="DA92"/>
      <c r="DB92"/>
      <c r="DE92" s="24">
        <v>87</v>
      </c>
      <c r="DF92" s="23">
        <f>Cotización!$B$9</f>
        <v>4.2500000000000003E-2</v>
      </c>
      <c r="DG92" s="158">
        <v>4.3</v>
      </c>
    </row>
    <row r="93" spans="1:111" s="12" customFormat="1" ht="15.6" x14ac:dyDescent="0.3">
      <c r="A93" s="10">
        <f t="shared" si="152"/>
        <v>90</v>
      </c>
      <c r="B93" s="11">
        <v>6.9927198717899666E-2</v>
      </c>
      <c r="C93" s="11">
        <v>1.5446691476105329E-2</v>
      </c>
      <c r="D93" s="10">
        <f t="shared" si="153"/>
        <v>91</v>
      </c>
      <c r="E93" s="73">
        <f>IF(Cotización!$B$7 ="Nacional ",IFERROR(VLOOKUP(D93,$DU$32:$DX$46,2,TRUE)," "),IF(Cotización!$B$7 ="Dólar",IFERROR(VLOOKUP(D93,$DU$32:$DX$46,3,TRUE)," "),IFERROR(VLOOKUP(D93,$DU$32:$DX$46,4,TRUE)," ")))</f>
        <v>5.5E-2</v>
      </c>
      <c r="F93" s="73">
        <f>IF(Cotización!$B$7 ="Nacional ",IFERROR(VLOOKUP(D93,$DK$32:$DN$50,2,TRUE)," "),IF(Cotización!$B$7 ="Dólar",IFERROR(VLOOKUP(D93,$DK$32:$DN$50,3,TRUE)," "),IFERROR(VLOOKUP(D93,$DK$32:$DN$50,4,TRUE)," ")))</f>
        <v>5.7000000000000002E-2</v>
      </c>
      <c r="G93" s="76">
        <f>IF(Cotización!$B$7 ="Nacional ",IFERROR(VLOOKUP(D93,$DP$32:$DS$48,2,TRUE)," "),IF(Cotización!$B$7 ="Dólar",IFERROR(VLOOKUP(D93,$DP$32:$DS$48,3,TRUE)," "),IFERROR(VLOOKUP(D93,$DP$32:$DS$48,4,TRUE)," ")))</f>
        <v>6.2799999999999995E-2</v>
      </c>
      <c r="H93" s="73">
        <f t="shared" si="87"/>
        <v>6.7214023757526858E-2</v>
      </c>
      <c r="I93" s="73">
        <f t="shared" si="88"/>
        <v>6.741472435567096E-2</v>
      </c>
      <c r="J93" s="73">
        <f t="shared" si="89"/>
        <v>6.7483931458479279E-2</v>
      </c>
      <c r="K93" s="73">
        <f t="shared" si="90"/>
        <v>1.4486911570267765E-2</v>
      </c>
      <c r="L93" s="73">
        <f t="shared" si="91"/>
        <v>1.4501638165834281E-2</v>
      </c>
      <c r="M93" s="73">
        <f t="shared" si="81"/>
        <v>1.4444204443124869E-2</v>
      </c>
      <c r="N93" s="73">
        <f t="shared" si="92"/>
        <v>5.2672020657178562E-2</v>
      </c>
      <c r="O93" s="73">
        <f t="shared" si="93"/>
        <v>5.458736686289415E-2</v>
      </c>
      <c r="P93" s="73">
        <f t="shared" si="82"/>
        <v>6.0141870859469336E-2</v>
      </c>
      <c r="Q93" s="73">
        <f t="shared" si="94"/>
        <v>0.1346575902814921</v>
      </c>
      <c r="R93" s="73">
        <f t="shared" si="95"/>
        <v>0.13648900278883289</v>
      </c>
      <c r="S93" s="73">
        <f t="shared" si="96"/>
        <v>0.14180009906012106</v>
      </c>
      <c r="T93" s="73">
        <f t="shared" si="97"/>
        <v>0.86534240971850784</v>
      </c>
      <c r="U93" s="73">
        <f t="shared" si="98"/>
        <v>0.86351099721116709</v>
      </c>
      <c r="V93" s="73">
        <f t="shared" si="99"/>
        <v>0.85819990093987897</v>
      </c>
      <c r="W93" s="73">
        <f t="shared" si="139"/>
        <v>7.2297009131249573E-4</v>
      </c>
      <c r="X93" s="73">
        <f t="shared" si="140"/>
        <v>5.6346395945660677E-4</v>
      </c>
      <c r="Y93" s="73">
        <f t="shared" si="141"/>
        <v>2.9819596692487287E-4</v>
      </c>
      <c r="Z93" s="77">
        <v>0.105476</v>
      </c>
      <c r="AA93" s="78">
        <v>1.6573000000000001E-2</v>
      </c>
      <c r="AB93" s="78">
        <f>IF(Cotización!$B$7 ="Nacional ",IFERROR(VLOOKUP(D93,$DU$6:$DX$20,2,TRUE)," "),IF(Cotización!$B$7 ="Dólar",IFERROR(VLOOKUP(D93,$DU$6:$DX$20,3,TRUE)," "),IFERROR(VLOOKUP(D93,$DU$6:$DX$20,4,TRUE)," ")))</f>
        <v>5.5E-2</v>
      </c>
      <c r="AC93" s="78">
        <f>IF(Cotización!$B$7 ="Nacional ",IFERROR(VLOOKUP(D93,$DK$6:$DN$24,2,TRUE)," "),IF(Cotización!$B$7 ="Dólar",IFERROR(VLOOKUP(D93,$DK$6:$DN$24,3,TRUE)," "),IFERROR(VLOOKUP(D93,$DK$6:$DN$24,4,TRUE)," ")))</f>
        <v>5.7000000000000002E-2</v>
      </c>
      <c r="AD93" s="79">
        <f xml:space="preserve"> IF(Cotización!$B$7 ="Nacional ",IFERROR(VLOOKUP(D93,$DP$6:$DS$22,2,TRUE)," "),IF(Cotización!$B$7 ="Dólar",IFERROR(VLOOKUP(D93,$DP$6:$DS$22,3,TRUE)," "),IFERROR(VLOOKUP(D93,$DP$6:$DS$22,4,TRUE)," ")))</f>
        <v>6.2799999999999995E-2</v>
      </c>
      <c r="AE93" s="79">
        <f t="shared" si="100"/>
        <v>0.10173343077804668</v>
      </c>
      <c r="AF93" s="79">
        <f t="shared" si="101"/>
        <v>0.101629120147212</v>
      </c>
      <c r="AG93" s="73">
        <f t="shared" si="102"/>
        <v>0.10132661931779148</v>
      </c>
      <c r="AH93" s="73">
        <f t="shared" si="103"/>
        <v>1.5275263278046668E-2</v>
      </c>
      <c r="AI93" s="73">
        <f t="shared" si="104"/>
        <v>1.5259855647212E-2</v>
      </c>
      <c r="AJ93" s="73">
        <f t="shared" si="105"/>
        <v>1.5215173517791468E-2</v>
      </c>
      <c r="AK93" s="73">
        <f t="shared" si="106"/>
        <v>5.1675700152046665E-2</v>
      </c>
      <c r="AL93" s="73">
        <f t="shared" si="107"/>
        <v>5.3554816521211995E-2</v>
      </c>
      <c r="AM93" s="73">
        <f t="shared" si="108"/>
        <v>5.9004253991791454E-2</v>
      </c>
      <c r="AN93" s="73">
        <f t="shared" si="109"/>
        <v>0.16868439420814002</v>
      </c>
      <c r="AO93" s="73">
        <f t="shared" si="110"/>
        <v>0.170443792315636</v>
      </c>
      <c r="AP93" s="73">
        <f t="shared" si="111"/>
        <v>0.1755460468273744</v>
      </c>
      <c r="AQ93" s="73">
        <f t="shared" si="112"/>
        <v>0.83131560579186004</v>
      </c>
      <c r="AR93" s="73">
        <f t="shared" si="113"/>
        <v>0.829556207684364</v>
      </c>
      <c r="AS93" s="73">
        <f t="shared" si="114"/>
        <v>0.8244539531726256</v>
      </c>
      <c r="AT93" s="73">
        <f t="shared" si="142"/>
        <v>6.8029289994974177E-4</v>
      </c>
      <c r="AU93" s="73">
        <f t="shared" si="143"/>
        <v>5.302024739363843E-4</v>
      </c>
      <c r="AV93" s="80">
        <f t="shared" si="144"/>
        <v>2.8059334892313674E-4</v>
      </c>
      <c r="AW93" s="73">
        <f t="shared" si="83"/>
        <v>6.7731484678157622E-2</v>
      </c>
      <c r="AX93" s="73">
        <f t="shared" si="115"/>
        <v>6.7934273554439525E-2</v>
      </c>
      <c r="AY93" s="73">
        <f t="shared" si="116"/>
        <v>6.8004200753157426E-2</v>
      </c>
      <c r="AZ93" s="73">
        <f t="shared" si="117"/>
        <v>5.307700203525776E-2</v>
      </c>
      <c r="BA93" s="73">
        <f t="shared" si="118"/>
        <v>5.5007074836539861E-2</v>
      </c>
      <c r="BB93" s="73">
        <f t="shared" si="119"/>
        <v>6.0604285960257943E-2</v>
      </c>
      <c r="BC93" s="73">
        <f t="shared" si="120"/>
        <v>0.12108120278841519</v>
      </c>
      <c r="BD93" s="73">
        <f t="shared" si="121"/>
        <v>0.12294134839097939</v>
      </c>
      <c r="BE93" s="73">
        <f t="shared" si="122"/>
        <v>0.12833577063841556</v>
      </c>
      <c r="BF93" s="73">
        <f t="shared" si="123"/>
        <v>0.87891879721158483</v>
      </c>
      <c r="BG93" s="73">
        <f t="shared" si="124"/>
        <v>0.87705865160902063</v>
      </c>
      <c r="BH93" s="73">
        <f t="shared" si="125"/>
        <v>0.87166422936158439</v>
      </c>
      <c r="BI93" s="73">
        <f t="shared" si="145"/>
        <v>8.3995696831835811E-4</v>
      </c>
      <c r="BJ93" s="73">
        <f t="shared" si="146"/>
        <v>6.5464046829740395E-4</v>
      </c>
      <c r="BK93" s="80">
        <f t="shared" si="147"/>
        <v>3.4644832940221028E-4</v>
      </c>
      <c r="BL93" s="77">
        <v>0.105476</v>
      </c>
      <c r="BM93" s="77">
        <f t="shared" si="126"/>
        <v>5.5E-2</v>
      </c>
      <c r="BN93" s="77">
        <f t="shared" si="127"/>
        <v>5.7000000000000002E-2</v>
      </c>
      <c r="BO93" s="79">
        <f t="shared" si="128"/>
        <v>6.2799999999999995E-2</v>
      </c>
      <c r="BP93" s="79">
        <f t="shared" si="129"/>
        <v>0.10257541000000001</v>
      </c>
      <c r="BQ93" s="79">
        <f t="shared" si="130"/>
        <v>0.102469934</v>
      </c>
      <c r="BR93" s="73">
        <f t="shared" si="84"/>
        <v>0.1021640536</v>
      </c>
      <c r="BS93" s="73">
        <f t="shared" si="131"/>
        <v>5.2099410000000006E-2</v>
      </c>
      <c r="BT93" s="73">
        <f t="shared" si="132"/>
        <v>5.3993934000000007E-2</v>
      </c>
      <c r="BU93" s="73">
        <f t="shared" si="133"/>
        <v>5.94880536E-2</v>
      </c>
      <c r="BV93" s="73">
        <f t="shared" si="134"/>
        <v>0.15467482000000002</v>
      </c>
      <c r="BW93" s="73">
        <f t="shared" si="148"/>
        <v>0.15646386800000001</v>
      </c>
      <c r="BX93" s="73">
        <f t="shared" si="135"/>
        <v>0.16165210720000001</v>
      </c>
      <c r="BY93" s="73">
        <f t="shared" si="136"/>
        <v>0.84532518000000001</v>
      </c>
      <c r="BZ93" s="73">
        <f t="shared" si="137"/>
        <v>0.84353613199999999</v>
      </c>
      <c r="CA93" s="73">
        <f t="shared" si="138"/>
        <v>0.83834789279999999</v>
      </c>
      <c r="CB93" s="73">
        <f t="shared" si="149"/>
        <v>8.7274366260862426E-4</v>
      </c>
      <c r="CC93" s="73">
        <f t="shared" si="150"/>
        <v>6.801935593647655E-4</v>
      </c>
      <c r="CD93" s="73">
        <f t="shared" si="151"/>
        <v>3.599715167700405E-4</v>
      </c>
      <c r="CE93" s="73" t="str">
        <f>IF(A93&lt;=Cotización!$B$15+1,IF(Cotización!$B$8="Fija",VLOOKUP(Tablas!A93,Tablas!$DE$3:$DG$116,2,FALSE),(VLOOKUP(A93,Tablas!$DE$3:$DG$116,3,FALSE))/100),"")</f>
        <v/>
      </c>
      <c r="CF93" s="81">
        <f t="shared" si="85"/>
        <v>2.2228898617113069E-2</v>
      </c>
      <c r="CG93" s="81">
        <f t="shared" si="86"/>
        <v>2.1308376741864518E-2</v>
      </c>
      <c r="CH93" s="83">
        <f>IF(D93&lt;=110,IF(Cotización!$B$10="Geométrico",POWER(1+Cotización!$B$11,Tablas!A93),1+Tablas!A93*Cotización!$B$11),"")</f>
        <v>1.9</v>
      </c>
      <c r="CI93" s="83">
        <f>IF(Cotización!$F$3="","",Cotización!$F$3)</f>
        <v>0.04</v>
      </c>
      <c r="CJ93" s="83">
        <f>IF(Cotización!$G$3="","",Cotización!$G$3)</f>
        <v>0.04</v>
      </c>
      <c r="CK93" s="83">
        <f>IF(Cotización!$H$3="","",Cotización!$H$3)</f>
        <v>0.04</v>
      </c>
      <c r="CL93" s="52"/>
      <c r="CM93" s="52"/>
      <c r="CN93" s="52"/>
      <c r="CP93" s="15">
        <v>90</v>
      </c>
      <c r="CQ93"/>
      <c r="CR93"/>
      <c r="CS93" s="15">
        <v>91</v>
      </c>
      <c r="CT93" s="15">
        <v>91</v>
      </c>
      <c r="CU93"/>
      <c r="CV93"/>
      <c r="CW93"/>
      <c r="CX93"/>
      <c r="CY93"/>
      <c r="CZ93"/>
      <c r="DA93"/>
      <c r="DB93"/>
      <c r="DE93" s="24">
        <v>88</v>
      </c>
      <c r="DF93" s="23">
        <f>Cotización!$B$9</f>
        <v>4.2500000000000003E-2</v>
      </c>
      <c r="DG93" s="158">
        <v>4.3</v>
      </c>
    </row>
    <row r="94" spans="1:111" s="12" customFormat="1" ht="15.6" x14ac:dyDescent="0.3">
      <c r="A94" s="10">
        <f t="shared" si="152"/>
        <v>91</v>
      </c>
      <c r="B94" s="11">
        <v>7.5364140927685064E-2</v>
      </c>
      <c r="C94" s="11">
        <v>1.7042921618519318E-2</v>
      </c>
      <c r="D94" s="10">
        <f t="shared" si="153"/>
        <v>92</v>
      </c>
      <c r="E94" s="73">
        <f>IF(Cotización!$B$7 ="Nacional ",IFERROR(VLOOKUP(D94,$DU$32:$DX$46,2,TRUE)," "),IF(Cotización!$B$7 ="Dólar",IFERROR(VLOOKUP(D94,$DU$32:$DX$46,3,TRUE)," "),IFERROR(VLOOKUP(D94,$DU$32:$DX$46,4,TRUE)," ")))</f>
        <v>5.5E-2</v>
      </c>
      <c r="F94" s="73">
        <f>IF(Cotización!$B$7 ="Nacional ",IFERROR(VLOOKUP(D94,$DK$32:$DN$50,2,TRUE)," "),IF(Cotización!$B$7 ="Dólar",IFERROR(VLOOKUP(D94,$DK$32:$DN$50,3,TRUE)," "),IFERROR(VLOOKUP(D94,$DK$32:$DN$50,4,TRUE)," ")))</f>
        <v>5.7000000000000002E-2</v>
      </c>
      <c r="G94" s="76">
        <f>IF(Cotización!$B$7 ="Nacional ",IFERROR(VLOOKUP(D94,$DP$32:$DS$48,2,TRUE)," "),IF(Cotización!$B$7 ="Dólar",IFERROR(VLOOKUP(D94,$DP$32:$DS$48,3,TRUE)," "),IFERROR(VLOOKUP(D94,$DP$32:$DS$48,4,TRUE)," ")))</f>
        <v>6.2799999999999995E-2</v>
      </c>
      <c r="H94" s="73">
        <f t="shared" si="87"/>
        <v>7.2382381628954079E-2</v>
      </c>
      <c r="I94" s="73">
        <f t="shared" si="88"/>
        <v>7.2598454415694125E-2</v>
      </c>
      <c r="J94" s="73">
        <f t="shared" si="89"/>
        <v>7.2672962273190686E-2</v>
      </c>
      <c r="K94" s="73">
        <f t="shared" si="90"/>
        <v>1.5939389856839601E-2</v>
      </c>
      <c r="L94" s="73">
        <f t="shared" si="91"/>
        <v>1.5955576495027001E-2</v>
      </c>
      <c r="M94" s="73">
        <f t="shared" si="81"/>
        <v>1.5892448606096139E-2</v>
      </c>
      <c r="N94" s="73">
        <f t="shared" si="92"/>
        <v>5.2482353574335137E-2</v>
      </c>
      <c r="O94" s="73">
        <f t="shared" si="93"/>
        <v>5.4390802795220052E-2</v>
      </c>
      <c r="P94" s="73">
        <f t="shared" si="82"/>
        <v>5.9925305535786295E-2</v>
      </c>
      <c r="Q94" s="73">
        <f t="shared" si="94"/>
        <v>0.14111089234255283</v>
      </c>
      <c r="R94" s="73">
        <f t="shared" si="95"/>
        <v>0.14292864706775377</v>
      </c>
      <c r="S94" s="73">
        <f t="shared" si="96"/>
        <v>0.14820013577083652</v>
      </c>
      <c r="T94" s="73">
        <f t="shared" si="97"/>
        <v>0.85888910765744719</v>
      </c>
      <c r="U94" s="73">
        <f t="shared" si="98"/>
        <v>0.85707135293224623</v>
      </c>
      <c r="V94" s="73">
        <f t="shared" si="99"/>
        <v>0.85179986422916354</v>
      </c>
      <c r="W94" s="73">
        <f t="shared" si="139"/>
        <v>6.2561668097076476E-4</v>
      </c>
      <c r="X94" s="73">
        <f t="shared" si="140"/>
        <v>4.8655732552292712E-4</v>
      </c>
      <c r="Y94" s="73">
        <f t="shared" si="141"/>
        <v>2.5591174927559729E-4</v>
      </c>
      <c r="Z94" s="77">
        <v>0.119875</v>
      </c>
      <c r="AA94" s="78">
        <v>1.7482999999999999E-2</v>
      </c>
      <c r="AB94" s="78">
        <f>IF(Cotización!$B$7 ="Nacional ",IFERROR(VLOOKUP(D94,$DU$6:$DX$20,2,TRUE)," "),IF(Cotización!$B$7 ="Dólar",IFERROR(VLOOKUP(D94,$DU$6:$DX$20,3,TRUE)," "),IFERROR(VLOOKUP(D94,$DU$6:$DX$20,4,TRUE)," ")))</f>
        <v>5.5E-2</v>
      </c>
      <c r="AC94" s="78">
        <f>IF(Cotización!$B$7 ="Nacional ",IFERROR(VLOOKUP(D94,$DK$6:$DN$24,2,TRUE)," "),IF(Cotización!$B$7 ="Dólar",IFERROR(VLOOKUP(D94,$DK$6:$DN$24,3,TRUE)," "),IFERROR(VLOOKUP(D94,$DK$6:$DN$24,4,TRUE)," ")))</f>
        <v>5.7000000000000002E-2</v>
      </c>
      <c r="AD94" s="79">
        <f xml:space="preserve"> IF(Cotización!$B$7 ="Nacional ",IFERROR(VLOOKUP(D94,$DP$6:$DS$22,2,TRUE)," "),IF(Cotización!$B$7 ="Dólar",IFERROR(VLOOKUP(D94,$DP$6:$DS$22,3,TRUE)," "),IFERROR(VLOOKUP(D94,$DP$6:$DS$22,4,TRUE)," ")))</f>
        <v>6.2799999999999995E-2</v>
      </c>
      <c r="AE94" s="79">
        <f t="shared" si="100"/>
        <v>0.11556897272229165</v>
      </c>
      <c r="AF94" s="79">
        <f t="shared" si="101"/>
        <v>0.11545049490537498</v>
      </c>
      <c r="AG94" s="73">
        <f t="shared" si="102"/>
        <v>0.11510690923631665</v>
      </c>
      <c r="AH94" s="73">
        <f t="shared" si="103"/>
        <v>1.5992752722291663E-2</v>
      </c>
      <c r="AI94" s="73">
        <f t="shared" si="104"/>
        <v>1.5976666905374998E-2</v>
      </c>
      <c r="AJ94" s="73">
        <f t="shared" si="105"/>
        <v>1.5930018036316666E-2</v>
      </c>
      <c r="AK94" s="73">
        <f t="shared" si="106"/>
        <v>5.1261077534791671E-2</v>
      </c>
      <c r="AL94" s="73">
        <f t="shared" si="107"/>
        <v>5.3125116717875003E-2</v>
      </c>
      <c r="AM94" s="73">
        <f t="shared" si="108"/>
        <v>5.8530830348816662E-2</v>
      </c>
      <c r="AN94" s="73">
        <f t="shared" si="109"/>
        <v>0.18282280297937498</v>
      </c>
      <c r="AO94" s="73">
        <f t="shared" si="110"/>
        <v>0.18455227852862499</v>
      </c>
      <c r="AP94" s="73">
        <f t="shared" si="111"/>
        <v>0.18956775762145001</v>
      </c>
      <c r="AQ94" s="73">
        <f t="shared" si="112"/>
        <v>0.81717719702062497</v>
      </c>
      <c r="AR94" s="73">
        <f t="shared" si="113"/>
        <v>0.81544772147137501</v>
      </c>
      <c r="AS94" s="73">
        <f t="shared" si="114"/>
        <v>0.81043224237854994</v>
      </c>
      <c r="AT94" s="73">
        <f t="shared" si="142"/>
        <v>5.6553810423762079E-4</v>
      </c>
      <c r="AU94" s="73">
        <f t="shared" si="143"/>
        <v>4.3983275358353479E-4</v>
      </c>
      <c r="AV94" s="80">
        <f t="shared" si="144"/>
        <v>2.3133629575362597E-4</v>
      </c>
      <c r="AW94" s="73">
        <f t="shared" si="83"/>
        <v>7.2997706902555748E-2</v>
      </c>
      <c r="AX94" s="73">
        <f t="shared" si="115"/>
        <v>7.3216262911246041E-2</v>
      </c>
      <c r="AY94" s="73">
        <f t="shared" si="116"/>
        <v>7.3291627052173722E-2</v>
      </c>
      <c r="AZ94" s="73">
        <f t="shared" si="117"/>
        <v>5.2927486124488658E-2</v>
      </c>
      <c r="BA94" s="73">
        <f t="shared" si="118"/>
        <v>5.4852121983560979E-2</v>
      </c>
      <c r="BB94" s="73">
        <f t="shared" si="119"/>
        <v>6.0433565974870686E-2</v>
      </c>
      <c r="BC94" s="73">
        <f t="shared" si="120"/>
        <v>0.12621911317666237</v>
      </c>
      <c r="BD94" s="73">
        <f t="shared" si="121"/>
        <v>0.12806838489480701</v>
      </c>
      <c r="BE94" s="73">
        <f t="shared" si="122"/>
        <v>0.13343127287742643</v>
      </c>
      <c r="BF94" s="73">
        <f t="shared" si="123"/>
        <v>0.87378088682333765</v>
      </c>
      <c r="BG94" s="73">
        <f t="shared" si="124"/>
        <v>0.87193161510519301</v>
      </c>
      <c r="BH94" s="73">
        <f t="shared" si="125"/>
        <v>0.8665687271225736</v>
      </c>
      <c r="BI94" s="73">
        <f t="shared" si="145"/>
        <v>7.3825396830386062E-4</v>
      </c>
      <c r="BJ94" s="73">
        <f t="shared" si="146"/>
        <v>5.7415808641361895E-4</v>
      </c>
      <c r="BK94" s="80">
        <f t="shared" si="147"/>
        <v>3.0198661606198595E-4</v>
      </c>
      <c r="BL94" s="77">
        <v>0.119875</v>
      </c>
      <c r="BM94" s="77">
        <f t="shared" si="126"/>
        <v>5.5E-2</v>
      </c>
      <c r="BN94" s="77">
        <f t="shared" si="127"/>
        <v>5.7000000000000002E-2</v>
      </c>
      <c r="BO94" s="79">
        <f t="shared" si="128"/>
        <v>6.2799999999999995E-2</v>
      </c>
      <c r="BP94" s="79">
        <f t="shared" si="129"/>
        <v>0.11657843749999999</v>
      </c>
      <c r="BQ94" s="79">
        <f t="shared" si="130"/>
        <v>0.1164585625</v>
      </c>
      <c r="BR94" s="73">
        <f t="shared" si="84"/>
        <v>0.116110925</v>
      </c>
      <c r="BS94" s="73">
        <f t="shared" si="131"/>
        <v>5.1703437500000005E-2</v>
      </c>
      <c r="BT94" s="73">
        <f t="shared" si="132"/>
        <v>5.3583562500000001E-2</v>
      </c>
      <c r="BU94" s="73">
        <f t="shared" si="133"/>
        <v>5.9035924999999996E-2</v>
      </c>
      <c r="BV94" s="73">
        <f t="shared" si="134"/>
        <v>0.168281875</v>
      </c>
      <c r="BW94" s="73">
        <f t="shared" si="148"/>
        <v>0.17004212499999999</v>
      </c>
      <c r="BX94" s="73">
        <f t="shared" si="135"/>
        <v>0.17514684999999999</v>
      </c>
      <c r="BY94" s="73">
        <f t="shared" si="136"/>
        <v>0.83171812499999997</v>
      </c>
      <c r="BZ94" s="73">
        <f t="shared" si="137"/>
        <v>0.82995787500000007</v>
      </c>
      <c r="CA94" s="73">
        <f t="shared" si="138"/>
        <v>0.82485315000000003</v>
      </c>
      <c r="CB94" s="73">
        <f t="shared" si="149"/>
        <v>7.3775219368849454E-4</v>
      </c>
      <c r="CC94" s="73">
        <f t="shared" si="150"/>
        <v>5.7376784407786661E-4</v>
      </c>
      <c r="CD94" s="73">
        <f t="shared" si="151"/>
        <v>3.0178136255218331E-4</v>
      </c>
      <c r="CE94" s="73" t="str">
        <f>IF(A94&lt;=Cotización!$B$15+1,IF(Cotización!$B$8="Fija",VLOOKUP(Tablas!A94,Tablas!$DE$3:$DG$116,2,FALSE),(VLOOKUP(A94,Tablas!$DE$3:$DG$116,3,FALSE))/100),"")</f>
        <v/>
      </c>
      <c r="CF94" s="81">
        <f t="shared" si="85"/>
        <v>2.1308376741864518E-2</v>
      </c>
      <c r="CG94" s="81">
        <f t="shared" si="86"/>
        <v>2.0425974637523513E-2</v>
      </c>
      <c r="CH94" s="83">
        <f>IF(D94&lt;=110,IF(Cotización!$B$10="Geométrico",POWER(1+Cotización!$B$11,Tablas!A94),1+Tablas!A94*Cotización!$B$11),"")</f>
        <v>1.9100000000000001</v>
      </c>
      <c r="CI94" s="83">
        <f>IF(Cotización!$F$3="","",Cotización!$F$3)</f>
        <v>0.04</v>
      </c>
      <c r="CJ94" s="83">
        <f>IF(Cotización!$G$3="","",Cotización!$G$3)</f>
        <v>0.04</v>
      </c>
      <c r="CK94" s="83">
        <f>IF(Cotización!$H$3="","",Cotización!$H$3)</f>
        <v>0.04</v>
      </c>
      <c r="CL94" s="52"/>
      <c r="CM94" s="52"/>
      <c r="CN94" s="52"/>
      <c r="CP94" s="15">
        <v>91</v>
      </c>
      <c r="CQ94"/>
      <c r="CR94"/>
      <c r="CS94" s="15">
        <v>92</v>
      </c>
      <c r="CT94" s="15">
        <v>92</v>
      </c>
      <c r="CU94"/>
      <c r="CV94"/>
      <c r="CW94"/>
      <c r="CX94"/>
      <c r="CY94"/>
      <c r="CZ94"/>
      <c r="DA94"/>
      <c r="DB94"/>
      <c r="DE94" s="24">
        <v>89</v>
      </c>
      <c r="DF94" s="23">
        <f>Cotización!$B$9</f>
        <v>4.2500000000000003E-2</v>
      </c>
      <c r="DG94" s="158">
        <v>4.3</v>
      </c>
    </row>
    <row r="95" spans="1:111" s="12" customFormat="1" ht="15.6" x14ac:dyDescent="0.3">
      <c r="A95" s="10">
        <f t="shared" si="152"/>
        <v>92</v>
      </c>
      <c r="B95" s="11">
        <v>8.1223813364542721E-2</v>
      </c>
      <c r="C95" s="11">
        <v>1.8804102985050905E-2</v>
      </c>
      <c r="D95" s="10">
        <f t="shared" si="153"/>
        <v>93</v>
      </c>
      <c r="E95" s="73">
        <f>IF(Cotización!$B$7 ="Nacional ",IFERROR(VLOOKUP(D95,$DU$32:$DX$46,2,TRUE)," "),IF(Cotización!$B$7 ="Dólar",IFERROR(VLOOKUP(D95,$DU$32:$DX$46,3,TRUE)," "),IFERROR(VLOOKUP(D95,$DU$32:$DX$46,4,TRUE)," ")))</f>
        <v>5.5E-2</v>
      </c>
      <c r="F95" s="73">
        <f>IF(Cotización!$B$7 ="Nacional ",IFERROR(VLOOKUP(D95,$DK$32:$DN$50,2,TRUE)," "),IF(Cotización!$B$7 ="Dólar",IFERROR(VLOOKUP(D95,$DK$32:$DN$50,3,TRUE)," "),IFERROR(VLOOKUP(D95,$DK$32:$DN$50,4,TRUE)," ")))</f>
        <v>5.7000000000000002E-2</v>
      </c>
      <c r="G95" s="76">
        <f>IF(Cotización!$B$7 ="Nacional ",IFERROR(VLOOKUP(D95,$DP$32:$DS$48,2,TRUE)," "),IF(Cotización!$B$7 ="Dólar",IFERROR(VLOOKUP(D95,$DP$32:$DS$48,3,TRUE)," "),IFERROR(VLOOKUP(D95,$DP$32:$DS$48,4,TRUE)," ")))</f>
        <v>6.2799999999999995E-2</v>
      </c>
      <c r="H95" s="73">
        <f t="shared" si="87"/>
        <v>7.7941687486471525E-2</v>
      </c>
      <c r="I95" s="73">
        <f t="shared" si="88"/>
        <v>7.8174283686056098E-2</v>
      </c>
      <c r="J95" s="73">
        <f t="shared" si="89"/>
        <v>7.8254489272119754E-2</v>
      </c>
      <c r="K95" s="73">
        <f t="shared" si="90"/>
        <v>1.7533535052379808E-2</v>
      </c>
      <c r="L95" s="73">
        <f t="shared" si="91"/>
        <v>1.7551320928063961E-2</v>
      </c>
      <c r="M95" s="73">
        <f t="shared" si="81"/>
        <v>1.7481956012895764E-2</v>
      </c>
      <c r="N95" s="73">
        <f t="shared" si="92"/>
        <v>5.2277233551160839E-2</v>
      </c>
      <c r="O95" s="73">
        <f t="shared" si="93"/>
        <v>5.417822386211215E-2</v>
      </c>
      <c r="P95" s="73">
        <f t="shared" si="82"/>
        <v>5.9691095763870917E-2</v>
      </c>
      <c r="Q95" s="73">
        <f t="shared" si="94"/>
        <v>0.14808304375134457</v>
      </c>
      <c r="R95" s="73">
        <f t="shared" si="95"/>
        <v>0.14988604260054805</v>
      </c>
      <c r="S95" s="73">
        <f t="shared" si="96"/>
        <v>0.15511473926323821</v>
      </c>
      <c r="T95" s="73">
        <f t="shared" si="97"/>
        <v>0.85191695624865549</v>
      </c>
      <c r="U95" s="73">
        <f t="shared" si="98"/>
        <v>0.85011395739945195</v>
      </c>
      <c r="V95" s="73">
        <f t="shared" si="99"/>
        <v>0.84488526073676185</v>
      </c>
      <c r="W95" s="73">
        <f t="shared" si="139"/>
        <v>5.3733535285459396E-4</v>
      </c>
      <c r="X95" s="73">
        <f t="shared" si="140"/>
        <v>4.1701434526503049E-4</v>
      </c>
      <c r="Y95" s="73">
        <f t="shared" si="141"/>
        <v>2.1798559328760152E-4</v>
      </c>
      <c r="Z95" s="77">
        <v>0.136184</v>
      </c>
      <c r="AA95" s="78">
        <v>1.8432E-2</v>
      </c>
      <c r="AB95" s="78">
        <f>IF(Cotización!$B$7 ="Nacional ",IFERROR(VLOOKUP(D95,$DU$6:$DX$20,2,TRUE)," "),IF(Cotización!$B$7 ="Dólar",IFERROR(VLOOKUP(D95,$DU$6:$DX$20,3,TRUE)," "),IFERROR(VLOOKUP(D95,$DU$6:$DX$20,4,TRUE)," ")))</f>
        <v>5.5E-2</v>
      </c>
      <c r="AC95" s="78">
        <f>IF(Cotización!$B$7 ="Nacional ",IFERROR(VLOOKUP(D95,$DK$6:$DN$24,2,TRUE)," "),IF(Cotización!$B$7 ="Dólar",IFERROR(VLOOKUP(D95,$DK$6:$DN$24,3,TRUE)," "),IFERROR(VLOOKUP(D95,$DK$6:$DN$24,4,TRUE)," ")))</f>
        <v>5.7000000000000002E-2</v>
      </c>
      <c r="AD95" s="79">
        <f xml:space="preserve"> IF(Cotización!$B$7 ="Nacional ",IFERROR(VLOOKUP(D95,$DP$6:$DS$22,2,TRUE)," "),IF(Cotización!$B$7 ="Dólar",IFERROR(VLOOKUP(D95,$DP$6:$DS$22,3,TRUE)," "),IFERROR(VLOOKUP(D95,$DP$6:$DS$22,4,TRUE)," ")))</f>
        <v>6.2799999999999995E-2</v>
      </c>
      <c r="AE95" s="79">
        <f t="shared" si="100"/>
        <v>0.13122988755327999</v>
      </c>
      <c r="AF95" s="79">
        <f t="shared" si="101"/>
        <v>0.131095376982272</v>
      </c>
      <c r="AG95" s="73">
        <f t="shared" si="102"/>
        <v>0.13070529632634881</v>
      </c>
      <c r="AH95" s="73">
        <f t="shared" si="103"/>
        <v>1.6716067553279999E-2</v>
      </c>
      <c r="AI95" s="73">
        <f t="shared" si="104"/>
        <v>1.6699308982271999E-2</v>
      </c>
      <c r="AJ95" s="73">
        <f t="shared" si="105"/>
        <v>1.6650709126348799E-2</v>
      </c>
      <c r="AK95" s="73">
        <f t="shared" si="106"/>
        <v>5.0794079297279998E-2</v>
      </c>
      <c r="AL95" s="73">
        <f t="shared" si="107"/>
        <v>5.2641136726271999E-2</v>
      </c>
      <c r="AM95" s="73">
        <f t="shared" si="108"/>
        <v>5.7997603270348794E-2</v>
      </c>
      <c r="AN95" s="73">
        <f t="shared" si="109"/>
        <v>0.19874003440384</v>
      </c>
      <c r="AO95" s="73">
        <f t="shared" si="110"/>
        <v>0.200435822690816</v>
      </c>
      <c r="AP95" s="73">
        <f t="shared" si="111"/>
        <v>0.20535360872304642</v>
      </c>
      <c r="AQ95" s="73">
        <f t="shared" si="112"/>
        <v>0.80125996559615997</v>
      </c>
      <c r="AR95" s="73">
        <f t="shared" si="113"/>
        <v>0.79956417730918394</v>
      </c>
      <c r="AS95" s="73">
        <f t="shared" si="114"/>
        <v>0.79464639127695358</v>
      </c>
      <c r="AT95" s="73">
        <f t="shared" si="142"/>
        <v>4.6214484282925696E-4</v>
      </c>
      <c r="AU95" s="73">
        <f t="shared" si="143"/>
        <v>3.5866061673817421E-4</v>
      </c>
      <c r="AV95" s="80">
        <f t="shared" si="144"/>
        <v>1.8748239291115852E-4</v>
      </c>
      <c r="AW95" s="73">
        <f t="shared" si="83"/>
        <v>7.8673385624896078E-2</v>
      </c>
      <c r="AX95" s="73">
        <f t="shared" si="115"/>
        <v>7.8908934683653259E-2</v>
      </c>
      <c r="AY95" s="73">
        <f t="shared" si="116"/>
        <v>7.8990158497017793E-2</v>
      </c>
      <c r="AZ95" s="73">
        <f t="shared" si="117"/>
        <v>5.2766345132475079E-2</v>
      </c>
      <c r="BA95" s="73">
        <f t="shared" si="118"/>
        <v>5.468512131911054E-2</v>
      </c>
      <c r="BB95" s="73">
        <f t="shared" si="119"/>
        <v>6.0249572260353358E-2</v>
      </c>
      <c r="BC95" s="73">
        <f t="shared" si="120"/>
        <v>0.13175650362949287</v>
      </c>
      <c r="BD95" s="73">
        <f t="shared" si="121"/>
        <v>0.13359405600276381</v>
      </c>
      <c r="BE95" s="73">
        <f t="shared" si="122"/>
        <v>0.13892295788524944</v>
      </c>
      <c r="BF95" s="73">
        <f t="shared" si="123"/>
        <v>0.86824349637050713</v>
      </c>
      <c r="BG95" s="73">
        <f t="shared" si="124"/>
        <v>0.86640594399723625</v>
      </c>
      <c r="BH95" s="73">
        <f t="shared" si="125"/>
        <v>0.86107704211475056</v>
      </c>
      <c r="BI95" s="73">
        <f t="shared" si="145"/>
        <v>6.4507220712539551E-4</v>
      </c>
      <c r="BJ95" s="73">
        <f t="shared" si="146"/>
        <v>5.0062658761233379E-4</v>
      </c>
      <c r="BK95" s="80">
        <f t="shared" si="147"/>
        <v>2.6169215748888852E-4</v>
      </c>
      <c r="BL95" s="77">
        <v>0.136184</v>
      </c>
      <c r="BM95" s="77">
        <f t="shared" si="126"/>
        <v>5.5E-2</v>
      </c>
      <c r="BN95" s="77">
        <f t="shared" si="127"/>
        <v>5.7000000000000002E-2</v>
      </c>
      <c r="BO95" s="79">
        <f t="shared" si="128"/>
        <v>6.2799999999999995E-2</v>
      </c>
      <c r="BP95" s="79">
        <f t="shared" si="129"/>
        <v>0.13243894</v>
      </c>
      <c r="BQ95" s="79">
        <f t="shared" si="130"/>
        <v>0.13230275599999999</v>
      </c>
      <c r="BR95" s="73">
        <f t="shared" si="84"/>
        <v>0.13190782240000001</v>
      </c>
      <c r="BS95" s="73">
        <f t="shared" si="131"/>
        <v>5.1254939999999999E-2</v>
      </c>
      <c r="BT95" s="73">
        <f t="shared" si="132"/>
        <v>5.3118755999999996E-2</v>
      </c>
      <c r="BU95" s="73">
        <f t="shared" si="133"/>
        <v>5.8523822399999995E-2</v>
      </c>
      <c r="BV95" s="73">
        <f t="shared" si="134"/>
        <v>0.18369388</v>
      </c>
      <c r="BW95" s="73">
        <f t="shared" si="148"/>
        <v>0.18542151199999998</v>
      </c>
      <c r="BX95" s="73">
        <f t="shared" si="135"/>
        <v>0.19043164480000002</v>
      </c>
      <c r="BY95" s="73">
        <f t="shared" si="136"/>
        <v>0.81630612000000002</v>
      </c>
      <c r="BZ95" s="73">
        <f t="shared" si="137"/>
        <v>0.81457848799999999</v>
      </c>
      <c r="CA95" s="73">
        <f t="shared" si="138"/>
        <v>0.80956835519999992</v>
      </c>
      <c r="CB95" s="73">
        <f t="shared" si="149"/>
        <v>6.1360187124923147E-4</v>
      </c>
      <c r="CC95" s="73">
        <f t="shared" si="150"/>
        <v>4.7620314061419755E-4</v>
      </c>
      <c r="CD95" s="73">
        <f t="shared" si="151"/>
        <v>2.4892530751246048E-4</v>
      </c>
      <c r="CE95" s="73" t="str">
        <f>IF(A95&lt;=Cotización!$B$15+1,IF(Cotización!$B$8="Fija",VLOOKUP(Tablas!A95,Tablas!$DE$3:$DG$116,2,FALSE),(VLOOKUP(A95,Tablas!$DE$3:$DG$116,3,FALSE))/100),"")</f>
        <v/>
      </c>
      <c r="CF95" s="81">
        <f t="shared" si="85"/>
        <v>2.0425974637523513E-2</v>
      </c>
      <c r="CG95" s="81">
        <f t="shared" si="86"/>
        <v>1.9580113724619933E-2</v>
      </c>
      <c r="CH95" s="83">
        <f>IF(D95&lt;=110,IF(Cotización!$B$10="Geométrico",POWER(1+Cotización!$B$11,Tablas!A95),1+Tablas!A95*Cotización!$B$11),"")</f>
        <v>1.92</v>
      </c>
      <c r="CI95" s="83">
        <f>IF(Cotización!$F$3="","",Cotización!$F$3)</f>
        <v>0.04</v>
      </c>
      <c r="CJ95" s="83">
        <f>IF(Cotización!$G$3="","",Cotización!$G$3)</f>
        <v>0.04</v>
      </c>
      <c r="CK95" s="83">
        <f>IF(Cotización!$H$3="","",Cotización!$H$3)</f>
        <v>0.04</v>
      </c>
      <c r="CL95" s="52"/>
      <c r="CM95" s="52"/>
      <c r="CN95" s="52"/>
      <c r="CP95" s="15">
        <v>92</v>
      </c>
      <c r="CQ95"/>
      <c r="CR95"/>
      <c r="CS95" s="15">
        <v>93</v>
      </c>
      <c r="CT95" s="15">
        <v>93</v>
      </c>
      <c r="CU95"/>
      <c r="CV95"/>
      <c r="CW95"/>
      <c r="CX95"/>
      <c r="CY95"/>
      <c r="CZ95"/>
      <c r="DA95"/>
      <c r="DB95"/>
      <c r="DE95" s="24">
        <v>90</v>
      </c>
      <c r="DF95" s="23">
        <f>Cotización!$B$9</f>
        <v>4.2500000000000003E-2</v>
      </c>
      <c r="DG95" s="158">
        <v>4.3</v>
      </c>
    </row>
    <row r="96" spans="1:111" s="12" customFormat="1" ht="15.6" x14ac:dyDescent="0.3">
      <c r="A96" s="10">
        <f t="shared" si="152"/>
        <v>93</v>
      </c>
      <c r="B96" s="11">
        <v>8.7539083923326974E-2</v>
      </c>
      <c r="C96" s="11">
        <v>2.0747281304642911E-2</v>
      </c>
      <c r="D96" s="10">
        <f t="shared" si="153"/>
        <v>94</v>
      </c>
      <c r="E96" s="73">
        <f>IF(Cotización!$B$7 ="Nacional ",IFERROR(VLOOKUP(D96,$DU$32:$DX$46,2,TRUE)," "),IF(Cotización!$B$7 ="Dólar",IFERROR(VLOOKUP(D96,$DU$32:$DX$46,3,TRUE)," "),IFERROR(VLOOKUP(D96,$DU$32:$DX$46,4,TRUE)," ")))</f>
        <v>5.5E-2</v>
      </c>
      <c r="F96" s="73">
        <f>IF(Cotización!$B$7 ="Nacional ",IFERROR(VLOOKUP(D96,$DK$32:$DN$50,2,TRUE)," "),IF(Cotización!$B$7 ="Dólar",IFERROR(VLOOKUP(D96,$DK$32:$DN$50,3,TRUE)," "),IFERROR(VLOOKUP(D96,$DK$32:$DN$50,4,TRUE)," ")))</f>
        <v>5.7000000000000002E-2</v>
      </c>
      <c r="G96" s="76">
        <f>IF(Cotización!$B$7 ="Nacional ",IFERROR(VLOOKUP(D96,$DP$32:$DS$48,2,TRUE)," "),IF(Cotización!$B$7 ="Dólar",IFERROR(VLOOKUP(D96,$DP$32:$DS$48,3,TRUE)," "),IFERROR(VLOOKUP(D96,$DP$32:$DS$48,4,TRUE)," ")))</f>
        <v>6.2799999999999995E-2</v>
      </c>
      <c r="H96" s="73">
        <f t="shared" si="87"/>
        <v>8.3920276766599355E-2</v>
      </c>
      <c r="I96" s="73">
        <f t="shared" si="88"/>
        <v>8.4170628793845001E-2</v>
      </c>
      <c r="J96" s="73">
        <f t="shared" si="89"/>
        <v>8.4256957079102121E-2</v>
      </c>
      <c r="K96" s="73">
        <f t="shared" si="90"/>
        <v>1.9282392549793435E-2</v>
      </c>
      <c r="L96" s="73">
        <f t="shared" si="91"/>
        <v>1.9301929032431872E-2</v>
      </c>
      <c r="M96" s="73">
        <f t="shared" si="81"/>
        <v>1.9225736750141966E-2</v>
      </c>
      <c r="N96" s="73">
        <f t="shared" si="92"/>
        <v>5.2055421919551474E-2</v>
      </c>
      <c r="O96" s="73">
        <f t="shared" si="93"/>
        <v>5.3948346352989708E-2</v>
      </c>
      <c r="P96" s="73">
        <f t="shared" si="82"/>
        <v>5.9437827209960582E-2</v>
      </c>
      <c r="Q96" s="73">
        <f t="shared" si="94"/>
        <v>0.15561430803108547</v>
      </c>
      <c r="R96" s="73">
        <f t="shared" si="95"/>
        <v>0.15740136769662813</v>
      </c>
      <c r="S96" s="73">
        <f t="shared" si="96"/>
        <v>0.1625838407267019</v>
      </c>
      <c r="T96" s="73">
        <f t="shared" si="97"/>
        <v>0.84438569196891455</v>
      </c>
      <c r="U96" s="73">
        <f t="shared" si="98"/>
        <v>0.84259863230337184</v>
      </c>
      <c r="V96" s="73">
        <f t="shared" si="99"/>
        <v>0.83741615927329804</v>
      </c>
      <c r="W96" s="73">
        <f t="shared" si="139"/>
        <v>4.5776509828868297E-4</v>
      </c>
      <c r="X96" s="73">
        <f t="shared" si="140"/>
        <v>3.5450971534559648E-4</v>
      </c>
      <c r="Y96" s="73">
        <f t="shared" si="141"/>
        <v>1.8417281482165294E-4</v>
      </c>
      <c r="Z96" s="77">
        <v>0.15459400000000001</v>
      </c>
      <c r="AA96" s="78">
        <v>1.9421000000000001E-2</v>
      </c>
      <c r="AB96" s="78">
        <f>IF(Cotización!$B$7 ="Nacional ",IFERROR(VLOOKUP(D96,$DU$6:$DX$20,2,TRUE)," "),IF(Cotización!$B$7 ="Dólar",IFERROR(VLOOKUP(D96,$DU$6:$DX$20,3,TRUE)," "),IFERROR(VLOOKUP(D96,$DU$6:$DX$20,4,TRUE)," ")))</f>
        <v>5.5E-2</v>
      </c>
      <c r="AC96" s="78">
        <f>IF(Cotización!$B$7 ="Nacional ",IFERROR(VLOOKUP(D96,$DK$6:$DN$24,2,TRUE)," "),IF(Cotización!$B$7 ="Dólar",IFERROR(VLOOKUP(D96,$DK$6:$DN$24,3,TRUE)," "),IFERROR(VLOOKUP(D96,$DK$6:$DN$24,4,TRUE)," ")))</f>
        <v>5.7000000000000002E-2</v>
      </c>
      <c r="AD96" s="79">
        <f xml:space="preserve"> IF(Cotización!$B$7 ="Nacional ",IFERROR(VLOOKUP(D96,$DP$6:$DS$22,2,TRUE)," "),IF(Cotización!$B$7 ="Dólar",IFERROR(VLOOKUP(D96,$DP$6:$DS$22,3,TRUE)," "),IFERROR(VLOOKUP(D96,$DP$6:$DS$22,4,TRUE)," ")))</f>
        <v>6.2799999999999995E-2</v>
      </c>
      <c r="AE96" s="79">
        <f t="shared" si="100"/>
        <v>0.14889652341435666</v>
      </c>
      <c r="AF96" s="79">
        <f t="shared" si="101"/>
        <v>0.148743930994406</v>
      </c>
      <c r="AG96" s="73">
        <f t="shared" si="102"/>
        <v>0.14830141297654909</v>
      </c>
      <c r="AH96" s="73">
        <f t="shared" si="103"/>
        <v>1.7440780914356666E-2</v>
      </c>
      <c r="AI96" s="73">
        <f t="shared" si="104"/>
        <v>1.7423361494406001E-2</v>
      </c>
      <c r="AJ96" s="73">
        <f t="shared" si="105"/>
        <v>1.7372845176549068E-2</v>
      </c>
      <c r="AK96" s="73">
        <f t="shared" si="106"/>
        <v>5.026963095135667E-2</v>
      </c>
      <c r="AL96" s="73">
        <f t="shared" si="107"/>
        <v>5.2097617531406001E-2</v>
      </c>
      <c r="AM96" s="73">
        <f t="shared" si="108"/>
        <v>5.7398778613549063E-2</v>
      </c>
      <c r="AN96" s="73">
        <f t="shared" si="109"/>
        <v>0.21660693528007</v>
      </c>
      <c r="AO96" s="73">
        <f t="shared" si="110"/>
        <v>0.21826491002021803</v>
      </c>
      <c r="AP96" s="73">
        <f t="shared" si="111"/>
        <v>0.22307303676664722</v>
      </c>
      <c r="AQ96" s="73">
        <f t="shared" si="112"/>
        <v>0.78339306471992998</v>
      </c>
      <c r="AR96" s="73">
        <f t="shared" si="113"/>
        <v>0.78173508997978192</v>
      </c>
      <c r="AS96" s="73">
        <f t="shared" si="114"/>
        <v>0.77692696323335275</v>
      </c>
      <c r="AT96" s="73">
        <f t="shared" si="142"/>
        <v>3.7029816086581321E-4</v>
      </c>
      <c r="AU96" s="73">
        <f t="shared" si="143"/>
        <v>2.8677218095546277E-4</v>
      </c>
      <c r="AV96" s="80">
        <f t="shared" si="144"/>
        <v>1.4898220695482001E-4</v>
      </c>
      <c r="AW96" s="73">
        <f t="shared" si="83"/>
        <v>8.4790356688134505E-2</v>
      </c>
      <c r="AX96" s="73">
        <f t="shared" si="115"/>
        <v>8.5044220031512158E-2</v>
      </c>
      <c r="AY96" s="73">
        <f t="shared" si="116"/>
        <v>8.5131759115435482E-2</v>
      </c>
      <c r="AZ96" s="73">
        <f t="shared" si="117"/>
        <v>5.2592675192108508E-2</v>
      </c>
      <c r="BA96" s="73">
        <f t="shared" si="118"/>
        <v>5.4505136108185186E-2</v>
      </c>
      <c r="BB96" s="73">
        <f t="shared" si="119"/>
        <v>6.0051272764807526E-2</v>
      </c>
      <c r="BC96" s="73">
        <f t="shared" si="120"/>
        <v>0.137724434307544</v>
      </c>
      <c r="BD96" s="73">
        <f t="shared" si="121"/>
        <v>0.13954935613969735</v>
      </c>
      <c r="BE96" s="73">
        <f t="shared" si="122"/>
        <v>0.14484162945294204</v>
      </c>
      <c r="BF96" s="73">
        <f t="shared" si="123"/>
        <v>0.862275565692456</v>
      </c>
      <c r="BG96" s="73">
        <f t="shared" si="124"/>
        <v>0.86045064386030268</v>
      </c>
      <c r="BH96" s="73">
        <f t="shared" si="125"/>
        <v>0.85515837054705801</v>
      </c>
      <c r="BI96" s="73">
        <f t="shared" si="145"/>
        <v>5.6007974852599336E-4</v>
      </c>
      <c r="BJ96" s="73">
        <f t="shared" si="146"/>
        <v>4.3374585123037918E-4</v>
      </c>
      <c r="BK96" s="80">
        <f t="shared" si="147"/>
        <v>2.2533710891515959E-4</v>
      </c>
      <c r="BL96" s="77">
        <v>0.15459400000000001</v>
      </c>
      <c r="BM96" s="77">
        <f t="shared" si="126"/>
        <v>5.5E-2</v>
      </c>
      <c r="BN96" s="77">
        <f t="shared" si="127"/>
        <v>5.7000000000000002E-2</v>
      </c>
      <c r="BO96" s="79">
        <f t="shared" si="128"/>
        <v>6.2799999999999995E-2</v>
      </c>
      <c r="BP96" s="79">
        <f t="shared" si="129"/>
        <v>0.15034266500000001</v>
      </c>
      <c r="BQ96" s="79">
        <f t="shared" si="130"/>
        <v>0.15018807100000001</v>
      </c>
      <c r="BR96" s="73">
        <f t="shared" si="84"/>
        <v>0.14973974840000001</v>
      </c>
      <c r="BS96" s="73">
        <f t="shared" si="131"/>
        <v>5.0748665000000005E-2</v>
      </c>
      <c r="BT96" s="73">
        <f t="shared" si="132"/>
        <v>5.2594071000000006E-2</v>
      </c>
      <c r="BU96" s="73">
        <f t="shared" si="133"/>
        <v>5.7945748399999997E-2</v>
      </c>
      <c r="BV96" s="73">
        <f t="shared" si="134"/>
        <v>0.20109133000000001</v>
      </c>
      <c r="BW96" s="73">
        <f t="shared" si="148"/>
        <v>0.202782142</v>
      </c>
      <c r="BX96" s="73">
        <f t="shared" si="135"/>
        <v>0.20768549680000001</v>
      </c>
      <c r="BY96" s="73">
        <f t="shared" si="136"/>
        <v>0.79890866999999999</v>
      </c>
      <c r="BZ96" s="73">
        <f t="shared" si="137"/>
        <v>0.797217858</v>
      </c>
      <c r="CA96" s="73">
        <f t="shared" si="138"/>
        <v>0.79231450319999996</v>
      </c>
      <c r="CB96" s="73">
        <f t="shared" si="149"/>
        <v>5.0088696274419977E-4</v>
      </c>
      <c r="CC96" s="73">
        <f t="shared" si="150"/>
        <v>3.8790483426236444E-4</v>
      </c>
      <c r="CD96" s="73">
        <f t="shared" si="151"/>
        <v>2.0152205177051681E-4</v>
      </c>
      <c r="CE96" s="73" t="str">
        <f>IF(A96&lt;=Cotización!$B$15+1,IF(Cotización!$B$8="Fija",VLOOKUP(Tablas!A96,Tablas!$DE$3:$DG$116,2,FALSE),(VLOOKUP(A96,Tablas!$DE$3:$DG$116,3,FALSE))/100),"")</f>
        <v/>
      </c>
      <c r="CF96" s="81">
        <f t="shared" si="85"/>
        <v>1.9580113724619933E-2</v>
      </c>
      <c r="CG96" s="81">
        <f t="shared" si="86"/>
        <v>1.8769280794305915E-2</v>
      </c>
      <c r="CH96" s="83">
        <f>IF(D96&lt;=110,IF(Cotización!$B$10="Geométrico",POWER(1+Cotización!$B$11,Tablas!A96),1+Tablas!A96*Cotización!$B$11),"")</f>
        <v>1.9300000000000002</v>
      </c>
      <c r="CI96" s="83">
        <f>IF(Cotización!$F$3="","",Cotización!$F$3)</f>
        <v>0.04</v>
      </c>
      <c r="CJ96" s="83">
        <f>IF(Cotización!$G$3="","",Cotización!$G$3)</f>
        <v>0.04</v>
      </c>
      <c r="CK96" s="83">
        <f>IF(Cotización!$H$3="","",Cotización!$H$3)</f>
        <v>0.04</v>
      </c>
      <c r="CL96" s="52"/>
      <c r="CM96" s="52"/>
      <c r="CN96" s="52"/>
      <c r="CP96" s="15">
        <v>93</v>
      </c>
      <c r="CQ96"/>
      <c r="CR96"/>
      <c r="CS96" s="15">
        <v>94</v>
      </c>
      <c r="CT96" s="15">
        <v>94</v>
      </c>
      <c r="CU96"/>
      <c r="CV96"/>
      <c r="CW96"/>
      <c r="CX96"/>
      <c r="CY96"/>
      <c r="CZ96"/>
      <c r="DA96"/>
      <c r="DB96"/>
      <c r="DE96" s="24">
        <v>91</v>
      </c>
      <c r="DF96" s="23">
        <f>Cotización!$B$9</f>
        <v>4.2500000000000003E-2</v>
      </c>
      <c r="DG96" s="158">
        <v>4.3099999999999996</v>
      </c>
    </row>
    <row r="97" spans="1:111" s="12" customFormat="1" ht="15.6" x14ac:dyDescent="0.3">
      <c r="A97" s="10">
        <f t="shared" si="152"/>
        <v>94</v>
      </c>
      <c r="B97" s="11">
        <v>9.4345376025899819E-2</v>
      </c>
      <c r="C97" s="11">
        <v>2.2891263777707928E-2</v>
      </c>
      <c r="D97" s="10">
        <f t="shared" si="153"/>
        <v>95</v>
      </c>
      <c r="E97" s="73">
        <f>IF(Cotización!$B$7 ="Nacional ",IFERROR(VLOOKUP(D97,$DU$32:$DX$46,2,TRUE)," "),IF(Cotización!$B$7 ="Dólar",IFERROR(VLOOKUP(D97,$DU$32:$DX$46,3,TRUE)," "),IFERROR(VLOOKUP(D97,$DU$32:$DX$46,4,TRUE)," ")))</f>
        <v>5.5E-2</v>
      </c>
      <c r="F97" s="73">
        <f>IF(Cotización!$B$7 ="Nacional ",IFERROR(VLOOKUP(D97,$DK$32:$DN$50,2,TRUE)," "),IF(Cotización!$B$7 ="Dólar",IFERROR(VLOOKUP(D97,$DK$32:$DN$50,3,TRUE)," "),IFERROR(VLOOKUP(D97,$DK$32:$DN$50,4,TRUE)," ")))</f>
        <v>5.7000000000000002E-2</v>
      </c>
      <c r="G97" s="76">
        <f>IF(Cotización!$B$7 ="Nacional ",IFERROR(VLOOKUP(D97,$DP$32:$DS$48,2,TRUE)," "),IF(Cotización!$B$7 ="Dólar",IFERROR(VLOOKUP(D97,$DP$32:$DS$48,3,TRUE)," "),IFERROR(VLOOKUP(D97,$DP$32:$DS$48,4,TRUE)," ")))</f>
        <v>6.2799999999999995E-2</v>
      </c>
      <c r="H97" s="73">
        <f t="shared" si="87"/>
        <v>9.0348298177951161E-2</v>
      </c>
      <c r="I97" s="73">
        <f t="shared" si="88"/>
        <v>9.0617724377641221E-2</v>
      </c>
      <c r="J97" s="73">
        <f t="shared" si="89"/>
        <v>9.0710629963741241E-2</v>
      </c>
      <c r="K97" s="73">
        <f t="shared" si="90"/>
        <v>2.1200054328522795E-2</v>
      </c>
      <c r="L97" s="73">
        <f t="shared" si="91"/>
        <v>2.1221505802374627E-2</v>
      </c>
      <c r="M97" s="73">
        <f t="shared" si="81"/>
        <v>2.1137845054352487E-2</v>
      </c>
      <c r="N97" s="73">
        <f t="shared" si="92"/>
        <v>5.1815586628362414E-2</v>
      </c>
      <c r="O97" s="73">
        <f t="shared" si="93"/>
        <v>5.3699789778484684E-2</v>
      </c>
      <c r="P97" s="73">
        <f t="shared" si="82"/>
        <v>5.916397891383926E-2</v>
      </c>
      <c r="Q97" s="73">
        <f t="shared" si="94"/>
        <v>0.16374772239447827</v>
      </c>
      <c r="R97" s="73">
        <f t="shared" si="95"/>
        <v>0.16551756848464871</v>
      </c>
      <c r="S97" s="73">
        <f t="shared" si="96"/>
        <v>0.17065012214614289</v>
      </c>
      <c r="T97" s="73">
        <f t="shared" si="97"/>
        <v>0.83625227760552168</v>
      </c>
      <c r="U97" s="73">
        <f t="shared" si="98"/>
        <v>0.83448243151535129</v>
      </c>
      <c r="V97" s="73">
        <f t="shared" si="99"/>
        <v>0.82934987785385705</v>
      </c>
      <c r="W97" s="73">
        <f t="shared" si="139"/>
        <v>3.8653029927770776E-4</v>
      </c>
      <c r="X97" s="73">
        <f t="shared" si="140"/>
        <v>2.9870940128845725E-4</v>
      </c>
      <c r="Y97" s="73">
        <f t="shared" si="141"/>
        <v>1.5422929123050095E-4</v>
      </c>
      <c r="Z97" s="77">
        <v>0.175291</v>
      </c>
      <c r="AA97" s="78">
        <v>2.0451E-2</v>
      </c>
      <c r="AB97" s="78">
        <f>IF(Cotización!$B$7 ="Nacional ",IFERROR(VLOOKUP(D97,$DU$6:$DX$20,2,TRUE)," "),IF(Cotización!$B$7 ="Dólar",IFERROR(VLOOKUP(D97,$DU$6:$DX$20,3,TRUE)," "),IFERROR(VLOOKUP(D97,$DU$6:$DX$20,4,TRUE)," ")))</f>
        <v>5.5E-2</v>
      </c>
      <c r="AC97" s="78">
        <f>IF(Cotización!$B$7 ="Nacional ",IFERROR(VLOOKUP(D97,$DK$6:$DN$24,2,TRUE)," "),IF(Cotización!$B$7 ="Dólar",IFERROR(VLOOKUP(D97,$DK$6:$DN$24,3,TRUE)," "),IFERROR(VLOOKUP(D97,$DK$6:$DN$24,4,TRUE)," ")))</f>
        <v>5.7000000000000002E-2</v>
      </c>
      <c r="AD97" s="79">
        <f xml:space="preserve"> IF(Cotización!$B$7 ="Nacional ",IFERROR(VLOOKUP(D97,$DP$6:$DS$22,2,TRUE)," "),IF(Cotización!$B$7 ="Dólar",IFERROR(VLOOKUP(D97,$DP$6:$DS$22,3,TRUE)," "),IFERROR(VLOOKUP(D97,$DP$6:$DS$22,4,TRUE)," ")))</f>
        <v>6.2799999999999995E-2</v>
      </c>
      <c r="AE97" s="79">
        <f t="shared" si="100"/>
        <v>0.16874378211058499</v>
      </c>
      <c r="AF97" s="79">
        <f t="shared" si="101"/>
        <v>0.16857088102807899</v>
      </c>
      <c r="AG97" s="73">
        <f t="shared" si="102"/>
        <v>0.16806946788881161</v>
      </c>
      <c r="AH97" s="73">
        <f t="shared" si="103"/>
        <v>1.8161882110585E-2</v>
      </c>
      <c r="AI97" s="73">
        <f t="shared" si="104"/>
        <v>1.8143821028078998E-2</v>
      </c>
      <c r="AJ97" s="73">
        <f t="shared" si="105"/>
        <v>1.8091443888811599E-2</v>
      </c>
      <c r="AK97" s="73">
        <f t="shared" si="106"/>
        <v>4.9682817731085002E-2</v>
      </c>
      <c r="AL97" s="73">
        <f t="shared" si="107"/>
        <v>5.1489465648579001E-2</v>
      </c>
      <c r="AM97" s="73">
        <f t="shared" si="108"/>
        <v>5.6728744609311592E-2</v>
      </c>
      <c r="AN97" s="73">
        <f t="shared" si="109"/>
        <v>0.23658848195225501</v>
      </c>
      <c r="AO97" s="73">
        <f t="shared" si="110"/>
        <v>0.23820416770473699</v>
      </c>
      <c r="AP97" s="73">
        <f t="shared" si="111"/>
        <v>0.2428896563869348</v>
      </c>
      <c r="AQ97" s="73">
        <f t="shared" si="112"/>
        <v>0.76341151804774499</v>
      </c>
      <c r="AR97" s="73">
        <f t="shared" si="113"/>
        <v>0.76179583229526304</v>
      </c>
      <c r="AS97" s="73">
        <f t="shared" si="114"/>
        <v>0.75711034361306517</v>
      </c>
      <c r="AT97" s="73">
        <f t="shared" si="142"/>
        <v>2.9008901110082305E-4</v>
      </c>
      <c r="AU97" s="73">
        <f t="shared" si="143"/>
        <v>2.2417987668291699E-4</v>
      </c>
      <c r="AV97" s="80">
        <f t="shared" si="144"/>
        <v>1.157482936252112E-4</v>
      </c>
      <c r="AW97" s="73">
        <f t="shared" si="83"/>
        <v>9.1382931218686569E-2</v>
      </c>
      <c r="AX97" s="73">
        <f t="shared" si="115"/>
        <v>9.1656532809161681E-2</v>
      </c>
      <c r="AY97" s="73">
        <f t="shared" si="116"/>
        <v>9.1750878185187582E-2</v>
      </c>
      <c r="AZ97" s="73">
        <f t="shared" si="117"/>
        <v>5.2405502159287756E-2</v>
      </c>
      <c r="BA97" s="73">
        <f t="shared" si="118"/>
        <v>5.4311156783261857E-2</v>
      </c>
      <c r="BB97" s="73">
        <f t="shared" si="119"/>
        <v>5.9837555192786739E-2</v>
      </c>
      <c r="BC97" s="73">
        <f t="shared" si="120"/>
        <v>0.14415638034447534</v>
      </c>
      <c r="BD97" s="73">
        <f t="shared" si="121"/>
        <v>0.14596768959242354</v>
      </c>
      <c r="BE97" s="73">
        <f t="shared" si="122"/>
        <v>0.15122048641147331</v>
      </c>
      <c r="BF97" s="73">
        <f t="shared" si="123"/>
        <v>0.85584361965552469</v>
      </c>
      <c r="BG97" s="73">
        <f t="shared" si="124"/>
        <v>0.85403231040757643</v>
      </c>
      <c r="BH97" s="73">
        <f t="shared" si="125"/>
        <v>0.84877951358852666</v>
      </c>
      <c r="BI97" s="73">
        <f t="shared" si="145"/>
        <v>4.8294308199313944E-4</v>
      </c>
      <c r="BJ97" s="73">
        <f t="shared" si="146"/>
        <v>3.732168969629148E-4</v>
      </c>
      <c r="BK97" s="80">
        <f t="shared" si="147"/>
        <v>1.9269891488367283E-4</v>
      </c>
      <c r="BL97" s="77">
        <v>0.175291</v>
      </c>
      <c r="BM97" s="77">
        <f t="shared" si="126"/>
        <v>5.5E-2</v>
      </c>
      <c r="BN97" s="77">
        <f t="shared" si="127"/>
        <v>5.7000000000000002E-2</v>
      </c>
      <c r="BO97" s="79">
        <f t="shared" si="128"/>
        <v>6.2799999999999995E-2</v>
      </c>
      <c r="BP97" s="79">
        <f t="shared" si="129"/>
        <v>0.17047049750000001</v>
      </c>
      <c r="BQ97" s="79">
        <f t="shared" si="130"/>
        <v>0.17029520650000002</v>
      </c>
      <c r="BR97" s="73">
        <f t="shared" si="84"/>
        <v>0.1697868626</v>
      </c>
      <c r="BS97" s="73">
        <f t="shared" si="131"/>
        <v>5.0179497499999996E-2</v>
      </c>
      <c r="BT97" s="73">
        <f t="shared" si="132"/>
        <v>5.2004206499999997E-2</v>
      </c>
      <c r="BU97" s="73">
        <f t="shared" si="133"/>
        <v>5.729586259999999E-2</v>
      </c>
      <c r="BV97" s="73">
        <f t="shared" si="134"/>
        <v>0.22064999500000002</v>
      </c>
      <c r="BW97" s="73">
        <f t="shared" si="148"/>
        <v>0.222299413</v>
      </c>
      <c r="BX97" s="73">
        <f t="shared" si="135"/>
        <v>0.2270827252</v>
      </c>
      <c r="BY97" s="73">
        <f t="shared" si="136"/>
        <v>0.77935000499999996</v>
      </c>
      <c r="BZ97" s="73">
        <f t="shared" si="137"/>
        <v>0.777700587</v>
      </c>
      <c r="CA97" s="73">
        <f t="shared" si="138"/>
        <v>0.77291727479999994</v>
      </c>
      <c r="CB97" s="73">
        <f t="shared" si="149"/>
        <v>4.0016293722630819E-4</v>
      </c>
      <c r="CC97" s="73">
        <f t="shared" si="150"/>
        <v>3.0924466107848717E-4</v>
      </c>
      <c r="CD97" s="73">
        <f t="shared" si="151"/>
        <v>1.596688443324017E-4</v>
      </c>
      <c r="CE97" s="73" t="str">
        <f>IF(A97&lt;=Cotización!$B$15+1,IF(Cotización!$B$8="Fija",VLOOKUP(Tablas!A97,Tablas!$DE$3:$DG$116,2,FALSE),(VLOOKUP(A97,Tablas!$DE$3:$DG$116,3,FALSE))/100),"")</f>
        <v/>
      </c>
      <c r="CF97" s="81">
        <f t="shared" si="85"/>
        <v>1.8769280794305915E-2</v>
      </c>
      <c r="CG97" s="81">
        <f t="shared" si="86"/>
        <v>1.7992025301290186E-2</v>
      </c>
      <c r="CH97" s="83">
        <f>IF(D97&lt;=110,IF(Cotización!$B$10="Geométrico",POWER(1+Cotización!$B$11,Tablas!A97),1+Tablas!A97*Cotización!$B$11),"")</f>
        <v>1.94</v>
      </c>
      <c r="CI97" s="83">
        <f>IF(Cotización!$F$3="","",Cotización!$F$3)</f>
        <v>0.04</v>
      </c>
      <c r="CJ97" s="83">
        <f>IF(Cotización!$G$3="","",Cotización!$G$3)</f>
        <v>0.04</v>
      </c>
      <c r="CK97" s="83">
        <f>IF(Cotización!$H$3="","",Cotización!$H$3)</f>
        <v>0.04</v>
      </c>
      <c r="CL97" s="52"/>
      <c r="CM97" s="52"/>
      <c r="CN97" s="52"/>
      <c r="CP97" s="15">
        <v>94</v>
      </c>
      <c r="CQ97"/>
      <c r="CR97"/>
      <c r="CS97" s="15">
        <v>95</v>
      </c>
      <c r="CT97" s="15">
        <v>95</v>
      </c>
      <c r="CU97"/>
      <c r="CV97"/>
      <c r="CW97"/>
      <c r="CX97"/>
      <c r="CY97"/>
      <c r="CZ97"/>
      <c r="DA97"/>
      <c r="DB97"/>
      <c r="DE97" s="24">
        <v>92</v>
      </c>
      <c r="DF97" s="23">
        <f>Cotización!$B$9</f>
        <v>4.2500000000000003E-2</v>
      </c>
      <c r="DG97" s="158">
        <v>4.33</v>
      </c>
    </row>
    <row r="98" spans="1:111" s="12" customFormat="1" ht="15.6" x14ac:dyDescent="0.3">
      <c r="A98" s="10">
        <f t="shared" si="152"/>
        <v>95</v>
      </c>
      <c r="B98" s="11">
        <v>0.1016808673171016</v>
      </c>
      <c r="C98" s="11">
        <v>2.5256801103060087E-2</v>
      </c>
      <c r="D98" s="10">
        <f t="shared" si="153"/>
        <v>96</v>
      </c>
      <c r="E98" s="73">
        <f>IF(Cotización!$B$7 ="Nacional ",IFERROR(VLOOKUP(D98,$DU$32:$DX$46,2,TRUE)," "),IF(Cotización!$B$7 ="Dólar",IFERROR(VLOOKUP(D98,$DU$32:$DX$46,3,TRUE)," "),IFERROR(VLOOKUP(D98,$DU$32:$DX$46,4,TRUE)," ")))</f>
        <v>5.5E-2</v>
      </c>
      <c r="F98" s="73">
        <f>IF(Cotización!$B$7 ="Nacional ",IFERROR(VLOOKUP(D98,$DK$32:$DN$50,2,TRUE)," "),IF(Cotización!$B$7 ="Dólar",IFERROR(VLOOKUP(D98,$DK$32:$DN$50,3,TRUE)," "),IFERROR(VLOOKUP(D98,$DK$32:$DN$50,4,TRUE)," ")))</f>
        <v>5.7000000000000002E-2</v>
      </c>
      <c r="G98" s="76">
        <f>IF(Cotización!$B$7 ="Nacional ",IFERROR(VLOOKUP(D98,$DP$32:$DS$48,2,TRUE)," "),IF(Cotización!$B$7 ="Dólar",IFERROR(VLOOKUP(D98,$DP$32:$DS$48,3,TRUE)," "),IFERROR(VLOOKUP(D98,$DP$32:$DS$48,4,TRUE)," ")))</f>
        <v>6.2799999999999995E-2</v>
      </c>
      <c r="H98" s="73">
        <f t="shared" si="87"/>
        <v>9.7257780955819273E-2</v>
      </c>
      <c r="I98" s="73">
        <f t="shared" si="88"/>
        <v>9.7547690413051349E-2</v>
      </c>
      <c r="J98" s="73">
        <f t="shared" si="89"/>
        <v>9.7647659191407249E-2</v>
      </c>
      <c r="K98" s="73">
        <f t="shared" si="90"/>
        <v>2.3301710086110015E-2</v>
      </c>
      <c r="L98" s="73">
        <f t="shared" si="91"/>
        <v>2.3325254798251864E-2</v>
      </c>
      <c r="M98" s="73">
        <f t="shared" si="81"/>
        <v>2.3233430420898649E-2</v>
      </c>
      <c r="N98" s="73">
        <f t="shared" si="92"/>
        <v>5.1556296564878826E-2</v>
      </c>
      <c r="O98" s="73">
        <f t="shared" si="93"/>
        <v>5.3431070985419875E-2</v>
      </c>
      <c r="P98" s="73">
        <f t="shared" si="82"/>
        <v>5.8867916804988908E-2</v>
      </c>
      <c r="Q98" s="73">
        <f t="shared" si="94"/>
        <v>0.17252921055453796</v>
      </c>
      <c r="R98" s="73">
        <f t="shared" si="95"/>
        <v>0.17428047148458123</v>
      </c>
      <c r="S98" s="73">
        <f t="shared" si="96"/>
        <v>0.17935912818170682</v>
      </c>
      <c r="T98" s="73">
        <f t="shared" si="97"/>
        <v>0.82747078944546204</v>
      </c>
      <c r="U98" s="73">
        <f t="shared" si="98"/>
        <v>0.82571952851541874</v>
      </c>
      <c r="V98" s="73">
        <f t="shared" si="99"/>
        <v>0.82064087181829315</v>
      </c>
      <c r="W98" s="73">
        <f t="shared" si="139"/>
        <v>3.2323684313452706E-4</v>
      </c>
      <c r="X98" s="73">
        <f t="shared" si="140"/>
        <v>2.4926774750368662E-4</v>
      </c>
      <c r="Y98" s="73">
        <f t="shared" si="141"/>
        <v>1.2791004384350293E-4</v>
      </c>
      <c r="Z98" s="77">
        <v>0.19844100000000001</v>
      </c>
      <c r="AA98" s="78">
        <v>2.1523E-2</v>
      </c>
      <c r="AB98" s="78">
        <f>IF(Cotización!$B$7 ="Nacional ",IFERROR(VLOOKUP(D98,$DU$6:$DX$20,2,TRUE)," "),IF(Cotización!$B$7 ="Dólar",IFERROR(VLOOKUP(D98,$DU$6:$DX$20,3,TRUE)," "),IFERROR(VLOOKUP(D98,$DU$6:$DX$20,4,TRUE)," ")))</f>
        <v>5.5E-2</v>
      </c>
      <c r="AC98" s="78">
        <f>IF(Cotización!$B$7 ="Nacional ",IFERROR(VLOOKUP(D98,$DK$6:$DN$24,2,TRUE)," "),IF(Cotización!$B$7 ="Dólar",IFERROR(VLOOKUP(D98,$DK$6:$DN$24,3,TRUE)," "),IFERROR(VLOOKUP(D98,$DK$6:$DN$24,4,TRUE)," ")))</f>
        <v>5.7000000000000002E-2</v>
      </c>
      <c r="AD98" s="79">
        <f xml:space="preserve"> IF(Cotización!$B$7 ="Nacional ",IFERROR(VLOOKUP(D98,$DP$6:$DS$22,2,TRUE)," "),IF(Cotización!$B$7 ="Dólar",IFERROR(VLOOKUP(D98,$DP$6:$DS$22,3,TRUE)," "),IFERROR(VLOOKUP(D98,$DP$6:$DS$22,4,TRUE)," ")))</f>
        <v>6.2799999999999995E-2</v>
      </c>
      <c r="AE98" s="79">
        <f t="shared" si="100"/>
        <v>0.19092665218195501</v>
      </c>
      <c r="AF98" s="79">
        <f t="shared" si="101"/>
        <v>0.19073105854571698</v>
      </c>
      <c r="AG98" s="73">
        <f t="shared" si="102"/>
        <v>0.19016383700062681</v>
      </c>
      <c r="AH98" s="73">
        <f t="shared" si="103"/>
        <v>1.8873897181955E-2</v>
      </c>
      <c r="AI98" s="73">
        <f t="shared" si="104"/>
        <v>1.8855221545717001E-2</v>
      </c>
      <c r="AJ98" s="73">
        <f t="shared" si="105"/>
        <v>1.88010622006268E-2</v>
      </c>
      <c r="AK98" s="73">
        <f t="shared" si="106"/>
        <v>4.9029292503454995E-2</v>
      </c>
      <c r="AL98" s="73">
        <f t="shared" si="107"/>
        <v>5.0812175867217001E-2</v>
      </c>
      <c r="AM98" s="73">
        <f t="shared" si="108"/>
        <v>5.5982537622126793E-2</v>
      </c>
      <c r="AN98" s="73">
        <f t="shared" si="109"/>
        <v>0.25882984186736502</v>
      </c>
      <c r="AO98" s="73">
        <f t="shared" si="110"/>
        <v>0.26039845595865097</v>
      </c>
      <c r="AP98" s="73">
        <f t="shared" si="111"/>
        <v>0.2649474368233804</v>
      </c>
      <c r="AQ98" s="73">
        <f t="shared" si="112"/>
        <v>0.74117015813263498</v>
      </c>
      <c r="AR98" s="73">
        <f t="shared" si="113"/>
        <v>0.73960154404134903</v>
      </c>
      <c r="AS98" s="73">
        <f t="shared" si="114"/>
        <v>0.7350525631766196</v>
      </c>
      <c r="AT98" s="73">
        <f t="shared" si="142"/>
        <v>2.2145729233344848E-4</v>
      </c>
      <c r="AU98" s="73">
        <f t="shared" si="143"/>
        <v>1.7077929574151217E-4</v>
      </c>
      <c r="AV98" s="80">
        <f t="shared" si="144"/>
        <v>8.7634230359209608E-5</v>
      </c>
      <c r="AW98" s="73">
        <f t="shared" si="83"/>
        <v>9.848808808334461E-2</v>
      </c>
      <c r="AX98" s="73">
        <f t="shared" si="115"/>
        <v>9.8782962598564214E-2</v>
      </c>
      <c r="AY98" s="73">
        <f t="shared" si="116"/>
        <v>9.8884643465881314E-2</v>
      </c>
      <c r="AZ98" s="73">
        <f t="shared" si="117"/>
        <v>5.2203776148779704E-2</v>
      </c>
      <c r="BA98" s="73">
        <f t="shared" si="118"/>
        <v>5.4102095281462606E-2</v>
      </c>
      <c r="BB98" s="73">
        <f t="shared" si="119"/>
        <v>5.9607220766243002E-2</v>
      </c>
      <c r="BC98" s="73">
        <f t="shared" si="120"/>
        <v>0.15108841961466102</v>
      </c>
      <c r="BD98" s="73">
        <f t="shared" si="121"/>
        <v>0.15288505788002682</v>
      </c>
      <c r="BE98" s="73">
        <f t="shared" si="122"/>
        <v>0.15809530884958761</v>
      </c>
      <c r="BF98" s="73">
        <f t="shared" si="123"/>
        <v>0.84891158038533898</v>
      </c>
      <c r="BG98" s="73">
        <f t="shared" si="124"/>
        <v>0.84711494211997318</v>
      </c>
      <c r="BH98" s="73">
        <f t="shared" si="125"/>
        <v>0.84190469115041244</v>
      </c>
      <c r="BI98" s="73">
        <f t="shared" si="145"/>
        <v>4.1332375538060328E-4</v>
      </c>
      <c r="BJ98" s="73">
        <f t="shared" si="146"/>
        <v>3.1873928879638455E-4</v>
      </c>
      <c r="BK98" s="80">
        <f t="shared" si="147"/>
        <v>1.6355889124400073E-4</v>
      </c>
      <c r="BL98" s="77">
        <v>0.19844100000000001</v>
      </c>
      <c r="BM98" s="77">
        <f t="shared" si="126"/>
        <v>5.5E-2</v>
      </c>
      <c r="BN98" s="77">
        <f t="shared" si="127"/>
        <v>5.7000000000000002E-2</v>
      </c>
      <c r="BO98" s="79">
        <f t="shared" si="128"/>
        <v>6.2799999999999995E-2</v>
      </c>
      <c r="BP98" s="79">
        <f t="shared" si="129"/>
        <v>0.19298387250000001</v>
      </c>
      <c r="BQ98" s="79">
        <f t="shared" si="130"/>
        <v>0.19278543150000002</v>
      </c>
      <c r="BR98" s="73">
        <f t="shared" si="84"/>
        <v>0.19220995260000001</v>
      </c>
      <c r="BS98" s="73">
        <f t="shared" si="131"/>
        <v>4.9542872499999994E-2</v>
      </c>
      <c r="BT98" s="73">
        <f t="shared" si="132"/>
        <v>5.1344431500000003E-2</v>
      </c>
      <c r="BU98" s="73">
        <f t="shared" si="133"/>
        <v>5.6568952599999993E-2</v>
      </c>
      <c r="BV98" s="73">
        <f t="shared" si="134"/>
        <v>0.24252674500000002</v>
      </c>
      <c r="BW98" s="73">
        <f t="shared" si="148"/>
        <v>0.24412986300000003</v>
      </c>
      <c r="BX98" s="73">
        <f t="shared" si="135"/>
        <v>0.24877890520000001</v>
      </c>
      <c r="BY98" s="73">
        <f t="shared" si="136"/>
        <v>0.75747325499999996</v>
      </c>
      <c r="BZ98" s="73">
        <f t="shared" si="137"/>
        <v>0.75587013699999994</v>
      </c>
      <c r="CA98" s="73">
        <f t="shared" si="138"/>
        <v>0.75122109479999999</v>
      </c>
      <c r="CB98" s="73">
        <f t="shared" si="149"/>
        <v>3.1186698712813796E-4</v>
      </c>
      <c r="CC98" s="73">
        <f t="shared" si="150"/>
        <v>2.4049975444735553E-4</v>
      </c>
      <c r="CD98" s="73">
        <f t="shared" si="151"/>
        <v>1.2341080803186533E-4</v>
      </c>
      <c r="CE98" s="73" t="str">
        <f>IF(A98&lt;=Cotización!$B$15+1,IF(Cotización!$B$8="Fija",VLOOKUP(Tablas!A98,Tablas!$DE$3:$DG$116,2,FALSE),(VLOOKUP(A98,Tablas!$DE$3:$DG$116,3,FALSE))/100),"")</f>
        <v/>
      </c>
      <c r="CF98" s="81">
        <f t="shared" si="85"/>
        <v>1.7992025301290186E-2</v>
      </c>
      <c r="CG98" s="81">
        <f t="shared" si="86"/>
        <v>1.7246956768874798E-2</v>
      </c>
      <c r="CH98" s="83">
        <f>IF(D98&lt;=110,IF(Cotización!$B$10="Geométrico",POWER(1+Cotización!$B$11,Tablas!A98),1+Tablas!A98*Cotización!$B$11),"")</f>
        <v>1.9500000000000002</v>
      </c>
      <c r="CI98" s="83">
        <f>IF(Cotización!$F$3="","",Cotización!$F$3)</f>
        <v>0.04</v>
      </c>
      <c r="CJ98" s="83">
        <f>IF(Cotización!$G$3="","",Cotización!$G$3)</f>
        <v>0.04</v>
      </c>
      <c r="CK98" s="83">
        <f>IF(Cotización!$H$3="","",Cotización!$H$3)</f>
        <v>0.04</v>
      </c>
      <c r="CL98" s="52"/>
      <c r="CM98" s="52"/>
      <c r="CN98" s="52"/>
      <c r="CP98" s="15">
        <v>95</v>
      </c>
      <c r="CQ98"/>
      <c r="CR98"/>
      <c r="CS98" s="15">
        <v>96</v>
      </c>
      <c r="CT98" s="15">
        <v>96</v>
      </c>
      <c r="CU98"/>
      <c r="CV98"/>
      <c r="CW98"/>
      <c r="CX98"/>
      <c r="CY98"/>
      <c r="CZ98"/>
      <c r="DA98"/>
      <c r="DB98"/>
      <c r="DE98" s="24">
        <v>93</v>
      </c>
      <c r="DF98" s="23">
        <f>Cotización!$B$9</f>
        <v>4.2500000000000003E-2</v>
      </c>
      <c r="DG98" s="158">
        <v>4.3499999999999996</v>
      </c>
    </row>
    <row r="99" spans="1:111" s="12" customFormat="1" ht="15.6" x14ac:dyDescent="0.3">
      <c r="A99" s="10">
        <f t="shared" si="152"/>
        <v>96</v>
      </c>
      <c r="B99" s="11">
        <v>0.10958670380962535</v>
      </c>
      <c r="C99" s="11">
        <v>2.7866788315145174E-2</v>
      </c>
      <c r="D99" s="10">
        <f t="shared" si="153"/>
        <v>97</v>
      </c>
      <c r="E99" s="73">
        <f>IF(Cotización!$B$7 ="Nacional ",IFERROR(VLOOKUP(D99,$DU$32:$DX$46,2,TRUE)," "),IF(Cotización!$B$7 ="Dólar",IFERROR(VLOOKUP(D99,$DU$32:$DX$46,3,TRUE)," "),IFERROR(VLOOKUP(D99,$DU$32:$DX$46,4,TRUE)," ")))</f>
        <v>5.5E-2</v>
      </c>
      <c r="F99" s="73">
        <f>IF(Cotización!$B$7 ="Nacional ",IFERROR(VLOOKUP(D99,$DK$32:$DN$50,2,TRUE)," "),IF(Cotización!$B$7 ="Dólar",IFERROR(VLOOKUP(D99,$DK$32:$DN$50,3,TRUE)," "),IFERROR(VLOOKUP(D99,$DK$32:$DN$50,4,TRUE)," ")))</f>
        <v>5.7000000000000002E-2</v>
      </c>
      <c r="G99" s="76">
        <f>IF(Cotización!$B$7 ="Nacional ",IFERROR(VLOOKUP(D99,$DP$32:$DS$48,2,TRUE)," "),IF(Cotización!$B$7 ="Dólar",IFERROR(VLOOKUP(D99,$DP$32:$DS$48,3,TRUE)," "),IFERROR(VLOOKUP(D99,$DP$32:$DS$48,4,TRUE)," ")))</f>
        <v>6.2799999999999995E-2</v>
      </c>
      <c r="H99" s="73">
        <f t="shared" si="87"/>
        <v>0.1046826934017842</v>
      </c>
      <c r="I99" s="73">
        <f t="shared" si="88"/>
        <v>0.10499459077250949</v>
      </c>
      <c r="J99" s="73">
        <f t="shared" si="89"/>
        <v>0.10510214159000095</v>
      </c>
      <c r="K99" s="73">
        <f t="shared" si="90"/>
        <v>2.5603692869621993E-2</v>
      </c>
      <c r="L99" s="73">
        <f t="shared" si="91"/>
        <v>2.5629523771618996E-2</v>
      </c>
      <c r="M99" s="73">
        <f t="shared" ref="M99:M113" si="154">C99*(1-(B99+G99)/2+(B99*G99)/3)</f>
        <v>2.5528783253830692E-2</v>
      </c>
      <c r="N99" s="73">
        <f t="shared" si="92"/>
        <v>5.1276015840317796E-2</v>
      </c>
      <c r="O99" s="73">
        <f t="shared" si="93"/>
        <v>5.3140598234511172E-2</v>
      </c>
      <c r="P99" s="73">
        <f t="shared" ref="P99:P113" si="155">G99*(1-(B99+C99)/2+(B99*C99)/3)</f>
        <v>5.8547887177671946E-2</v>
      </c>
      <c r="Q99" s="73">
        <f t="shared" si="94"/>
        <v>0.18200768120193775</v>
      </c>
      <c r="R99" s="73">
        <f t="shared" si="95"/>
        <v>0.18373888187664264</v>
      </c>
      <c r="S99" s="73">
        <f t="shared" si="96"/>
        <v>0.18875936383328684</v>
      </c>
      <c r="T99" s="73">
        <f t="shared" si="97"/>
        <v>0.81799231879806222</v>
      </c>
      <c r="U99" s="73">
        <f t="shared" si="98"/>
        <v>0.81626111812335733</v>
      </c>
      <c r="V99" s="73">
        <f t="shared" si="99"/>
        <v>0.81124063616671316</v>
      </c>
      <c r="W99" s="73">
        <f t="shared" si="139"/>
        <v>2.6746904576638607E-4</v>
      </c>
      <c r="X99" s="73">
        <f t="shared" si="140"/>
        <v>2.0582524694284457E-4</v>
      </c>
      <c r="Y99" s="73">
        <f t="shared" si="141"/>
        <v>1.0496820989404834E-4</v>
      </c>
      <c r="Z99" s="77">
        <v>0.22418399999999999</v>
      </c>
      <c r="AA99" s="78">
        <v>2.2638999999999999E-2</v>
      </c>
      <c r="AB99" s="78">
        <f>IF(Cotización!$B$7 ="Nacional ",IFERROR(VLOOKUP(D99,$DU$6:$DX$20,2,TRUE)," "),IF(Cotización!$B$7 ="Dólar",IFERROR(VLOOKUP(D99,$DU$6:$DX$20,3,TRUE)," "),IFERROR(VLOOKUP(D99,$DU$6:$DX$20,4,TRUE)," ")))</f>
        <v>5.5E-2</v>
      </c>
      <c r="AC99" s="78">
        <f>IF(Cotización!$B$7 ="Nacional ",IFERROR(VLOOKUP(D99,$DK$6:$DN$24,2,TRUE)," "),IF(Cotización!$B$7 ="Dólar",IFERROR(VLOOKUP(D99,$DK$6:$DN$24,3,TRUE)," "),IFERROR(VLOOKUP(D99,$DK$6:$DN$24,4,TRUE)," ")))</f>
        <v>5.7000000000000002E-2</v>
      </c>
      <c r="AD99" s="79">
        <f xml:space="preserve"> IF(Cotización!$B$7 ="Nacional ",IFERROR(VLOOKUP(D99,$DP$6:$DS$22,2,TRUE)," "),IF(Cotización!$B$7 ="Dólar",IFERROR(VLOOKUP(D99,$DP$6:$DS$22,3,TRUE)," "),IFERROR(VLOOKUP(D99,$DP$6:$DS$22,4,TRUE)," ")))</f>
        <v>6.2799999999999995E-2</v>
      </c>
      <c r="AE99" s="79">
        <f t="shared" si="100"/>
        <v>0.21557433640755999</v>
      </c>
      <c r="AF99" s="79">
        <f t="shared" si="101"/>
        <v>0.21535353594194401</v>
      </c>
      <c r="AG99" s="73">
        <f t="shared" si="102"/>
        <v>0.2147132145916576</v>
      </c>
      <c r="AH99" s="73">
        <f t="shared" si="103"/>
        <v>1.9571823907560001E-2</v>
      </c>
      <c r="AI99" s="73">
        <f t="shared" si="104"/>
        <v>1.9552568441943998E-2</v>
      </c>
      <c r="AJ99" s="73">
        <f t="shared" si="105"/>
        <v>1.94967275916576E-2</v>
      </c>
      <c r="AK99" s="73">
        <f t="shared" si="106"/>
        <v>4.8305414695560003E-2</v>
      </c>
      <c r="AL99" s="73">
        <f t="shared" si="107"/>
        <v>5.0061975229944003E-2</v>
      </c>
      <c r="AM99" s="73">
        <f t="shared" si="108"/>
        <v>5.5156000779657599E-2</v>
      </c>
      <c r="AN99" s="73">
        <f t="shared" si="109"/>
        <v>0.28345157501067997</v>
      </c>
      <c r="AO99" s="73">
        <f t="shared" si="110"/>
        <v>0.28496807961383203</v>
      </c>
      <c r="AP99" s="73">
        <f t="shared" si="111"/>
        <v>0.2893659429629728</v>
      </c>
      <c r="AQ99" s="73">
        <f t="shared" si="112"/>
        <v>0.71654842498932003</v>
      </c>
      <c r="AR99" s="73">
        <f t="shared" si="113"/>
        <v>0.71503192038616792</v>
      </c>
      <c r="AS99" s="73">
        <f t="shared" si="114"/>
        <v>0.7106340570370272</v>
      </c>
      <c r="AT99" s="73">
        <f t="shared" si="142"/>
        <v>1.6413753637840718E-4</v>
      </c>
      <c r="AU99" s="73">
        <f t="shared" si="143"/>
        <v>1.263086308207166E-4</v>
      </c>
      <c r="AV99" s="80">
        <f t="shared" si="144"/>
        <v>6.4415765647547356E-5</v>
      </c>
      <c r="AW99" s="73">
        <f t="shared" ref="AW99:AW113" si="156">B99*(1-G99/2)</f>
        <v>0.10614568131000311</v>
      </c>
      <c r="AX99" s="73">
        <f t="shared" si="115"/>
        <v>0.10646348275105103</v>
      </c>
      <c r="AY99" s="73">
        <f t="shared" si="116"/>
        <v>0.10657306945486066</v>
      </c>
      <c r="AZ99" s="73">
        <f t="shared" si="117"/>
        <v>5.1986365645235302E-2</v>
      </c>
      <c r="BA99" s="73">
        <f t="shared" si="118"/>
        <v>5.3876778941425681E-2</v>
      </c>
      <c r="BB99" s="73">
        <f t="shared" si="119"/>
        <v>5.9358977500377753E-2</v>
      </c>
      <c r="BC99" s="73">
        <f t="shared" si="120"/>
        <v>0.15855943510009596</v>
      </c>
      <c r="BD99" s="73">
        <f t="shared" si="121"/>
        <v>0.1603402616924767</v>
      </c>
      <c r="BE99" s="73">
        <f t="shared" si="122"/>
        <v>0.16550465881038087</v>
      </c>
      <c r="BF99" s="73">
        <f t="shared" si="123"/>
        <v>0.84144056489990404</v>
      </c>
      <c r="BG99" s="73">
        <f t="shared" si="124"/>
        <v>0.83965973830752327</v>
      </c>
      <c r="BH99" s="73">
        <f t="shared" si="125"/>
        <v>0.8344953411896191</v>
      </c>
      <c r="BI99" s="73">
        <f t="shared" si="145"/>
        <v>3.5087532239095118E-4</v>
      </c>
      <c r="BJ99" s="73">
        <f t="shared" si="146"/>
        <v>2.7000881418011072E-4</v>
      </c>
      <c r="BK99" s="80">
        <f t="shared" si="147"/>
        <v>1.3770099781768434E-4</v>
      </c>
      <c r="BL99" s="77">
        <v>0.22418399999999999</v>
      </c>
      <c r="BM99" s="77">
        <f t="shared" si="126"/>
        <v>5.5E-2</v>
      </c>
      <c r="BN99" s="77">
        <f t="shared" si="127"/>
        <v>5.7000000000000002E-2</v>
      </c>
      <c r="BO99" s="79">
        <f t="shared" si="128"/>
        <v>6.2799999999999995E-2</v>
      </c>
      <c r="BP99" s="79">
        <f t="shared" si="129"/>
        <v>0.21801893999999999</v>
      </c>
      <c r="BQ99" s="79">
        <f t="shared" si="130"/>
        <v>0.21779475600000001</v>
      </c>
      <c r="BR99" s="73">
        <f t="shared" ref="BR99:BR113" si="157">BL99*(1-BO99/2)</f>
        <v>0.21714462239999999</v>
      </c>
      <c r="BS99" s="73">
        <f t="shared" si="131"/>
        <v>4.883494E-2</v>
      </c>
      <c r="BT99" s="73">
        <f t="shared" si="132"/>
        <v>5.0610756000000007E-2</v>
      </c>
      <c r="BU99" s="73">
        <f t="shared" si="133"/>
        <v>5.5760622399999994E-2</v>
      </c>
      <c r="BV99" s="73">
        <f t="shared" si="134"/>
        <v>0.26685387999999999</v>
      </c>
      <c r="BW99" s="73">
        <f t="shared" si="148"/>
        <v>0.26840551200000001</v>
      </c>
      <c r="BX99" s="73">
        <f t="shared" si="135"/>
        <v>0.2729052448</v>
      </c>
      <c r="BY99" s="73">
        <f t="shared" si="136"/>
        <v>0.73314612000000001</v>
      </c>
      <c r="BZ99" s="73">
        <f t="shared" si="137"/>
        <v>0.73159448800000004</v>
      </c>
      <c r="CA99" s="73">
        <f t="shared" si="138"/>
        <v>0.7270947552</v>
      </c>
      <c r="CB99" s="73">
        <f t="shared" si="149"/>
        <v>2.3623090186699374E-4</v>
      </c>
      <c r="CC99" s="73">
        <f t="shared" si="150"/>
        <v>1.8178658234258897E-4</v>
      </c>
      <c r="CD99" s="73">
        <f t="shared" si="151"/>
        <v>9.2708802319850511E-5</v>
      </c>
      <c r="CE99" s="73" t="str">
        <f>IF(A99&lt;=Cotización!$B$15+1,IF(Cotización!$B$8="Fija",VLOOKUP(Tablas!A99,Tablas!$DE$3:$DG$116,2,FALSE),(VLOOKUP(A99,Tablas!$DE$3:$DG$116,3,FALSE))/100),"")</f>
        <v/>
      </c>
      <c r="CF99" s="81">
        <f t="shared" ref="CF99:CF113" si="158">IF(D99&lt;=110,POWER(1+$CE$3,-A99),"")</f>
        <v>1.7246956768874798E-2</v>
      </c>
      <c r="CG99" s="81">
        <f t="shared" ref="CG99:CG113" si="159">IF(D99&lt;=110,POWER(1+$CE$3,-(A99+1)),"")</f>
        <v>1.6532742301452071E-2</v>
      </c>
      <c r="CH99" s="83">
        <f>IF(D99&lt;=110,IF(Cotización!$B$10="Geométrico",POWER(1+Cotización!$B$11,Tablas!A99),1+Tablas!A99*Cotización!$B$11),"")</f>
        <v>1.96</v>
      </c>
      <c r="CI99" s="83">
        <f>IF(Cotización!$F$3="","",Cotización!$F$3)</f>
        <v>0.04</v>
      </c>
      <c r="CJ99" s="83">
        <f>IF(Cotización!$G$3="","",Cotización!$G$3)</f>
        <v>0.04</v>
      </c>
      <c r="CK99" s="83">
        <f>IF(Cotización!$H$3="","",Cotización!$H$3)</f>
        <v>0.04</v>
      </c>
      <c r="CL99" s="52"/>
      <c r="CM99" s="52"/>
      <c r="CN99" s="52"/>
      <c r="CP99" s="15">
        <v>96</v>
      </c>
      <c r="CQ99"/>
      <c r="CR99"/>
      <c r="CS99" s="15">
        <v>97</v>
      </c>
      <c r="CT99" s="15">
        <v>97</v>
      </c>
      <c r="CU99"/>
      <c r="CV99"/>
      <c r="CW99"/>
      <c r="CX99"/>
      <c r="CY99"/>
      <c r="CZ99"/>
      <c r="DA99"/>
      <c r="DB99"/>
      <c r="DE99" s="24">
        <v>94</v>
      </c>
      <c r="DF99" s="23">
        <f>Cotización!$B$9</f>
        <v>4.2500000000000003E-2</v>
      </c>
      <c r="DG99" s="158">
        <v>4.3600000000000003</v>
      </c>
    </row>
    <row r="100" spans="1:111" s="12" customFormat="1" ht="15.6" x14ac:dyDescent="0.3">
      <c r="A100" s="10">
        <f t="shared" si="152"/>
        <v>97</v>
      </c>
      <c r="B100" s="11">
        <v>0.11810723067896906</v>
      </c>
      <c r="C100" s="11">
        <v>3.0746486375387603E-2</v>
      </c>
      <c r="D100" s="10">
        <f t="shared" si="153"/>
        <v>98</v>
      </c>
      <c r="E100" s="73">
        <f>IF(Cotización!$B$7 ="Nacional ",IFERROR(VLOOKUP(D100,$DU$32:$DX$46,2,TRUE)," "),IF(Cotización!$B$7 ="Dólar",IFERROR(VLOOKUP(D100,$DU$32:$DX$46,3,TRUE)," "),IFERROR(VLOOKUP(D100,$DU$32:$DX$46,4,TRUE)," ")))</f>
        <v>5.5E-2</v>
      </c>
      <c r="F100" s="73">
        <f>IF(Cotización!$B$7 ="Nacional ",IFERROR(VLOOKUP(D100,$DK$32:$DN$50,2,TRUE)," "),IF(Cotización!$B$7 ="Dólar",IFERROR(VLOOKUP(D100,$DK$32:$DN$50,3,TRUE)," "),IFERROR(VLOOKUP(D100,$DK$32:$DN$50,4,TRUE)," ")))</f>
        <v>5.7000000000000002E-2</v>
      </c>
      <c r="G100" s="76">
        <f>IF(Cotización!$B$7 ="Nacional ",IFERROR(VLOOKUP(D100,$DP$32:$DS$48,2,TRUE)," "),IF(Cotización!$B$7 ="Dólar",IFERROR(VLOOKUP(D100,$DP$32:$DS$48,3,TRUE)," "),IFERROR(VLOOKUP(D100,$DP$32:$DS$48,4,TRUE)," ")))</f>
        <v>6.2799999999999995E-2</v>
      </c>
      <c r="H100" s="73">
        <f t="shared" si="87"/>
        <v>0.11265898939357634</v>
      </c>
      <c r="I100" s="73">
        <f t="shared" si="88"/>
        <v>0.11299447968998481</v>
      </c>
      <c r="J100" s="73">
        <f t="shared" si="89"/>
        <v>0.11311016599909117</v>
      </c>
      <c r="K100" s="73">
        <f t="shared" si="90"/>
        <v>2.8123516599055428E-2</v>
      </c>
      <c r="L100" s="73">
        <f t="shared" si="91"/>
        <v>2.8151842163858205E-2</v>
      </c>
      <c r="M100" s="73">
        <f t="shared" si="154"/>
        <v>2.8041372461127353E-2</v>
      </c>
      <c r="N100" s="73">
        <f t="shared" si="92"/>
        <v>5.0973098124251798E-2</v>
      </c>
      <c r="O100" s="73">
        <f t="shared" si="93"/>
        <v>5.2826665328770048E-2</v>
      </c>
      <c r="P100" s="73">
        <f t="shared" si="155"/>
        <v>5.8202010221872956E-2</v>
      </c>
      <c r="Q100" s="73">
        <f t="shared" si="94"/>
        <v>0.19223510628720117</v>
      </c>
      <c r="R100" s="73">
        <f t="shared" si="95"/>
        <v>0.19394466161781027</v>
      </c>
      <c r="S100" s="73">
        <f t="shared" si="96"/>
        <v>0.19890237207657666</v>
      </c>
      <c r="T100" s="73">
        <f t="shared" si="97"/>
        <v>0.8077648937127988</v>
      </c>
      <c r="U100" s="73">
        <f t="shared" si="98"/>
        <v>0.80605533838218979</v>
      </c>
      <c r="V100" s="73">
        <f t="shared" si="99"/>
        <v>0.80109762792342332</v>
      </c>
      <c r="W100" s="73">
        <f t="shared" si="139"/>
        <v>2.1878762495315118E-4</v>
      </c>
      <c r="X100" s="73">
        <f t="shared" si="140"/>
        <v>1.6800714620758244E-4</v>
      </c>
      <c r="Y100" s="73">
        <f t="shared" si="141"/>
        <v>8.5154477371728848E-5</v>
      </c>
      <c r="Z100" s="77">
        <v>0.25261299999999998</v>
      </c>
      <c r="AA100" s="78">
        <v>2.3800000000000002E-2</v>
      </c>
      <c r="AB100" s="78">
        <f>IF(Cotización!$B$7 ="Nacional ",IFERROR(VLOOKUP(D100,$DU$6:$DX$20,2,TRUE)," "),IF(Cotización!$B$7 ="Dólar",IFERROR(VLOOKUP(D100,$DU$6:$DX$20,3,TRUE)," "),IFERROR(VLOOKUP(D100,$DU$6:$DX$20,4,TRUE)," ")))</f>
        <v>5.5E-2</v>
      </c>
      <c r="AC100" s="78">
        <f>IF(Cotización!$B$7 ="Nacional ",IFERROR(VLOOKUP(D100,$DK$6:$DN$24,2,TRUE)," "),IF(Cotización!$B$7 ="Dólar",IFERROR(VLOOKUP(D100,$DK$6:$DN$24,3,TRUE)," "),IFERROR(VLOOKUP(D100,$DK$6:$DN$24,4,TRUE)," ")))</f>
        <v>5.7000000000000002E-2</v>
      </c>
      <c r="AD100" s="79">
        <f xml:space="preserve"> IF(Cotización!$B$7 ="Nacional ",IFERROR(VLOOKUP(D100,$DP$6:$DS$22,2,TRUE)," "),IF(Cotización!$B$7 ="Dólar",IFERROR(VLOOKUP(D100,$DP$6:$DS$22,3,TRUE)," "),IFERROR(VLOOKUP(D100,$DP$6:$DS$22,4,TRUE)," ")))</f>
        <v>6.2799999999999995E-2</v>
      </c>
      <c r="AE100" s="79">
        <f t="shared" si="100"/>
        <v>0.24277027127233333</v>
      </c>
      <c r="AF100" s="79">
        <f t="shared" si="101"/>
        <v>0.24252166639859998</v>
      </c>
      <c r="AG100" s="73">
        <f t="shared" si="102"/>
        <v>0.24180071226477332</v>
      </c>
      <c r="AH100" s="73">
        <f t="shared" si="103"/>
        <v>2.0249628772333335E-2</v>
      </c>
      <c r="AI100" s="73">
        <f t="shared" si="104"/>
        <v>2.0229836898600004E-2</v>
      </c>
      <c r="AJ100" s="73">
        <f t="shared" si="105"/>
        <v>2.0172440464773334E-2</v>
      </c>
      <c r="AK100" s="73">
        <f t="shared" si="106"/>
        <v>4.7508865972333336E-2</v>
      </c>
      <c r="AL100" s="73">
        <f t="shared" si="107"/>
        <v>4.9236461098599998E-2</v>
      </c>
      <c r="AM100" s="73">
        <f t="shared" si="108"/>
        <v>5.4246486964773327E-2</v>
      </c>
      <c r="AN100" s="73">
        <f t="shared" si="109"/>
        <v>0.31052876601699997</v>
      </c>
      <c r="AO100" s="73">
        <f t="shared" si="110"/>
        <v>0.31198796439580001</v>
      </c>
      <c r="AP100" s="73">
        <f t="shared" si="111"/>
        <v>0.31621963969431999</v>
      </c>
      <c r="AQ100" s="73">
        <f t="shared" si="112"/>
        <v>0.68947123398300003</v>
      </c>
      <c r="AR100" s="73">
        <f t="shared" si="113"/>
        <v>0.68801203560419999</v>
      </c>
      <c r="AS100" s="73">
        <f t="shared" si="114"/>
        <v>0.68378036030568001</v>
      </c>
      <c r="AT100" s="73">
        <f t="shared" si="142"/>
        <v>1.1761249317357488E-4</v>
      </c>
      <c r="AU100" s="73">
        <f t="shared" si="143"/>
        <v>9.0314702857084508E-5</v>
      </c>
      <c r="AV100" s="80">
        <f t="shared" si="144"/>
        <v>4.5776036879262946E-5</v>
      </c>
      <c r="AW100" s="73">
        <f t="shared" si="156"/>
        <v>0.11439866363564943</v>
      </c>
      <c r="AX100" s="73">
        <f t="shared" si="115"/>
        <v>0.11474117460461844</v>
      </c>
      <c r="AY100" s="73">
        <f t="shared" si="116"/>
        <v>0.11485928183529741</v>
      </c>
      <c r="AZ100" s="73">
        <f t="shared" si="117"/>
        <v>5.1752051156328353E-2</v>
      </c>
      <c r="BA100" s="73">
        <f t="shared" si="118"/>
        <v>5.3633943925649387E-2</v>
      </c>
      <c r="BB100" s="73">
        <f t="shared" si="119"/>
        <v>5.9091432956680366E-2</v>
      </c>
      <c r="BC100" s="73">
        <f t="shared" si="120"/>
        <v>0.16661133299162575</v>
      </c>
      <c r="BD100" s="73">
        <f t="shared" si="121"/>
        <v>0.16837511853026782</v>
      </c>
      <c r="BE100" s="73">
        <f t="shared" si="122"/>
        <v>0.17349009659232981</v>
      </c>
      <c r="BF100" s="73">
        <f t="shared" si="123"/>
        <v>0.83338866700837422</v>
      </c>
      <c r="BG100" s="73">
        <f t="shared" si="124"/>
        <v>0.83162488146973224</v>
      </c>
      <c r="BH100" s="73">
        <f t="shared" si="125"/>
        <v>0.82650990340767017</v>
      </c>
      <c r="BI100" s="73">
        <f t="shared" si="145"/>
        <v>2.9524072948207793E-4</v>
      </c>
      <c r="BJ100" s="73">
        <f t="shared" si="146"/>
        <v>2.2671553025519644E-4</v>
      </c>
      <c r="BK100" s="80">
        <f t="shared" si="147"/>
        <v>1.1491084115601949E-4</v>
      </c>
      <c r="BL100" s="77">
        <v>0.25261299999999998</v>
      </c>
      <c r="BM100" s="77">
        <f t="shared" si="126"/>
        <v>5.5E-2</v>
      </c>
      <c r="BN100" s="77">
        <f t="shared" si="127"/>
        <v>5.7000000000000002E-2</v>
      </c>
      <c r="BO100" s="79">
        <f t="shared" si="128"/>
        <v>6.2799999999999995E-2</v>
      </c>
      <c r="BP100" s="79">
        <f t="shared" si="129"/>
        <v>0.24566614249999999</v>
      </c>
      <c r="BQ100" s="79">
        <f t="shared" si="130"/>
        <v>0.24541352949999998</v>
      </c>
      <c r="BR100" s="73">
        <f t="shared" si="157"/>
        <v>0.24468095179999999</v>
      </c>
      <c r="BS100" s="73">
        <f t="shared" si="131"/>
        <v>4.80531425E-2</v>
      </c>
      <c r="BT100" s="73">
        <f t="shared" si="132"/>
        <v>4.9800529500000003E-2</v>
      </c>
      <c r="BU100" s="73">
        <f t="shared" si="133"/>
        <v>5.4867951799999995E-2</v>
      </c>
      <c r="BV100" s="73">
        <f t="shared" si="134"/>
        <v>0.293719285</v>
      </c>
      <c r="BW100" s="73">
        <f t="shared" si="148"/>
        <v>0.29521405899999997</v>
      </c>
      <c r="BX100" s="73">
        <f t="shared" si="135"/>
        <v>0.29954890359999997</v>
      </c>
      <c r="BY100" s="73">
        <f t="shared" si="136"/>
        <v>0.706280715</v>
      </c>
      <c r="BZ100" s="73">
        <f t="shared" si="137"/>
        <v>0.70478594100000003</v>
      </c>
      <c r="CA100" s="73">
        <f t="shared" si="138"/>
        <v>0.70045109640000003</v>
      </c>
      <c r="CB100" s="73">
        <f t="shared" si="149"/>
        <v>1.7319176912788722E-4</v>
      </c>
      <c r="CC100" s="73">
        <f t="shared" si="150"/>
        <v>1.3299406163419622E-4</v>
      </c>
      <c r="CD100" s="73">
        <f t="shared" si="151"/>
        <v>6.7408083927636897E-5</v>
      </c>
      <c r="CE100" s="73" t="str">
        <f>IF(A100&lt;=Cotización!$B$15+1,IF(Cotización!$B$8="Fija",VLOOKUP(Tablas!A100,Tablas!$DE$3:$DG$116,2,FALSE),(VLOOKUP(A100,Tablas!$DE$3:$DG$116,3,FALSE))/100),"")</f>
        <v/>
      </c>
      <c r="CF100" s="81">
        <f t="shared" si="158"/>
        <v>1.6532742301452071E-2</v>
      </c>
      <c r="CG100" s="81">
        <f t="shared" si="159"/>
        <v>1.5848104200011572E-2</v>
      </c>
      <c r="CH100" s="83">
        <f>IF(D100&lt;=110,IF(Cotización!$B$10="Geométrico",POWER(1+Cotización!$B$11,Tablas!A100),1+Tablas!A100*Cotización!$B$11),"")</f>
        <v>1.97</v>
      </c>
      <c r="CI100" s="83">
        <f>IF(Cotización!$F$3="","",Cotización!$F$3)</f>
        <v>0.04</v>
      </c>
      <c r="CJ100" s="83">
        <f>IF(Cotización!$G$3="","",Cotización!$G$3)</f>
        <v>0.04</v>
      </c>
      <c r="CK100" s="83">
        <f>IF(Cotización!$H$3="","",Cotización!$H$3)</f>
        <v>0.04</v>
      </c>
      <c r="CL100" s="52"/>
      <c r="CM100" s="52"/>
      <c r="CN100" s="52"/>
      <c r="CP100" s="15">
        <v>97</v>
      </c>
      <c r="CQ100"/>
      <c r="CR100"/>
      <c r="CS100" s="15">
        <v>98</v>
      </c>
      <c r="CT100" s="15">
        <v>98</v>
      </c>
      <c r="CU100"/>
      <c r="CV100"/>
      <c r="CW100"/>
      <c r="CX100"/>
      <c r="CY100"/>
      <c r="CZ100"/>
      <c r="DA100"/>
      <c r="DB100"/>
      <c r="DE100" s="24">
        <v>95</v>
      </c>
      <c r="DF100" s="23">
        <f>Cotización!$B$9</f>
        <v>4.2500000000000003E-2</v>
      </c>
      <c r="DG100" s="158">
        <v>4.3600000000000003</v>
      </c>
    </row>
    <row r="101" spans="1:111" s="12" customFormat="1" ht="15.6" x14ac:dyDescent="0.3">
      <c r="A101" s="10">
        <f t="shared" si="152"/>
        <v>98</v>
      </c>
      <c r="B101" s="11">
        <v>0.12729024100303304</v>
      </c>
      <c r="C101" s="11">
        <v>3.3923766662343216E-2</v>
      </c>
      <c r="D101" s="10">
        <f t="shared" si="153"/>
        <v>99</v>
      </c>
      <c r="E101" s="73">
        <f>IF(Cotización!$B$7 ="Nacional ",IFERROR(VLOOKUP(D101,$DU$32:$DX$46,2,TRUE)," "),IF(Cotización!$B$7 ="Dólar",IFERROR(VLOOKUP(D101,$DU$32:$DX$46,3,TRUE)," "),IFERROR(VLOOKUP(D101,$DU$32:$DX$46,4,TRUE)," ")))</f>
        <v>5.5E-2</v>
      </c>
      <c r="F101" s="73">
        <f>IF(Cotización!$B$7 ="Nacional ",IFERROR(VLOOKUP(D101,$DK$32:$DN$50,2,TRUE)," "),IF(Cotización!$B$7 ="Dólar",IFERROR(VLOOKUP(D101,$DK$32:$DN$50,3,TRUE)," "),IFERROR(VLOOKUP(D101,$DK$32:$DN$50,4,TRUE)," ")))</f>
        <v>5.7000000000000002E-2</v>
      </c>
      <c r="G101" s="76">
        <f>IF(Cotización!$B$7 ="Nacional ",IFERROR(VLOOKUP(D101,$DP$32:$DS$48,2,TRUE)," "),IF(Cotización!$B$7 ="Dólar",IFERROR(VLOOKUP(D101,$DP$32:$DS$48,3,TRUE)," "),IFERROR(VLOOKUP(D101,$DP$32:$DS$48,4,TRUE)," ")))</f>
        <v>6.2799999999999995E-2</v>
      </c>
      <c r="H101" s="73">
        <f t="shared" si="87"/>
        <v>0.12122463879393648</v>
      </c>
      <c r="I101" s="73">
        <f t="shared" si="88"/>
        <v>0.12158543204160586</v>
      </c>
      <c r="J101" s="73">
        <f t="shared" si="89"/>
        <v>0.12170984350631944</v>
      </c>
      <c r="K101" s="73">
        <f t="shared" si="90"/>
        <v>3.08799022196257E-2</v>
      </c>
      <c r="L101" s="73">
        <f t="shared" si="91"/>
        <v>3.0910947209998586E-2</v>
      </c>
      <c r="M101" s="73">
        <f t="shared" si="154"/>
        <v>3.0789871747544321E-2</v>
      </c>
      <c r="N101" s="73">
        <f t="shared" si="92"/>
        <v>5.0645781137162123E-2</v>
      </c>
      <c r="O101" s="73">
        <f t="shared" si="93"/>
        <v>5.2487445905786204E-2</v>
      </c>
      <c r="P101" s="73">
        <f t="shared" si="155"/>
        <v>5.7828273734796022E-2</v>
      </c>
      <c r="Q101" s="73">
        <f t="shared" si="94"/>
        <v>0.20326657185348015</v>
      </c>
      <c r="R101" s="73">
        <f t="shared" si="95"/>
        <v>0.20495278016701779</v>
      </c>
      <c r="S101" s="73">
        <f t="shared" si="96"/>
        <v>0.20984278427627681</v>
      </c>
      <c r="T101" s="73">
        <f t="shared" si="97"/>
        <v>0.79673342814651982</v>
      </c>
      <c r="U101" s="73">
        <f t="shared" si="98"/>
        <v>0.79504721983298221</v>
      </c>
      <c r="V101" s="73">
        <f t="shared" si="99"/>
        <v>0.79015721572372322</v>
      </c>
      <c r="W101" s="73">
        <f t="shared" si="139"/>
        <v>1.7672896261595786E-4</v>
      </c>
      <c r="X101" s="73">
        <f t="shared" si="140"/>
        <v>1.3542305708697888E-4</v>
      </c>
      <c r="Y101" s="73">
        <f t="shared" si="141"/>
        <v>6.8217049829550806E-5</v>
      </c>
      <c r="Z101" s="77">
        <v>0.28376000000000001</v>
      </c>
      <c r="AA101" s="78">
        <v>2.5006E-2</v>
      </c>
      <c r="AB101" s="78">
        <f>IF(Cotización!$B$7 ="Nacional ",IFERROR(VLOOKUP(D101,$DU$6:$DX$20,2,TRUE)," "),IF(Cotización!$B$7 ="Dólar",IFERROR(VLOOKUP(D101,$DU$6:$DX$20,3,TRUE)," "),IFERROR(VLOOKUP(D101,$DU$6:$DX$20,4,TRUE)," ")))</f>
        <v>5.5E-2</v>
      </c>
      <c r="AC101" s="78">
        <f>IF(Cotización!$B$7 ="Nacional ",IFERROR(VLOOKUP(D101,$DK$6:$DN$24,2,TRUE)," "),IF(Cotización!$B$7 ="Dólar",IFERROR(VLOOKUP(D101,$DK$6:$DN$24,3,TRUE)," "),IFERROR(VLOOKUP(D101,$DK$6:$DN$24,4,TRUE)," ")))</f>
        <v>5.7000000000000002E-2</v>
      </c>
      <c r="AD101" s="79">
        <f xml:space="preserve"> IF(Cotización!$B$7 ="Nacional ",IFERROR(VLOOKUP(D101,$DP$6:$DS$22,2,TRUE)," "),IF(Cotización!$B$7 ="Dólar",IFERROR(VLOOKUP(D101,$DP$6:$DS$22,3,TRUE)," "),IFERROR(VLOOKUP(D101,$DP$6:$DS$22,4,TRUE)," ")))</f>
        <v>6.2799999999999995E-2</v>
      </c>
      <c r="AE101" s="79">
        <f t="shared" si="100"/>
        <v>0.27253883660026668</v>
      </c>
      <c r="AF101" s="79">
        <f t="shared" si="101"/>
        <v>0.27225980706864</v>
      </c>
      <c r="AG101" s="73">
        <f t="shared" si="102"/>
        <v>0.27145062142692267</v>
      </c>
      <c r="AH101" s="73">
        <f t="shared" si="103"/>
        <v>2.0900571600266669E-2</v>
      </c>
      <c r="AI101" s="73">
        <f t="shared" si="104"/>
        <v>2.0880296068640003E-2</v>
      </c>
      <c r="AJ101" s="73">
        <f t="shared" si="105"/>
        <v>2.0821497026922667E-2</v>
      </c>
      <c r="AK101" s="73">
        <f t="shared" si="106"/>
        <v>4.6639022880266674E-2</v>
      </c>
      <c r="AL101" s="73">
        <f t="shared" si="107"/>
        <v>4.8334987348640009E-2</v>
      </c>
      <c r="AM101" s="73">
        <f t="shared" si="108"/>
        <v>5.3253284306922666E-2</v>
      </c>
      <c r="AN101" s="73">
        <f t="shared" si="109"/>
        <v>0.34007843108080005</v>
      </c>
      <c r="AO101" s="73">
        <f t="shared" si="110"/>
        <v>0.34147509048592001</v>
      </c>
      <c r="AP101" s="73">
        <f t="shared" si="111"/>
        <v>0.34552540276076799</v>
      </c>
      <c r="AQ101" s="73">
        <f t="shared" si="112"/>
        <v>0.65992156891919995</v>
      </c>
      <c r="AR101" s="73">
        <f t="shared" si="113"/>
        <v>0.65852490951407994</v>
      </c>
      <c r="AS101" s="73">
        <f t="shared" si="114"/>
        <v>0.65447459723923207</v>
      </c>
      <c r="AT101" s="73">
        <f t="shared" si="142"/>
        <v>8.1090430800201838E-5</v>
      </c>
      <c r="AU101" s="73">
        <f t="shared" si="143"/>
        <v>6.2137602557691166E-5</v>
      </c>
      <c r="AV101" s="80">
        <f t="shared" si="144"/>
        <v>3.1300754990668516E-5</v>
      </c>
      <c r="AW101" s="73">
        <f t="shared" si="156"/>
        <v>0.12329332743553781</v>
      </c>
      <c r="AX101" s="73">
        <f t="shared" si="115"/>
        <v>0.1236624691344466</v>
      </c>
      <c r="AY101" s="73">
        <f t="shared" si="116"/>
        <v>0.12378975937544964</v>
      </c>
      <c r="AZ101" s="73">
        <f t="shared" si="117"/>
        <v>5.1499518372416592E-2</v>
      </c>
      <c r="BA101" s="73">
        <f t="shared" si="118"/>
        <v>5.3372228131413561E-2</v>
      </c>
      <c r="BB101" s="73">
        <f t="shared" si="119"/>
        <v>5.8803086432504759E-2</v>
      </c>
      <c r="BC101" s="73">
        <f t="shared" si="120"/>
        <v>0.17528927774786623</v>
      </c>
      <c r="BD101" s="73">
        <f t="shared" si="121"/>
        <v>0.17703469726586016</v>
      </c>
      <c r="BE101" s="73">
        <f t="shared" si="122"/>
        <v>0.18209641386804257</v>
      </c>
      <c r="BF101" s="73">
        <f t="shared" si="123"/>
        <v>0.82471072225213371</v>
      </c>
      <c r="BG101" s="73">
        <f t="shared" si="124"/>
        <v>0.82296530273413981</v>
      </c>
      <c r="BH101" s="73">
        <f t="shared" si="125"/>
        <v>0.81790358613195746</v>
      </c>
      <c r="BI101" s="73">
        <f t="shared" si="145"/>
        <v>2.4605027798964892E-4</v>
      </c>
      <c r="BJ101" s="73">
        <f t="shared" si="146"/>
        <v>1.8854227597582524E-4</v>
      </c>
      <c r="BK101" s="80">
        <f t="shared" si="147"/>
        <v>9.4974948224355808E-5</v>
      </c>
      <c r="BL101" s="77">
        <v>0.28376000000000001</v>
      </c>
      <c r="BM101" s="77">
        <f t="shared" si="126"/>
        <v>5.5E-2</v>
      </c>
      <c r="BN101" s="77">
        <f t="shared" si="127"/>
        <v>5.7000000000000002E-2</v>
      </c>
      <c r="BO101" s="79">
        <f t="shared" si="128"/>
        <v>6.2799999999999995E-2</v>
      </c>
      <c r="BP101" s="79">
        <f t="shared" si="129"/>
        <v>0.2759566</v>
      </c>
      <c r="BQ101" s="79">
        <f t="shared" si="130"/>
        <v>0.27567284000000003</v>
      </c>
      <c r="BR101" s="73">
        <f t="shared" si="157"/>
        <v>0.27484993600000002</v>
      </c>
      <c r="BS101" s="73">
        <f t="shared" si="131"/>
        <v>4.7196599999999998E-2</v>
      </c>
      <c r="BT101" s="73">
        <f t="shared" si="132"/>
        <v>4.8912839999999999E-2</v>
      </c>
      <c r="BU101" s="73">
        <f t="shared" si="133"/>
        <v>5.3889935999999992E-2</v>
      </c>
      <c r="BV101" s="73">
        <f t="shared" si="134"/>
        <v>0.32315319999999997</v>
      </c>
      <c r="BW101" s="73">
        <f t="shared" si="148"/>
        <v>0.32458568000000004</v>
      </c>
      <c r="BX101" s="73">
        <f t="shared" si="135"/>
        <v>0.32873987199999999</v>
      </c>
      <c r="BY101" s="73">
        <f t="shared" si="136"/>
        <v>0.67684680000000008</v>
      </c>
      <c r="BZ101" s="73">
        <f t="shared" si="137"/>
        <v>0.67541432000000001</v>
      </c>
      <c r="CA101" s="73">
        <f t="shared" si="138"/>
        <v>0.67126012800000001</v>
      </c>
      <c r="CB101" s="73">
        <f t="shared" si="149"/>
        <v>1.2232200653175911E-4</v>
      </c>
      <c r="CC101" s="73">
        <f t="shared" si="150"/>
        <v>9.3732344876268985E-5</v>
      </c>
      <c r="CD101" s="73">
        <f t="shared" si="151"/>
        <v>4.7216066293336485E-5</v>
      </c>
      <c r="CE101" s="73" t="str">
        <f>IF(A101&lt;=Cotización!$B$15+1,IF(Cotización!$B$8="Fija",VLOOKUP(Tablas!A101,Tablas!$DE$3:$DG$116,2,FALSE),(VLOOKUP(A101,Tablas!$DE$3:$DG$116,3,FALSE))/100),"")</f>
        <v/>
      </c>
      <c r="CF101" s="81">
        <f t="shared" si="158"/>
        <v>1.5848104200011572E-2</v>
      </c>
      <c r="CG101" s="81">
        <f t="shared" si="159"/>
        <v>1.5191817676391458E-2</v>
      </c>
      <c r="CH101" s="83">
        <f>IF(D101&lt;=110,IF(Cotización!$B$10="Geométrico",POWER(1+Cotización!$B$11,Tablas!A101),1+Tablas!A101*Cotización!$B$11),"")</f>
        <v>1.98</v>
      </c>
      <c r="CI101" s="83">
        <f>IF(Cotización!$F$3="","",Cotización!$F$3)</f>
        <v>0.04</v>
      </c>
      <c r="CJ101" s="83">
        <f>IF(Cotización!$G$3="","",Cotización!$G$3)</f>
        <v>0.04</v>
      </c>
      <c r="CK101" s="83">
        <f>IF(Cotización!$H$3="","",Cotización!$H$3)</f>
        <v>0.04</v>
      </c>
      <c r="CL101" s="52"/>
      <c r="CM101" s="52"/>
      <c r="CN101" s="52"/>
      <c r="CP101" s="15">
        <v>98</v>
      </c>
      <c r="CQ101"/>
      <c r="CR101"/>
      <c r="CS101" s="15">
        <v>99</v>
      </c>
      <c r="CT101" s="15">
        <v>99</v>
      </c>
      <c r="CU101"/>
      <c r="CV101"/>
      <c r="CW101"/>
      <c r="CX101"/>
      <c r="CY101"/>
      <c r="CZ101"/>
      <c r="DA101"/>
      <c r="DB101"/>
      <c r="DE101" s="24">
        <v>96</v>
      </c>
      <c r="DF101" s="23">
        <f>Cotización!$B$9</f>
        <v>4.2500000000000003E-2</v>
      </c>
      <c r="DG101" s="158">
        <v>4.3600000000000003</v>
      </c>
    </row>
    <row r="102" spans="1:111" s="12" customFormat="1" ht="15.6" x14ac:dyDescent="0.3">
      <c r="A102" s="10">
        <f t="shared" si="152"/>
        <v>99</v>
      </c>
      <c r="B102" s="11">
        <v>0.13718724384158651</v>
      </c>
      <c r="C102" s="11">
        <v>3.7429380726974174E-2</v>
      </c>
      <c r="D102" s="10">
        <f t="shared" si="153"/>
        <v>100</v>
      </c>
      <c r="E102" s="73">
        <f>IF(Cotización!$B$7 ="Nacional ",IFERROR(VLOOKUP(D102,$DU$32:$DX$46,2,TRUE)," "),IF(Cotización!$B$7 ="Dólar",IFERROR(VLOOKUP(D102,$DU$32:$DX$46,3,TRUE)," "),IFERROR(VLOOKUP(D102,$DU$32:$DX$46,4,TRUE)," ")))</f>
        <v>5.5E-2</v>
      </c>
      <c r="F102" s="73">
        <f>IF(Cotización!$B$7 ="Nacional ",IFERROR(VLOOKUP(D102,$DK$32:$DN$50,2,TRUE)," "),IF(Cotización!$B$7 ="Dólar",IFERROR(VLOOKUP(D102,$DK$32:$DN$50,3,TRUE)," "),IFERROR(VLOOKUP(D102,$DK$32:$DN$50,4,TRUE)," ")))</f>
        <v>5.7000000000000002E-2</v>
      </c>
      <c r="G102" s="76">
        <f>IF(Cotización!$B$7 ="Nacional ",IFERROR(VLOOKUP(D102,$DP$32:$DS$48,2,TRUE)," "),IF(Cotización!$B$7 ="Dólar",IFERROR(VLOOKUP(D102,$DP$32:$DS$48,3,TRUE)," "),IFERROR(VLOOKUP(D102,$DP$32:$DS$48,4,TRUE)," ")))</f>
        <v>6.2799999999999995E-2</v>
      </c>
      <c r="H102" s="73">
        <f t="shared" si="87"/>
        <v>0.13041963677759974</v>
      </c>
      <c r="I102" s="73">
        <f t="shared" si="88"/>
        <v>0.13080755243981779</v>
      </c>
      <c r="J102" s="73">
        <f t="shared" si="89"/>
        <v>0.13094131646127227</v>
      </c>
      <c r="K102" s="73">
        <f t="shared" si="90"/>
        <v>3.3892788423971906E-2</v>
      </c>
      <c r="L102" s="73">
        <f t="shared" si="91"/>
        <v>3.3926794582311792E-2</v>
      </c>
      <c r="M102" s="73">
        <f t="shared" si="154"/>
        <v>3.379417056478623E-2</v>
      </c>
      <c r="N102" s="73">
        <f t="shared" si="92"/>
        <v>5.0292181440009485E-2</v>
      </c>
      <c r="O102" s="73">
        <f t="shared" si="93"/>
        <v>5.2120988037828012E-2</v>
      </c>
      <c r="P102" s="73">
        <f t="shared" si="155"/>
        <v>5.7424527171501732E-2</v>
      </c>
      <c r="Q102" s="73">
        <f t="shared" si="94"/>
        <v>0.21516029248359356</v>
      </c>
      <c r="R102" s="73">
        <f t="shared" si="95"/>
        <v>0.2168213289016177</v>
      </c>
      <c r="S102" s="73">
        <f t="shared" si="96"/>
        <v>0.2216383345138877</v>
      </c>
      <c r="T102" s="73">
        <f t="shared" si="97"/>
        <v>0.78483970751640642</v>
      </c>
      <c r="U102" s="73">
        <f t="shared" si="98"/>
        <v>0.78317867109838235</v>
      </c>
      <c r="V102" s="73">
        <f t="shared" si="99"/>
        <v>0.7783616654861123</v>
      </c>
      <c r="W102" s="73">
        <f t="shared" si="139"/>
        <v>1.4080587223779025E-4</v>
      </c>
      <c r="X102" s="73">
        <f t="shared" si="140"/>
        <v>1.076677250382858E-4</v>
      </c>
      <c r="Y102" s="73">
        <f t="shared" si="141"/>
        <v>5.3902194158204352E-5</v>
      </c>
      <c r="Z102" s="77">
        <v>0.31757600000000002</v>
      </c>
      <c r="AA102" s="78">
        <v>2.6259999999999999E-2</v>
      </c>
      <c r="AB102" s="78">
        <f>IF(Cotización!$B$7 ="Nacional ",IFERROR(VLOOKUP(D102,$DU$6:$DX$20,2,TRUE)," "),IF(Cotización!$B$7 ="Dólar",IFERROR(VLOOKUP(D102,$DU$6:$DX$20,3,TRUE)," "),IFERROR(VLOOKUP(D102,$DU$6:$DX$20,4,TRUE)," ")))</f>
        <v>5.5E-2</v>
      </c>
      <c r="AC102" s="78">
        <f>IF(Cotización!$B$7 ="Nacional ",IFERROR(VLOOKUP(D102,$DK$6:$DN$24,2,TRUE)," "),IF(Cotización!$B$7 ="Dólar",IFERROR(VLOOKUP(D102,$DK$6:$DN$24,3,TRUE)," "),IFERROR(VLOOKUP(D102,$DK$6:$DN$24,4,TRUE)," ")))</f>
        <v>5.7000000000000002E-2</v>
      </c>
      <c r="AD102" s="79">
        <f xml:space="preserve"> IF(Cotización!$B$7 ="Nacional ",IFERROR(VLOOKUP(D102,$DP$6:$DS$22,2,TRUE)," "),IF(Cotización!$B$7 ="Dólar",IFERROR(VLOOKUP(D102,$DP$6:$DS$22,3,TRUE)," "),IFERROR(VLOOKUP(D102,$DP$6:$DS$22,4,TRUE)," ")))</f>
        <v>6.2799999999999995E-2</v>
      </c>
      <c r="AE102" s="79">
        <f t="shared" si="100"/>
        <v>0.30482577879226669</v>
      </c>
      <c r="AF102" s="79">
        <f t="shared" si="101"/>
        <v>0.30451376248944001</v>
      </c>
      <c r="AG102" s="73">
        <f t="shared" si="102"/>
        <v>0.30360891521124272</v>
      </c>
      <c r="AH102" s="73">
        <f t="shared" si="103"/>
        <v>2.1520968792266663E-2</v>
      </c>
      <c r="AI102" s="73">
        <f t="shared" si="104"/>
        <v>2.1500268489439998E-2</v>
      </c>
      <c r="AJ102" s="73">
        <f t="shared" si="105"/>
        <v>2.1440237611242665E-2</v>
      </c>
      <c r="AK102" s="73">
        <f t="shared" si="106"/>
        <v>4.5697401672266665E-2</v>
      </c>
      <c r="AL102" s="73">
        <f t="shared" si="107"/>
        <v>4.7359125369440001E-2</v>
      </c>
      <c r="AM102" s="73">
        <f t="shared" si="108"/>
        <v>5.2178124091242666E-2</v>
      </c>
      <c r="AN102" s="73">
        <f t="shared" si="109"/>
        <v>0.37204414925680002</v>
      </c>
      <c r="AO102" s="73">
        <f t="shared" si="110"/>
        <v>0.37337315634831997</v>
      </c>
      <c r="AP102" s="73">
        <f t="shared" si="111"/>
        <v>0.37722727691372804</v>
      </c>
      <c r="AQ102" s="73">
        <f t="shared" si="112"/>
        <v>0.62795585074319993</v>
      </c>
      <c r="AR102" s="73">
        <f t="shared" si="113"/>
        <v>0.62662684365167998</v>
      </c>
      <c r="AS102" s="73">
        <f t="shared" si="114"/>
        <v>0.62277272308627196</v>
      </c>
      <c r="AT102" s="73">
        <f t="shared" si="142"/>
        <v>5.351332431800301E-5</v>
      </c>
      <c r="AU102" s="73">
        <f t="shared" si="143"/>
        <v>4.0919159101725439E-5</v>
      </c>
      <c r="AV102" s="80">
        <f t="shared" si="144"/>
        <v>2.048554901580166E-5</v>
      </c>
      <c r="AW102" s="73">
        <f t="shared" si="156"/>
        <v>0.13287956438496071</v>
      </c>
      <c r="AX102" s="73">
        <f t="shared" si="115"/>
        <v>0.13327740739210131</v>
      </c>
      <c r="AY102" s="73">
        <f t="shared" si="116"/>
        <v>0.13341459463594288</v>
      </c>
      <c r="AZ102" s="73">
        <f t="shared" si="117"/>
        <v>5.122735079435637E-2</v>
      </c>
      <c r="BA102" s="73">
        <f t="shared" si="118"/>
        <v>5.3090163550514789E-2</v>
      </c>
      <c r="BB102" s="73">
        <f t="shared" si="119"/>
        <v>5.8492320543374179E-2</v>
      </c>
      <c r="BC102" s="73">
        <f t="shared" si="120"/>
        <v>0.18464194543029924</v>
      </c>
      <c r="BD102" s="73">
        <f t="shared" si="121"/>
        <v>0.18636757094261611</v>
      </c>
      <c r="BE102" s="73">
        <f t="shared" si="122"/>
        <v>0.1913718849283349</v>
      </c>
      <c r="BF102" s="73">
        <f t="shared" si="123"/>
        <v>0.81535805456970079</v>
      </c>
      <c r="BG102" s="73">
        <f t="shared" si="124"/>
        <v>0.81363242905738387</v>
      </c>
      <c r="BH102" s="73">
        <f t="shared" si="125"/>
        <v>0.8086281150716651</v>
      </c>
      <c r="BI102" s="73">
        <f t="shared" si="145"/>
        <v>2.0292030247118163E-4</v>
      </c>
      <c r="BJ102" s="73">
        <f t="shared" si="146"/>
        <v>1.5516375122662875E-4</v>
      </c>
      <c r="BK102" s="80">
        <f t="shared" si="147"/>
        <v>7.7680350745397598E-5</v>
      </c>
      <c r="BL102" s="77">
        <v>0.31757600000000002</v>
      </c>
      <c r="BM102" s="77">
        <f t="shared" si="126"/>
        <v>5.5E-2</v>
      </c>
      <c r="BN102" s="77">
        <f t="shared" si="127"/>
        <v>5.7000000000000002E-2</v>
      </c>
      <c r="BO102" s="79">
        <f t="shared" si="128"/>
        <v>6.2799999999999995E-2</v>
      </c>
      <c r="BP102" s="79">
        <f t="shared" si="129"/>
        <v>0.30884266000000005</v>
      </c>
      <c r="BQ102" s="79">
        <f t="shared" si="130"/>
        <v>0.30852508400000006</v>
      </c>
      <c r="BR102" s="73">
        <f t="shared" si="157"/>
        <v>0.30760411360000001</v>
      </c>
      <c r="BS102" s="73">
        <f t="shared" si="131"/>
        <v>4.6266660000000001E-2</v>
      </c>
      <c r="BT102" s="73">
        <f t="shared" si="132"/>
        <v>4.7949083999999996E-2</v>
      </c>
      <c r="BU102" s="73">
        <f t="shared" si="133"/>
        <v>5.282811359999999E-2</v>
      </c>
      <c r="BV102" s="73">
        <f t="shared" si="134"/>
        <v>0.35510932000000006</v>
      </c>
      <c r="BW102" s="73">
        <f t="shared" si="148"/>
        <v>0.35647416800000004</v>
      </c>
      <c r="BX102" s="73">
        <f t="shared" si="135"/>
        <v>0.36043222720000001</v>
      </c>
      <c r="BY102" s="73">
        <f t="shared" si="136"/>
        <v>0.64489067999999994</v>
      </c>
      <c r="BZ102" s="73">
        <f t="shared" si="137"/>
        <v>0.64352583199999991</v>
      </c>
      <c r="CA102" s="73">
        <f t="shared" si="138"/>
        <v>0.63956777279999999</v>
      </c>
      <c r="CB102" s="73">
        <f t="shared" si="149"/>
        <v>8.2793258690600264E-5</v>
      </c>
      <c r="CC102" s="73">
        <f t="shared" si="150"/>
        <v>6.33081679766107E-5</v>
      </c>
      <c r="CD102" s="73">
        <f t="shared" si="151"/>
        <v>3.1694262703721534E-5</v>
      </c>
      <c r="CE102" s="73" t="str">
        <f>IF(A102&lt;=Cotización!$B$15+1,IF(Cotización!$B$8="Fija",VLOOKUP(Tablas!A102,Tablas!$DE$3:$DG$116,2,FALSE),(VLOOKUP(A102,Tablas!$DE$3:$DG$116,3,FALSE))/100),"")</f>
        <v/>
      </c>
      <c r="CF102" s="81">
        <f t="shared" si="158"/>
        <v>1.5191817676391458E-2</v>
      </c>
      <c r="CG102" s="81">
        <f t="shared" si="159"/>
        <v>1.4562708662185068E-2</v>
      </c>
      <c r="CH102" s="83">
        <f>IF(D102&lt;=110,IF(Cotización!$B$10="Geométrico",POWER(1+Cotización!$B$11,Tablas!A102),1+Tablas!A102*Cotización!$B$11),"")</f>
        <v>1.99</v>
      </c>
      <c r="CI102" s="83">
        <f>IF(Cotización!$F$3="","",Cotización!$F$3)</f>
        <v>0.04</v>
      </c>
      <c r="CJ102" s="83">
        <f>IF(Cotización!$G$3="","",Cotización!$G$3)</f>
        <v>0.04</v>
      </c>
      <c r="CK102" s="83">
        <f>IF(Cotización!$H$3="","",Cotización!$H$3)</f>
        <v>0.04</v>
      </c>
      <c r="CL102" s="52"/>
      <c r="CM102" s="52"/>
      <c r="CN102" s="52"/>
      <c r="CP102" s="15">
        <v>99</v>
      </c>
      <c r="CQ102"/>
      <c r="CR102"/>
      <c r="CS102" s="15">
        <v>100</v>
      </c>
      <c r="CT102" s="15">
        <v>100</v>
      </c>
      <c r="CU102"/>
      <c r="CV102"/>
      <c r="CW102"/>
      <c r="CX102"/>
      <c r="CY102"/>
      <c r="CZ102"/>
      <c r="DA102"/>
      <c r="DB102"/>
      <c r="DE102" s="24">
        <v>97</v>
      </c>
      <c r="DF102" s="23">
        <f>Cotización!$B$9</f>
        <v>4.2500000000000003E-2</v>
      </c>
      <c r="DG102" s="158">
        <v>4.3600000000000003</v>
      </c>
    </row>
    <row r="103" spans="1:111" s="12" customFormat="1" ht="15.6" x14ac:dyDescent="0.3">
      <c r="A103" s="10">
        <f t="shared" si="152"/>
        <v>100</v>
      </c>
      <c r="B103" s="11">
        <v>0.14785375315930505</v>
      </c>
      <c r="C103" s="11">
        <v>4.1297257923894035E-2</v>
      </c>
      <c r="D103" s="10">
        <f t="shared" si="153"/>
        <v>101</v>
      </c>
      <c r="E103" s="73">
        <f>IF(Cotización!$B$7 ="Nacional ",IFERROR(VLOOKUP(D103,$DU$32:$DX$46,2,TRUE)," "),IF(Cotización!$B$7 ="Dólar",IFERROR(VLOOKUP(D103,$DU$32:$DX$46,3,TRUE)," "),IFERROR(VLOOKUP(D103,$DU$32:$DX$46,4,TRUE)," ")))</f>
        <v>5.5E-2</v>
      </c>
      <c r="F103" s="73">
        <f>IF(Cotización!$B$7 ="Nacional ",IFERROR(VLOOKUP(D103,$DK$32:$DN$50,2,TRUE)," "),IF(Cotización!$B$7 ="Dólar",IFERROR(VLOOKUP(D103,$DK$32:$DN$50,3,TRUE)," "),IFERROR(VLOOKUP(D103,$DK$32:$DN$50,4,TRUE)," ")))</f>
        <v>5.7000000000000002E-2</v>
      </c>
      <c r="G103" s="76">
        <f>IF(Cotización!$B$7 ="Nacional ",IFERROR(VLOOKUP(D103,$DP$32:$DS$48,2,TRUE)," "),IF(Cotización!$B$7 ="Dólar",IFERROR(VLOOKUP(D103,$DP$32:$DS$48,3,TRUE)," "),IFERROR(VLOOKUP(D103,$DP$32:$DS$48,4,TRUE)," ")))</f>
        <v>6.2799999999999995E-2</v>
      </c>
      <c r="H103" s="73">
        <f t="shared" si="87"/>
        <v>0.1402859860030104</v>
      </c>
      <c r="I103" s="73">
        <f t="shared" si="88"/>
        <v>0.14070295704165253</v>
      </c>
      <c r="J103" s="73">
        <f t="shared" si="89"/>
        <v>0.14084674015842569</v>
      </c>
      <c r="K103" s="73">
        <f t="shared" si="90"/>
        <v>3.7183321920450742E-2</v>
      </c>
      <c r="L103" s="73">
        <f t="shared" si="91"/>
        <v>3.7220548541988474E-2</v>
      </c>
      <c r="M103" s="73">
        <f t="shared" si="154"/>
        <v>3.7075364717991298E-2</v>
      </c>
      <c r="N103" s="73">
        <f t="shared" si="92"/>
        <v>4.9910289695831347E-2</v>
      </c>
      <c r="O103" s="73">
        <f t="shared" si="93"/>
        <v>5.1725209321134308E-2</v>
      </c>
      <c r="P103" s="73">
        <f t="shared" si="155"/>
        <v>5.6988476234512878E-2</v>
      </c>
      <c r="Q103" s="73">
        <f t="shared" si="94"/>
        <v>0.22797757839624549</v>
      </c>
      <c r="R103" s="73">
        <f t="shared" si="95"/>
        <v>0.22961148828323757</v>
      </c>
      <c r="S103" s="73">
        <f t="shared" si="96"/>
        <v>0.2343498269555146</v>
      </c>
      <c r="T103" s="73">
        <f t="shared" si="97"/>
        <v>0.77202242160375456</v>
      </c>
      <c r="U103" s="73">
        <f t="shared" si="98"/>
        <v>0.77038851171676237</v>
      </c>
      <c r="V103" s="73">
        <f t="shared" si="99"/>
        <v>0.76565017304448535</v>
      </c>
      <c r="W103" s="73">
        <f t="shared" si="139"/>
        <v>1.1051003958369979E-4</v>
      </c>
      <c r="X103" s="73">
        <f t="shared" si="140"/>
        <v>8.4323065815670702E-5</v>
      </c>
      <c r="Y103" s="73">
        <f t="shared" si="141"/>
        <v>4.195540161833573E-5</v>
      </c>
      <c r="Z103" s="77">
        <v>0.35391899999999998</v>
      </c>
      <c r="AA103" s="78">
        <v>2.7563000000000001E-2</v>
      </c>
      <c r="AB103" s="78">
        <f>IF(Cotización!$B$7 ="Nacional ",IFERROR(VLOOKUP(D103,$DU$6:$DX$20,2,TRUE)," "),IF(Cotización!$B$7 ="Dólar",IFERROR(VLOOKUP(D103,$DU$6:$DX$20,3,TRUE)," "),IFERROR(VLOOKUP(D103,$DU$6:$DX$20,4,TRUE)," ")))</f>
        <v>5.5E-2</v>
      </c>
      <c r="AC103" s="78">
        <f>IF(Cotización!$B$7 ="Nacional ",IFERROR(VLOOKUP(D103,$DK$6:$DN$24,2,TRUE)," "),IF(Cotización!$B$7 ="Dólar",IFERROR(VLOOKUP(D103,$DK$6:$DN$24,3,TRUE)," "),IFERROR(VLOOKUP(D103,$DK$6:$DN$24,4,TRUE)," ")))</f>
        <v>5.7000000000000002E-2</v>
      </c>
      <c r="AD103" s="79">
        <f xml:space="preserve"> IF(Cotización!$B$7 ="Nacional ",IFERROR(VLOOKUP(D103,$DP$6:$DS$22,2,TRUE)," "),IF(Cotización!$B$7 ="Dólar",IFERROR(VLOOKUP(D103,$DP$6:$DS$22,3,TRUE)," "),IFERROR(VLOOKUP(D103,$DP$6:$DS$22,4,TRUE)," ")))</f>
        <v>6.2799999999999995E-2</v>
      </c>
      <c r="AE103" s="79">
        <f t="shared" si="100"/>
        <v>0.33948753574044499</v>
      </c>
      <c r="AF103" s="79">
        <f t="shared" si="101"/>
        <v>0.33914012012004296</v>
      </c>
      <c r="AG103" s="73">
        <f t="shared" si="102"/>
        <v>0.3381326148208772</v>
      </c>
      <c r="AH103" s="73">
        <f t="shared" si="103"/>
        <v>2.2106325740445E-2</v>
      </c>
      <c r="AI103" s="73">
        <f t="shared" si="104"/>
        <v>2.2085266120042999E-2</v>
      </c>
      <c r="AJ103" s="73">
        <f t="shared" si="105"/>
        <v>2.2024193220877199E-2</v>
      </c>
      <c r="AK103" s="73">
        <f t="shared" si="106"/>
        <v>4.4688087938944999E-2</v>
      </c>
      <c r="AL103" s="73">
        <f t="shared" si="107"/>
        <v>4.6313109318543003E-2</v>
      </c>
      <c r="AM103" s="73">
        <f t="shared" si="108"/>
        <v>5.1025671319377193E-2</v>
      </c>
      <c r="AN103" s="73">
        <f t="shared" si="109"/>
        <v>0.40628194941983498</v>
      </c>
      <c r="AO103" s="73">
        <f t="shared" si="110"/>
        <v>0.40753849555862898</v>
      </c>
      <c r="AP103" s="73">
        <f t="shared" si="111"/>
        <v>0.41118247936113156</v>
      </c>
      <c r="AQ103" s="73">
        <f t="shared" si="112"/>
        <v>0.59371805058016502</v>
      </c>
      <c r="AR103" s="73">
        <f t="shared" si="113"/>
        <v>0.59246150444137102</v>
      </c>
      <c r="AS103" s="73">
        <f t="shared" si="114"/>
        <v>0.58881752063886839</v>
      </c>
      <c r="AT103" s="73">
        <f t="shared" si="142"/>
        <v>3.3604005098208347E-5</v>
      </c>
      <c r="AU103" s="73">
        <f t="shared" si="143"/>
        <v>2.5641043512795123E-5</v>
      </c>
      <c r="AV103" s="80">
        <f t="shared" si="144"/>
        <v>1.2757841144488099E-5</v>
      </c>
      <c r="AW103" s="73">
        <f t="shared" si="156"/>
        <v>0.14321114531010287</v>
      </c>
      <c r="AX103" s="73">
        <f t="shared" si="115"/>
        <v>0.14363992119426486</v>
      </c>
      <c r="AY103" s="73">
        <f t="shared" si="116"/>
        <v>0.14378777494742417</v>
      </c>
      <c r="AZ103" s="73">
        <f t="shared" si="117"/>
        <v>5.0934021788119108E-2</v>
      </c>
      <c r="BA103" s="73">
        <f t="shared" si="118"/>
        <v>5.2786168034959807E-2</v>
      </c>
      <c r="BB103" s="73">
        <f t="shared" si="119"/>
        <v>5.8157392150797814E-2</v>
      </c>
      <c r="BC103" s="73">
        <f t="shared" si="120"/>
        <v>0.1947217967355433</v>
      </c>
      <c r="BD103" s="73">
        <f t="shared" si="121"/>
        <v>0.19642608922922467</v>
      </c>
      <c r="BE103" s="73">
        <f t="shared" si="122"/>
        <v>0.20136853746090069</v>
      </c>
      <c r="BF103" s="73">
        <f t="shared" si="123"/>
        <v>0.80527820326445676</v>
      </c>
      <c r="BG103" s="73">
        <f t="shared" si="124"/>
        <v>0.80357391077077533</v>
      </c>
      <c r="BH103" s="73">
        <f t="shared" si="125"/>
        <v>0.79863146253909933</v>
      </c>
      <c r="BI103" s="73">
        <f t="shared" si="145"/>
        <v>1.6545270305559791E-4</v>
      </c>
      <c r="BJ103" s="73">
        <f t="shared" si="146"/>
        <v>1.2624625981217757E-4</v>
      </c>
      <c r="BK103" s="80">
        <f t="shared" si="147"/>
        <v>6.281451560135668E-5</v>
      </c>
      <c r="BL103" s="77">
        <v>0.35391899999999998</v>
      </c>
      <c r="BM103" s="77">
        <f t="shared" si="126"/>
        <v>5.5E-2</v>
      </c>
      <c r="BN103" s="77">
        <f t="shared" si="127"/>
        <v>5.7000000000000002E-2</v>
      </c>
      <c r="BO103" s="79">
        <f t="shared" si="128"/>
        <v>6.2799999999999995E-2</v>
      </c>
      <c r="BP103" s="79">
        <f t="shared" si="129"/>
        <v>0.3441862275</v>
      </c>
      <c r="BQ103" s="79">
        <f t="shared" si="130"/>
        <v>0.34383230850000002</v>
      </c>
      <c r="BR103" s="73">
        <f t="shared" si="157"/>
        <v>0.34280594339999998</v>
      </c>
      <c r="BS103" s="73">
        <f t="shared" si="131"/>
        <v>4.5267227500000007E-2</v>
      </c>
      <c r="BT103" s="73">
        <f t="shared" si="132"/>
        <v>4.6913308500000007E-2</v>
      </c>
      <c r="BU103" s="73">
        <f t="shared" si="133"/>
        <v>5.1686943399999997E-2</v>
      </c>
      <c r="BV103" s="73">
        <f t="shared" si="134"/>
        <v>0.389453455</v>
      </c>
      <c r="BW103" s="73">
        <f t="shared" si="148"/>
        <v>0.39074561700000005</v>
      </c>
      <c r="BX103" s="73">
        <f t="shared" si="135"/>
        <v>0.3944928868</v>
      </c>
      <c r="BY103" s="73">
        <f t="shared" si="136"/>
        <v>0.61054654500000005</v>
      </c>
      <c r="BZ103" s="73">
        <f t="shared" si="137"/>
        <v>0.6092543829999999</v>
      </c>
      <c r="CA103" s="73">
        <f t="shared" si="138"/>
        <v>0.60550711320000006</v>
      </c>
      <c r="CB103" s="73">
        <f t="shared" si="149"/>
        <v>5.3392600896397107E-5</v>
      </c>
      <c r="CC103" s="73">
        <f t="shared" si="150"/>
        <v>4.0740441469544148E-5</v>
      </c>
      <c r="CD103" s="73">
        <f t="shared" si="151"/>
        <v>2.0270629007957286E-5</v>
      </c>
      <c r="CE103" s="73" t="str">
        <f>IF(A103&lt;=Cotización!$B$15+1,IF(Cotización!$B$8="Fija",VLOOKUP(Tablas!A103,Tablas!$DE$3:$DG$116,2,FALSE),(VLOOKUP(A103,Tablas!$DE$3:$DG$116,3,FALSE))/100),"")</f>
        <v/>
      </c>
      <c r="CF103" s="81">
        <f t="shared" si="158"/>
        <v>1.4562708662185068E-2</v>
      </c>
      <c r="CG103" s="81">
        <f t="shared" si="159"/>
        <v>1.3959651708382925E-2</v>
      </c>
      <c r="CH103" s="83">
        <f>IF(D103&lt;=110,IF(Cotización!$B$10="Geométrico",POWER(1+Cotización!$B$11,Tablas!A103),1+Tablas!A103*Cotización!$B$11),"")</f>
        <v>2</v>
      </c>
      <c r="CI103" s="83">
        <f>IF(Cotización!$F$3="","",Cotización!$F$3)</f>
        <v>0.04</v>
      </c>
      <c r="CJ103" s="83">
        <f>IF(Cotización!$G$3="","",Cotización!$G$3)</f>
        <v>0.04</v>
      </c>
      <c r="CK103" s="83">
        <f>IF(Cotización!$H$3="","",Cotización!$H$3)</f>
        <v>0.04</v>
      </c>
      <c r="CL103" s="52"/>
      <c r="CM103" s="52"/>
      <c r="CN103" s="52"/>
      <c r="CP103" s="15">
        <v>100</v>
      </c>
      <c r="CQ103"/>
      <c r="CR103"/>
      <c r="CS103" s="15">
        <v>101</v>
      </c>
      <c r="CT103" s="15">
        <v>101</v>
      </c>
      <c r="CU103"/>
      <c r="CV103"/>
      <c r="CW103"/>
      <c r="CX103"/>
      <c r="CY103"/>
      <c r="CZ103"/>
      <c r="DA103"/>
      <c r="DB103"/>
      <c r="DE103" s="24">
        <v>98</v>
      </c>
      <c r="DF103" s="23">
        <f>Cotización!$B$9</f>
        <v>4.2500000000000003E-2</v>
      </c>
      <c r="DG103" s="158">
        <v>4.3600000000000003</v>
      </c>
    </row>
    <row r="104" spans="1:111" s="12" customFormat="1" ht="15.6" x14ac:dyDescent="0.3">
      <c r="A104" s="10">
        <f t="shared" si="152"/>
        <v>101</v>
      </c>
      <c r="B104" s="11">
        <v>0.15934959921299865</v>
      </c>
      <c r="C104" s="11">
        <v>4.5564833799228613E-2</v>
      </c>
      <c r="D104" s="10">
        <f t="shared" si="153"/>
        <v>102</v>
      </c>
      <c r="E104" s="73">
        <f>IF(Cotización!$B$7 ="Nacional ",IFERROR(VLOOKUP(D104,$DU$32:$DX$46,2,TRUE)," "),IF(Cotización!$B$7 ="Dólar",IFERROR(VLOOKUP(D104,$DU$32:$DX$46,3,TRUE)," "),IFERROR(VLOOKUP(D104,$DU$32:$DX$46,4,TRUE)," ")))</f>
        <v>5.5E-2</v>
      </c>
      <c r="F104" s="73">
        <f>IF(Cotización!$B$7 ="Nacional ",IFERROR(VLOOKUP(D104,$DK$32:$DN$50,2,TRUE)," "),IF(Cotización!$B$7 ="Dólar",IFERROR(VLOOKUP(D104,$DK$32:$DN$50,3,TRUE)," "),IFERROR(VLOOKUP(D104,$DK$32:$DN$50,4,TRUE)," ")))</f>
        <v>5.7000000000000002E-2</v>
      </c>
      <c r="G104" s="76">
        <f>IF(Cotización!$B$7 ="Nacional ",IFERROR(VLOOKUP(D104,$DP$32:$DS$48,2,TRUE)," "),IF(Cotización!$B$7 ="Dólar",IFERROR(VLOOKUP(D104,$DP$32:$DS$48,3,TRUE)," "),IFERROR(VLOOKUP(D104,$DP$32:$DS$48,4,TRUE)," ")))</f>
        <v>6.2799999999999995E-2</v>
      </c>
      <c r="H104" s="73">
        <f t="shared" si="87"/>
        <v>0.15086764424453963</v>
      </c>
      <c r="I104" s="73">
        <f t="shared" si="88"/>
        <v>0.15131572065544935</v>
      </c>
      <c r="J104" s="73">
        <f t="shared" si="89"/>
        <v>0.15147022976265961</v>
      </c>
      <c r="K104" s="73">
        <f t="shared" si="90"/>
        <v>4.0773821055971771E-2</v>
      </c>
      <c r="L104" s="73">
        <f t="shared" si="91"/>
        <v>4.0814545397768257E-2</v>
      </c>
      <c r="M104" s="73">
        <f t="shared" si="154"/>
        <v>4.0655720464761964E-2</v>
      </c>
      <c r="N104" s="73">
        <f t="shared" si="92"/>
        <v>4.9497966622239174E-2</v>
      </c>
      <c r="O104" s="73">
        <f t="shared" si="93"/>
        <v>5.1297892681229695E-2</v>
      </c>
      <c r="P104" s="73">
        <f t="shared" si="155"/>
        <v>5.6517678252302181E-2</v>
      </c>
      <c r="Q104" s="73">
        <f t="shared" si="94"/>
        <v>0.24178274178266704</v>
      </c>
      <c r="R104" s="73">
        <f t="shared" si="95"/>
        <v>0.24338743439265081</v>
      </c>
      <c r="S104" s="73">
        <f t="shared" si="96"/>
        <v>0.24804104296160379</v>
      </c>
      <c r="T104" s="73">
        <f t="shared" si="97"/>
        <v>0.75821725821733299</v>
      </c>
      <c r="U104" s="73">
        <f t="shared" si="98"/>
        <v>0.75661256560734924</v>
      </c>
      <c r="V104" s="73">
        <f t="shared" si="99"/>
        <v>0.75195895703839621</v>
      </c>
      <c r="W104" s="73">
        <f t="shared" si="139"/>
        <v>8.5316228370934679E-5</v>
      </c>
      <c r="X104" s="73">
        <f t="shared" si="140"/>
        <v>6.4961521177129154E-5</v>
      </c>
      <c r="Y104" s="73">
        <f t="shared" si="141"/>
        <v>3.212316050922963E-5</v>
      </c>
      <c r="Z104" s="77">
        <v>0.39254</v>
      </c>
      <c r="AA104" s="78">
        <v>2.8915E-2</v>
      </c>
      <c r="AB104" s="78">
        <f>IF(Cotización!$B$7 ="Nacional ",IFERROR(VLOOKUP(D104,$DU$6:$DX$20,2,TRUE)," "),IF(Cotización!$B$7 ="Dólar",IFERROR(VLOOKUP(D104,$DU$6:$DX$20,3,TRUE)," "),IFERROR(VLOOKUP(D104,$DU$6:$DX$20,4,TRUE)," ")))</f>
        <v>5.5E-2</v>
      </c>
      <c r="AC104" s="78">
        <f>IF(Cotización!$B$7 ="Nacional ",IFERROR(VLOOKUP(D104,$DK$6:$DN$24,2,TRUE)," "),IF(Cotización!$B$7 ="Dólar",IFERROR(VLOOKUP(D104,$DK$6:$DN$24,3,TRUE)," "),IFERROR(VLOOKUP(D104,$DK$6:$DN$24,4,TRUE)," ")))</f>
        <v>5.7000000000000002E-2</v>
      </c>
      <c r="AD104" s="79">
        <f xml:space="preserve"> IF(Cotización!$B$7 ="Nacional ",IFERROR(VLOOKUP(D104,$DP$6:$DS$22,2,TRUE)," "),IF(Cotización!$B$7 ="Dólar",IFERROR(VLOOKUP(D104,$DP$6:$DS$22,3,TRUE)," "),IFERROR(VLOOKUP(D104,$DP$6:$DS$22,4,TRUE)," ")))</f>
        <v>6.2799999999999995E-2</v>
      </c>
      <c r="AE104" s="79">
        <f t="shared" si="100"/>
        <v>0.37627809167516668</v>
      </c>
      <c r="AF104" s="79">
        <f t="shared" si="101"/>
        <v>0.37589311853790003</v>
      </c>
      <c r="AG104" s="73">
        <f t="shared" si="102"/>
        <v>0.37477669643982664</v>
      </c>
      <c r="AH104" s="73">
        <f t="shared" si="103"/>
        <v>2.2652779175166667E-2</v>
      </c>
      <c r="AI104" s="73">
        <f t="shared" si="104"/>
        <v>2.26314310379E-2</v>
      </c>
      <c r="AJ104" s="73">
        <f t="shared" si="105"/>
        <v>2.2569521439826667E-2</v>
      </c>
      <c r="AK104" s="73">
        <f t="shared" si="106"/>
        <v>4.3618076225166669E-2</v>
      </c>
      <c r="AL104" s="73">
        <f t="shared" si="107"/>
        <v>4.5204188087900006E-2</v>
      </c>
      <c r="AM104" s="73">
        <f t="shared" si="108"/>
        <v>4.9803912489826664E-2</v>
      </c>
      <c r="AN104" s="73">
        <f t="shared" si="109"/>
        <v>0.44254894707550002</v>
      </c>
      <c r="AO104" s="73">
        <f t="shared" si="110"/>
        <v>0.44372873766370002</v>
      </c>
      <c r="AP104" s="73">
        <f t="shared" si="111"/>
        <v>0.44715013036947998</v>
      </c>
      <c r="AQ104" s="73">
        <f t="shared" si="112"/>
        <v>0.55745105292450003</v>
      </c>
      <c r="AR104" s="73">
        <f t="shared" si="113"/>
        <v>0.55627126233629998</v>
      </c>
      <c r="AS104" s="73">
        <f t="shared" si="114"/>
        <v>0.55284986963051996</v>
      </c>
      <c r="AT104" s="73">
        <f t="shared" si="142"/>
        <v>1.9951304398594187E-5</v>
      </c>
      <c r="AU104" s="73">
        <f t="shared" si="143"/>
        <v>1.5191331215037255E-5</v>
      </c>
      <c r="AV104" s="80">
        <f t="shared" si="144"/>
        <v>7.5120403914020255E-6</v>
      </c>
      <c r="AW104" s="73">
        <f t="shared" si="156"/>
        <v>0.15434602179771051</v>
      </c>
      <c r="AX104" s="73">
        <f t="shared" si="115"/>
        <v>0.1548081356354282</v>
      </c>
      <c r="AY104" s="73">
        <f t="shared" si="116"/>
        <v>0.15496748523464118</v>
      </c>
      <c r="AZ104" s="73">
        <f t="shared" si="117"/>
        <v>5.0617886021642536E-2</v>
      </c>
      <c r="BA104" s="73">
        <f t="shared" si="118"/>
        <v>5.2458536422429536E-2</v>
      </c>
      <c r="BB104" s="73">
        <f t="shared" si="119"/>
        <v>5.7796422584711835E-2</v>
      </c>
      <c r="BC104" s="73">
        <f t="shared" si="120"/>
        <v>0.20558537125628373</v>
      </c>
      <c r="BD104" s="73">
        <f t="shared" si="121"/>
        <v>0.20726667205785773</v>
      </c>
      <c r="BE104" s="73">
        <f t="shared" si="122"/>
        <v>0.21214244438242236</v>
      </c>
      <c r="BF104" s="73">
        <f t="shared" si="123"/>
        <v>0.79441462874371627</v>
      </c>
      <c r="BG104" s="73">
        <f t="shared" si="124"/>
        <v>0.79273332794214224</v>
      </c>
      <c r="BH104" s="73">
        <f t="shared" si="125"/>
        <v>0.78785755561757764</v>
      </c>
      <c r="BI104" s="73">
        <f t="shared" si="145"/>
        <v>1.3323545544185959E-4</v>
      </c>
      <c r="BJ104" s="73">
        <f t="shared" si="146"/>
        <v>1.014482007174549E-4</v>
      </c>
      <c r="BK104" s="80">
        <f t="shared" si="147"/>
        <v>5.0165648463396558E-5</v>
      </c>
      <c r="BL104" s="77">
        <v>0.39254</v>
      </c>
      <c r="BM104" s="77">
        <f t="shared" si="126"/>
        <v>5.5E-2</v>
      </c>
      <c r="BN104" s="77">
        <f t="shared" si="127"/>
        <v>5.7000000000000002E-2</v>
      </c>
      <c r="BO104" s="79">
        <f t="shared" si="128"/>
        <v>6.2799999999999995E-2</v>
      </c>
      <c r="BP104" s="79">
        <f t="shared" si="129"/>
        <v>0.38174515000000003</v>
      </c>
      <c r="BQ104" s="79">
        <f t="shared" si="130"/>
        <v>0.38135261000000004</v>
      </c>
      <c r="BR104" s="73">
        <f t="shared" si="157"/>
        <v>0.38021424399999998</v>
      </c>
      <c r="BS104" s="73">
        <f t="shared" si="131"/>
        <v>4.4205150000000006E-2</v>
      </c>
      <c r="BT104" s="73">
        <f t="shared" si="132"/>
        <v>4.5812610000000004E-2</v>
      </c>
      <c r="BU104" s="73">
        <f t="shared" si="133"/>
        <v>5.0474244000000001E-2</v>
      </c>
      <c r="BV104" s="73">
        <f t="shared" si="134"/>
        <v>0.42595030000000006</v>
      </c>
      <c r="BW104" s="73">
        <f t="shared" si="148"/>
        <v>0.42716522000000001</v>
      </c>
      <c r="BX104" s="73">
        <f t="shared" si="135"/>
        <v>0.43068848799999998</v>
      </c>
      <c r="BY104" s="73">
        <f t="shared" si="136"/>
        <v>0.5740497</v>
      </c>
      <c r="BZ104" s="73">
        <f t="shared" si="137"/>
        <v>0.57283477999999999</v>
      </c>
      <c r="CA104" s="73">
        <f t="shared" si="138"/>
        <v>0.56931151200000008</v>
      </c>
      <c r="CB104" s="73">
        <f t="shared" si="149"/>
        <v>3.259866800585916E-5</v>
      </c>
      <c r="CC104" s="73">
        <f t="shared" si="150"/>
        <v>2.4821292530674731E-5</v>
      </c>
      <c r="CD104" s="73">
        <f t="shared" si="151"/>
        <v>1.2274010053356398E-5</v>
      </c>
      <c r="CE104" s="73" t="str">
        <f>IF(A104&lt;=Cotización!$B$15+1,IF(Cotización!$B$8="Fija",VLOOKUP(Tablas!A104,Tablas!$DE$3:$DG$116,2,FALSE),(VLOOKUP(A104,Tablas!$DE$3:$DG$116,3,FALSE))/100),"")</f>
        <v/>
      </c>
      <c r="CF104" s="81">
        <f t="shared" si="158"/>
        <v>1.3959651708382925E-2</v>
      </c>
      <c r="CG104" s="81">
        <f t="shared" si="159"/>
        <v>1.3381567971992837E-2</v>
      </c>
      <c r="CH104" s="83">
        <f>IF(D104&lt;=110,IF(Cotización!$B$10="Geométrico",POWER(1+Cotización!$B$11,Tablas!A104),1+Tablas!A104*Cotización!$B$11),"")</f>
        <v>2.0099999999999998</v>
      </c>
      <c r="CI104" s="83">
        <f>IF(Cotización!$F$3="","",Cotización!$F$3)</f>
        <v>0.04</v>
      </c>
      <c r="CJ104" s="83">
        <f>IF(Cotización!$G$3="","",Cotización!$G$3)</f>
        <v>0.04</v>
      </c>
      <c r="CK104" s="83">
        <f>IF(Cotización!$H$3="","",Cotización!$H$3)</f>
        <v>0.04</v>
      </c>
      <c r="CL104" s="52"/>
      <c r="CM104" s="52"/>
      <c r="CN104" s="52"/>
      <c r="CP104" s="15">
        <v>101</v>
      </c>
      <c r="CQ104"/>
      <c r="CR104"/>
      <c r="CS104" s="15">
        <v>102</v>
      </c>
      <c r="CT104" s="15">
        <v>102</v>
      </c>
      <c r="CU104"/>
      <c r="CV104"/>
      <c r="CW104"/>
      <c r="CX104"/>
      <c r="CY104"/>
      <c r="CZ104"/>
      <c r="DA104"/>
      <c r="DB104"/>
      <c r="DE104" s="24">
        <v>99</v>
      </c>
      <c r="DF104" s="23">
        <f>Cotización!$B$9</f>
        <v>4.2500000000000003E-2</v>
      </c>
      <c r="DG104" s="158">
        <v>4.3600000000000003</v>
      </c>
    </row>
    <row r="105" spans="1:111" s="12" customFormat="1" ht="15.6" x14ac:dyDescent="0.3">
      <c r="A105" s="10">
        <f t="shared" si="152"/>
        <v>102</v>
      </c>
      <c r="B105" s="11">
        <v>0.17173926414965179</v>
      </c>
      <c r="C105" s="11">
        <v>5.0273412413420586E-2</v>
      </c>
      <c r="D105" s="10">
        <f t="shared" si="153"/>
        <v>103</v>
      </c>
      <c r="E105" s="73">
        <f>IF(Cotización!$B$7 ="Nacional ",IFERROR(VLOOKUP(D105,$DU$32:$DX$46,2,TRUE)," "),IF(Cotización!$B$7 ="Dólar",IFERROR(VLOOKUP(D105,$DU$32:$DX$46,3,TRUE)," "),IFERROR(VLOOKUP(D105,$DU$32:$DX$46,4,TRUE)," ")))</f>
        <v>5.5E-2</v>
      </c>
      <c r="F105" s="73">
        <f>IF(Cotización!$B$7 ="Nacional ",IFERROR(VLOOKUP(D105,$DK$32:$DN$50,2,TRUE)," "),IF(Cotización!$B$7 ="Dólar",IFERROR(VLOOKUP(D105,$DK$32:$DN$50,3,TRUE)," "),IFERROR(VLOOKUP(D105,$DK$32:$DN$50,4,TRUE)," ")))</f>
        <v>5.7000000000000002E-2</v>
      </c>
      <c r="G105" s="76">
        <f>IF(Cotización!$B$7 ="Nacional ",IFERROR(VLOOKUP(D105,$DP$32:$DS$48,2,TRUE)," "),IF(Cotización!$B$7 ="Dólar",IFERROR(VLOOKUP(D105,$DP$32:$DS$48,3,TRUE)," "),IFERROR(VLOOKUP(D105,$DP$32:$DS$48,4,TRUE)," ")))</f>
        <v>6.2799999999999995E-2</v>
      </c>
      <c r="H105" s="73">
        <f t="shared" si="87"/>
        <v>0.16221042852961368</v>
      </c>
      <c r="I105" s="73">
        <f t="shared" si="88"/>
        <v>0.16269178015252961</v>
      </c>
      <c r="J105" s="73">
        <f t="shared" si="89"/>
        <v>0.16285776347077643</v>
      </c>
      <c r="K105" s="73">
        <f t="shared" si="90"/>
        <v>4.4687705190780976E-2</v>
      </c>
      <c r="L105" s="73">
        <f t="shared" si="91"/>
        <v>4.4732222657291612E-2</v>
      </c>
      <c r="M105" s="73">
        <f t="shared" si="154"/>
        <v>4.4558604537900122E-2</v>
      </c>
      <c r="N105" s="73">
        <f t="shared" si="92"/>
        <v>4.9052939906842015E-2</v>
      </c>
      <c r="O105" s="73">
        <f t="shared" si="93"/>
        <v>5.0836683176181723E-2</v>
      </c>
      <c r="P105" s="73">
        <f t="shared" si="155"/>
        <v>5.600953865726687E-2</v>
      </c>
      <c r="Q105" s="73">
        <f t="shared" si="94"/>
        <v>0.25664292603491007</v>
      </c>
      <c r="R105" s="73">
        <f t="shared" si="95"/>
        <v>0.25821616851949231</v>
      </c>
      <c r="S105" s="73">
        <f t="shared" si="96"/>
        <v>0.26277857172478064</v>
      </c>
      <c r="T105" s="73">
        <f t="shared" si="97"/>
        <v>0.74335707396508988</v>
      </c>
      <c r="U105" s="73">
        <f t="shared" si="98"/>
        <v>0.74178383148050764</v>
      </c>
      <c r="V105" s="73">
        <f t="shared" si="99"/>
        <v>0.73722142827521941</v>
      </c>
      <c r="W105" s="73">
        <f t="shared" si="139"/>
        <v>6.4688236756853924E-5</v>
      </c>
      <c r="X105" s="73">
        <f t="shared" si="140"/>
        <v>4.9150703203583839E-5</v>
      </c>
      <c r="Y105" s="73">
        <f t="shared" si="141"/>
        <v>2.4155298273297308E-5</v>
      </c>
      <c r="Z105" s="77">
        <v>0.43307800000000002</v>
      </c>
      <c r="AA105" s="78">
        <v>3.0317E-2</v>
      </c>
      <c r="AB105" s="78">
        <f>IF(Cotización!$B$7 ="Nacional ",IFERROR(VLOOKUP(D105,$DU$6:$DX$20,2,TRUE)," "),IF(Cotización!$B$7 ="Dólar",IFERROR(VLOOKUP(D105,$DU$6:$DX$20,3,TRUE)," "),IFERROR(VLOOKUP(D105,$DU$6:$DX$20,4,TRUE)," ")))</f>
        <v>5.5E-2</v>
      </c>
      <c r="AC105" s="78">
        <f>IF(Cotización!$B$7 ="Nacional ",IFERROR(VLOOKUP(D105,$DK$6:$DN$24,2,TRUE)," "),IF(Cotización!$B$7 ="Dólar",IFERROR(VLOOKUP(D105,$DK$6:$DN$24,3,TRUE)," "),IFERROR(VLOOKUP(D105,$DK$6:$DN$24,4,TRUE)," ")))</f>
        <v>5.7000000000000002E-2</v>
      </c>
      <c r="AD105" s="79">
        <f xml:space="preserve"> IF(Cotización!$B$7 ="Nacional ",IFERROR(VLOOKUP(D105,$DP$6:$DS$22,2,TRUE)," "),IF(Cotización!$B$7 ="Dólar",IFERROR(VLOOKUP(D105,$DP$6:$DS$22,3,TRUE)," "),IFERROR(VLOOKUP(D105,$DP$6:$DS$22,4,TRUE)," ")))</f>
        <v>6.2799999999999995E-2</v>
      </c>
      <c r="AE105" s="79">
        <f t="shared" si="100"/>
        <v>0.41484425194197666</v>
      </c>
      <c r="AF105" s="79">
        <f t="shared" si="101"/>
        <v>0.414419927025794</v>
      </c>
      <c r="AG105" s="73">
        <f t="shared" si="102"/>
        <v>0.4131893847688643</v>
      </c>
      <c r="AH105" s="73">
        <f t="shared" si="103"/>
        <v>2.3159179441976666E-2</v>
      </c>
      <c r="AI105" s="73">
        <f t="shared" si="104"/>
        <v>2.3137615525794002E-2</v>
      </c>
      <c r="AJ105" s="73">
        <f t="shared" si="105"/>
        <v>2.3075080168864264E-2</v>
      </c>
      <c r="AK105" s="73">
        <f t="shared" si="106"/>
        <v>4.2497347304976667E-2</v>
      </c>
      <c r="AL105" s="73">
        <f t="shared" si="107"/>
        <v>4.4042705388793998E-2</v>
      </c>
      <c r="AM105" s="73">
        <f t="shared" si="108"/>
        <v>4.852424383186426E-2</v>
      </c>
      <c r="AN105" s="73">
        <f t="shared" si="109"/>
        <v>0.48050077868892999</v>
      </c>
      <c r="AO105" s="73">
        <f t="shared" si="110"/>
        <v>0.48160024794038203</v>
      </c>
      <c r="AP105" s="73">
        <f t="shared" si="111"/>
        <v>0.48478870876959285</v>
      </c>
      <c r="AQ105" s="73">
        <f t="shared" si="112"/>
        <v>0.51949922131107007</v>
      </c>
      <c r="AR105" s="73">
        <f t="shared" si="113"/>
        <v>0.51839975205961797</v>
      </c>
      <c r="AS105" s="73">
        <f t="shared" si="114"/>
        <v>0.51521129123040721</v>
      </c>
      <c r="AT105" s="73">
        <f t="shared" si="142"/>
        <v>1.1121875644213538E-5</v>
      </c>
      <c r="AU105" s="73">
        <f t="shared" si="143"/>
        <v>8.4505009915576117E-6</v>
      </c>
      <c r="AV105" s="80">
        <f t="shared" si="144"/>
        <v>4.1530305510458104E-6</v>
      </c>
      <c r="AW105" s="73">
        <f t="shared" si="156"/>
        <v>0.16634665125535272</v>
      </c>
      <c r="AX105" s="73">
        <f t="shared" si="115"/>
        <v>0.16684469512138672</v>
      </c>
      <c r="AY105" s="73">
        <f t="shared" si="116"/>
        <v>0.16701643438553637</v>
      </c>
      <c r="AZ105" s="73">
        <f t="shared" si="117"/>
        <v>5.0277170235884579E-2</v>
      </c>
      <c r="BA105" s="73">
        <f t="shared" si="118"/>
        <v>5.2105430971734923E-2</v>
      </c>
      <c r="BB105" s="73">
        <f t="shared" si="119"/>
        <v>5.7407387105700931E-2</v>
      </c>
      <c r="BC105" s="73">
        <f t="shared" si="120"/>
        <v>0.21729360462142094</v>
      </c>
      <c r="BD105" s="73">
        <f t="shared" si="121"/>
        <v>0.21895012609312164</v>
      </c>
      <c r="BE105" s="73">
        <f t="shared" si="122"/>
        <v>0.22375403836105365</v>
      </c>
      <c r="BF105" s="73">
        <f t="shared" si="123"/>
        <v>0.78270639537857911</v>
      </c>
      <c r="BG105" s="73">
        <f t="shared" si="124"/>
        <v>0.7810498739068783</v>
      </c>
      <c r="BH105" s="73">
        <f t="shared" si="125"/>
        <v>0.77624596163894632</v>
      </c>
      <c r="BI105" s="73">
        <f t="shared" si="145"/>
        <v>1.0584419487034483E-4</v>
      </c>
      <c r="BJ105" s="73">
        <f t="shared" si="146"/>
        <v>8.0421369768490439E-5</v>
      </c>
      <c r="BK105" s="80">
        <f t="shared" si="147"/>
        <v>3.9523385174342299E-5</v>
      </c>
      <c r="BL105" s="77">
        <v>0.43307800000000002</v>
      </c>
      <c r="BM105" s="77">
        <f t="shared" si="126"/>
        <v>5.5E-2</v>
      </c>
      <c r="BN105" s="77">
        <f t="shared" si="127"/>
        <v>5.7000000000000002E-2</v>
      </c>
      <c r="BO105" s="79">
        <f t="shared" si="128"/>
        <v>6.2799999999999995E-2</v>
      </c>
      <c r="BP105" s="79">
        <f t="shared" si="129"/>
        <v>0.42116835500000005</v>
      </c>
      <c r="BQ105" s="79">
        <f t="shared" si="130"/>
        <v>0.42073527700000002</v>
      </c>
      <c r="BR105" s="73">
        <f t="shared" si="157"/>
        <v>0.41947935080000004</v>
      </c>
      <c r="BS105" s="73">
        <f t="shared" si="131"/>
        <v>4.3090354999999997E-2</v>
      </c>
      <c r="BT105" s="73">
        <f t="shared" si="132"/>
        <v>4.4657277000000002E-2</v>
      </c>
      <c r="BU105" s="73">
        <f t="shared" si="133"/>
        <v>4.9201350799999995E-2</v>
      </c>
      <c r="BV105" s="73">
        <f t="shared" si="134"/>
        <v>0.46425871000000007</v>
      </c>
      <c r="BW105" s="73">
        <f t="shared" si="148"/>
        <v>0.46539255400000001</v>
      </c>
      <c r="BX105" s="73">
        <f t="shared" si="135"/>
        <v>0.46868070160000003</v>
      </c>
      <c r="BY105" s="73">
        <f t="shared" si="136"/>
        <v>0.53574128999999993</v>
      </c>
      <c r="BZ105" s="73">
        <f t="shared" si="137"/>
        <v>0.53460744599999999</v>
      </c>
      <c r="CA105" s="73">
        <f t="shared" si="138"/>
        <v>0.53131929839999992</v>
      </c>
      <c r="CB105" s="73">
        <f t="shared" si="149"/>
        <v>1.8713255589163049E-5</v>
      </c>
      <c r="CC105" s="73">
        <f t="shared" si="150"/>
        <v>1.4218499646124703E-5</v>
      </c>
      <c r="CD105" s="73">
        <f t="shared" si="151"/>
        <v>6.9877352217795327E-6</v>
      </c>
      <c r="CE105" s="73" t="str">
        <f>IF(A105&lt;=Cotización!$B$15+1,IF(Cotización!$B$8="Fija",VLOOKUP(Tablas!A105,Tablas!$DE$3:$DG$116,2,FALSE),(VLOOKUP(A105,Tablas!$DE$3:$DG$116,3,FALSE))/100),"")</f>
        <v/>
      </c>
      <c r="CF105" s="81">
        <f t="shared" si="158"/>
        <v>1.3381567971992837E-2</v>
      </c>
      <c r="CG105" s="81">
        <f t="shared" si="159"/>
        <v>1.2827423286036079E-2</v>
      </c>
      <c r="CH105" s="83">
        <f>IF(D105&lt;=110,IF(Cotización!$B$10="Geométrico",POWER(1+Cotización!$B$11,Tablas!A105),1+Tablas!A105*Cotización!$B$11),"")</f>
        <v>2.02</v>
      </c>
      <c r="CI105" s="83">
        <f>IF(Cotización!$F$3="","",Cotización!$F$3)</f>
        <v>0.04</v>
      </c>
      <c r="CJ105" s="83">
        <f>IF(Cotización!$G$3="","",Cotización!$G$3)</f>
        <v>0.04</v>
      </c>
      <c r="CK105" s="83">
        <f>IF(Cotización!$H$3="","",Cotización!$H$3)</f>
        <v>0.04</v>
      </c>
      <c r="CL105" s="52"/>
      <c r="CM105" s="52"/>
      <c r="CN105" s="52"/>
      <c r="CP105" s="15">
        <v>102</v>
      </c>
      <c r="CQ105"/>
      <c r="CR105"/>
      <c r="CS105" s="15">
        <v>103</v>
      </c>
      <c r="CT105" s="15">
        <v>103</v>
      </c>
      <c r="CU105"/>
      <c r="CV105"/>
      <c r="CW105"/>
      <c r="CX105"/>
      <c r="CY105"/>
      <c r="CZ105"/>
      <c r="DA105"/>
      <c r="DB105"/>
      <c r="DE105" s="24">
        <v>100</v>
      </c>
      <c r="DF105" s="23">
        <f>Cotización!$B$9</f>
        <v>4.2500000000000003E-2</v>
      </c>
      <c r="DG105" s="158">
        <v>4.3600000000000003</v>
      </c>
    </row>
    <row r="106" spans="1:111" s="12" customFormat="1" ht="15.6" x14ac:dyDescent="0.3">
      <c r="A106" s="10">
        <f t="shared" si="152"/>
        <v>103</v>
      </c>
      <c r="B106" s="11">
        <v>0.18509224369770425</v>
      </c>
      <c r="C106" s="11">
        <v>5.5468566105746644E-2</v>
      </c>
      <c r="D106" s="10">
        <f t="shared" si="153"/>
        <v>104</v>
      </c>
      <c r="E106" s="73">
        <f>IF(Cotización!$B$7 ="Nacional ",IFERROR(VLOOKUP(D106,$DU$32:$DX$46,2,TRUE)," "),IF(Cotización!$B$7 ="Dólar",IFERROR(VLOOKUP(D106,$DU$32:$DX$46,3,TRUE)," "),IFERROR(VLOOKUP(D106,$DU$32:$DX$46,4,TRUE)," ")))</f>
        <v>5.5E-2</v>
      </c>
      <c r="F106" s="73">
        <f>IF(Cotización!$B$7 ="Nacional ",IFERROR(VLOOKUP(D106,$DK$32:$DN$50,2,TRUE)," "),IF(Cotización!$B$7 ="Dólar",IFERROR(VLOOKUP(D106,$DK$32:$DN$50,3,TRUE)," "),IFERROR(VLOOKUP(D106,$DK$32:$DN$50,4,TRUE)," ")))</f>
        <v>5.7000000000000002E-2</v>
      </c>
      <c r="G106" s="76">
        <f>IF(Cotización!$B$7 ="Nacional ",IFERROR(VLOOKUP(D106,$DP$32:$DS$48,2,TRUE)," "),IF(Cotización!$B$7 ="Dólar",IFERROR(VLOOKUP(D106,$DP$32:$DS$48,3,TRUE)," "),IFERROR(VLOOKUP(D106,$DP$32:$DS$48,4,TRUE)," ")))</f>
        <v>6.2799999999999995E-2</v>
      </c>
      <c r="H106" s="73">
        <f t="shared" si="87"/>
        <v>0.17436186494302847</v>
      </c>
      <c r="I106" s="73">
        <f t="shared" si="88"/>
        <v>0.17487878330046505</v>
      </c>
      <c r="J106" s="73">
        <f t="shared" si="89"/>
        <v>0.17505703100992598</v>
      </c>
      <c r="K106" s="73">
        <f t="shared" si="90"/>
        <v>4.8949380519878266E-2</v>
      </c>
      <c r="L106" s="73">
        <f t="shared" si="91"/>
        <v>4.8998004551747208E-2</v>
      </c>
      <c r="M106" s="73">
        <f t="shared" si="154"/>
        <v>4.8808370827458335E-2</v>
      </c>
      <c r="N106" s="73">
        <f t="shared" si="92"/>
        <v>4.8572802421917229E-2</v>
      </c>
      <c r="O106" s="73">
        <f t="shared" si="93"/>
        <v>5.0339086146350583E-2</v>
      </c>
      <c r="P106" s="73">
        <f t="shared" si="155"/>
        <v>5.5461308947207306E-2</v>
      </c>
      <c r="Q106" s="73">
        <f t="shared" si="94"/>
        <v>0.27262783798359042</v>
      </c>
      <c r="R106" s="73">
        <f t="shared" si="95"/>
        <v>0.27416724996669389</v>
      </c>
      <c r="S106" s="73">
        <f t="shared" si="96"/>
        <v>0.27863154471769414</v>
      </c>
      <c r="T106" s="73">
        <f t="shared" si="97"/>
        <v>0.72737216201640953</v>
      </c>
      <c r="U106" s="73">
        <f t="shared" si="98"/>
        <v>0.72583275003330616</v>
      </c>
      <c r="V106" s="73">
        <f t="shared" si="99"/>
        <v>0.72136845528230586</v>
      </c>
      <c r="W106" s="73">
        <f t="shared" si="139"/>
        <v>4.8086458395535905E-5</v>
      </c>
      <c r="X106" s="73">
        <f t="shared" si="140"/>
        <v>3.6459196942315684E-5</v>
      </c>
      <c r="Y106" s="73">
        <f>V105*Y105</f>
        <v>1.7807803493454182E-5</v>
      </c>
      <c r="Z106" s="77">
        <v>0.47506799999999999</v>
      </c>
      <c r="AA106" s="78">
        <v>3.1772000000000002E-2</v>
      </c>
      <c r="AB106" s="78">
        <f>IF(Cotización!$B$7 ="Nacional ",IFERROR(VLOOKUP(D106,$DU$6:$DX$20,2,TRUE)," "),IF(Cotización!$B$7 ="Dólar",IFERROR(VLOOKUP(D106,$DU$6:$DX$20,3,TRUE)," "),IFERROR(VLOOKUP(D106,$DU$6:$DX$20,4,TRUE)," ")))</f>
        <v>5.5E-2</v>
      </c>
      <c r="AC106" s="78">
        <f>IF(Cotización!$B$7 ="Nacional ",IFERROR(VLOOKUP(D106,$DK$6:$DN$24,2,TRUE)," "),IF(Cotización!$B$7 ="Dólar",IFERROR(VLOOKUP(D106,$DK$6:$DN$24,3,TRUE)," "),IFERROR(VLOOKUP(D106,$DK$6:$DN$24,4,TRUE)," ")))</f>
        <v>5.7000000000000002E-2</v>
      </c>
      <c r="AD106" s="79">
        <f xml:space="preserve"> IF(Cotización!$B$7 ="Nacional ",IFERROR(VLOOKUP(D106,$DP$6:$DS$22,2,TRUE)," "),IF(Cotización!$B$7 ="Dólar",IFERROR(VLOOKUP(D106,$DP$6:$DS$22,3,TRUE)," "),IFERROR(VLOOKUP(D106,$DP$6:$DS$22,4,TRUE)," ")))</f>
        <v>6.2799999999999995E-2</v>
      </c>
      <c r="AE106" s="79">
        <f t="shared" si="100"/>
        <v>0.45473342052776</v>
      </c>
      <c r="AF106" s="79">
        <f t="shared" si="101"/>
        <v>0.45426841510142396</v>
      </c>
      <c r="AG106" s="73">
        <f t="shared" si="102"/>
        <v>0.45291989936504962</v>
      </c>
      <c r="AH106" s="73">
        <f t="shared" si="103"/>
        <v>2.3628060527760002E-2</v>
      </c>
      <c r="AI106" s="73">
        <f t="shared" si="104"/>
        <v>2.3606351101424002E-2</v>
      </c>
      <c r="AJ106" s="73">
        <f t="shared" si="105"/>
        <v>2.3543393765049599E-2</v>
      </c>
      <c r="AK106" s="73">
        <f t="shared" si="106"/>
        <v>4.1338620775760004E-2</v>
      </c>
      <c r="AL106" s="73">
        <f t="shared" si="107"/>
        <v>4.2841843349424008E-2</v>
      </c>
      <c r="AM106" s="73">
        <f t="shared" si="108"/>
        <v>4.7201188813049598E-2</v>
      </c>
      <c r="AN106" s="73">
        <f t="shared" si="109"/>
        <v>0.51970010183128001</v>
      </c>
      <c r="AO106" s="73">
        <f t="shared" si="110"/>
        <v>0.52071660955227195</v>
      </c>
      <c r="AP106" s="73">
        <f t="shared" si="111"/>
        <v>0.52366448194314885</v>
      </c>
      <c r="AQ106" s="73">
        <f t="shared" si="112"/>
        <v>0.48029989816871999</v>
      </c>
      <c r="AR106" s="73">
        <f t="shared" si="113"/>
        <v>0.47928339044772805</v>
      </c>
      <c r="AS106" s="73">
        <f t="shared" si="114"/>
        <v>0.47633551805685115</v>
      </c>
      <c r="AT106" s="73">
        <f t="shared" si="142"/>
        <v>5.7778057366874888E-6</v>
      </c>
      <c r="AU106" s="73">
        <f t="shared" si="143"/>
        <v>4.3807376188030221E-6</v>
      </c>
      <c r="AV106" s="80">
        <f t="shared" si="144"/>
        <v>2.1396882327236415E-6</v>
      </c>
      <c r="AW106" s="73">
        <f t="shared" si="156"/>
        <v>0.17928034724559633</v>
      </c>
      <c r="AX106" s="73">
        <f t="shared" si="115"/>
        <v>0.17981711475231968</v>
      </c>
      <c r="AY106" s="73">
        <f t="shared" si="116"/>
        <v>0.18000220699601738</v>
      </c>
      <c r="AZ106" s="73">
        <f t="shared" si="117"/>
        <v>4.9909963298313133E-2</v>
      </c>
      <c r="BA106" s="73">
        <f t="shared" si="118"/>
        <v>5.1724871054615429E-2</v>
      </c>
      <c r="BB106" s="73">
        <f t="shared" si="119"/>
        <v>5.6988103547892084E-2</v>
      </c>
      <c r="BC106" s="73">
        <f t="shared" si="120"/>
        <v>0.2299121702943305</v>
      </c>
      <c r="BD106" s="73">
        <f t="shared" si="121"/>
        <v>0.23154198580693511</v>
      </c>
      <c r="BE106" s="73">
        <f t="shared" si="122"/>
        <v>0.2362684507934884</v>
      </c>
      <c r="BF106" s="73">
        <f t="shared" si="123"/>
        <v>0.77008782970566947</v>
      </c>
      <c r="BG106" s="73">
        <f t="shared" si="124"/>
        <v>0.76845801419306492</v>
      </c>
      <c r="BH106" s="73">
        <f t="shared" si="125"/>
        <v>0.76373154920651154</v>
      </c>
      <c r="BI106" s="73">
        <f t="shared" si="145"/>
        <v>8.2844928238715501E-5</v>
      </c>
      <c r="BJ106" s="73">
        <f t="shared" si="146"/>
        <v>6.2813100717097893E-5</v>
      </c>
      <c r="BK106" s="80">
        <f t="shared" si="147"/>
        <v>3.0679868131883812E-5</v>
      </c>
      <c r="BL106" s="77">
        <v>0.47506799999999999</v>
      </c>
      <c r="BM106" s="77">
        <f t="shared" si="126"/>
        <v>5.5E-2</v>
      </c>
      <c r="BN106" s="77">
        <f t="shared" si="127"/>
        <v>5.7000000000000002E-2</v>
      </c>
      <c r="BO106" s="79">
        <f t="shared" si="128"/>
        <v>6.2799999999999995E-2</v>
      </c>
      <c r="BP106" s="79">
        <f t="shared" si="129"/>
        <v>0.46200363</v>
      </c>
      <c r="BQ106" s="79">
        <f t="shared" si="130"/>
        <v>0.46152856200000003</v>
      </c>
      <c r="BR106" s="73">
        <f t="shared" si="157"/>
        <v>0.4601508648</v>
      </c>
      <c r="BS106" s="73">
        <f t="shared" si="131"/>
        <v>4.1935630000000002E-2</v>
      </c>
      <c r="BT106" s="73">
        <f t="shared" si="132"/>
        <v>4.3460562000000001E-2</v>
      </c>
      <c r="BU106" s="73">
        <f t="shared" si="133"/>
        <v>4.7882864799999994E-2</v>
      </c>
      <c r="BV106" s="73">
        <f t="shared" si="134"/>
        <v>0.50393926</v>
      </c>
      <c r="BW106" s="73">
        <f t="shared" si="148"/>
        <v>0.50498912400000007</v>
      </c>
      <c r="BX106" s="73">
        <f t="shared" si="135"/>
        <v>0.50803372960000004</v>
      </c>
      <c r="BY106" s="73">
        <f t="shared" si="136"/>
        <v>0.49606074</v>
      </c>
      <c r="BZ106" s="73">
        <f t="shared" si="137"/>
        <v>0.49501087599999993</v>
      </c>
      <c r="CA106" s="73">
        <f t="shared" si="138"/>
        <v>0.49196627039999996</v>
      </c>
      <c r="CB106" s="73">
        <f t="shared" si="149"/>
        <v>1.002546368943792E-5</v>
      </c>
      <c r="CC106" s="73">
        <f t="shared" si="150"/>
        <v>7.6013157817666308E-6</v>
      </c>
      <c r="CD106" s="73">
        <f t="shared" si="151"/>
        <v>3.712718575440869E-6</v>
      </c>
      <c r="CE106" s="73" t="str">
        <f>IF(A106&lt;=Cotización!$B$15+1,IF(Cotización!$B$8="Fija",VLOOKUP(Tablas!A106,Tablas!$DE$3:$DG$116,2,FALSE),(VLOOKUP(A106,Tablas!$DE$3:$DG$116,3,FALSE))/100),"")</f>
        <v/>
      </c>
      <c r="CF106" s="81">
        <f t="shared" si="158"/>
        <v>1.2827423286036079E-2</v>
      </c>
      <c r="CG106" s="81">
        <f t="shared" si="159"/>
        <v>1.2296226309467105E-2</v>
      </c>
      <c r="CH106" s="83">
        <f>IF(D106&lt;=110,IF(Cotización!$B$10="Geométrico",POWER(1+Cotización!$B$11,Tablas!A106),1+Tablas!A106*Cotización!$B$11),"")</f>
        <v>2.0300000000000002</v>
      </c>
      <c r="CI106" s="83">
        <f>IF(Cotización!$F$3="","",Cotización!$F$3)</f>
        <v>0.04</v>
      </c>
      <c r="CJ106" s="83">
        <f>IF(Cotización!$G$3="","",Cotización!$G$3)</f>
        <v>0.04</v>
      </c>
      <c r="CK106" s="83">
        <f>IF(Cotización!$H$3="","",Cotización!$H$3)</f>
        <v>0.04</v>
      </c>
      <c r="CL106" s="52"/>
      <c r="CM106" s="52"/>
      <c r="CN106" s="52"/>
      <c r="CP106" s="15">
        <v>103</v>
      </c>
      <c r="CQ106"/>
      <c r="CR106"/>
      <c r="CS106" s="15">
        <v>104</v>
      </c>
      <c r="CT106" s="15">
        <v>104</v>
      </c>
      <c r="CU106"/>
      <c r="CV106"/>
      <c r="CW106"/>
      <c r="CX106"/>
      <c r="CY106"/>
      <c r="CZ106"/>
      <c r="DA106"/>
      <c r="DB106"/>
      <c r="DE106" s="24">
        <v>101</v>
      </c>
      <c r="DF106" s="23">
        <f>Cotización!$B$9</f>
        <v>4.2500000000000003E-2</v>
      </c>
      <c r="DG106" s="158">
        <v>4.3600000000000003</v>
      </c>
    </row>
    <row r="107" spans="1:111" s="12" customFormat="1" ht="15.6" x14ac:dyDescent="0.3">
      <c r="A107" s="10">
        <f t="shared" si="152"/>
        <v>104</v>
      </c>
      <c r="B107" s="11">
        <v>0.19948343698035942</v>
      </c>
      <c r="C107" s="11">
        <v>6.1200576569698649E-2</v>
      </c>
      <c r="D107" s="10">
        <f t="shared" si="153"/>
        <v>105</v>
      </c>
      <c r="E107" s="73">
        <f>IF(Cotización!$B$7 ="Nacional ",IFERROR(VLOOKUP(D107,$DU$32:$DX$46,2,TRUE)," "),IF(Cotización!$B$7 ="Dólar",IFERROR(VLOOKUP(D107,$DU$32:$DX$46,3,TRUE)," "),IFERROR(VLOOKUP(D107,$DU$32:$DX$46,4,TRUE)," ")))</f>
        <v>5.5E-2</v>
      </c>
      <c r="F107" s="73">
        <f>IF(Cotización!$B$7 ="Nacional ",IFERROR(VLOOKUP(D107,$DK$32:$DN$50,2,TRUE)," "),IF(Cotización!$B$7 ="Dólar",IFERROR(VLOOKUP(D107,$DK$32:$DN$50,3,TRUE)," "),IFERROR(VLOOKUP(D107,$DK$32:$DN$50,4,TRUE)," ")))</f>
        <v>5.7000000000000002E-2</v>
      </c>
      <c r="G107" s="76">
        <f>IF(Cotización!$B$7 ="Nacional ",IFERROR(VLOOKUP(D107,$DP$32:$DS$48,2,TRUE)," "),IF(Cotización!$B$7 ="Dólar",IFERROR(VLOOKUP(D107,$DP$32:$DS$48,3,TRUE)," "),IFERROR(VLOOKUP(D107,$DP$32:$DS$48,4,TRUE)," ")))</f>
        <v>6.2799999999999995E-2</v>
      </c>
      <c r="H107" s="73">
        <f t="shared" si="87"/>
        <v>0.18737097100797931</v>
      </c>
      <c r="I107" s="73">
        <f t="shared" si="88"/>
        <v>0.18792586987259435</v>
      </c>
      <c r="J107" s="73">
        <f t="shared" si="89"/>
        <v>0.18811721430866851</v>
      </c>
      <c r="K107" s="73">
        <f t="shared" si="90"/>
        <v>5.3584070983637426E-2</v>
      </c>
      <c r="L107" s="73">
        <f t="shared" si="91"/>
        <v>5.3637132559300922E-2</v>
      </c>
      <c r="M107" s="73">
        <f t="shared" si="154"/>
        <v>5.3430192414213283E-2</v>
      </c>
      <c r="N107" s="73">
        <f t="shared" si="92"/>
        <v>4.8055012152293963E-2</v>
      </c>
      <c r="O107" s="73">
        <f t="shared" si="93"/>
        <v>4.9802467139650107E-2</v>
      </c>
      <c r="P107" s="73">
        <f t="shared" si="155"/>
        <v>5.4870086602982919E-2</v>
      </c>
      <c r="Q107" s="73">
        <f t="shared" si="94"/>
        <v>0.28980935902026339</v>
      </c>
      <c r="R107" s="73">
        <f t="shared" si="95"/>
        <v>0.29131240799588187</v>
      </c>
      <c r="S107" s="73">
        <f t="shared" si="96"/>
        <v>0.29567125002517552</v>
      </c>
      <c r="T107" s="73">
        <f t="shared" si="97"/>
        <v>0.71019064097973661</v>
      </c>
      <c r="U107" s="73">
        <f t="shared" si="98"/>
        <v>0.70868759200411813</v>
      </c>
      <c r="V107" s="73">
        <f t="shared" si="99"/>
        <v>0.70432874997482453</v>
      </c>
      <c r="W107" s="73">
        <f t="shared" si="139"/>
        <v>3.4976751206873079E-5</v>
      </c>
      <c r="X107" s="73">
        <f t="shared" si="140"/>
        <v>2.64632791806469E-5</v>
      </c>
      <c r="Y107" s="73">
        <f t="shared" si="141"/>
        <v>1.2845987698043894E-5</v>
      </c>
      <c r="Z107" s="77">
        <v>0.51794899999999999</v>
      </c>
      <c r="AA107" s="78">
        <v>3.3280999999999998E-2</v>
      </c>
      <c r="AB107" s="78">
        <f>IF(Cotización!$B$7 ="Nacional ",IFERROR(VLOOKUP(D107,$DU$6:$DX$20,2,TRUE)," "),IF(Cotización!$B$7 ="Dólar",IFERROR(VLOOKUP(D107,$DU$6:$DX$20,3,TRUE)," "),IFERROR(VLOOKUP(D107,$DU$6:$DX$20,4,TRUE)," ")))</f>
        <v>5.5E-2</v>
      </c>
      <c r="AC107" s="78">
        <f>IF(Cotización!$B$7 ="Nacional ",IFERROR(VLOOKUP(D107,$DK$6:$DN$24,2,TRUE)," "),IF(Cotización!$B$7 ="Dólar",IFERROR(VLOOKUP(D107,$DK$6:$DN$24,3,TRUE)," "),IFERROR(VLOOKUP(D107,$DK$6:$DN$24,4,TRUE)," ")))</f>
        <v>5.7000000000000002E-2</v>
      </c>
      <c r="AD107" s="79">
        <f xml:space="preserve"> IF(Cotización!$B$7 ="Nacional ",IFERROR(VLOOKUP(D107,$DP$6:$DS$22,2,TRUE)," "),IF(Cotización!$B$7 ="Dólar",IFERROR(VLOOKUP(D107,$DP$6:$DS$22,3,TRUE)," "),IFERROR(VLOOKUP(D107,$DP$6:$DS$22,4,TRUE)," ")))</f>
        <v>6.2799999999999995E-2</v>
      </c>
      <c r="AE107" s="79">
        <f t="shared" si="100"/>
        <v>0.49540249961109833</v>
      </c>
      <c r="AF107" s="79">
        <f t="shared" si="101"/>
        <v>0.49489604251821101</v>
      </c>
      <c r="AG107" s="73">
        <f t="shared" si="102"/>
        <v>0.49342731694883768</v>
      </c>
      <c r="AH107" s="73">
        <f t="shared" si="103"/>
        <v>2.4062869611098332E-2</v>
      </c>
      <c r="AI107" s="73">
        <f t="shared" si="104"/>
        <v>2.4041080518210994E-2</v>
      </c>
      <c r="AJ107" s="73">
        <f t="shared" si="105"/>
        <v>2.3977892148837731E-2</v>
      </c>
      <c r="AK107" s="73">
        <f t="shared" si="106"/>
        <v>4.0157202445598339E-2</v>
      </c>
      <c r="AL107" s="73">
        <f t="shared" si="107"/>
        <v>4.1617464352711006E-2</v>
      </c>
      <c r="AM107" s="73">
        <f t="shared" si="108"/>
        <v>4.5852223883337734E-2</v>
      </c>
      <c r="AN107" s="73">
        <f t="shared" si="109"/>
        <v>0.55962257166779494</v>
      </c>
      <c r="AO107" s="73">
        <f t="shared" si="110"/>
        <v>0.560554587389133</v>
      </c>
      <c r="AP107" s="73">
        <f t="shared" si="111"/>
        <v>0.56325743298101316</v>
      </c>
      <c r="AQ107" s="73">
        <f t="shared" si="112"/>
        <v>0.44037742833220506</v>
      </c>
      <c r="AR107" s="73">
        <f t="shared" si="113"/>
        <v>0.439445412610867</v>
      </c>
      <c r="AS107" s="73">
        <f t="shared" si="114"/>
        <v>0.43674256701898684</v>
      </c>
      <c r="AT107" s="73">
        <f t="shared" si="142"/>
        <v>2.7750795069696472E-6</v>
      </c>
      <c r="AU107" s="73">
        <f t="shared" si="143"/>
        <v>2.0996147786018193E-6</v>
      </c>
      <c r="AV107" s="80">
        <f t="shared" si="144"/>
        <v>1.0192095028145641E-6</v>
      </c>
      <c r="AW107" s="73">
        <f t="shared" si="156"/>
        <v>0.19321965705917613</v>
      </c>
      <c r="AX107" s="73">
        <f t="shared" si="115"/>
        <v>0.19379815902641917</v>
      </c>
      <c r="AY107" s="73">
        <f t="shared" si="116"/>
        <v>0.19399764246339954</v>
      </c>
      <c r="AZ107" s="73">
        <f t="shared" si="117"/>
        <v>4.951420548304012E-2</v>
      </c>
      <c r="BA107" s="73">
        <f t="shared" si="118"/>
        <v>5.131472204605976E-2</v>
      </c>
      <c r="BB107" s="73">
        <f t="shared" si="119"/>
        <v>5.6536220078816715E-2</v>
      </c>
      <c r="BC107" s="73">
        <f t="shared" si="120"/>
        <v>0.24351184794643965</v>
      </c>
      <c r="BD107" s="73">
        <f t="shared" si="121"/>
        <v>0.24511288107247892</v>
      </c>
      <c r="BE107" s="73">
        <f t="shared" si="122"/>
        <v>0.24975587713799285</v>
      </c>
      <c r="BF107" s="73">
        <f t="shared" si="123"/>
        <v>0.75648815205356035</v>
      </c>
      <c r="BG107" s="73">
        <f t="shared" si="124"/>
        <v>0.75488711892752103</v>
      </c>
      <c r="BH107" s="73">
        <f t="shared" si="125"/>
        <v>0.75024412286200715</v>
      </c>
      <c r="BI107" s="73">
        <f t="shared" si="145"/>
        <v>6.379787098947435E-5</v>
      </c>
      <c r="BJ107" s="73">
        <f t="shared" si="146"/>
        <v>4.8269230642370032E-5</v>
      </c>
      <c r="BK107" s="80">
        <f t="shared" si="147"/>
        <v>2.3431183217815106E-5</v>
      </c>
      <c r="BL107" s="77">
        <v>0.51794899999999999</v>
      </c>
      <c r="BM107" s="77">
        <f t="shared" si="126"/>
        <v>5.5E-2</v>
      </c>
      <c r="BN107" s="77">
        <f t="shared" si="127"/>
        <v>5.7000000000000002E-2</v>
      </c>
      <c r="BO107" s="79">
        <f t="shared" si="128"/>
        <v>6.2799999999999995E-2</v>
      </c>
      <c r="BP107" s="79">
        <f t="shared" si="129"/>
        <v>0.50370540249999995</v>
      </c>
      <c r="BQ107" s="79">
        <f t="shared" si="130"/>
        <v>0.50318745350000005</v>
      </c>
      <c r="BR107" s="73">
        <f t="shared" si="157"/>
        <v>0.50168540139999995</v>
      </c>
      <c r="BS107" s="73">
        <f t="shared" si="131"/>
        <v>4.0756402500000004E-2</v>
      </c>
      <c r="BT107" s="73">
        <f t="shared" si="132"/>
        <v>4.2238453500000002E-2</v>
      </c>
      <c r="BU107" s="73">
        <f t="shared" si="133"/>
        <v>4.6536401399999996E-2</v>
      </c>
      <c r="BV107" s="73">
        <f t="shared" si="134"/>
        <v>0.54446180499999997</v>
      </c>
      <c r="BW107" s="73">
        <f t="shared" si="148"/>
        <v>0.54542590700000004</v>
      </c>
      <c r="BX107" s="73">
        <f t="shared" si="135"/>
        <v>0.54822180279999999</v>
      </c>
      <c r="BY107" s="73">
        <f t="shared" si="136"/>
        <v>0.45553819500000003</v>
      </c>
      <c r="BZ107" s="73">
        <f t="shared" si="137"/>
        <v>0.45457409299999996</v>
      </c>
      <c r="CA107" s="73">
        <f t="shared" si="138"/>
        <v>0.45177819720000001</v>
      </c>
      <c r="CB107" s="73">
        <f t="shared" si="149"/>
        <v>4.9732389366257048E-6</v>
      </c>
      <c r="CC107" s="73">
        <f t="shared" si="150"/>
        <v>3.7627339838849242E-6</v>
      </c>
      <c r="CD107" s="73">
        <f t="shared" si="151"/>
        <v>1.8265323106044451E-6</v>
      </c>
      <c r="CE107" s="73" t="str">
        <f>IF(A107&lt;=Cotización!$B$15+1,IF(Cotización!$B$8="Fija",VLOOKUP(Tablas!A107,Tablas!$DE$3:$DG$116,2,FALSE),(VLOOKUP(A107,Tablas!$DE$3:$DG$116,3,FALSE))/100),"")</f>
        <v/>
      </c>
      <c r="CF107" s="81">
        <f t="shared" si="158"/>
        <v>1.2296226309467105E-2</v>
      </c>
      <c r="CG107" s="81">
        <f t="shared" si="159"/>
        <v>1.1787026753706964E-2</v>
      </c>
      <c r="CH107" s="83">
        <f>IF(D107&lt;=110,IF(Cotización!$B$10="Geométrico",POWER(1+Cotización!$B$11,Tablas!A107),1+Tablas!A107*Cotización!$B$11),"")</f>
        <v>2.04</v>
      </c>
      <c r="CI107" s="83">
        <f>IF(Cotización!$F$3="","",Cotización!$F$3)</f>
        <v>0.04</v>
      </c>
      <c r="CJ107" s="83">
        <f>IF(Cotización!$G$3="","",Cotización!$G$3)</f>
        <v>0.04</v>
      </c>
      <c r="CK107" s="83">
        <f>IF(Cotización!$H$3="","",Cotización!$H$3)</f>
        <v>0.04</v>
      </c>
      <c r="CL107" s="52"/>
      <c r="CM107" s="52"/>
      <c r="CN107" s="52"/>
      <c r="CP107" s="15">
        <v>104</v>
      </c>
      <c r="CQ107"/>
      <c r="CR107"/>
      <c r="CS107" s="15">
        <v>105</v>
      </c>
      <c r="CT107" s="15">
        <v>105</v>
      </c>
      <c r="CU107"/>
      <c r="CV107"/>
      <c r="CW107"/>
      <c r="CX107"/>
      <c r="CY107"/>
      <c r="CZ107"/>
      <c r="DA107"/>
      <c r="DB107"/>
      <c r="DE107" s="24">
        <v>102</v>
      </c>
      <c r="DF107" s="23">
        <f>Cotización!$B$9</f>
        <v>4.2500000000000003E-2</v>
      </c>
      <c r="DG107" s="158">
        <v>4.3600000000000003</v>
      </c>
    </row>
    <row r="108" spans="1:111" s="12" customFormat="1" ht="15.6" x14ac:dyDescent="0.3">
      <c r="A108" s="10">
        <f t="shared" si="152"/>
        <v>105</v>
      </c>
      <c r="B108" s="11">
        <v>0.2149935666374474</v>
      </c>
      <c r="C108" s="11">
        <v>6.7524921508210975E-2</v>
      </c>
      <c r="D108" s="10">
        <f t="shared" si="153"/>
        <v>106</v>
      </c>
      <c r="E108" s="73">
        <f>IF(Cotización!$B$7 ="Nacional ",IFERROR(VLOOKUP(D108,$DU$32:$DX$46,2,TRUE)," "),IF(Cotización!$B$7 ="Dólar",IFERROR(VLOOKUP(D108,$DU$32:$DX$46,3,TRUE)," "),IFERROR(VLOOKUP(D108,$DU$32:$DX$46,4,TRUE)," ")))</f>
        <v>5.5E-2</v>
      </c>
      <c r="F108" s="73">
        <f>IF(Cotización!$B$7 ="Nacional ",IFERROR(VLOOKUP(D108,$DK$32:$DN$50,2,TRUE)," "),IF(Cotización!$B$7 ="Dólar",IFERROR(VLOOKUP(D108,$DK$32:$DN$50,3,TRUE)," "),IFERROR(VLOOKUP(D108,$DK$32:$DN$50,4,TRUE)," ")))</f>
        <v>5.7000000000000002E-2</v>
      </c>
      <c r="G108" s="76">
        <f>IF(Cotización!$B$7 ="Nacional ",IFERROR(VLOOKUP(D108,$DP$32:$DS$48,2,TRUE)," "),IF(Cotización!$B$7 ="Dólar",IFERROR(VLOOKUP(D108,$DP$32:$DS$48,3,TRUE)," "),IFERROR(VLOOKUP(D108,$DP$32:$DS$48,4,TRUE)," ")))</f>
        <v>6.2799999999999995E-2</v>
      </c>
      <c r="H108" s="73">
        <f t="shared" si="87"/>
        <v>0.20128795485875337</v>
      </c>
      <c r="I108" s="73">
        <f t="shared" si="88"/>
        <v>0.20188336918282548</v>
      </c>
      <c r="J108" s="73">
        <f t="shared" si="89"/>
        <v>0.20208868446698827</v>
      </c>
      <c r="K108" s="73">
        <f t="shared" si="90"/>
        <v>5.8617580439772304E-2</v>
      </c>
      <c r="L108" s="73">
        <f t="shared" si="91"/>
        <v>5.8675427078805867E-2</v>
      </c>
      <c r="M108" s="73">
        <f t="shared" si="154"/>
        <v>5.8449825186574954E-2</v>
      </c>
      <c r="N108" s="73">
        <f t="shared" si="92"/>
        <v>4.7496894344047066E-2</v>
      </c>
      <c r="O108" s="73">
        <f t="shared" si="93"/>
        <v>4.922405413837605E-2</v>
      </c>
      <c r="P108" s="73">
        <f t="shared" si="155"/>
        <v>5.4232817541930101E-2</v>
      </c>
      <c r="Q108" s="73">
        <f t="shared" si="94"/>
        <v>0.30826100588984123</v>
      </c>
      <c r="R108" s="73">
        <f t="shared" si="95"/>
        <v>0.30972500376097384</v>
      </c>
      <c r="S108" s="73">
        <f t="shared" si="96"/>
        <v>0.31397059758725843</v>
      </c>
      <c r="T108" s="73">
        <f t="shared" si="97"/>
        <v>0.69173899411015882</v>
      </c>
      <c r="U108" s="73">
        <f t="shared" si="98"/>
        <v>0.69027499623902622</v>
      </c>
      <c r="V108" s="73">
        <f t="shared" si="99"/>
        <v>0.68602940241274157</v>
      </c>
      <c r="W108" s="73">
        <f t="shared" si="139"/>
        <v>2.4840161358997967E-5</v>
      </c>
      <c r="X108" s="73">
        <f t="shared" si="140"/>
        <v>1.8754197599065362E-5</v>
      </c>
      <c r="Y108" s="73">
        <f t="shared" si="141"/>
        <v>9.0477984575552291E-6</v>
      </c>
      <c r="Z108" s="77">
        <v>0.56109900000000001</v>
      </c>
      <c r="AA108" s="78">
        <v>3.4842999999999999E-2</v>
      </c>
      <c r="AB108" s="78">
        <f>IF(Cotización!$B$7 ="Nacional ",IFERROR(VLOOKUP(D108,$DU$6:$DX$20,2,TRUE)," "),IF(Cotización!$B$7 ="Dólar",IFERROR(VLOOKUP(D108,$DU$6:$DX$20,3,TRUE)," "),IFERROR(VLOOKUP(D108,$DU$6:$DX$20,4,TRUE)," ")))</f>
        <v>5.5E-2</v>
      </c>
      <c r="AC108" s="78">
        <f>IF(Cotización!$B$7 ="Nacional ",IFERROR(VLOOKUP(D108,$DK$6:$DN$24,2,TRUE)," "),IF(Cotización!$B$7 ="Dólar",IFERROR(VLOOKUP(D108,$DK$6:$DN$24,3,TRUE)," "),IFERROR(VLOOKUP(D108,$DK$6:$DN$24,4,TRUE)," ")))</f>
        <v>5.7000000000000002E-2</v>
      </c>
      <c r="AD108" s="79">
        <f xml:space="preserve"> IF(Cotización!$B$7 ="Nacional ",IFERROR(VLOOKUP(D108,$DP$6:$DS$22,2,TRUE)," "),IF(Cotización!$B$7 ="Dólar",IFERROR(VLOOKUP(D108,$DP$6:$DS$22,3,TRUE)," "),IFERROR(VLOOKUP(D108,$DP$6:$DS$22,4,TRUE)," ")))</f>
        <v>6.2799999999999995E-2</v>
      </c>
      <c r="AE108" s="79">
        <f t="shared" si="100"/>
        <v>0.53625201476654494</v>
      </c>
      <c r="AF108" s="79">
        <f t="shared" si="101"/>
        <v>0.53570394934818311</v>
      </c>
      <c r="AG108" s="73">
        <f t="shared" si="102"/>
        <v>0.53411455963493326</v>
      </c>
      <c r="AH108" s="73">
        <f t="shared" si="103"/>
        <v>2.4468054766544994E-2</v>
      </c>
      <c r="AI108" s="73">
        <f t="shared" si="104"/>
        <v>2.4446245348182998E-2</v>
      </c>
      <c r="AJ108" s="73">
        <f t="shared" si="105"/>
        <v>2.4382998034933202E-2</v>
      </c>
      <c r="AK108" s="73">
        <f t="shared" si="106"/>
        <v>3.8970018495045E-2</v>
      </c>
      <c r="AL108" s="73">
        <f t="shared" si="107"/>
        <v>4.0387110076683004E-2</v>
      </c>
      <c r="AM108" s="73">
        <f t="shared" si="108"/>
        <v>4.4496675663433197E-2</v>
      </c>
      <c r="AN108" s="73">
        <f t="shared" si="109"/>
        <v>0.59969008802813495</v>
      </c>
      <c r="AO108" s="73">
        <f t="shared" si="110"/>
        <v>0.60053730477304912</v>
      </c>
      <c r="AP108" s="73">
        <f t="shared" si="111"/>
        <v>0.6029942333332996</v>
      </c>
      <c r="AQ108" s="73">
        <f t="shared" si="112"/>
        <v>0.40030991197186505</v>
      </c>
      <c r="AR108" s="73">
        <f t="shared" si="113"/>
        <v>0.39946269522695088</v>
      </c>
      <c r="AS108" s="73">
        <f t="shared" si="114"/>
        <v>0.3970057666667004</v>
      </c>
      <c r="AT108" s="73">
        <f t="shared" si="142"/>
        <v>1.2220823766966968E-6</v>
      </c>
      <c r="AU108" s="73">
        <f t="shared" si="143"/>
        <v>9.2266608270655059E-7</v>
      </c>
      <c r="AV108" s="80">
        <f t="shared" si="144"/>
        <v>4.4513217458937803E-7</v>
      </c>
      <c r="AW108" s="73">
        <f t="shared" si="156"/>
        <v>0.20824276864503155</v>
      </c>
      <c r="AX108" s="73">
        <f t="shared" si="115"/>
        <v>0.20886624998828016</v>
      </c>
      <c r="AY108" s="73">
        <f t="shared" si="116"/>
        <v>0.20908124355491761</v>
      </c>
      <c r="AZ108" s="73">
        <f t="shared" si="117"/>
        <v>4.9087676917470194E-2</v>
      </c>
      <c r="BA108" s="73">
        <f t="shared" si="118"/>
        <v>5.0872683350832754E-2</v>
      </c>
      <c r="BB108" s="73">
        <f t="shared" si="119"/>
        <v>5.6049202007584148E-2</v>
      </c>
      <c r="BC108" s="73">
        <f t="shared" si="120"/>
        <v>0.25816892047238782</v>
      </c>
      <c r="BD108" s="73">
        <f t="shared" si="121"/>
        <v>0.25973893333911291</v>
      </c>
      <c r="BE108" s="73">
        <f t="shared" si="122"/>
        <v>0.26429197065261567</v>
      </c>
      <c r="BF108" s="73">
        <f t="shared" si="123"/>
        <v>0.74183107952761218</v>
      </c>
      <c r="BG108" s="73">
        <f t="shared" si="124"/>
        <v>0.74026106666088709</v>
      </c>
      <c r="BH108" s="73">
        <f t="shared" si="125"/>
        <v>0.73570802934738433</v>
      </c>
      <c r="BI108" s="73">
        <f t="shared" si="145"/>
        <v>4.8262333529778902E-5</v>
      </c>
      <c r="BJ108" s="73">
        <f t="shared" si="146"/>
        <v>3.6437820452466732E-5</v>
      </c>
      <c r="BK108" s="80">
        <f t="shared" si="147"/>
        <v>1.7579107500868676E-5</v>
      </c>
      <c r="BL108" s="77">
        <v>0.56109900000000001</v>
      </c>
      <c r="BM108" s="77">
        <f t="shared" si="126"/>
        <v>5.5E-2</v>
      </c>
      <c r="BN108" s="77">
        <f t="shared" si="127"/>
        <v>5.7000000000000002E-2</v>
      </c>
      <c r="BO108" s="79">
        <f t="shared" si="128"/>
        <v>6.2799999999999995E-2</v>
      </c>
      <c r="BP108" s="79">
        <f t="shared" si="129"/>
        <v>0.54566877749999998</v>
      </c>
      <c r="BQ108" s="79">
        <f t="shared" si="130"/>
        <v>0.54510767850000008</v>
      </c>
      <c r="BR108" s="73">
        <f t="shared" si="157"/>
        <v>0.54348049139999999</v>
      </c>
      <c r="BS108" s="73">
        <f t="shared" si="131"/>
        <v>3.95697775E-2</v>
      </c>
      <c r="BT108" s="73">
        <f t="shared" si="132"/>
        <v>4.10086785E-2</v>
      </c>
      <c r="BU108" s="73">
        <f t="shared" si="133"/>
        <v>4.5181491399999996E-2</v>
      </c>
      <c r="BV108" s="73">
        <f t="shared" si="134"/>
        <v>0.58523855499999999</v>
      </c>
      <c r="BW108" s="73">
        <f t="shared" si="148"/>
        <v>0.58611635700000009</v>
      </c>
      <c r="BX108" s="73">
        <f t="shared" si="135"/>
        <v>0.58866198279999993</v>
      </c>
      <c r="BY108" s="73">
        <f t="shared" si="136"/>
        <v>0.41476144500000001</v>
      </c>
      <c r="BZ108" s="73">
        <f t="shared" si="137"/>
        <v>0.41388364299999991</v>
      </c>
      <c r="CA108" s="73">
        <f t="shared" si="138"/>
        <v>0.41133801720000007</v>
      </c>
      <c r="CB108" s="73">
        <f t="shared" si="149"/>
        <v>2.2655002884941933E-6</v>
      </c>
      <c r="CC108" s="73">
        <f t="shared" si="150"/>
        <v>1.7104413879247659E-6</v>
      </c>
      <c r="CD108" s="73">
        <f t="shared" si="151"/>
        <v>8.2518747441242674E-7</v>
      </c>
      <c r="CE108" s="73" t="str">
        <f>IF(A108&lt;=Cotización!$B$15+1,IF(Cotización!$B$8="Fija",VLOOKUP(Tablas!A108,Tablas!$DE$3:$DG$116,2,FALSE),(VLOOKUP(A108,Tablas!$DE$3:$DG$116,3,FALSE))/100),"")</f>
        <v/>
      </c>
      <c r="CF108" s="81">
        <f t="shared" si="158"/>
        <v>1.1787026753706964E-2</v>
      </c>
      <c r="CG108" s="81">
        <f t="shared" si="159"/>
        <v>1.1298913682617873E-2</v>
      </c>
      <c r="CH108" s="83">
        <f>IF(D108&lt;=110,IF(Cotización!$B$10="Geométrico",POWER(1+Cotización!$B$11,Tablas!A108),1+Tablas!A108*Cotización!$B$11),"")</f>
        <v>2.0499999999999998</v>
      </c>
      <c r="CI108" s="83">
        <f>IF(Cotización!$F$3="","",Cotización!$F$3)</f>
        <v>0.04</v>
      </c>
      <c r="CJ108" s="83">
        <f>IF(Cotización!$G$3="","",Cotización!$G$3)</f>
        <v>0.04</v>
      </c>
      <c r="CK108" s="83">
        <f>IF(Cotización!$H$3="","",Cotización!$H$3)</f>
        <v>0.04</v>
      </c>
      <c r="CL108" s="52"/>
      <c r="CM108" s="52"/>
      <c r="CN108" s="52"/>
      <c r="CP108" s="15">
        <v>105</v>
      </c>
      <c r="CQ108"/>
      <c r="CR108"/>
      <c r="CS108" s="15">
        <v>106</v>
      </c>
      <c r="CT108" s="15">
        <v>106</v>
      </c>
      <c r="CU108"/>
      <c r="CV108"/>
      <c r="CW108"/>
      <c r="CX108"/>
      <c r="CY108"/>
      <c r="CZ108"/>
      <c r="DA108"/>
      <c r="DB108"/>
      <c r="DE108" s="24">
        <v>103</v>
      </c>
      <c r="DF108" s="23">
        <f>Cotización!$B$9</f>
        <v>4.2500000000000003E-2</v>
      </c>
      <c r="DG108" s="158">
        <v>4.3600000000000003</v>
      </c>
    </row>
    <row r="109" spans="1:111" s="12" customFormat="1" ht="15.6" x14ac:dyDescent="0.3">
      <c r="A109" s="10">
        <f t="shared" si="152"/>
        <v>106</v>
      </c>
      <c r="B109" s="11">
        <v>0.23170963161237995</v>
      </c>
      <c r="C109" s="11">
        <v>7.4502811578863154E-2</v>
      </c>
      <c r="D109" s="10">
        <f t="shared" si="153"/>
        <v>107</v>
      </c>
      <c r="E109" s="73">
        <f>IF(Cotización!$B$7 ="Nacional ",IFERROR(VLOOKUP(D109,$DU$32:$DX$46,2,TRUE)," "),IF(Cotización!$B$7 ="Dólar",IFERROR(VLOOKUP(D109,$DU$32:$DX$46,3,TRUE)," "),IFERROR(VLOOKUP(D109,$DU$32:$DX$46,4,TRUE)," ")))</f>
        <v>5.5E-2</v>
      </c>
      <c r="F109" s="73">
        <f>IF(Cotización!$B$7 ="Nacional ",IFERROR(VLOOKUP(D109,$DK$32:$DN$50,2,TRUE)," "),IF(Cotización!$B$7 ="Dólar",IFERROR(VLOOKUP(D109,$DK$32:$DN$50,3,TRUE)," "),IFERROR(VLOOKUP(D109,$DK$32:$DN$50,4,TRUE)," ")))</f>
        <v>5.7000000000000002E-2</v>
      </c>
      <c r="G109" s="76">
        <f>IF(Cotización!$B$7 ="Nacional ",IFERROR(VLOOKUP(D109,$DP$32:$DS$48,2,TRUE)," "),IF(Cotización!$B$7 ="Dólar",IFERROR(VLOOKUP(D109,$DP$32:$DS$48,3,TRUE)," "),IFERROR(VLOOKUP(D109,$DP$32:$DS$48,4,TRUE)," ")))</f>
        <v>6.2799999999999995E-2</v>
      </c>
      <c r="H109" s="73">
        <f t="shared" si="87"/>
        <v>0.21616381219882927</v>
      </c>
      <c r="I109" s="73">
        <f t="shared" si="88"/>
        <v>0.21680239496039014</v>
      </c>
      <c r="J109" s="73">
        <f t="shared" si="89"/>
        <v>0.21702259591265249</v>
      </c>
      <c r="K109" s="73">
        <f t="shared" si="90"/>
        <v>6.407596929782855E-2</v>
      </c>
      <c r="L109" s="73">
        <f t="shared" si="91"/>
        <v>6.4138963430057414E-2</v>
      </c>
      <c r="M109" s="73">
        <f t="shared" si="154"/>
        <v>6.3893286314364917E-2</v>
      </c>
      <c r="N109" s="73">
        <f t="shared" si="92"/>
        <v>4.6895646494366269E-2</v>
      </c>
      <c r="O109" s="73">
        <f t="shared" si="93"/>
        <v>4.8600942730525044E-2</v>
      </c>
      <c r="P109" s="73">
        <f t="shared" si="155"/>
        <v>5.3546301815385479E-2</v>
      </c>
      <c r="Q109" s="73">
        <f t="shared" si="94"/>
        <v>0.3280572058370762</v>
      </c>
      <c r="R109" s="73">
        <f t="shared" si="95"/>
        <v>0.32947930698874373</v>
      </c>
      <c r="S109" s="73">
        <f t="shared" si="96"/>
        <v>0.33360340032857966</v>
      </c>
      <c r="T109" s="73">
        <f t="shared" si="97"/>
        <v>0.6719427941629238</v>
      </c>
      <c r="U109" s="73">
        <f t="shared" si="98"/>
        <v>0.67052069301125627</v>
      </c>
      <c r="V109" s="73">
        <f t="shared" si="99"/>
        <v>0.66639659967142029</v>
      </c>
      <c r="W109" s="73">
        <f t="shared" si="139"/>
        <v>1.7182908232007291E-5</v>
      </c>
      <c r="X109" s="73">
        <f t="shared" si="140"/>
        <v>1.2945553677160798E-5</v>
      </c>
      <c r="Y109" s="73">
        <f t="shared" si="141"/>
        <v>6.2070557689875387E-6</v>
      </c>
      <c r="Z109" s="77">
        <v>0.60386099999999998</v>
      </c>
      <c r="AA109" s="78">
        <v>3.6462000000000001E-2</v>
      </c>
      <c r="AB109" s="78">
        <f>IF(Cotización!$B$7 ="Nacional ",IFERROR(VLOOKUP(D109,$DU$6:$DX$20,2,TRUE)," "),IF(Cotización!$B$7 ="Dólar",IFERROR(VLOOKUP(D109,$DU$6:$DX$20,3,TRUE)," "),IFERROR(VLOOKUP(D109,$DU$6:$DX$20,4,TRUE)," ")))</f>
        <v>5.5E-2</v>
      </c>
      <c r="AC109" s="78">
        <f>IF(Cotización!$B$7 ="Nacional ",IFERROR(VLOOKUP(D109,$DK$6:$DN$24,2,TRUE)," "),IF(Cotización!$B$7 ="Dólar",IFERROR(VLOOKUP(D109,$DK$6:$DN$24,3,TRUE)," "),IFERROR(VLOOKUP(D109,$DK$6:$DN$24,4,TRUE)," ")))</f>
        <v>5.7000000000000002E-2</v>
      </c>
      <c r="AD109" s="79">
        <f xml:space="preserve"> IF(Cotización!$B$7 ="Nacional ",IFERROR(VLOOKUP(D109,$DP$6:$DS$22,2,TRUE)," "),IF(Cotización!$B$7 ="Dólar",IFERROR(VLOOKUP(D109,$DP$6:$DS$22,3,TRUE)," "),IFERROR(VLOOKUP(D109,$DP$6:$DS$22,4,TRUE)," ")))</f>
        <v>6.2799999999999995E-2</v>
      </c>
      <c r="AE109" s="79">
        <f t="shared" si="100"/>
        <v>0.57664949557167</v>
      </c>
      <c r="AF109" s="79">
        <f t="shared" si="101"/>
        <v>0.57606031322485796</v>
      </c>
      <c r="AG109" s="73">
        <f t="shared" si="102"/>
        <v>0.57435168441910323</v>
      </c>
      <c r="AH109" s="73">
        <f t="shared" si="103"/>
        <v>2.4853968071670004E-2</v>
      </c>
      <c r="AI109" s="73">
        <f t="shared" si="104"/>
        <v>2.4832184724858E-2</v>
      </c>
      <c r="AJ109" s="73">
        <f t="shared" si="105"/>
        <v>2.4769013019103201E-2</v>
      </c>
      <c r="AK109" s="73">
        <f t="shared" si="106"/>
        <v>3.7794780462670007E-2</v>
      </c>
      <c r="AL109" s="73">
        <f t="shared" si="107"/>
        <v>3.9169136115858004E-2</v>
      </c>
      <c r="AM109" s="73">
        <f t="shared" si="108"/>
        <v>4.3154767510103199E-2</v>
      </c>
      <c r="AN109" s="73">
        <f t="shared" si="109"/>
        <v>0.63929824410600999</v>
      </c>
      <c r="AO109" s="73">
        <f t="shared" si="110"/>
        <v>0.64006163406557404</v>
      </c>
      <c r="AP109" s="73">
        <f t="shared" si="111"/>
        <v>0.64227546494830956</v>
      </c>
      <c r="AQ109" s="73">
        <f t="shared" si="112"/>
        <v>0.36070175589399001</v>
      </c>
      <c r="AR109" s="73">
        <f t="shared" si="113"/>
        <v>0.35993836593442596</v>
      </c>
      <c r="AS109" s="73">
        <f t="shared" si="114"/>
        <v>0.35772453505169044</v>
      </c>
      <c r="AT109" s="73">
        <f t="shared" si="142"/>
        <v>4.8921168863782233E-7</v>
      </c>
      <c r="AU109" s="73">
        <f t="shared" si="143"/>
        <v>3.685706801924515E-7</v>
      </c>
      <c r="AV109" s="80">
        <f t="shared" si="144"/>
        <v>1.7672004024087155E-7</v>
      </c>
      <c r="AW109" s="73">
        <f t="shared" si="156"/>
        <v>0.22443394917975124</v>
      </c>
      <c r="AX109" s="73">
        <f t="shared" si="115"/>
        <v>0.22510590711142714</v>
      </c>
      <c r="AY109" s="73">
        <f t="shared" si="116"/>
        <v>0.22533761674303951</v>
      </c>
      <c r="AZ109" s="73">
        <f t="shared" si="117"/>
        <v>4.8627985130659551E-2</v>
      </c>
      <c r="BA109" s="73">
        <f t="shared" si="118"/>
        <v>5.0396275499047176E-2</v>
      </c>
      <c r="BB109" s="73">
        <f t="shared" si="119"/>
        <v>5.5524317567371265E-2</v>
      </c>
      <c r="BC109" s="73">
        <f t="shared" si="120"/>
        <v>0.27396560187369906</v>
      </c>
      <c r="BD109" s="73">
        <f t="shared" si="121"/>
        <v>0.27550218261047432</v>
      </c>
      <c r="BE109" s="73">
        <f t="shared" si="122"/>
        <v>0.27995826674712249</v>
      </c>
      <c r="BF109" s="73">
        <f t="shared" si="123"/>
        <v>0.72603439812630088</v>
      </c>
      <c r="BG109" s="73">
        <f t="shared" si="124"/>
        <v>0.72449781738952568</v>
      </c>
      <c r="BH109" s="73">
        <f t="shared" si="125"/>
        <v>0.72004173325287746</v>
      </c>
      <c r="BI109" s="73">
        <f t="shared" si="145"/>
        <v>3.580249898291756E-5</v>
      </c>
      <c r="BJ109" s="73">
        <f t="shared" si="146"/>
        <v>2.6973499834940911E-5</v>
      </c>
      <c r="BK109" s="80">
        <f t="shared" si="147"/>
        <v>1.2933090537149915E-5</v>
      </c>
      <c r="BL109" s="77">
        <v>0.60386099999999998</v>
      </c>
      <c r="BM109" s="77">
        <f t="shared" si="126"/>
        <v>5.5E-2</v>
      </c>
      <c r="BN109" s="77">
        <f t="shared" si="127"/>
        <v>5.7000000000000002E-2</v>
      </c>
      <c r="BO109" s="79">
        <f t="shared" si="128"/>
        <v>6.2799999999999995E-2</v>
      </c>
      <c r="BP109" s="79">
        <f t="shared" si="129"/>
        <v>0.58725482250000005</v>
      </c>
      <c r="BQ109" s="79">
        <f t="shared" si="130"/>
        <v>0.58665096149999996</v>
      </c>
      <c r="BR109" s="73">
        <f t="shared" si="157"/>
        <v>0.58489976460000004</v>
      </c>
      <c r="BS109" s="73">
        <f t="shared" si="131"/>
        <v>3.8393822500000001E-2</v>
      </c>
      <c r="BT109" s="73">
        <f t="shared" si="132"/>
        <v>3.9789961500000005E-2</v>
      </c>
      <c r="BU109" s="73">
        <f t="shared" si="133"/>
        <v>4.3838764599999996E-2</v>
      </c>
      <c r="BV109" s="73">
        <f t="shared" si="134"/>
        <v>0.62564864500000006</v>
      </c>
      <c r="BW109" s="73">
        <f t="shared" si="148"/>
        <v>0.62644092299999998</v>
      </c>
      <c r="BX109" s="73">
        <f t="shared" si="135"/>
        <v>0.62873852920000006</v>
      </c>
      <c r="BY109" s="73">
        <f t="shared" si="136"/>
        <v>0.37435135499999994</v>
      </c>
      <c r="BZ109" s="73">
        <f t="shared" si="137"/>
        <v>0.37355907700000002</v>
      </c>
      <c r="CA109" s="73">
        <f t="shared" si="138"/>
        <v>0.37126147079999994</v>
      </c>
      <c r="CB109" s="73">
        <f t="shared" si="149"/>
        <v>9.3964217330376852E-7</v>
      </c>
      <c r="CC109" s="73">
        <f t="shared" si="150"/>
        <v>7.0792371277227813E-7</v>
      </c>
      <c r="CD109" s="73">
        <f t="shared" si="151"/>
        <v>3.394309795430834E-7</v>
      </c>
      <c r="CE109" s="73" t="str">
        <f>IF(A109&lt;=Cotización!$B$15+1,IF(Cotización!$B$8="Fija",VLOOKUP(Tablas!A109,Tablas!$DE$3:$DG$116,2,FALSE),(VLOOKUP(A109,Tablas!$DE$3:$DG$116,3,FALSE))/100),"")</f>
        <v/>
      </c>
      <c r="CF109" s="81">
        <f t="shared" si="158"/>
        <v>1.1298913682617873E-2</v>
      </c>
      <c r="CG109" s="81">
        <f t="shared" si="159"/>
        <v>1.0831013882877561E-2</v>
      </c>
      <c r="CH109" s="83">
        <f>IF(D109&lt;=110,IF(Cotización!$B$10="Geométrico",POWER(1+Cotización!$B$11,Tablas!A109),1+Tablas!A109*Cotización!$B$11),"")</f>
        <v>2.06</v>
      </c>
      <c r="CI109" s="83">
        <f>IF(Cotización!$F$3="","",Cotización!$F$3)</f>
        <v>0.04</v>
      </c>
      <c r="CJ109" s="83">
        <f>IF(Cotización!$G$3="","",Cotización!$G$3)</f>
        <v>0.04</v>
      </c>
      <c r="CK109" s="83">
        <f>IF(Cotización!$H$3="","",Cotización!$H$3)</f>
        <v>0.04</v>
      </c>
      <c r="CL109" s="52"/>
      <c r="CM109" s="52"/>
      <c r="CN109" s="52"/>
      <c r="CP109" s="15">
        <v>106</v>
      </c>
      <c r="CQ109"/>
      <c r="CR109"/>
      <c r="CS109" s="15">
        <v>107</v>
      </c>
      <c r="CT109" s="15">
        <v>107</v>
      </c>
      <c r="CU109"/>
      <c r="CV109"/>
      <c r="CW109"/>
      <c r="CX109"/>
      <c r="CY109"/>
      <c r="CZ109"/>
      <c r="DA109"/>
      <c r="DB109"/>
      <c r="DE109" s="24">
        <v>104</v>
      </c>
      <c r="DF109" s="23">
        <f>Cotización!$B$9</f>
        <v>4.2500000000000003E-2</v>
      </c>
      <c r="DG109" s="158">
        <v>4.3600000000000003</v>
      </c>
    </row>
    <row r="110" spans="1:111" s="12" customFormat="1" ht="15.6" x14ac:dyDescent="0.3">
      <c r="A110" s="10">
        <f t="shared" si="152"/>
        <v>107</v>
      </c>
      <c r="B110" s="11">
        <v>0.24972539514395525</v>
      </c>
      <c r="C110" s="11">
        <v>8.2201782825924913E-2</v>
      </c>
      <c r="D110" s="10">
        <f t="shared" si="153"/>
        <v>108</v>
      </c>
      <c r="E110" s="73">
        <f>IF(Cotización!$B$7 ="Nacional ",IFERROR(VLOOKUP(D110,$DU$32:$DX$46,2,TRUE)," "),IF(Cotización!$B$7 ="Dólar",IFERROR(VLOOKUP(D110,$DU$32:$DX$46,3,TRUE)," "),IFERROR(VLOOKUP(D110,$DU$32:$DX$46,4,TRUE)," ")))</f>
        <v>5.5E-2</v>
      </c>
      <c r="F110" s="73">
        <f>IF(Cotización!$B$7 ="Nacional ",IFERROR(VLOOKUP(D110,$DK$32:$DN$50,2,TRUE)," "),IF(Cotización!$B$7 ="Dólar",IFERROR(VLOOKUP(D110,$DK$32:$DN$50,3,TRUE)," "),IFERROR(VLOOKUP(D110,$DK$32:$DN$50,4,TRUE)," ")))</f>
        <v>5.7000000000000002E-2</v>
      </c>
      <c r="G110" s="76">
        <f>IF(Cotización!$B$7 ="Nacional ",IFERROR(VLOOKUP(D110,$DP$32:$DS$48,2,TRUE)," "),IF(Cotización!$B$7 ="Dólar",IFERROR(VLOOKUP(D110,$DP$32:$DS$48,3,TRUE)," "),IFERROR(VLOOKUP(D110,$DP$32:$DS$48,4,TRUE)," ")))</f>
        <v>6.2799999999999995E-2</v>
      </c>
      <c r="H110" s="73">
        <f t="shared" si="87"/>
        <v>0.23204979818937027</v>
      </c>
      <c r="I110" s="73">
        <f t="shared" si="88"/>
        <v>0.23273431461473879</v>
      </c>
      <c r="J110" s="73">
        <f t="shared" si="89"/>
        <v>0.23297035476141759</v>
      </c>
      <c r="K110" s="73">
        <f t="shared" si="90"/>
        <v>6.9985125247772298E-2</v>
      </c>
      <c r="L110" s="73">
        <f t="shared" si="91"/>
        <v>7.0053641782133066E-2</v>
      </c>
      <c r="M110" s="73">
        <f t="shared" si="154"/>
        <v>6.9786427298126077E-2</v>
      </c>
      <c r="N110" s="73">
        <f t="shared" si="92"/>
        <v>4.6248346938620226E-2</v>
      </c>
      <c r="O110" s="73">
        <f t="shared" si="93"/>
        <v>4.7930105009115515E-2</v>
      </c>
      <c r="P110" s="73">
        <f t="shared" si="155"/>
        <v>5.2807203413551822E-2</v>
      </c>
      <c r="Q110" s="73">
        <f t="shared" si="94"/>
        <v>0.3492723434821709</v>
      </c>
      <c r="R110" s="73">
        <f t="shared" si="95"/>
        <v>0.35064954487162658</v>
      </c>
      <c r="S110" s="73">
        <f t="shared" si="96"/>
        <v>0.35464342890104816</v>
      </c>
      <c r="T110" s="73">
        <f t="shared" si="97"/>
        <v>0.65072765651782905</v>
      </c>
      <c r="U110" s="73">
        <f t="shared" si="98"/>
        <v>0.64935045512837342</v>
      </c>
      <c r="V110" s="73">
        <f t="shared" si="99"/>
        <v>0.64535657109895184</v>
      </c>
      <c r="W110" s="73">
        <f t="shared" si="139"/>
        <v>1.1545931369260084E-5</v>
      </c>
      <c r="X110" s="73">
        <f t="shared" si="140"/>
        <v>8.6802616230242751E-6</v>
      </c>
      <c r="Y110" s="73">
        <f t="shared" si="141"/>
        <v>4.1363608584241687E-6</v>
      </c>
      <c r="Z110" s="77">
        <v>0.64558899999999997</v>
      </c>
      <c r="AA110" s="78">
        <v>3.8137999999999998E-2</v>
      </c>
      <c r="AB110" s="78">
        <f>IF(Cotización!$B$7 ="Nacional ",IFERROR(VLOOKUP(D110,$DU$6:$DX$20,2,TRUE)," "),IF(Cotización!$B$7 ="Dólar",IFERROR(VLOOKUP(D110,$DU$6:$DX$20,3,TRUE)," "),IFERROR(VLOOKUP(D110,$DU$6:$DX$20,4,TRUE)," ")))</f>
        <v>5.5E-2</v>
      </c>
      <c r="AC110" s="78">
        <f>IF(Cotización!$B$7 ="Nacional ",IFERROR(VLOOKUP(D110,$DK$6:$DN$24,2,TRUE)," "),IF(Cotización!$B$7 ="Dólar",IFERROR(VLOOKUP(D110,$DK$6:$DN$24,3,TRUE)," "),IFERROR(VLOOKUP(D110,$DK$6:$DN$24,4,TRUE)," ")))</f>
        <v>5.7000000000000002E-2</v>
      </c>
      <c r="AD110" s="79">
        <f xml:space="preserve"> IF(Cotización!$B$7 ="Nacional ",IFERROR(VLOOKUP(D110,$DP$6:$DS$22,2,TRUE)," "),IF(Cotización!$B$7 ="Dólar",IFERROR(VLOOKUP(D110,$DP$6:$DS$22,3,TRUE)," "),IFERROR(VLOOKUP(D110,$DP$6:$DS$22,4,TRUE)," ")))</f>
        <v>6.2799999999999995E-2</v>
      </c>
      <c r="AE110" s="79">
        <f t="shared" si="100"/>
        <v>0.61597595953583661</v>
      </c>
      <c r="AF110" s="79">
        <f t="shared" si="101"/>
        <v>0.61534678485135796</v>
      </c>
      <c r="AG110" s="73">
        <f t="shared" si="102"/>
        <v>0.61352217826636979</v>
      </c>
      <c r="AH110" s="73">
        <f t="shared" si="103"/>
        <v>2.5229862035836669E-2</v>
      </c>
      <c r="AI110" s="73">
        <f t="shared" si="104"/>
        <v>2.5208138351357996E-2</v>
      </c>
      <c r="AJ110" s="73">
        <f t="shared" si="105"/>
        <v>2.5145139666369866E-2</v>
      </c>
      <c r="AK110" s="73">
        <f t="shared" si="106"/>
        <v>3.6648901176836668E-2</v>
      </c>
      <c r="AL110" s="73">
        <f t="shared" si="107"/>
        <v>3.7981588492358005E-2</v>
      </c>
      <c r="AM110" s="73">
        <f t="shared" si="108"/>
        <v>4.1846381707369866E-2</v>
      </c>
      <c r="AN110" s="73">
        <f t="shared" si="109"/>
        <v>0.67785472274851</v>
      </c>
      <c r="AO110" s="73">
        <f t="shared" si="110"/>
        <v>0.67853651169507401</v>
      </c>
      <c r="AP110" s="73">
        <f t="shared" si="111"/>
        <v>0.68051369964010955</v>
      </c>
      <c r="AQ110" s="73">
        <f t="shared" si="112"/>
        <v>0.32214527725149</v>
      </c>
      <c r="AR110" s="73">
        <f t="shared" si="113"/>
        <v>0.32146348830492599</v>
      </c>
      <c r="AS110" s="73">
        <f t="shared" si="114"/>
        <v>0.31948630035989045</v>
      </c>
      <c r="AT110" s="73">
        <f t="shared" si="142"/>
        <v>1.7645951509552644E-7</v>
      </c>
      <c r="AU110" s="73">
        <f t="shared" si="143"/>
        <v>1.3266272835981088E-7</v>
      </c>
      <c r="AV110" s="80">
        <f t="shared" si="144"/>
        <v>6.3217094229481805E-8</v>
      </c>
      <c r="AW110" s="73">
        <f t="shared" si="156"/>
        <v>0.24188401773643506</v>
      </c>
      <c r="AX110" s="73">
        <f t="shared" si="115"/>
        <v>0.24260822138235252</v>
      </c>
      <c r="AY110" s="73">
        <f t="shared" si="116"/>
        <v>0.2428579467774965</v>
      </c>
      <c r="AZ110" s="73">
        <f t="shared" si="117"/>
        <v>4.8132551633541229E-2</v>
      </c>
      <c r="BA110" s="73">
        <f t="shared" si="118"/>
        <v>4.9882826238397272E-2</v>
      </c>
      <c r="BB110" s="73">
        <f t="shared" si="119"/>
        <v>5.49586225924798E-2</v>
      </c>
      <c r="BC110" s="73">
        <f t="shared" si="120"/>
        <v>0.29099049841103775</v>
      </c>
      <c r="BD110" s="73">
        <f t="shared" si="121"/>
        <v>0.29249104762074979</v>
      </c>
      <c r="BE110" s="73">
        <f t="shared" si="122"/>
        <v>0.29684264032891483</v>
      </c>
      <c r="BF110" s="73">
        <f t="shared" si="123"/>
        <v>0.70900950158896225</v>
      </c>
      <c r="BG110" s="73">
        <f t="shared" si="124"/>
        <v>0.70750895237925016</v>
      </c>
      <c r="BH110" s="73">
        <f t="shared" si="125"/>
        <v>0.70315735967108517</v>
      </c>
      <c r="BI110" s="73">
        <f t="shared" si="145"/>
        <v>2.5993845800480052E-5</v>
      </c>
      <c r="BJ110" s="73">
        <f t="shared" si="146"/>
        <v>1.9542241757771422E-5</v>
      </c>
      <c r="BK110" s="80">
        <f t="shared" si="147"/>
        <v>9.3123649266858121E-6</v>
      </c>
      <c r="BL110" s="77">
        <v>0.64558899999999997</v>
      </c>
      <c r="BM110" s="77">
        <f t="shared" si="126"/>
        <v>5.5E-2</v>
      </c>
      <c r="BN110" s="77">
        <f t="shared" si="127"/>
        <v>5.7000000000000002E-2</v>
      </c>
      <c r="BO110" s="79">
        <f t="shared" si="128"/>
        <v>6.2799999999999995E-2</v>
      </c>
      <c r="BP110" s="79">
        <f t="shared" si="129"/>
        <v>0.62783530249999997</v>
      </c>
      <c r="BQ110" s="79">
        <f t="shared" si="130"/>
        <v>0.62718971349999997</v>
      </c>
      <c r="BR110" s="73">
        <f t="shared" si="157"/>
        <v>0.62531750539999997</v>
      </c>
      <c r="BS110" s="73">
        <f t="shared" si="131"/>
        <v>3.7246302500000002E-2</v>
      </c>
      <c r="BT110" s="73">
        <f t="shared" si="132"/>
        <v>3.8600713500000002E-2</v>
      </c>
      <c r="BU110" s="73">
        <f t="shared" si="133"/>
        <v>4.25285054E-2</v>
      </c>
      <c r="BV110" s="73">
        <f t="shared" si="134"/>
        <v>0.66508160500000002</v>
      </c>
      <c r="BW110" s="73">
        <f t="shared" si="148"/>
        <v>0.66579042700000002</v>
      </c>
      <c r="BX110" s="73">
        <f t="shared" si="135"/>
        <v>0.66784601079999995</v>
      </c>
      <c r="BY110" s="73">
        <f t="shared" si="136"/>
        <v>0.33491839499999998</v>
      </c>
      <c r="BZ110" s="73">
        <f t="shared" si="137"/>
        <v>0.33420957299999998</v>
      </c>
      <c r="CA110" s="73">
        <f t="shared" si="138"/>
        <v>0.33215398920000005</v>
      </c>
      <c r="CB110" s="73">
        <f t="shared" si="149"/>
        <v>3.5175632079141053E-7</v>
      </c>
      <c r="CC110" s="73">
        <f t="shared" si="150"/>
        <v>2.6445132872962536E-7</v>
      </c>
      <c r="CD110" s="73">
        <f t="shared" si="151"/>
        <v>1.2601764470024983E-7</v>
      </c>
      <c r="CE110" s="73" t="str">
        <f>IF(A110&lt;=Cotización!$B$15+1,IF(Cotización!$B$8="Fija",VLOOKUP(Tablas!A110,Tablas!$DE$3:$DG$116,2,FALSE),(VLOOKUP(A110,Tablas!$DE$3:$DG$116,3,FALSE))/100),"")</f>
        <v/>
      </c>
      <c r="CF110" s="81">
        <f t="shared" si="158"/>
        <v>1.0831013882877561E-2</v>
      </c>
      <c r="CG110" s="81">
        <f t="shared" si="159"/>
        <v>1.0382490301838156E-2</v>
      </c>
      <c r="CH110" s="83">
        <f>IF(D110&lt;=110,IF(Cotización!$B$10="Geométrico",POWER(1+Cotización!$B$11,Tablas!A110),1+Tablas!A110*Cotización!$B$11),"")</f>
        <v>2.0700000000000003</v>
      </c>
      <c r="CI110" s="83">
        <f>IF(Cotización!$F$3="","",Cotización!$F$3)</f>
        <v>0.04</v>
      </c>
      <c r="CJ110" s="83">
        <f>IF(Cotización!$G$3="","",Cotización!$G$3)</f>
        <v>0.04</v>
      </c>
      <c r="CK110" s="83">
        <f>IF(Cotización!$H$3="","",Cotización!$H$3)</f>
        <v>0.04</v>
      </c>
      <c r="CL110" s="52"/>
      <c r="CM110" s="52"/>
      <c r="CN110" s="52"/>
      <c r="CP110" s="15">
        <v>107</v>
      </c>
      <c r="CQ110"/>
      <c r="CR110"/>
      <c r="CS110" s="15">
        <v>108</v>
      </c>
      <c r="CT110" s="15">
        <v>108</v>
      </c>
      <c r="CU110"/>
      <c r="CV110"/>
      <c r="CW110"/>
      <c r="CX110"/>
      <c r="CY110"/>
      <c r="CZ110"/>
      <c r="DA110"/>
      <c r="DB110"/>
      <c r="DE110" s="24">
        <v>105</v>
      </c>
      <c r="DF110" s="23">
        <f>Cotización!$B$9</f>
        <v>4.2500000000000003E-2</v>
      </c>
      <c r="DG110" s="158">
        <v>4.3600000000000003</v>
      </c>
    </row>
    <row r="111" spans="1:111" s="12" customFormat="1" ht="15.6" x14ac:dyDescent="0.3">
      <c r="A111" s="10">
        <f t="shared" si="152"/>
        <v>108</v>
      </c>
      <c r="B111" s="11">
        <v>0.26914191070023991</v>
      </c>
      <c r="C111" s="11">
        <v>9.0696350333140441E-2</v>
      </c>
      <c r="D111" s="10">
        <f t="shared" si="153"/>
        <v>109</v>
      </c>
      <c r="E111" s="73">
        <f>IF(Cotización!$B$7 ="Nacional ",IFERROR(VLOOKUP(D111,$DU$32:$DX$46,2,TRUE)," "),IF(Cotización!$B$7 ="Dólar",IFERROR(VLOOKUP(D111,$DU$32:$DX$46,3,TRUE)," "),IFERROR(VLOOKUP(D111,$DU$32:$DX$46,4,TRUE)," ")))</f>
        <v>5.5E-2</v>
      </c>
      <c r="F111" s="73">
        <f>IF(Cotización!$B$7 ="Nacional ",IFERROR(VLOOKUP(D111,$DK$32:$DN$50,2,TRUE)," "),IF(Cotización!$B$7 ="Dólar",IFERROR(VLOOKUP(D111,$DK$32:$DN$50,3,TRUE)," "),IFERROR(VLOOKUP(D111,$DK$32:$DN$50,4,TRUE)," ")))</f>
        <v>5.7000000000000002E-2</v>
      </c>
      <c r="G111" s="76">
        <f>IF(Cotización!$B$7 ="Nacional ",IFERROR(VLOOKUP(D111,$DP$32:$DS$48,2,TRUE)," "),IF(Cotización!$B$7 ="Dólar",IFERROR(VLOOKUP(D111,$DP$32:$DS$48,3,TRUE)," "),IFERROR(VLOOKUP(D111,$DP$32:$DS$48,4,TRUE)," ")))</f>
        <v>6.2799999999999995E-2</v>
      </c>
      <c r="H111" s="73">
        <f t="shared" si="87"/>
        <v>0.24899674681668388</v>
      </c>
      <c r="I111" s="73">
        <f t="shared" si="88"/>
        <v>0.24973006532560496</v>
      </c>
      <c r="J111" s="73">
        <f t="shared" si="89"/>
        <v>0.2499829337769571</v>
      </c>
      <c r="K111" s="73">
        <f t="shared" si="90"/>
        <v>7.6370203428967859E-2</v>
      </c>
      <c r="L111" s="73">
        <f t="shared" si="91"/>
        <v>7.6444626319952858E-2</v>
      </c>
      <c r="M111" s="73">
        <f t="shared" si="154"/>
        <v>7.6154377045111341E-2</v>
      </c>
      <c r="N111" s="73">
        <f t="shared" si="92"/>
        <v>4.5551967953655702E-2</v>
      </c>
      <c r="O111" s="73">
        <f t="shared" si="93"/>
        <v>4.7208403151970453E-2</v>
      </c>
      <c r="P111" s="73">
        <f t="shared" si="155"/>
        <v>5.201206522708323E-2</v>
      </c>
      <c r="Q111" s="73">
        <f t="shared" si="94"/>
        <v>0.37197952805056567</v>
      </c>
      <c r="R111" s="73">
        <f t="shared" si="95"/>
        <v>0.37330867190654327</v>
      </c>
      <c r="S111" s="73">
        <f t="shared" si="96"/>
        <v>0.37716318908887847</v>
      </c>
      <c r="T111" s="73">
        <f t="shared" si="97"/>
        <v>0.62802047194943433</v>
      </c>
      <c r="U111" s="73">
        <f t="shared" si="98"/>
        <v>0.62669132809345673</v>
      </c>
      <c r="V111" s="73">
        <f t="shared" si="99"/>
        <v>0.62283681091112153</v>
      </c>
      <c r="W111" s="73">
        <f t="shared" si="139"/>
        <v>7.513256862234303E-6</v>
      </c>
      <c r="X111" s="73">
        <f t="shared" si="140"/>
        <v>5.6365318355441667E-6</v>
      </c>
      <c r="Y111" s="73">
        <f t="shared" si="141"/>
        <v>2.6694276604205385E-6</v>
      </c>
      <c r="Z111" s="77">
        <v>0.68568200000000001</v>
      </c>
      <c r="AA111" s="78">
        <v>3.9870999999999997E-2</v>
      </c>
      <c r="AB111" s="78">
        <f>IF(Cotización!$B$7 ="Nacional ",IFERROR(VLOOKUP(D111,$DU$6:$DX$20,2,TRUE)," "),IF(Cotización!$B$7 ="Dólar",IFERROR(VLOOKUP(D111,$DU$6:$DX$20,3,TRUE)," "),IFERROR(VLOOKUP(D111,$DU$6:$DX$20,4,TRUE)," ")))</f>
        <v>5.5E-2</v>
      </c>
      <c r="AC111" s="78">
        <f>IF(Cotización!$B$7 ="Nacional ",IFERROR(VLOOKUP(D111,$DK$6:$DN$24,2,TRUE)," "),IF(Cotización!$B$7 ="Dólar",IFERROR(VLOOKUP(D111,$DK$6:$DN$24,3,TRUE)," "),IFERROR(VLOOKUP(D111,$DK$6:$DN$24,4,TRUE)," ")))</f>
        <v>5.7000000000000002E-2</v>
      </c>
      <c r="AD111" s="79">
        <f xml:space="preserve"> IF(Cotización!$B$7 ="Nacional ",IFERROR(VLOOKUP(D111,$DP$6:$DS$22,2,TRUE)," "),IF(Cotización!$B$7 ="Dólar",IFERROR(VLOOKUP(D111,$DP$6:$DS$22,3,TRUE)," "),IFERROR(VLOOKUP(D111,$DP$6:$DS$22,4,TRUE)," ")))</f>
        <v>6.2799999999999995E-2</v>
      </c>
      <c r="AE111" s="79">
        <f t="shared" si="100"/>
        <v>0.65365754331773673</v>
      </c>
      <c r="AF111" s="79">
        <f t="shared" si="101"/>
        <v>0.65299008720241802</v>
      </c>
      <c r="AG111" s="73">
        <f t="shared" si="102"/>
        <v>0.65105446446799387</v>
      </c>
      <c r="AH111" s="73">
        <f t="shared" si="103"/>
        <v>2.5606345817736666E-2</v>
      </c>
      <c r="AI111" s="73">
        <f t="shared" si="104"/>
        <v>2.5584700702417997E-2</v>
      </c>
      <c r="AJ111" s="73">
        <f t="shared" si="105"/>
        <v>2.5521929867993863E-2</v>
      </c>
      <c r="AK111" s="73">
        <f t="shared" si="106"/>
        <v>3.5548504328736664E-2</v>
      </c>
      <c r="AL111" s="73">
        <f t="shared" si="107"/>
        <v>3.6841177213417994E-2</v>
      </c>
      <c r="AM111" s="73">
        <f t="shared" si="108"/>
        <v>4.0589928578993857E-2</v>
      </c>
      <c r="AN111" s="73">
        <f t="shared" si="109"/>
        <v>0.71481239346421011</v>
      </c>
      <c r="AO111" s="73">
        <f t="shared" si="110"/>
        <v>0.715415965118254</v>
      </c>
      <c r="AP111" s="73">
        <f t="shared" si="111"/>
        <v>0.71716632291498161</v>
      </c>
      <c r="AQ111" s="73">
        <f t="shared" si="112"/>
        <v>0.28518760653578989</v>
      </c>
      <c r="AR111" s="73">
        <f t="shared" si="113"/>
        <v>0.284584034881746</v>
      </c>
      <c r="AS111" s="73">
        <f t="shared" si="114"/>
        <v>0.28283367708501839</v>
      </c>
      <c r="AT111" s="73">
        <f t="shared" si="142"/>
        <v>5.6845599414111846E-8</v>
      </c>
      <c r="AU111" s="73">
        <f t="shared" si="143"/>
        <v>4.2646223426593637E-8</v>
      </c>
      <c r="AV111" s="80">
        <f t="shared" si="144"/>
        <v>2.019699555487972E-8</v>
      </c>
      <c r="AW111" s="73">
        <f t="shared" si="156"/>
        <v>0.26069085470425235</v>
      </c>
      <c r="AX111" s="73">
        <f t="shared" si="115"/>
        <v>0.26147136624528305</v>
      </c>
      <c r="AY111" s="73">
        <f t="shared" si="116"/>
        <v>0.26174050815598332</v>
      </c>
      <c r="AZ111" s="73">
        <f t="shared" si="117"/>
        <v>4.7598597455743401E-2</v>
      </c>
      <c r="BA111" s="73">
        <f t="shared" si="118"/>
        <v>4.9329455545043165E-2</v>
      </c>
      <c r="BB111" s="73">
        <f t="shared" si="119"/>
        <v>5.434894400401246E-2</v>
      </c>
      <c r="BC111" s="73">
        <f t="shared" si="120"/>
        <v>0.30933910561172673</v>
      </c>
      <c r="BD111" s="73">
        <f t="shared" si="121"/>
        <v>0.3108008217903262</v>
      </c>
      <c r="BE111" s="73">
        <f t="shared" si="122"/>
        <v>0.31503979870826482</v>
      </c>
      <c r="BF111" s="73">
        <f t="shared" si="123"/>
        <v>0.69066089438827327</v>
      </c>
      <c r="BG111" s="73">
        <f t="shared" si="124"/>
        <v>0.6891991782096738</v>
      </c>
      <c r="BH111" s="73">
        <f t="shared" si="125"/>
        <v>0.68496020129173518</v>
      </c>
      <c r="BI111" s="73">
        <f t="shared" si="145"/>
        <v>1.84298836553787E-5</v>
      </c>
      <c r="BJ111" s="73">
        <f t="shared" si="146"/>
        <v>1.3826310993182894E-5</v>
      </c>
      <c r="BK111" s="80">
        <f t="shared" si="147"/>
        <v>6.5480579341420145E-6</v>
      </c>
      <c r="BL111" s="77">
        <v>0.68568200000000001</v>
      </c>
      <c r="BM111" s="77">
        <f t="shared" si="126"/>
        <v>5.5E-2</v>
      </c>
      <c r="BN111" s="77">
        <f t="shared" si="127"/>
        <v>5.7000000000000002E-2</v>
      </c>
      <c r="BO111" s="79">
        <f t="shared" si="128"/>
        <v>6.2799999999999995E-2</v>
      </c>
      <c r="BP111" s="79">
        <f t="shared" si="129"/>
        <v>0.66682574500000003</v>
      </c>
      <c r="BQ111" s="79">
        <f t="shared" si="130"/>
        <v>0.66614006300000006</v>
      </c>
      <c r="BR111" s="73">
        <f t="shared" si="157"/>
        <v>0.66415158520000006</v>
      </c>
      <c r="BS111" s="73">
        <f t="shared" si="131"/>
        <v>3.6143745000000005E-2</v>
      </c>
      <c r="BT111" s="73">
        <f t="shared" si="132"/>
        <v>3.7458063000000007E-2</v>
      </c>
      <c r="BU111" s="73">
        <f t="shared" si="133"/>
        <v>4.12695852E-2</v>
      </c>
      <c r="BV111" s="73">
        <f t="shared" si="134"/>
        <v>0.70296949000000009</v>
      </c>
      <c r="BW111" s="73">
        <f t="shared" si="148"/>
        <v>0.70359812600000005</v>
      </c>
      <c r="BX111" s="73">
        <f t="shared" si="135"/>
        <v>0.70542117040000007</v>
      </c>
      <c r="BY111" s="73">
        <f t="shared" si="136"/>
        <v>0.29703050999999991</v>
      </c>
      <c r="BZ111" s="73">
        <f t="shared" si="137"/>
        <v>0.29640187399999995</v>
      </c>
      <c r="CA111" s="73">
        <f t="shared" si="138"/>
        <v>0.29457882959999993</v>
      </c>
      <c r="CB111" s="73">
        <f t="shared" si="149"/>
        <v>1.1780966239056434E-7</v>
      </c>
      <c r="CC111" s="73">
        <f t="shared" si="150"/>
        <v>8.8382165654010715E-8</v>
      </c>
      <c r="CD111" s="73">
        <f t="shared" si="151"/>
        <v>4.1857263396776229E-8</v>
      </c>
      <c r="CE111" s="73" t="str">
        <f>IF(A111&lt;=Cotización!$B$15+1,IF(Cotización!$B$8="Fija",VLOOKUP(Tablas!A111,Tablas!$DE$3:$DG$116,2,FALSE),(VLOOKUP(A111,Tablas!$DE$3:$DG$116,3,FALSE))/100),"")</f>
        <v/>
      </c>
      <c r="CF111" s="81">
        <f t="shared" si="158"/>
        <v>1.0382490301838156E-2</v>
      </c>
      <c r="CG111" s="81">
        <f t="shared" si="159"/>
        <v>9.9525405500749207E-3</v>
      </c>
      <c r="CH111" s="83">
        <f>IF(D111&lt;=110,IF(Cotización!$B$10="Geométrico",POWER(1+Cotización!$B$11,Tablas!A111),1+Tablas!A111*Cotización!$B$11),"")</f>
        <v>2.08</v>
      </c>
      <c r="CI111" s="83">
        <f>IF(Cotización!$F$3="","",Cotización!$F$3)</f>
        <v>0.04</v>
      </c>
      <c r="CJ111" s="83">
        <f>IF(Cotización!$G$3="","",Cotización!$G$3)</f>
        <v>0.04</v>
      </c>
      <c r="CK111" s="83">
        <f>IF(Cotización!$H$3="","",Cotización!$H$3)</f>
        <v>0.04</v>
      </c>
      <c r="CL111" s="52"/>
      <c r="CM111" s="52"/>
      <c r="CN111" s="52"/>
      <c r="CP111" s="15">
        <v>108</v>
      </c>
      <c r="CQ111"/>
      <c r="CR111"/>
      <c r="CS111" s="15">
        <v>109</v>
      </c>
      <c r="CT111" s="15">
        <v>109</v>
      </c>
      <c r="CU111"/>
      <c r="CV111"/>
      <c r="CW111"/>
      <c r="CX111"/>
      <c r="CY111"/>
      <c r="CZ111"/>
      <c r="DA111"/>
      <c r="DB111"/>
      <c r="DE111" s="24">
        <v>106</v>
      </c>
      <c r="DF111" s="23">
        <f>Cotización!$B$9</f>
        <v>4.2500000000000003E-2</v>
      </c>
      <c r="DG111" s="158">
        <v>4.3600000000000003</v>
      </c>
    </row>
    <row r="112" spans="1:111" s="12" customFormat="1" ht="15.6" x14ac:dyDescent="0.3">
      <c r="A112" s="10">
        <f t="shared" si="152"/>
        <v>109</v>
      </c>
      <c r="B112" s="11">
        <v>0.29006808880458107</v>
      </c>
      <c r="C112" s="11">
        <v>0.10006872942368193</v>
      </c>
      <c r="D112" s="10">
        <f t="shared" si="153"/>
        <v>110</v>
      </c>
      <c r="E112" s="73">
        <f>IF(Cotización!$B$7 ="Nacional ",IFERROR(VLOOKUP(D112,$DU$32:$DX$46,2,TRUE)," "),IF(Cotización!$B$7 ="Dólar",IFERROR(VLOOKUP(D112,$DU$32:$DX$46,3,TRUE)," "),IFERROR(VLOOKUP(D112,$DU$32:$DX$46,4,TRUE)," ")))</f>
        <v>5.5E-2</v>
      </c>
      <c r="F112" s="73">
        <f>IF(Cotización!$B$7 ="Nacional ",IFERROR(VLOOKUP(D112,$DK$32:$DN$50,2,TRUE)," "),IF(Cotización!$B$7 ="Dólar",IFERROR(VLOOKUP(D112,$DK$32:$DN$50,3,TRUE)," "),IFERROR(VLOOKUP(D112,$DK$32:$DN$50,4,TRUE)," ")))</f>
        <v>5.7000000000000002E-2</v>
      </c>
      <c r="G112" s="76">
        <f>IF(Cotización!$B$7 ="Nacional ",IFERROR(VLOOKUP(D112,$DP$32:$DS$48,2,TRUE)," "),IF(Cotización!$B$7 ="Dólar",IFERROR(VLOOKUP(D112,$DP$32:$DS$48,3,TRUE)," "),IFERROR(VLOOKUP(D112,$DP$32:$DS$48,4,TRUE)," ")))</f>
        <v>6.2799999999999995E-2</v>
      </c>
      <c r="H112" s="73">
        <f t="shared" si="87"/>
        <v>0.26705420480021624</v>
      </c>
      <c r="I112" s="73">
        <f t="shared" si="88"/>
        <v>0.26783928388390299</v>
      </c>
      <c r="J112" s="73">
        <f t="shared" si="89"/>
        <v>0.26811000080931224</v>
      </c>
      <c r="K112" s="73">
        <f t="shared" si="90"/>
        <v>8.3254906245359486E-2</v>
      </c>
      <c r="L112" s="73">
        <f t="shared" si="91"/>
        <v>8.3335623811387816E-2</v>
      </c>
      <c r="M112" s="73">
        <f t="shared" si="154"/>
        <v>8.3020825303877333E-2</v>
      </c>
      <c r="N112" s="73">
        <f t="shared" si="92"/>
        <v>4.4803394492094986E-2</v>
      </c>
      <c r="O112" s="73">
        <f t="shared" si="93"/>
        <v>4.6432608837262079E-2</v>
      </c>
      <c r="P112" s="73">
        <f t="shared" si="155"/>
        <v>5.1157330438246634E-2</v>
      </c>
      <c r="Q112" s="73">
        <f t="shared" si="94"/>
        <v>0.39624901911279503</v>
      </c>
      <c r="R112" s="73">
        <f t="shared" si="95"/>
        <v>0.39752679896652454</v>
      </c>
      <c r="S112" s="73">
        <f t="shared" si="96"/>
        <v>0.40123236054234024</v>
      </c>
      <c r="T112" s="73">
        <f t="shared" si="97"/>
        <v>0.60375098088720502</v>
      </c>
      <c r="U112" s="73">
        <f t="shared" si="98"/>
        <v>0.60247320103347546</v>
      </c>
      <c r="V112" s="73">
        <f t="shared" si="99"/>
        <v>0.59876763945765976</v>
      </c>
      <c r="W112" s="73">
        <f t="shared" si="139"/>
        <v>4.7184791204977135E-6</v>
      </c>
      <c r="X112" s="73">
        <f t="shared" si="140"/>
        <v>3.5323656218582235E-6</v>
      </c>
      <c r="Y112" s="73">
        <f t="shared" si="141"/>
        <v>1.6626178109742645E-6</v>
      </c>
      <c r="Z112" s="77">
        <v>0.72362000000000004</v>
      </c>
      <c r="AA112" s="78">
        <v>4.1665000000000001E-2</v>
      </c>
      <c r="AB112" s="78">
        <f>IF(Cotización!$B$7 ="Nacional ",IFERROR(VLOOKUP(D112,$DU$6:$DX$20,2,TRUE)," "),IF(Cotización!$B$7 ="Dólar",IFERROR(VLOOKUP(D112,$DU$6:$DX$20,3,TRUE)," "),IFERROR(VLOOKUP(D112,$DU$6:$DX$20,4,TRUE)," ")))</f>
        <v>5.5E-2</v>
      </c>
      <c r="AC112" s="78">
        <f>IF(Cotización!$B$7 ="Nacional ",IFERROR(VLOOKUP(D112,$DK$6:$DN$24,2,TRUE)," "),IF(Cotización!$B$7 ="Dólar",IFERROR(VLOOKUP(D112,$DK$6:$DN$24,3,TRUE)," "),IFERROR(VLOOKUP(D112,$DK$6:$DN$24,4,TRUE)," ")))</f>
        <v>5.7000000000000002E-2</v>
      </c>
      <c r="AD112" s="79">
        <f xml:space="preserve"> IF(Cotización!$B$7 ="Nacional ",IFERROR(VLOOKUP(D112,$DP$6:$DS$22,2,TRUE)," "),IF(Cotización!$B$7 ="Dólar",IFERROR(VLOOKUP(D112,$DP$6:$DS$22,3,TRUE)," "),IFERROR(VLOOKUP(D112,$DP$6:$DS$22,4,TRUE)," ")))</f>
        <v>6.2799999999999995E-2</v>
      </c>
      <c r="AE112" s="79">
        <f t="shared" si="100"/>
        <v>0.68919837951716678</v>
      </c>
      <c r="AF112" s="79">
        <f t="shared" si="101"/>
        <v>0.68849485926870002</v>
      </c>
      <c r="AG112" s="73">
        <f t="shared" si="102"/>
        <v>0.68645465054814669</v>
      </c>
      <c r="AH112" s="73">
        <f t="shared" si="103"/>
        <v>2.5997142017166665E-2</v>
      </c>
      <c r="AI112" s="73">
        <f t="shared" si="104"/>
        <v>2.59755767687E-2</v>
      </c>
      <c r="AJ112" s="73">
        <f t="shared" si="105"/>
        <v>2.5913037548146667E-2</v>
      </c>
      <c r="AK112" s="73">
        <f t="shared" si="106"/>
        <v>3.4507405667166667E-2</v>
      </c>
      <c r="AL112" s="73">
        <f t="shared" si="107"/>
        <v>3.5762220418700003E-2</v>
      </c>
      <c r="AM112" s="73">
        <f t="shared" si="108"/>
        <v>3.9401183198146665E-2</v>
      </c>
      <c r="AN112" s="73">
        <f t="shared" si="109"/>
        <v>0.74970292720150011</v>
      </c>
      <c r="AO112" s="73">
        <f t="shared" si="110"/>
        <v>0.75023265645610004</v>
      </c>
      <c r="AP112" s="73">
        <f t="shared" si="111"/>
        <v>0.75176887129444003</v>
      </c>
      <c r="AQ112" s="73">
        <f t="shared" si="112"/>
        <v>0.25029707279849989</v>
      </c>
      <c r="AR112" s="73">
        <f t="shared" si="113"/>
        <v>0.24976734354389996</v>
      </c>
      <c r="AS112" s="73">
        <f t="shared" si="114"/>
        <v>0.24823112870555997</v>
      </c>
      <c r="AT112" s="73">
        <f t="shared" si="142"/>
        <v>1.6211660439002857E-8</v>
      </c>
      <c r="AU112" s="73">
        <f t="shared" si="143"/>
        <v>1.2136434335208456E-8</v>
      </c>
      <c r="AV112" s="80">
        <f t="shared" si="144"/>
        <v>5.7123905188564023E-9</v>
      </c>
      <c r="AW112" s="73">
        <f t="shared" si="156"/>
        <v>0.28095995081611724</v>
      </c>
      <c r="AX112" s="73">
        <f t="shared" si="115"/>
        <v>0.28180114827365049</v>
      </c>
      <c r="AY112" s="73">
        <f t="shared" si="116"/>
        <v>0.2820912163624551</v>
      </c>
      <c r="AZ112" s="73">
        <f t="shared" si="117"/>
        <v>4.7023127557874023E-2</v>
      </c>
      <c r="BA112" s="73">
        <f t="shared" si="118"/>
        <v>4.8733059469069445E-2</v>
      </c>
      <c r="BB112" s="73">
        <f t="shared" si="119"/>
        <v>5.3691862011536154E-2</v>
      </c>
      <c r="BC112" s="73">
        <f t="shared" si="120"/>
        <v>0.32911434392032912</v>
      </c>
      <c r="BD112" s="73">
        <f t="shared" si="121"/>
        <v>0.33053420774271991</v>
      </c>
      <c r="BE112" s="73">
        <f t="shared" si="122"/>
        <v>0.33465181282765338</v>
      </c>
      <c r="BF112" s="73">
        <f t="shared" si="123"/>
        <v>0.67088565607967088</v>
      </c>
      <c r="BG112" s="73">
        <f t="shared" si="124"/>
        <v>0.66946579225728009</v>
      </c>
      <c r="BH112" s="73">
        <f t="shared" si="125"/>
        <v>0.66534818717234656</v>
      </c>
      <c r="BI112" s="73">
        <f t="shared" si="145"/>
        <v>1.2728799928895673E-5</v>
      </c>
      <c r="BJ112" s="73">
        <f t="shared" si="146"/>
        <v>9.5290821741730292E-6</v>
      </c>
      <c r="BK112" s="80">
        <f t="shared" si="147"/>
        <v>4.4851590806398576E-6</v>
      </c>
      <c r="BL112" s="77">
        <v>0.72362000000000004</v>
      </c>
      <c r="BM112" s="77">
        <f t="shared" si="126"/>
        <v>5.5E-2</v>
      </c>
      <c r="BN112" s="77">
        <f t="shared" si="127"/>
        <v>5.7000000000000002E-2</v>
      </c>
      <c r="BO112" s="79">
        <f t="shared" si="128"/>
        <v>6.2799999999999995E-2</v>
      </c>
      <c r="BP112" s="79">
        <f t="shared" si="129"/>
        <v>0.70372045000000005</v>
      </c>
      <c r="BQ112" s="79">
        <f t="shared" si="130"/>
        <v>0.70299683000000002</v>
      </c>
      <c r="BR112" s="73">
        <f t="shared" si="157"/>
        <v>0.70089833200000007</v>
      </c>
      <c r="BS112" s="73">
        <f t="shared" si="131"/>
        <v>3.5100450000000005E-2</v>
      </c>
      <c r="BT112" s="73">
        <f t="shared" si="132"/>
        <v>3.6376830000000006E-2</v>
      </c>
      <c r="BU112" s="73">
        <f t="shared" si="133"/>
        <v>4.0078332000000001E-2</v>
      </c>
      <c r="BV112" s="73">
        <f t="shared" si="134"/>
        <v>0.73882090000000011</v>
      </c>
      <c r="BW112" s="73">
        <f t="shared" si="148"/>
        <v>0.73937366000000004</v>
      </c>
      <c r="BX112" s="73">
        <f t="shared" si="135"/>
        <v>0.74097666400000006</v>
      </c>
      <c r="BY112" s="73">
        <f t="shared" si="136"/>
        <v>0.26117909999999989</v>
      </c>
      <c r="BZ112" s="73">
        <f t="shared" si="137"/>
        <v>0.26062633999999996</v>
      </c>
      <c r="CA112" s="73">
        <f t="shared" si="138"/>
        <v>0.25902333599999994</v>
      </c>
      <c r="CB112" s="73">
        <f t="shared" si="149"/>
        <v>3.4993064102797131E-8</v>
      </c>
      <c r="CC112" s="73">
        <f t="shared" si="150"/>
        <v>2.6196639528027207E-8</v>
      </c>
      <c r="CD112" s="73">
        <f t="shared" si="151"/>
        <v>1.2330263661681258E-8</v>
      </c>
      <c r="CE112" s="73" t="str">
        <f>IF(A112&lt;=Cotización!$B$15+1,IF(Cotización!$B$8="Fija",VLOOKUP(Tablas!A112,Tablas!$DE$3:$DG$116,2,FALSE),(VLOOKUP(A112,Tablas!$DE$3:$DG$116,3,FALSE))/100),"")</f>
        <v/>
      </c>
      <c r="CF112" s="81">
        <f t="shared" si="158"/>
        <v>9.9525405500749207E-3</v>
      </c>
      <c r="CG112" s="81">
        <f t="shared" si="159"/>
        <v>9.5403954659460527E-3</v>
      </c>
      <c r="CH112" s="83">
        <f>IF(D112&lt;=110,IF(Cotización!$B$10="Geométrico",POWER(1+Cotización!$B$11,Tablas!A112),1+Tablas!A112*Cotización!$B$11),"")</f>
        <v>2.09</v>
      </c>
      <c r="CI112" s="83">
        <f>IF(Cotización!$F$3="","",Cotización!$F$3)</f>
        <v>0.04</v>
      </c>
      <c r="CJ112" s="83">
        <f>IF(Cotización!$G$3="","",Cotización!$G$3)</f>
        <v>0.04</v>
      </c>
      <c r="CK112" s="83">
        <f>IF(Cotización!$H$3="","",Cotización!$H$3)</f>
        <v>0.04</v>
      </c>
      <c r="CL112" s="52"/>
      <c r="CM112" s="52"/>
      <c r="CN112" s="52"/>
      <c r="CP112" s="15">
        <v>109</v>
      </c>
      <c r="CQ112"/>
      <c r="CR112"/>
      <c r="CS112" s="15">
        <v>110</v>
      </c>
      <c r="CT112" s="15">
        <v>110</v>
      </c>
      <c r="CU112"/>
      <c r="CV112"/>
      <c r="CW112"/>
      <c r="CX112"/>
      <c r="CY112"/>
      <c r="CZ112"/>
      <c r="DA112"/>
      <c r="DB112"/>
      <c r="DE112" s="24">
        <v>107</v>
      </c>
      <c r="DF112" s="23">
        <f>Cotización!$B$9</f>
        <v>4.2500000000000003E-2</v>
      </c>
      <c r="DG112" s="158">
        <v>4.3600000000000003</v>
      </c>
    </row>
    <row r="113" spans="1:111" s="12" customFormat="1" ht="15" x14ac:dyDescent="0.3">
      <c r="A113" s="10">
        <f t="shared" si="152"/>
        <v>110</v>
      </c>
      <c r="B113" s="13">
        <v>0.31262130793317328</v>
      </c>
      <c r="C113" s="13">
        <v>0.11040963138746104</v>
      </c>
      <c r="D113" s="10">
        <f t="shared" si="153"/>
        <v>111</v>
      </c>
      <c r="E113" s="73">
        <f>IF(Cotización!$B$7 ="Nacional ",IFERROR(VLOOKUP(D113,$DU$32:$DX$46,2,TRUE)," "),IF(Cotización!$B$7 ="Dólar",IFERROR(VLOOKUP(D113,$DU$32:$DX$46,3,TRUE)," "),IFERROR(VLOOKUP(D113,$DU$32:$DX$46,4,TRUE)," ")))</f>
        <v>5.5E-2</v>
      </c>
      <c r="F113" s="73">
        <f>IF(Cotización!$B$7 ="Nacional ",IFERROR(VLOOKUP(D113,$DK$32:$DN$50,2,TRUE)," "),IF(Cotización!$B$7 ="Dólar",IFERROR(VLOOKUP(D113,$DK$32:$DN$50,3,TRUE)," "),IFERROR(VLOOKUP(D113,$DK$32:$DN$50,4,TRUE)," ")))</f>
        <v>5.7000000000000002E-2</v>
      </c>
      <c r="G113" s="76">
        <f>IF(Cotización!$B$7 ="Nacional ",IFERROR(VLOOKUP(D113,$DP$32:$DS$48,2,TRUE)," "),IF(Cotización!$B$7 ="Dólar",IFERROR(VLOOKUP(D113,$DP$32:$DS$48,3,TRUE)," "),IFERROR(VLOOKUP(D113,$DP$32:$DS$48,4,TRUE)," ")))</f>
        <v>6.2799999999999995E-2</v>
      </c>
      <c r="H113" s="73">
        <f t="shared" si="87"/>
        <v>0.28626934055495779</v>
      </c>
      <c r="I113" s="73">
        <f t="shared" si="88"/>
        <v>0.28710921063477662</v>
      </c>
      <c r="J113" s="73">
        <f t="shared" si="89"/>
        <v>0.28739882100712794</v>
      </c>
      <c r="K113" s="73">
        <f t="shared" si="90"/>
        <v>9.0660566870617187E-2</v>
      </c>
      <c r="L113" s="73">
        <f t="shared" si="91"/>
        <v>9.0747965566422784E-2</v>
      </c>
      <c r="M113" s="73">
        <f t="shared" si="154"/>
        <v>9.0407110652780884E-2</v>
      </c>
      <c r="N113" s="73">
        <f t="shared" si="92"/>
        <v>4.3999449897183296E-2</v>
      </c>
      <c r="O113" s="73">
        <f t="shared" si="93"/>
        <v>4.5599429893444503E-2</v>
      </c>
      <c r="P113" s="73">
        <f t="shared" si="155"/>
        <v>5.023937188260201E-2</v>
      </c>
      <c r="Q113" s="73">
        <f t="shared" si="94"/>
        <v>0.42214623647073402</v>
      </c>
      <c r="R113" s="73">
        <f t="shared" si="95"/>
        <v>0.42336920739883832</v>
      </c>
      <c r="S113" s="73">
        <f t="shared" si="96"/>
        <v>0.42691582309034071</v>
      </c>
      <c r="T113" s="73">
        <f t="shared" si="97"/>
        <v>0.57785376352926598</v>
      </c>
      <c r="U113" s="73">
        <f t="shared" si="98"/>
        <v>0.57663079260116168</v>
      </c>
      <c r="V113" s="73">
        <f t="shared" si="99"/>
        <v>0.57308417690965929</v>
      </c>
      <c r="W113" s="73">
        <f t="shared" si="139"/>
        <v>2.8487863972962911E-6</v>
      </c>
      <c r="X113" s="73">
        <f t="shared" si="140"/>
        <v>2.1281556234215271E-6</v>
      </c>
      <c r="Y113" s="73">
        <f t="shared" si="141"/>
        <v>9.9552174199732182E-7</v>
      </c>
      <c r="Z113" s="77">
        <v>0.75899099999999997</v>
      </c>
      <c r="AA113" s="78">
        <v>4.3519000000000002E-2</v>
      </c>
      <c r="AB113" s="78">
        <f>IF(Cotización!$B$7 ="Nacional ",IFERROR(VLOOKUP(D113,$DU$6:$DX$20,2,TRUE)," "),IF(Cotización!$B$7 ="Dólar",IFERROR(VLOOKUP(D113,$DU$6:$DX$20,3,TRUE)," "),IFERROR(VLOOKUP(D113,$DU$6:$DX$20,4,TRUE)," ")))</f>
        <v>5.5E-2</v>
      </c>
      <c r="AC113" s="78">
        <f>IF(Cotización!$B$7 ="Nacional ",IFERROR(VLOOKUP(D113,$DK$6:$DN$24,2,TRUE)," "),IF(Cotización!$B$7 ="Dólar",IFERROR(VLOOKUP(D113,$DK$6:$DN$24,3,TRUE)," "),IFERROR(VLOOKUP(D113,$DK$6:$DN$24,4,TRUE)," ")))</f>
        <v>5.7000000000000002E-2</v>
      </c>
      <c r="AD113" s="79">
        <f xml:space="preserve"> IF(Cotización!$B$7 ="Nacional ",IFERROR(VLOOKUP(D113,$DP$6:$DS$22,2,TRUE)," "),IF(Cotización!$B$7 ="Dólar",IFERROR(VLOOKUP(D113,$DP$6:$DS$22,3,TRUE)," "),IFERROR(VLOOKUP(D113,$DP$6:$DS$22,4,TRUE)," ")))</f>
        <v>6.2799999999999995E-2</v>
      </c>
      <c r="AE113" s="79">
        <f t="shared" si="100"/>
        <v>0.72220904253986495</v>
      </c>
      <c r="AF113" s="79">
        <f t="shared" si="101"/>
        <v>0.72147207189275098</v>
      </c>
      <c r="AG113" s="73">
        <f t="shared" si="102"/>
        <v>0.71933485701612032</v>
      </c>
      <c r="AH113" s="73">
        <f t="shared" si="103"/>
        <v>2.6412522539865001E-2</v>
      </c>
      <c r="AI113" s="73">
        <f t="shared" si="104"/>
        <v>2.6391023892751001E-2</v>
      </c>
      <c r="AJ113" s="73">
        <f t="shared" si="105"/>
        <v>2.6328677816120402E-2</v>
      </c>
      <c r="AK113" s="73">
        <f t="shared" si="106"/>
        <v>3.3536534704365004E-2</v>
      </c>
      <c r="AL113" s="73">
        <f t="shared" si="107"/>
        <v>3.4756045057251002E-2</v>
      </c>
      <c r="AM113" s="73">
        <f t="shared" si="108"/>
        <v>3.8292625080620396E-2</v>
      </c>
      <c r="AN113" s="73">
        <f t="shared" si="109"/>
        <v>0.78215809978409501</v>
      </c>
      <c r="AO113" s="73">
        <f t="shared" si="110"/>
        <v>0.78261914084275308</v>
      </c>
      <c r="AP113" s="73">
        <f t="shared" si="111"/>
        <v>0.78395615991286105</v>
      </c>
      <c r="AQ113" s="73">
        <f t="shared" si="112"/>
        <v>0.21784190021590499</v>
      </c>
      <c r="AR113" s="73">
        <f t="shared" si="113"/>
        <v>0.21738085915724692</v>
      </c>
      <c r="AS113" s="73">
        <f t="shared" si="114"/>
        <v>0.21604384008713895</v>
      </c>
      <c r="AT113" s="73">
        <f t="shared" si="142"/>
        <v>4.0577311530856585E-9</v>
      </c>
      <c r="AU113" s="73">
        <f t="shared" si="143"/>
        <v>3.0312849639999936E-9</v>
      </c>
      <c r="AV113" s="80">
        <f t="shared" si="144"/>
        <v>1.417993146102664E-9</v>
      </c>
      <c r="AW113" s="73">
        <f t="shared" si="156"/>
        <v>0.30280499886407164</v>
      </c>
      <c r="AX113" s="73">
        <f t="shared" si="115"/>
        <v>0.30371160065707786</v>
      </c>
      <c r="AY113" s="73">
        <f t="shared" si="116"/>
        <v>0.304024221965011</v>
      </c>
      <c r="AZ113" s="73">
        <f t="shared" si="117"/>
        <v>4.6402914031837737E-2</v>
      </c>
      <c r="BA113" s="73">
        <f t="shared" si="118"/>
        <v>4.8090292723904568E-2</v>
      </c>
      <c r="BB113" s="73">
        <f t="shared" si="119"/>
        <v>5.2983690930898358E-2</v>
      </c>
      <c r="BC113" s="73">
        <f t="shared" si="120"/>
        <v>0.35042713599684872</v>
      </c>
      <c r="BD113" s="73">
        <f t="shared" si="121"/>
        <v>0.35180189338098244</v>
      </c>
      <c r="BE113" s="73">
        <f t="shared" si="122"/>
        <v>0.35578868979497003</v>
      </c>
      <c r="BF113" s="73">
        <f t="shared" si="123"/>
        <v>0.64957286400315128</v>
      </c>
      <c r="BG113" s="73">
        <f t="shared" si="124"/>
        <v>0.64819810661901756</v>
      </c>
      <c r="BH113" s="73">
        <f t="shared" si="125"/>
        <v>0.64421131020502997</v>
      </c>
      <c r="BI113" s="73">
        <f t="shared" si="145"/>
        <v>8.5395692914040407E-6</v>
      </c>
      <c r="BJ113" s="73">
        <f t="shared" si="146"/>
        <v>6.3793945472174724E-6</v>
      </c>
      <c r="BK113" s="80">
        <f t="shared" si="147"/>
        <v>2.9841924634833179E-6</v>
      </c>
      <c r="BL113" s="77">
        <v>0.75899099999999997</v>
      </c>
      <c r="BM113" s="77">
        <f t="shared" si="126"/>
        <v>5.5E-2</v>
      </c>
      <c r="BN113" s="77">
        <f t="shared" si="127"/>
        <v>5.7000000000000002E-2</v>
      </c>
      <c r="BO113" s="79">
        <f t="shared" si="128"/>
        <v>6.2799999999999995E-2</v>
      </c>
      <c r="BP113" s="79">
        <f t="shared" si="129"/>
        <v>0.73811874749999995</v>
      </c>
      <c r="BQ113" s="79">
        <f t="shared" si="130"/>
        <v>0.73735975649999996</v>
      </c>
      <c r="BR113" s="73">
        <f t="shared" si="157"/>
        <v>0.73515868259999995</v>
      </c>
      <c r="BS113" s="73">
        <f t="shared" si="131"/>
        <v>3.41277475E-2</v>
      </c>
      <c r="BT113" s="73">
        <f t="shared" si="132"/>
        <v>3.5368756500000001E-2</v>
      </c>
      <c r="BU113" s="73">
        <f t="shared" si="133"/>
        <v>3.8967682599999998E-2</v>
      </c>
      <c r="BV113" s="73">
        <f t="shared" si="134"/>
        <v>0.77224649499999998</v>
      </c>
      <c r="BW113" s="73">
        <f t="shared" si="148"/>
        <v>0.77272851300000001</v>
      </c>
      <c r="BX113" s="73">
        <f t="shared" si="135"/>
        <v>0.77412636519999989</v>
      </c>
      <c r="BY113" s="73">
        <f t="shared" si="136"/>
        <v>0.22775350500000002</v>
      </c>
      <c r="BZ113" s="73">
        <f t="shared" si="137"/>
        <v>0.22727148699999999</v>
      </c>
      <c r="CA113" s="73">
        <f t="shared" si="138"/>
        <v>0.22587363480000011</v>
      </c>
      <c r="CB113" s="73">
        <f t="shared" si="149"/>
        <v>9.1394569886108579E-9</v>
      </c>
      <c r="CC113" s="73">
        <f t="shared" si="150"/>
        <v>6.8275342804890572E-9</v>
      </c>
      <c r="CD113" s="73">
        <f t="shared" si="151"/>
        <v>3.1938260274082539E-9</v>
      </c>
      <c r="CE113" s="73" t="str">
        <f>IF(A113&lt;=Cotización!$B$15+1,IF(Cotización!$B$8="Fija",VLOOKUP(Tablas!A113,Tablas!$DE$3:$DG$116,2,FALSE),(VLOOKUP(A113,Tablas!$DE$3:$DG$116,3,FALSE))/100),"")</f>
        <v/>
      </c>
      <c r="CF113" s="81" t="str">
        <f t="shared" si="158"/>
        <v/>
      </c>
      <c r="CG113" s="81" t="str">
        <f t="shared" si="159"/>
        <v/>
      </c>
      <c r="CH113" s="83"/>
      <c r="CI113" s="83"/>
      <c r="CJ113" s="83"/>
      <c r="CK113" s="83"/>
      <c r="CL113" s="52"/>
      <c r="CM113" s="52"/>
      <c r="CN113" s="52"/>
      <c r="CP113" s="15">
        <v>110</v>
      </c>
      <c r="CQ113"/>
      <c r="CR113"/>
      <c r="CS113" s="15">
        <v>111</v>
      </c>
      <c r="CT113" s="15">
        <v>111</v>
      </c>
      <c r="CU113"/>
      <c r="CV113"/>
      <c r="CW113"/>
      <c r="CX113"/>
      <c r="CY113"/>
      <c r="CZ113"/>
      <c r="DA113"/>
      <c r="DB113"/>
      <c r="DE113" s="24">
        <v>108</v>
      </c>
      <c r="DF113" s="23">
        <f>Cotización!$B$9</f>
        <v>4.2500000000000003E-2</v>
      </c>
      <c r="DG113" s="158">
        <v>4.3600000000000003</v>
      </c>
    </row>
    <row r="114" spans="1:111" x14ac:dyDescent="0.3">
      <c r="D114" s="10"/>
      <c r="E114" s="10"/>
      <c r="F114" s="10"/>
      <c r="AP114" s="56"/>
      <c r="AQ114" s="56"/>
      <c r="AR114" s="56"/>
      <c r="BK114" s="5"/>
      <c r="CG114" s="12"/>
      <c r="CH114" s="83"/>
      <c r="CI114" s="83"/>
      <c r="CJ114" s="83"/>
      <c r="CK114" s="83"/>
      <c r="CL114" s="52"/>
      <c r="CM114" s="52"/>
      <c r="CN114" s="52"/>
      <c r="CP114" s="15">
        <v>111</v>
      </c>
      <c r="DE114" s="24">
        <v>109</v>
      </c>
      <c r="DF114" s="23">
        <f>Cotización!$B$9</f>
        <v>4.2500000000000003E-2</v>
      </c>
      <c r="DG114" s="158">
        <v>4.3600000000000003</v>
      </c>
    </row>
    <row r="115" spans="1:111" x14ac:dyDescent="0.3">
      <c r="AP115" s="56"/>
      <c r="AQ115" s="56"/>
      <c r="AR115" s="56"/>
      <c r="BK115" s="5"/>
      <c r="CH115" s="57"/>
      <c r="CI115" s="57"/>
      <c r="CJ115" s="57"/>
      <c r="CK115" s="57"/>
      <c r="CL115" s="67"/>
      <c r="CM115" s="67"/>
      <c r="CN115" s="67"/>
      <c r="DE115" s="24">
        <v>110</v>
      </c>
      <c r="DF115" s="23">
        <f>Cotización!$B$9</f>
        <v>4.2500000000000003E-2</v>
      </c>
      <c r="DG115" s="158">
        <v>4.37</v>
      </c>
    </row>
    <row r="116" spans="1:111" ht="15" thickBot="1" x14ac:dyDescent="0.35">
      <c r="AP116" s="56"/>
      <c r="AQ116" s="56"/>
      <c r="AR116" s="56"/>
      <c r="CH116" s="57"/>
      <c r="CI116" s="57"/>
      <c r="CJ116" s="57"/>
      <c r="CK116" s="57"/>
      <c r="CL116" s="67"/>
      <c r="CM116" s="67"/>
      <c r="CN116" s="67"/>
      <c r="DE116" s="25">
        <v>111</v>
      </c>
      <c r="DF116" s="23">
        <f>Cotización!$B$9</f>
        <v>4.2500000000000003E-2</v>
      </c>
      <c r="DG116" s="159">
        <v>4.37</v>
      </c>
    </row>
    <row r="117" spans="1:111" ht="15.6" thickTop="1" thickBot="1" x14ac:dyDescent="0.35">
      <c r="AP117" s="56"/>
      <c r="AQ117" s="56"/>
      <c r="AR117" s="56"/>
      <c r="CH117" s="57"/>
      <c r="CI117" s="57"/>
      <c r="CJ117" s="57"/>
      <c r="CK117" s="57"/>
      <c r="CL117" s="67"/>
      <c r="CM117" s="67"/>
      <c r="CN117" s="67"/>
      <c r="DG117" s="156"/>
    </row>
    <row r="118" spans="1:111" ht="15" thickBot="1" x14ac:dyDescent="0.35">
      <c r="AP118" s="56"/>
      <c r="AQ118" s="56"/>
      <c r="AR118" s="56"/>
      <c r="CH118" s="57"/>
      <c r="CI118" s="57"/>
      <c r="CJ118" s="57"/>
      <c r="CK118" s="57"/>
      <c r="CL118" s="67"/>
      <c r="CM118" s="67"/>
      <c r="CN118" s="67"/>
      <c r="DG118" s="156"/>
    </row>
    <row r="119" spans="1:111" ht="15" thickBot="1" x14ac:dyDescent="0.35">
      <c r="AP119" s="56"/>
      <c r="AQ119" s="56"/>
      <c r="AR119" s="56"/>
      <c r="CH119" s="57"/>
      <c r="CI119" s="57"/>
      <c r="CJ119" s="57"/>
      <c r="CK119" s="57"/>
      <c r="CL119" s="67"/>
      <c r="CM119" s="67"/>
      <c r="CN119" s="67"/>
      <c r="DG119" s="156"/>
    </row>
    <row r="120" spans="1:111" ht="15" thickBot="1" x14ac:dyDescent="0.35">
      <c r="AP120" s="56"/>
      <c r="AQ120" s="56"/>
      <c r="AR120" s="56"/>
      <c r="CH120" s="57"/>
      <c r="CI120" s="57"/>
      <c r="CJ120" s="57"/>
      <c r="CK120" s="57"/>
      <c r="CL120" s="67"/>
      <c r="CM120" s="67"/>
      <c r="CN120" s="67"/>
      <c r="DG120" s="156"/>
    </row>
    <row r="121" spans="1:111" ht="15" thickBot="1" x14ac:dyDescent="0.35">
      <c r="AP121" s="58"/>
      <c r="AQ121" s="58"/>
      <c r="AR121" s="58"/>
      <c r="DG121" s="156"/>
    </row>
    <row r="122" spans="1:111" ht="15" thickBot="1" x14ac:dyDescent="0.35">
      <c r="AP122" s="58"/>
      <c r="AQ122" s="58"/>
      <c r="AR122" s="58"/>
      <c r="DG122" s="156"/>
    </row>
    <row r="123" spans="1:111" ht="15" thickBot="1" x14ac:dyDescent="0.35">
      <c r="DG123" s="156"/>
    </row>
    <row r="124" spans="1:111" ht="15" thickBot="1" x14ac:dyDescent="0.35">
      <c r="DG124" s="156"/>
    </row>
    <row r="125" spans="1:111" ht="15" thickBot="1" x14ac:dyDescent="0.35">
      <c r="DG125" s="156"/>
    </row>
    <row r="126" spans="1:111" ht="15" thickBot="1" x14ac:dyDescent="0.35">
      <c r="DG126" s="156"/>
    </row>
    <row r="127" spans="1:111" ht="15" thickBot="1" x14ac:dyDescent="0.35">
      <c r="DG127" s="156"/>
    </row>
    <row r="128" spans="1:111" ht="15" thickBot="1" x14ac:dyDescent="0.35">
      <c r="DG128" s="156"/>
    </row>
    <row r="129" spans="111:111" ht="15" thickBot="1" x14ac:dyDescent="0.35">
      <c r="DG129" s="156"/>
    </row>
    <row r="130" spans="111:111" ht="15" thickBot="1" x14ac:dyDescent="0.35">
      <c r="DG130" s="156"/>
    </row>
    <row r="131" spans="111:111" ht="15" thickBot="1" x14ac:dyDescent="0.35">
      <c r="DG131" s="156"/>
    </row>
    <row r="132" spans="111:111" ht="15" thickBot="1" x14ac:dyDescent="0.35">
      <c r="DG132" s="156"/>
    </row>
    <row r="133" spans="111:111" ht="15" thickBot="1" x14ac:dyDescent="0.35">
      <c r="DG133" s="156"/>
    </row>
    <row r="134" spans="111:111" ht="15" thickBot="1" x14ac:dyDescent="0.35">
      <c r="DG134" s="156"/>
    </row>
    <row r="135" spans="111:111" ht="15" thickBot="1" x14ac:dyDescent="0.35">
      <c r="DG135" s="156"/>
    </row>
    <row r="136" spans="111:111" ht="15" thickBot="1" x14ac:dyDescent="0.35">
      <c r="DG136" s="156"/>
    </row>
    <row r="137" spans="111:111" ht="15" thickBot="1" x14ac:dyDescent="0.35">
      <c r="DG137" s="156"/>
    </row>
    <row r="138" spans="111:111" ht="15" thickBot="1" x14ac:dyDescent="0.35">
      <c r="DG138" s="156"/>
    </row>
    <row r="139" spans="111:111" ht="15" thickBot="1" x14ac:dyDescent="0.35">
      <c r="DG139" s="156"/>
    </row>
    <row r="140" spans="111:111" ht="15" thickBot="1" x14ac:dyDescent="0.35">
      <c r="DG140" s="156"/>
    </row>
    <row r="141" spans="111:111" ht="15" thickBot="1" x14ac:dyDescent="0.35">
      <c r="DG141" s="156"/>
    </row>
    <row r="142" spans="111:111" ht="15" thickBot="1" x14ac:dyDescent="0.35">
      <c r="DG142" s="156"/>
    </row>
    <row r="143" spans="111:111" ht="15" thickBot="1" x14ac:dyDescent="0.35">
      <c r="DG143" s="156"/>
    </row>
    <row r="144" spans="111:111" ht="15" thickBot="1" x14ac:dyDescent="0.35">
      <c r="DG144" s="156"/>
    </row>
    <row r="145" spans="111:111" ht="15" thickBot="1" x14ac:dyDescent="0.35">
      <c r="DG145" s="156"/>
    </row>
    <row r="146" spans="111:111" ht="15" thickBot="1" x14ac:dyDescent="0.35">
      <c r="DG146" s="156"/>
    </row>
    <row r="147" spans="111:111" ht="15" thickBot="1" x14ac:dyDescent="0.35">
      <c r="DG147" s="156"/>
    </row>
    <row r="148" spans="111:111" ht="15" thickBot="1" x14ac:dyDescent="0.35">
      <c r="DG148" s="156"/>
    </row>
    <row r="149" spans="111:111" ht="15" thickBot="1" x14ac:dyDescent="0.35">
      <c r="DG149" s="156"/>
    </row>
    <row r="150" spans="111:111" ht="15" thickBot="1" x14ac:dyDescent="0.35">
      <c r="DG150" s="156"/>
    </row>
    <row r="151" spans="111:111" ht="15" thickBot="1" x14ac:dyDescent="0.35">
      <c r="DG151" s="156"/>
    </row>
    <row r="152" spans="111:111" ht="15" thickBot="1" x14ac:dyDescent="0.35">
      <c r="DG152" s="156"/>
    </row>
    <row r="153" spans="111:111" ht="15" thickBot="1" x14ac:dyDescent="0.35">
      <c r="DG153" s="156"/>
    </row>
    <row r="154" spans="111:111" ht="15" thickBot="1" x14ac:dyDescent="0.35">
      <c r="DG154" s="156"/>
    </row>
    <row r="155" spans="111:111" ht="15" thickBot="1" x14ac:dyDescent="0.35">
      <c r="DG155" s="156"/>
    </row>
    <row r="156" spans="111:111" ht="15" thickBot="1" x14ac:dyDescent="0.35">
      <c r="DG156" s="156"/>
    </row>
    <row r="157" spans="111:111" ht="15" thickBot="1" x14ac:dyDescent="0.35">
      <c r="DG157" s="156"/>
    </row>
    <row r="158" spans="111:111" ht="15" thickBot="1" x14ac:dyDescent="0.35">
      <c r="DG158" s="156"/>
    </row>
    <row r="159" spans="111:111" ht="15" thickBot="1" x14ac:dyDescent="0.35">
      <c r="DG159" s="156"/>
    </row>
    <row r="160" spans="111:111" ht="15" thickBot="1" x14ac:dyDescent="0.35">
      <c r="DG160" s="156"/>
    </row>
    <row r="161" spans="111:111" ht="15" thickBot="1" x14ac:dyDescent="0.35">
      <c r="DG161" s="156"/>
    </row>
    <row r="162" spans="111:111" ht="15" thickBot="1" x14ac:dyDescent="0.35">
      <c r="DG162" s="156"/>
    </row>
    <row r="163" spans="111:111" ht="15" thickBot="1" x14ac:dyDescent="0.35">
      <c r="DG163" s="156"/>
    </row>
    <row r="164" spans="111:111" ht="15" thickBot="1" x14ac:dyDescent="0.35">
      <c r="DG164" s="156"/>
    </row>
    <row r="165" spans="111:111" ht="15" thickBot="1" x14ac:dyDescent="0.35">
      <c r="DG165" s="156"/>
    </row>
    <row r="166" spans="111:111" ht="15" thickBot="1" x14ac:dyDescent="0.35">
      <c r="DG166" s="156"/>
    </row>
    <row r="167" spans="111:111" ht="15" thickBot="1" x14ac:dyDescent="0.35">
      <c r="DG167" s="156"/>
    </row>
    <row r="168" spans="111:111" ht="15" thickBot="1" x14ac:dyDescent="0.35">
      <c r="DG168" s="156"/>
    </row>
    <row r="169" spans="111:111" ht="15" thickBot="1" x14ac:dyDescent="0.35">
      <c r="DG169" s="156"/>
    </row>
    <row r="170" spans="111:111" ht="15" thickBot="1" x14ac:dyDescent="0.35">
      <c r="DG170" s="156"/>
    </row>
    <row r="171" spans="111:111" ht="15" thickBot="1" x14ac:dyDescent="0.35">
      <c r="DG171" s="156"/>
    </row>
    <row r="172" spans="111:111" ht="15" thickBot="1" x14ac:dyDescent="0.35">
      <c r="DG172" s="156"/>
    </row>
    <row r="173" spans="111:111" ht="15" thickBot="1" x14ac:dyDescent="0.35">
      <c r="DG173" s="156"/>
    </row>
    <row r="174" spans="111:111" ht="15" thickBot="1" x14ac:dyDescent="0.35">
      <c r="DG174" s="156"/>
    </row>
    <row r="175" spans="111:111" ht="15" thickBot="1" x14ac:dyDescent="0.35">
      <c r="DG175" s="156"/>
    </row>
    <row r="176" spans="111:111" ht="15" thickBot="1" x14ac:dyDescent="0.35">
      <c r="DG176" s="156"/>
    </row>
    <row r="177" spans="111:111" ht="15" thickBot="1" x14ac:dyDescent="0.35">
      <c r="DG177" s="156"/>
    </row>
    <row r="178" spans="111:111" ht="15" thickBot="1" x14ac:dyDescent="0.35">
      <c r="DG178" s="156"/>
    </row>
    <row r="179" spans="111:111" ht="15" thickBot="1" x14ac:dyDescent="0.35">
      <c r="DG179" s="156"/>
    </row>
    <row r="180" spans="111:111" ht="15" thickBot="1" x14ac:dyDescent="0.35">
      <c r="DG180" s="156"/>
    </row>
    <row r="181" spans="111:111" ht="15" thickBot="1" x14ac:dyDescent="0.35">
      <c r="DG181" s="156"/>
    </row>
    <row r="182" spans="111:111" ht="15" thickBot="1" x14ac:dyDescent="0.35">
      <c r="DG182" s="156"/>
    </row>
    <row r="183" spans="111:111" ht="15" thickBot="1" x14ac:dyDescent="0.35">
      <c r="DG183" s="156"/>
    </row>
    <row r="184" spans="111:111" ht="15" thickBot="1" x14ac:dyDescent="0.35">
      <c r="DG184" s="156"/>
    </row>
    <row r="185" spans="111:111" ht="15" thickBot="1" x14ac:dyDescent="0.35">
      <c r="DG185" s="156"/>
    </row>
    <row r="186" spans="111:111" ht="15" thickBot="1" x14ac:dyDescent="0.35">
      <c r="DG186" s="156"/>
    </row>
    <row r="187" spans="111:111" ht="15" thickBot="1" x14ac:dyDescent="0.35">
      <c r="DG187" s="156"/>
    </row>
    <row r="188" spans="111:111" ht="15" thickBot="1" x14ac:dyDescent="0.35">
      <c r="DG188" s="156"/>
    </row>
    <row r="189" spans="111:111" ht="15" thickBot="1" x14ac:dyDescent="0.35">
      <c r="DG189" s="156"/>
    </row>
    <row r="190" spans="111:111" ht="15" thickBot="1" x14ac:dyDescent="0.35">
      <c r="DG190" s="156"/>
    </row>
    <row r="191" spans="111:111" ht="15" thickBot="1" x14ac:dyDescent="0.35">
      <c r="DG191" s="156"/>
    </row>
    <row r="192" spans="111:111" ht="15" thickBot="1" x14ac:dyDescent="0.35">
      <c r="DG192" s="156"/>
    </row>
    <row r="193" spans="111:111" ht="15" thickBot="1" x14ac:dyDescent="0.35">
      <c r="DG193" s="156"/>
    </row>
    <row r="194" spans="111:111" ht="15" thickBot="1" x14ac:dyDescent="0.35">
      <c r="DG194" s="156"/>
    </row>
    <row r="195" spans="111:111" ht="15" thickBot="1" x14ac:dyDescent="0.35">
      <c r="DG195" s="156"/>
    </row>
    <row r="196" spans="111:111" ht="15" thickBot="1" x14ac:dyDescent="0.35">
      <c r="DG196" s="156"/>
    </row>
    <row r="197" spans="111:111" ht="15" thickBot="1" x14ac:dyDescent="0.35">
      <c r="DG197" s="156"/>
    </row>
    <row r="198" spans="111:111" ht="15" thickBot="1" x14ac:dyDescent="0.35">
      <c r="DG198" s="156"/>
    </row>
    <row r="199" spans="111:111" ht="15" thickBot="1" x14ac:dyDescent="0.35">
      <c r="DG199" s="156"/>
    </row>
    <row r="200" spans="111:111" ht="15" thickBot="1" x14ac:dyDescent="0.35">
      <c r="DG200" s="156"/>
    </row>
    <row r="201" spans="111:111" ht="15" thickBot="1" x14ac:dyDescent="0.35">
      <c r="DG201" s="156"/>
    </row>
    <row r="202" spans="111:111" ht="15" thickBot="1" x14ac:dyDescent="0.35">
      <c r="DG202" s="156"/>
    </row>
    <row r="203" spans="111:111" ht="15" thickBot="1" x14ac:dyDescent="0.35">
      <c r="DG203" s="156"/>
    </row>
    <row r="204" spans="111:111" ht="15" thickBot="1" x14ac:dyDescent="0.35">
      <c r="DG204" s="156"/>
    </row>
    <row r="205" spans="111:111" ht="15" thickBot="1" x14ac:dyDescent="0.35">
      <c r="DG205" s="156"/>
    </row>
    <row r="206" spans="111:111" ht="15" thickBot="1" x14ac:dyDescent="0.35">
      <c r="DG206" s="156"/>
    </row>
    <row r="207" spans="111:111" ht="15" thickBot="1" x14ac:dyDescent="0.35">
      <c r="DG207" s="156"/>
    </row>
    <row r="208" spans="111:111" ht="15" thickBot="1" x14ac:dyDescent="0.35">
      <c r="DG208" s="156"/>
    </row>
    <row r="209" spans="111:111" ht="15" thickBot="1" x14ac:dyDescent="0.35">
      <c r="DG209" s="156"/>
    </row>
    <row r="210" spans="111:111" ht="15" thickBot="1" x14ac:dyDescent="0.35">
      <c r="DG210" s="156"/>
    </row>
    <row r="211" spans="111:111" ht="15" thickBot="1" x14ac:dyDescent="0.35">
      <c r="DG211" s="156"/>
    </row>
    <row r="212" spans="111:111" ht="15" thickBot="1" x14ac:dyDescent="0.35">
      <c r="DG212" s="156"/>
    </row>
    <row r="213" spans="111:111" ht="15" thickBot="1" x14ac:dyDescent="0.35">
      <c r="DG213" s="156"/>
    </row>
    <row r="214" spans="111:111" ht="15" thickBot="1" x14ac:dyDescent="0.35">
      <c r="DG214" s="156"/>
    </row>
    <row r="215" spans="111:111" ht="15" thickBot="1" x14ac:dyDescent="0.35">
      <c r="DG215" s="156"/>
    </row>
    <row r="216" spans="111:111" ht="15" thickBot="1" x14ac:dyDescent="0.35">
      <c r="DG216" s="156"/>
    </row>
    <row r="217" spans="111:111" ht="15" thickBot="1" x14ac:dyDescent="0.35">
      <c r="DG217" s="156"/>
    </row>
    <row r="218" spans="111:111" ht="15" thickBot="1" x14ac:dyDescent="0.35">
      <c r="DG218" s="156"/>
    </row>
    <row r="219" spans="111:111" ht="15" thickBot="1" x14ac:dyDescent="0.35">
      <c r="DG219" s="156"/>
    </row>
    <row r="220" spans="111:111" ht="15" thickBot="1" x14ac:dyDescent="0.35">
      <c r="DG220" s="156"/>
    </row>
    <row r="221" spans="111:111" ht="15" thickBot="1" x14ac:dyDescent="0.35">
      <c r="DG221" s="156"/>
    </row>
    <row r="222" spans="111:111" ht="15" thickBot="1" x14ac:dyDescent="0.35">
      <c r="DG222" s="156"/>
    </row>
    <row r="223" spans="111:111" ht="15" thickBot="1" x14ac:dyDescent="0.35">
      <c r="DG223" s="156"/>
    </row>
    <row r="224" spans="111:111" ht="15" thickBot="1" x14ac:dyDescent="0.35">
      <c r="DG224" s="156"/>
    </row>
    <row r="225" spans="111:111" ht="15" thickBot="1" x14ac:dyDescent="0.35">
      <c r="DG225" s="156"/>
    </row>
    <row r="226" spans="111:111" ht="15" thickBot="1" x14ac:dyDescent="0.35">
      <c r="DG226" s="156"/>
    </row>
    <row r="227" spans="111:111" ht="15" thickBot="1" x14ac:dyDescent="0.35">
      <c r="DG227" s="156"/>
    </row>
    <row r="228" spans="111:111" ht="15" thickBot="1" x14ac:dyDescent="0.35">
      <c r="DG228" s="156"/>
    </row>
    <row r="229" spans="111:111" ht="15" thickBot="1" x14ac:dyDescent="0.35">
      <c r="DG229" s="156"/>
    </row>
    <row r="230" spans="111:111" ht="15" thickBot="1" x14ac:dyDescent="0.35">
      <c r="DG230" s="156"/>
    </row>
    <row r="231" spans="111:111" ht="15" thickBot="1" x14ac:dyDescent="0.35">
      <c r="DG231" s="156"/>
    </row>
    <row r="232" spans="111:111" ht="15" thickBot="1" x14ac:dyDescent="0.35">
      <c r="DG232" s="156"/>
    </row>
    <row r="233" spans="111:111" ht="15" thickBot="1" x14ac:dyDescent="0.35">
      <c r="DG233" s="156"/>
    </row>
    <row r="234" spans="111:111" ht="15" thickBot="1" x14ac:dyDescent="0.35">
      <c r="DG234" s="156"/>
    </row>
    <row r="235" spans="111:111" ht="15" thickBot="1" x14ac:dyDescent="0.35">
      <c r="DG235" s="156"/>
    </row>
    <row r="236" spans="111:111" ht="15" thickBot="1" x14ac:dyDescent="0.35">
      <c r="DG236" s="156"/>
    </row>
    <row r="237" spans="111:111" ht="15" thickBot="1" x14ac:dyDescent="0.35">
      <c r="DG237" s="156"/>
    </row>
    <row r="238" spans="111:111" ht="15" thickBot="1" x14ac:dyDescent="0.35">
      <c r="DG238" s="156"/>
    </row>
    <row r="239" spans="111:111" ht="15" thickBot="1" x14ac:dyDescent="0.35">
      <c r="DG239" s="156"/>
    </row>
    <row r="240" spans="111:111" ht="15" thickBot="1" x14ac:dyDescent="0.35">
      <c r="DG240" s="156"/>
    </row>
    <row r="241" spans="111:111" ht="15" thickBot="1" x14ac:dyDescent="0.35">
      <c r="DG241" s="156"/>
    </row>
    <row r="242" spans="111:111" ht="15" thickBot="1" x14ac:dyDescent="0.35">
      <c r="DG242" s="156"/>
    </row>
    <row r="243" spans="111:111" ht="15" thickBot="1" x14ac:dyDescent="0.35">
      <c r="DG243" s="156"/>
    </row>
    <row r="244" spans="111:111" ht="15" thickBot="1" x14ac:dyDescent="0.35">
      <c r="DG244" s="156"/>
    </row>
    <row r="245" spans="111:111" ht="15" thickBot="1" x14ac:dyDescent="0.35">
      <c r="DG245" s="156"/>
    </row>
    <row r="246" spans="111:111" ht="15" thickBot="1" x14ac:dyDescent="0.35">
      <c r="DG246" s="156"/>
    </row>
    <row r="247" spans="111:111" ht="15" thickBot="1" x14ac:dyDescent="0.35">
      <c r="DG247" s="156"/>
    </row>
    <row r="248" spans="111:111" ht="15" thickBot="1" x14ac:dyDescent="0.35">
      <c r="DG248" s="156"/>
    </row>
    <row r="249" spans="111:111" ht="15" thickBot="1" x14ac:dyDescent="0.35">
      <c r="DG249" s="156"/>
    </row>
    <row r="250" spans="111:111" ht="15" thickBot="1" x14ac:dyDescent="0.35">
      <c r="DG250" s="156"/>
    </row>
    <row r="251" spans="111:111" ht="15" thickBot="1" x14ac:dyDescent="0.35">
      <c r="DG251" s="156"/>
    </row>
    <row r="252" spans="111:111" ht="15" thickBot="1" x14ac:dyDescent="0.35">
      <c r="DG252" s="156"/>
    </row>
    <row r="253" spans="111:111" ht="15" thickBot="1" x14ac:dyDescent="0.35">
      <c r="DG253" s="156"/>
    </row>
    <row r="254" spans="111:111" ht="15" thickBot="1" x14ac:dyDescent="0.35">
      <c r="DG254" s="156"/>
    </row>
    <row r="255" spans="111:111" ht="15" thickBot="1" x14ac:dyDescent="0.35">
      <c r="DG255" s="156"/>
    </row>
    <row r="256" spans="111:111" ht="15" thickBot="1" x14ac:dyDescent="0.35">
      <c r="DG256" s="156"/>
    </row>
    <row r="257" spans="111:111" ht="15" thickBot="1" x14ac:dyDescent="0.35">
      <c r="DG257" s="156"/>
    </row>
    <row r="258" spans="111:111" ht="15" thickBot="1" x14ac:dyDescent="0.35">
      <c r="DG258" s="156"/>
    </row>
    <row r="259" spans="111:111" ht="15" thickBot="1" x14ac:dyDescent="0.35">
      <c r="DG259" s="156"/>
    </row>
    <row r="260" spans="111:111" ht="15" thickBot="1" x14ac:dyDescent="0.35">
      <c r="DG260" s="156"/>
    </row>
    <row r="261" spans="111:111" ht="15" thickBot="1" x14ac:dyDescent="0.35">
      <c r="DG261" s="156"/>
    </row>
    <row r="262" spans="111:111" ht="15" thickBot="1" x14ac:dyDescent="0.35">
      <c r="DG262" s="156"/>
    </row>
    <row r="263" spans="111:111" ht="15" thickBot="1" x14ac:dyDescent="0.35">
      <c r="DG263" s="156"/>
    </row>
    <row r="264" spans="111:111" ht="15" thickBot="1" x14ac:dyDescent="0.35">
      <c r="DG264" s="156"/>
    </row>
    <row r="265" spans="111:111" ht="15" thickBot="1" x14ac:dyDescent="0.35">
      <c r="DG265" s="156"/>
    </row>
    <row r="266" spans="111:111" ht="15" thickBot="1" x14ac:dyDescent="0.35">
      <c r="DG266" s="156"/>
    </row>
    <row r="267" spans="111:111" ht="15" thickBot="1" x14ac:dyDescent="0.35">
      <c r="DG267" s="156"/>
    </row>
    <row r="268" spans="111:111" ht="15" thickBot="1" x14ac:dyDescent="0.35">
      <c r="DG268" s="156"/>
    </row>
    <row r="269" spans="111:111" ht="15" thickBot="1" x14ac:dyDescent="0.35">
      <c r="DG269" s="156"/>
    </row>
    <row r="270" spans="111:111" ht="15" thickBot="1" x14ac:dyDescent="0.35">
      <c r="DG270" s="156"/>
    </row>
    <row r="271" spans="111:111" ht="15" thickBot="1" x14ac:dyDescent="0.35">
      <c r="DG271" s="156"/>
    </row>
    <row r="272" spans="111:111" ht="15" thickBot="1" x14ac:dyDescent="0.35">
      <c r="DG272" s="156"/>
    </row>
    <row r="273" spans="111:111" ht="15" thickBot="1" x14ac:dyDescent="0.35">
      <c r="DG273" s="156"/>
    </row>
    <row r="274" spans="111:111" ht="15" thickBot="1" x14ac:dyDescent="0.35">
      <c r="DG274" s="156"/>
    </row>
    <row r="275" spans="111:111" ht="15" thickBot="1" x14ac:dyDescent="0.35">
      <c r="DG275" s="156"/>
    </row>
    <row r="276" spans="111:111" ht="15" thickBot="1" x14ac:dyDescent="0.35">
      <c r="DG276" s="156"/>
    </row>
    <row r="277" spans="111:111" ht="15" thickBot="1" x14ac:dyDescent="0.35">
      <c r="DG277" s="156"/>
    </row>
    <row r="278" spans="111:111" ht="15" thickBot="1" x14ac:dyDescent="0.35">
      <c r="DG278" s="156"/>
    </row>
    <row r="279" spans="111:111" ht="15" thickBot="1" x14ac:dyDescent="0.35">
      <c r="DG279" s="156"/>
    </row>
    <row r="280" spans="111:111" ht="15" thickBot="1" x14ac:dyDescent="0.35">
      <c r="DG280" s="156"/>
    </row>
    <row r="281" spans="111:111" ht="15" thickBot="1" x14ac:dyDescent="0.35">
      <c r="DG281" s="156"/>
    </row>
    <row r="282" spans="111:111" ht="15" thickBot="1" x14ac:dyDescent="0.35">
      <c r="DG282" s="156"/>
    </row>
    <row r="283" spans="111:111" ht="15" thickBot="1" x14ac:dyDescent="0.35">
      <c r="DG283" s="156"/>
    </row>
    <row r="284" spans="111:111" ht="15" thickBot="1" x14ac:dyDescent="0.35">
      <c r="DG284" s="156"/>
    </row>
    <row r="285" spans="111:111" ht="15" thickBot="1" x14ac:dyDescent="0.35">
      <c r="DG285" s="156"/>
    </row>
    <row r="286" spans="111:111" ht="15" thickBot="1" x14ac:dyDescent="0.35">
      <c r="DG286" s="156"/>
    </row>
    <row r="287" spans="111:111" ht="15" thickBot="1" x14ac:dyDescent="0.35">
      <c r="DG287" s="156"/>
    </row>
    <row r="288" spans="111:111" ht="15" thickBot="1" x14ac:dyDescent="0.35">
      <c r="DG288" s="156"/>
    </row>
    <row r="289" spans="111:111" ht="15" thickBot="1" x14ac:dyDescent="0.35">
      <c r="DG289" s="156"/>
    </row>
    <row r="290" spans="111:111" ht="15" thickBot="1" x14ac:dyDescent="0.35">
      <c r="DG290" s="156"/>
    </row>
    <row r="291" spans="111:111" ht="15" thickBot="1" x14ac:dyDescent="0.35">
      <c r="DG291" s="156"/>
    </row>
    <row r="292" spans="111:111" ht="15" thickBot="1" x14ac:dyDescent="0.35">
      <c r="DG292" s="156"/>
    </row>
    <row r="293" spans="111:111" ht="15" thickBot="1" x14ac:dyDescent="0.35">
      <c r="DG293" s="156"/>
    </row>
    <row r="294" spans="111:111" ht="15" thickBot="1" x14ac:dyDescent="0.35">
      <c r="DG294" s="156"/>
    </row>
    <row r="295" spans="111:111" ht="15" thickBot="1" x14ac:dyDescent="0.35">
      <c r="DG295" s="156"/>
    </row>
    <row r="296" spans="111:111" ht="15" thickBot="1" x14ac:dyDescent="0.35">
      <c r="DG296" s="156"/>
    </row>
    <row r="297" spans="111:111" ht="15" thickBot="1" x14ac:dyDescent="0.35">
      <c r="DG297" s="156"/>
    </row>
    <row r="298" spans="111:111" ht="15" thickBot="1" x14ac:dyDescent="0.35">
      <c r="DG298" s="156"/>
    </row>
    <row r="299" spans="111:111" ht="15" thickBot="1" x14ac:dyDescent="0.35">
      <c r="DG299" s="156"/>
    </row>
    <row r="300" spans="111:111" ht="15" thickBot="1" x14ac:dyDescent="0.35">
      <c r="DG300" s="156"/>
    </row>
    <row r="301" spans="111:111" ht="15" thickBot="1" x14ac:dyDescent="0.35">
      <c r="DG301" s="156"/>
    </row>
    <row r="302" spans="111:111" ht="15" thickBot="1" x14ac:dyDescent="0.35">
      <c r="DG302" s="156"/>
    </row>
    <row r="303" spans="111:111" ht="15" thickBot="1" x14ac:dyDescent="0.35">
      <c r="DG303" s="156"/>
    </row>
    <row r="304" spans="111:111" ht="15" thickBot="1" x14ac:dyDescent="0.35">
      <c r="DG304" s="156"/>
    </row>
    <row r="305" spans="111:111" ht="15" thickBot="1" x14ac:dyDescent="0.35">
      <c r="DG305" s="156"/>
    </row>
    <row r="306" spans="111:111" ht="15" thickBot="1" x14ac:dyDescent="0.35">
      <c r="DG306" s="156"/>
    </row>
    <row r="307" spans="111:111" ht="15" thickBot="1" x14ac:dyDescent="0.35">
      <c r="DG307" s="156"/>
    </row>
    <row r="308" spans="111:111" ht="15" thickBot="1" x14ac:dyDescent="0.35">
      <c r="DG308" s="156"/>
    </row>
    <row r="309" spans="111:111" ht="15" thickBot="1" x14ac:dyDescent="0.35">
      <c r="DG309" s="156"/>
    </row>
    <row r="310" spans="111:111" ht="15" thickBot="1" x14ac:dyDescent="0.35">
      <c r="DG310" s="156"/>
    </row>
    <row r="311" spans="111:111" ht="15" thickBot="1" x14ac:dyDescent="0.35">
      <c r="DG311" s="156"/>
    </row>
    <row r="312" spans="111:111" ht="15" thickBot="1" x14ac:dyDescent="0.35">
      <c r="DG312" s="156"/>
    </row>
    <row r="313" spans="111:111" ht="15" thickBot="1" x14ac:dyDescent="0.35">
      <c r="DG313" s="156"/>
    </row>
    <row r="314" spans="111:111" ht="15" thickBot="1" x14ac:dyDescent="0.35">
      <c r="DG314" s="156"/>
    </row>
    <row r="315" spans="111:111" ht="15" thickBot="1" x14ac:dyDescent="0.35">
      <c r="DG315" s="156"/>
    </row>
    <row r="316" spans="111:111" ht="15" thickBot="1" x14ac:dyDescent="0.35">
      <c r="DG316" s="156"/>
    </row>
    <row r="317" spans="111:111" ht="15" thickBot="1" x14ac:dyDescent="0.35">
      <c r="DG317" s="156"/>
    </row>
    <row r="318" spans="111:111" ht="15" thickBot="1" x14ac:dyDescent="0.35">
      <c r="DG318" s="156"/>
    </row>
    <row r="319" spans="111:111" ht="15" thickBot="1" x14ac:dyDescent="0.35">
      <c r="DG319" s="156"/>
    </row>
    <row r="320" spans="111:111" ht="15" thickBot="1" x14ac:dyDescent="0.35">
      <c r="DG320" s="156"/>
    </row>
    <row r="321" spans="111:111" ht="15" thickBot="1" x14ac:dyDescent="0.35">
      <c r="DG321" s="156"/>
    </row>
    <row r="322" spans="111:111" ht="15" thickBot="1" x14ac:dyDescent="0.35">
      <c r="DG322" s="156"/>
    </row>
    <row r="323" spans="111:111" ht="15" thickBot="1" x14ac:dyDescent="0.35">
      <c r="DG323" s="156"/>
    </row>
    <row r="324" spans="111:111" ht="15" thickBot="1" x14ac:dyDescent="0.35">
      <c r="DG324" s="156"/>
    </row>
    <row r="325" spans="111:111" ht="15" thickBot="1" x14ac:dyDescent="0.35">
      <c r="DG325" s="156"/>
    </row>
    <row r="326" spans="111:111" ht="15" thickBot="1" x14ac:dyDescent="0.35">
      <c r="DG326" s="156"/>
    </row>
    <row r="327" spans="111:111" ht="15" thickBot="1" x14ac:dyDescent="0.35">
      <c r="DG327" s="156"/>
    </row>
    <row r="328" spans="111:111" ht="15" thickBot="1" x14ac:dyDescent="0.35">
      <c r="DG328" s="156"/>
    </row>
    <row r="329" spans="111:111" ht="15" thickBot="1" x14ac:dyDescent="0.35">
      <c r="DG329" s="156"/>
    </row>
    <row r="330" spans="111:111" ht="15" thickBot="1" x14ac:dyDescent="0.35">
      <c r="DG330" s="156"/>
    </row>
    <row r="331" spans="111:111" ht="15" thickBot="1" x14ac:dyDescent="0.35">
      <c r="DG331" s="156"/>
    </row>
    <row r="332" spans="111:111" ht="15" thickBot="1" x14ac:dyDescent="0.35">
      <c r="DG332" s="156"/>
    </row>
    <row r="333" spans="111:111" ht="15" thickBot="1" x14ac:dyDescent="0.35">
      <c r="DG333" s="156"/>
    </row>
    <row r="334" spans="111:111" ht="15" thickBot="1" x14ac:dyDescent="0.35">
      <c r="DG334" s="156"/>
    </row>
    <row r="335" spans="111:111" ht="15" thickBot="1" x14ac:dyDescent="0.35">
      <c r="DG335" s="156"/>
    </row>
    <row r="336" spans="111:111" ht="15" thickBot="1" x14ac:dyDescent="0.35">
      <c r="DG336" s="156"/>
    </row>
    <row r="337" spans="111:111" ht="15" thickBot="1" x14ac:dyDescent="0.35">
      <c r="DG337" s="156"/>
    </row>
    <row r="338" spans="111:111" ht="15" thickBot="1" x14ac:dyDescent="0.35">
      <c r="DG338" s="156"/>
    </row>
    <row r="339" spans="111:111" ht="15" thickBot="1" x14ac:dyDescent="0.35">
      <c r="DG339" s="156"/>
    </row>
    <row r="340" spans="111:111" ht="15" thickBot="1" x14ac:dyDescent="0.35">
      <c r="DG340" s="156"/>
    </row>
    <row r="341" spans="111:111" ht="15" thickBot="1" x14ac:dyDescent="0.35">
      <c r="DG341" s="156"/>
    </row>
    <row r="342" spans="111:111" ht="15" thickBot="1" x14ac:dyDescent="0.35">
      <c r="DG342" s="156"/>
    </row>
    <row r="343" spans="111:111" ht="15" thickBot="1" x14ac:dyDescent="0.35">
      <c r="DG343" s="156"/>
    </row>
    <row r="344" spans="111:111" ht="15" thickBot="1" x14ac:dyDescent="0.35">
      <c r="DG344" s="156"/>
    </row>
    <row r="345" spans="111:111" ht="15" thickBot="1" x14ac:dyDescent="0.35">
      <c r="DG345" s="156"/>
    </row>
    <row r="346" spans="111:111" ht="15" thickBot="1" x14ac:dyDescent="0.35">
      <c r="DG346" s="156"/>
    </row>
    <row r="347" spans="111:111" ht="15" thickBot="1" x14ac:dyDescent="0.35">
      <c r="DG347" s="156"/>
    </row>
    <row r="348" spans="111:111" ht="15" thickBot="1" x14ac:dyDescent="0.35">
      <c r="DG348" s="156"/>
    </row>
    <row r="349" spans="111:111" ht="15" thickBot="1" x14ac:dyDescent="0.35">
      <c r="DG349" s="156"/>
    </row>
    <row r="350" spans="111:111" ht="15" thickBot="1" x14ac:dyDescent="0.35">
      <c r="DG350" s="156"/>
    </row>
    <row r="351" spans="111:111" ht="15" thickBot="1" x14ac:dyDescent="0.35">
      <c r="DG351" s="156"/>
    </row>
    <row r="352" spans="111:111" ht="15" thickBot="1" x14ac:dyDescent="0.35">
      <c r="DG352" s="156"/>
    </row>
    <row r="353" spans="111:111" ht="15" thickBot="1" x14ac:dyDescent="0.35">
      <c r="DG353" s="156"/>
    </row>
    <row r="354" spans="111:111" ht="15" thickBot="1" x14ac:dyDescent="0.35">
      <c r="DG354" s="156"/>
    </row>
    <row r="355" spans="111:111" ht="15" thickBot="1" x14ac:dyDescent="0.35">
      <c r="DG355" s="156"/>
    </row>
    <row r="356" spans="111:111" ht="15" thickBot="1" x14ac:dyDescent="0.35">
      <c r="DG356" s="156"/>
    </row>
    <row r="357" spans="111:111" ht="15" thickBot="1" x14ac:dyDescent="0.35">
      <c r="DG357" s="156"/>
    </row>
    <row r="358" spans="111:111" ht="15" thickBot="1" x14ac:dyDescent="0.35">
      <c r="DG358" s="156"/>
    </row>
    <row r="359" spans="111:111" ht="15" thickBot="1" x14ac:dyDescent="0.35">
      <c r="DG359" s="156"/>
    </row>
    <row r="360" spans="111:111" ht="15" thickBot="1" x14ac:dyDescent="0.35">
      <c r="DG360" s="156"/>
    </row>
    <row r="361" spans="111:111" ht="15" thickBot="1" x14ac:dyDescent="0.35">
      <c r="DG361" s="156"/>
    </row>
    <row r="362" spans="111:111" ht="15" thickBot="1" x14ac:dyDescent="0.35">
      <c r="DG362" s="156"/>
    </row>
    <row r="363" spans="111:111" ht="15" thickBot="1" x14ac:dyDescent="0.35">
      <c r="DG363" s="156"/>
    </row>
    <row r="364" spans="111:111" ht="15" thickBot="1" x14ac:dyDescent="0.35">
      <c r="DG364" s="156"/>
    </row>
    <row r="365" spans="111:111" ht="15" thickBot="1" x14ac:dyDescent="0.35">
      <c r="DG365" s="156"/>
    </row>
    <row r="366" spans="111:111" ht="15" thickBot="1" x14ac:dyDescent="0.35">
      <c r="DG366" s="156"/>
    </row>
    <row r="367" spans="111:111" ht="15" thickBot="1" x14ac:dyDescent="0.35">
      <c r="DG367" s="156"/>
    </row>
    <row r="368" spans="111:111" ht="15" thickBot="1" x14ac:dyDescent="0.35">
      <c r="DG368" s="156"/>
    </row>
    <row r="369" spans="111:111" ht="15" thickBot="1" x14ac:dyDescent="0.35">
      <c r="DG369" s="156"/>
    </row>
    <row r="370" spans="111:111" ht="15" thickBot="1" x14ac:dyDescent="0.35">
      <c r="DG370" s="156"/>
    </row>
    <row r="371" spans="111:111" ht="15" thickBot="1" x14ac:dyDescent="0.35">
      <c r="DG371" s="156"/>
    </row>
    <row r="372" spans="111:111" ht="15" thickBot="1" x14ac:dyDescent="0.35">
      <c r="DG372" s="156"/>
    </row>
    <row r="373" spans="111:111" ht="15" thickBot="1" x14ac:dyDescent="0.35">
      <c r="DG373" s="156"/>
    </row>
    <row r="374" spans="111:111" ht="15" thickBot="1" x14ac:dyDescent="0.35">
      <c r="DG374" s="156"/>
    </row>
    <row r="375" spans="111:111" ht="15" thickBot="1" x14ac:dyDescent="0.35">
      <c r="DG375" s="156"/>
    </row>
    <row r="376" spans="111:111" ht="15" thickBot="1" x14ac:dyDescent="0.35">
      <c r="DG376" s="156"/>
    </row>
    <row r="377" spans="111:111" ht="15" thickBot="1" x14ac:dyDescent="0.35">
      <c r="DG377" s="156"/>
    </row>
    <row r="378" spans="111:111" ht="15" thickBot="1" x14ac:dyDescent="0.35">
      <c r="DG378" s="156"/>
    </row>
    <row r="379" spans="111:111" ht="15" thickBot="1" x14ac:dyDescent="0.35">
      <c r="DG379" s="156"/>
    </row>
    <row r="380" spans="111:111" ht="15" thickBot="1" x14ac:dyDescent="0.35">
      <c r="DG380" s="156"/>
    </row>
    <row r="381" spans="111:111" ht="15" thickBot="1" x14ac:dyDescent="0.35">
      <c r="DG381" s="156"/>
    </row>
    <row r="382" spans="111:111" ht="15" thickBot="1" x14ac:dyDescent="0.35">
      <c r="DG382" s="156"/>
    </row>
    <row r="383" spans="111:111" ht="15" thickBot="1" x14ac:dyDescent="0.35">
      <c r="DG383" s="156"/>
    </row>
    <row r="384" spans="111:111" ht="15" thickBot="1" x14ac:dyDescent="0.35">
      <c r="DG384" s="156"/>
    </row>
    <row r="385" spans="111:111" ht="15" thickBot="1" x14ac:dyDescent="0.35">
      <c r="DG385" s="156"/>
    </row>
    <row r="386" spans="111:111" ht="15" thickBot="1" x14ac:dyDescent="0.35">
      <c r="DG386" s="156"/>
    </row>
    <row r="387" spans="111:111" ht="15" thickBot="1" x14ac:dyDescent="0.35">
      <c r="DG387" s="156"/>
    </row>
    <row r="388" spans="111:111" ht="15" thickBot="1" x14ac:dyDescent="0.35">
      <c r="DG388" s="156"/>
    </row>
    <row r="389" spans="111:111" ht="15" thickBot="1" x14ac:dyDescent="0.35">
      <c r="DG389" s="156"/>
    </row>
    <row r="390" spans="111:111" ht="15" thickBot="1" x14ac:dyDescent="0.35">
      <c r="DG390" s="156"/>
    </row>
    <row r="391" spans="111:111" ht="15" thickBot="1" x14ac:dyDescent="0.35">
      <c r="DG391" s="156"/>
    </row>
    <row r="392" spans="111:111" ht="15" thickBot="1" x14ac:dyDescent="0.35">
      <c r="DG392" s="156"/>
    </row>
    <row r="393" spans="111:111" ht="15" thickBot="1" x14ac:dyDescent="0.35">
      <c r="DG393" s="156"/>
    </row>
    <row r="394" spans="111:111" ht="15" thickBot="1" x14ac:dyDescent="0.35">
      <c r="DG394" s="156"/>
    </row>
    <row r="395" spans="111:111" ht="15" thickBot="1" x14ac:dyDescent="0.35">
      <c r="DG395" s="156"/>
    </row>
    <row r="396" spans="111:111" ht="15" thickBot="1" x14ac:dyDescent="0.35">
      <c r="DG396" s="156"/>
    </row>
    <row r="397" spans="111:111" ht="15" thickBot="1" x14ac:dyDescent="0.35">
      <c r="DG397" s="156"/>
    </row>
    <row r="398" spans="111:111" ht="15" thickBot="1" x14ac:dyDescent="0.35">
      <c r="DG398" s="156"/>
    </row>
    <row r="399" spans="111:111" ht="15" thickBot="1" x14ac:dyDescent="0.35">
      <c r="DG399" s="156"/>
    </row>
    <row r="400" spans="111:111" ht="15" thickBot="1" x14ac:dyDescent="0.35">
      <c r="DG400" s="156"/>
    </row>
    <row r="401" spans="111:111" ht="15" thickBot="1" x14ac:dyDescent="0.35">
      <c r="DG401" s="156"/>
    </row>
    <row r="402" spans="111:111" ht="15" thickBot="1" x14ac:dyDescent="0.35">
      <c r="DG402" s="156"/>
    </row>
    <row r="403" spans="111:111" ht="15" thickBot="1" x14ac:dyDescent="0.35">
      <c r="DG403" s="156"/>
    </row>
    <row r="404" spans="111:111" ht="15" thickBot="1" x14ac:dyDescent="0.35">
      <c r="DG404" s="156"/>
    </row>
    <row r="405" spans="111:111" ht="15" thickBot="1" x14ac:dyDescent="0.35">
      <c r="DG405" s="156"/>
    </row>
    <row r="406" spans="111:111" ht="15" thickBot="1" x14ac:dyDescent="0.35">
      <c r="DG406" s="156"/>
    </row>
    <row r="407" spans="111:111" ht="15" thickBot="1" x14ac:dyDescent="0.35">
      <c r="DG407" s="156"/>
    </row>
    <row r="408" spans="111:111" ht="15" thickBot="1" x14ac:dyDescent="0.35">
      <c r="DG408" s="156"/>
    </row>
    <row r="409" spans="111:111" ht="15" thickBot="1" x14ac:dyDescent="0.35">
      <c r="DG409" s="156"/>
    </row>
    <row r="410" spans="111:111" ht="15" thickBot="1" x14ac:dyDescent="0.35">
      <c r="DG410" s="156"/>
    </row>
    <row r="411" spans="111:111" ht="15" thickBot="1" x14ac:dyDescent="0.35">
      <c r="DG411" s="156"/>
    </row>
    <row r="412" spans="111:111" ht="15" thickBot="1" x14ac:dyDescent="0.35">
      <c r="DG412" s="156"/>
    </row>
    <row r="413" spans="111:111" ht="15" thickBot="1" x14ac:dyDescent="0.35">
      <c r="DG413" s="156"/>
    </row>
    <row r="414" spans="111:111" ht="15" thickBot="1" x14ac:dyDescent="0.35">
      <c r="DG414" s="156"/>
    </row>
    <row r="415" spans="111:111" ht="15" thickBot="1" x14ac:dyDescent="0.35">
      <c r="DG415" s="156"/>
    </row>
    <row r="416" spans="111:111" ht="15" thickBot="1" x14ac:dyDescent="0.35">
      <c r="DG416" s="156"/>
    </row>
    <row r="417" spans="111:111" ht="15" thickBot="1" x14ac:dyDescent="0.35">
      <c r="DG417" s="156"/>
    </row>
    <row r="418" spans="111:111" ht="15" thickBot="1" x14ac:dyDescent="0.35">
      <c r="DG418" s="156"/>
    </row>
    <row r="419" spans="111:111" ht="15" thickBot="1" x14ac:dyDescent="0.35">
      <c r="DG419" s="156"/>
    </row>
    <row r="420" spans="111:111" ht="15" thickBot="1" x14ac:dyDescent="0.35">
      <c r="DG420" s="156"/>
    </row>
    <row r="421" spans="111:111" ht="15" thickBot="1" x14ac:dyDescent="0.35">
      <c r="DG421" s="156"/>
    </row>
    <row r="422" spans="111:111" ht="15" thickBot="1" x14ac:dyDescent="0.35">
      <c r="DG422" s="156"/>
    </row>
    <row r="423" spans="111:111" ht="15" thickBot="1" x14ac:dyDescent="0.35">
      <c r="DG423" s="156"/>
    </row>
    <row r="424" spans="111:111" ht="15" thickBot="1" x14ac:dyDescent="0.35">
      <c r="DG424" s="156"/>
    </row>
    <row r="425" spans="111:111" ht="15" thickBot="1" x14ac:dyDescent="0.35">
      <c r="DG425" s="156"/>
    </row>
    <row r="426" spans="111:111" ht="15" thickBot="1" x14ac:dyDescent="0.35">
      <c r="DG426" s="156"/>
    </row>
    <row r="427" spans="111:111" ht="15" thickBot="1" x14ac:dyDescent="0.35">
      <c r="DG427" s="156"/>
    </row>
    <row r="428" spans="111:111" ht="15" thickBot="1" x14ac:dyDescent="0.35">
      <c r="DG428" s="156"/>
    </row>
    <row r="429" spans="111:111" ht="15" thickBot="1" x14ac:dyDescent="0.35">
      <c r="DG429" s="156"/>
    </row>
    <row r="430" spans="111:111" ht="15" thickBot="1" x14ac:dyDescent="0.35">
      <c r="DG430" s="156"/>
    </row>
    <row r="431" spans="111:111" ht="15" thickBot="1" x14ac:dyDescent="0.35">
      <c r="DG431" s="156"/>
    </row>
    <row r="432" spans="111:111" ht="15" thickBot="1" x14ac:dyDescent="0.35">
      <c r="DG432" s="156"/>
    </row>
    <row r="433" spans="111:111" ht="15" thickBot="1" x14ac:dyDescent="0.35">
      <c r="DG433" s="156"/>
    </row>
    <row r="434" spans="111:111" ht="15" thickBot="1" x14ac:dyDescent="0.35">
      <c r="DG434" s="156"/>
    </row>
    <row r="435" spans="111:111" ht="15" thickBot="1" x14ac:dyDescent="0.35">
      <c r="DG435" s="156"/>
    </row>
    <row r="436" spans="111:111" ht="15" thickBot="1" x14ac:dyDescent="0.35">
      <c r="DG436" s="156"/>
    </row>
    <row r="437" spans="111:111" ht="15" thickBot="1" x14ac:dyDescent="0.35">
      <c r="DG437" s="156"/>
    </row>
    <row r="438" spans="111:111" ht="15" thickBot="1" x14ac:dyDescent="0.35">
      <c r="DG438" s="156"/>
    </row>
    <row r="439" spans="111:111" ht="15" thickBot="1" x14ac:dyDescent="0.35">
      <c r="DG439" s="156"/>
    </row>
    <row r="440" spans="111:111" ht="15" thickBot="1" x14ac:dyDescent="0.35">
      <c r="DG440" s="156"/>
    </row>
    <row r="441" spans="111:111" ht="15" thickBot="1" x14ac:dyDescent="0.35">
      <c r="DG441" s="156"/>
    </row>
    <row r="442" spans="111:111" ht="15" thickBot="1" x14ac:dyDescent="0.35">
      <c r="DG442" s="156"/>
    </row>
    <row r="443" spans="111:111" ht="15" thickBot="1" x14ac:dyDescent="0.35">
      <c r="DG443" s="156"/>
    </row>
    <row r="444" spans="111:111" ht="15" thickBot="1" x14ac:dyDescent="0.35">
      <c r="DG444" s="156"/>
    </row>
    <row r="445" spans="111:111" ht="15" thickBot="1" x14ac:dyDescent="0.35">
      <c r="DG445" s="156"/>
    </row>
    <row r="446" spans="111:111" ht="15" thickBot="1" x14ac:dyDescent="0.35">
      <c r="DG446" s="156"/>
    </row>
    <row r="447" spans="111:111" ht="15" thickBot="1" x14ac:dyDescent="0.35">
      <c r="DG447" s="156"/>
    </row>
    <row r="448" spans="111:111" ht="15" thickBot="1" x14ac:dyDescent="0.35">
      <c r="DG448" s="156"/>
    </row>
    <row r="449" spans="111:111" ht="15" thickBot="1" x14ac:dyDescent="0.35">
      <c r="DG449" s="156"/>
    </row>
    <row r="450" spans="111:111" ht="15" thickBot="1" x14ac:dyDescent="0.35">
      <c r="DG450" s="156"/>
    </row>
    <row r="451" spans="111:111" ht="15" thickBot="1" x14ac:dyDescent="0.35">
      <c r="DG451" s="156"/>
    </row>
    <row r="452" spans="111:111" ht="15" thickBot="1" x14ac:dyDescent="0.35">
      <c r="DG452" s="156"/>
    </row>
    <row r="453" spans="111:111" ht="15" thickBot="1" x14ac:dyDescent="0.35">
      <c r="DG453" s="156"/>
    </row>
    <row r="454" spans="111:111" ht="15" thickBot="1" x14ac:dyDescent="0.35">
      <c r="DG454" s="156"/>
    </row>
    <row r="455" spans="111:111" ht="15" thickBot="1" x14ac:dyDescent="0.35">
      <c r="DG455" s="156"/>
    </row>
    <row r="456" spans="111:111" ht="15" thickBot="1" x14ac:dyDescent="0.35">
      <c r="DG456" s="156"/>
    </row>
    <row r="457" spans="111:111" ht="15" thickBot="1" x14ac:dyDescent="0.35">
      <c r="DG457" s="156"/>
    </row>
    <row r="458" spans="111:111" ht="15" thickBot="1" x14ac:dyDescent="0.35">
      <c r="DG458" s="156"/>
    </row>
    <row r="459" spans="111:111" ht="15" thickBot="1" x14ac:dyDescent="0.35">
      <c r="DG459" s="156"/>
    </row>
    <row r="460" spans="111:111" ht="15" thickBot="1" x14ac:dyDescent="0.35">
      <c r="DG460" s="156"/>
    </row>
    <row r="461" spans="111:111" ht="15" thickBot="1" x14ac:dyDescent="0.35">
      <c r="DG461" s="156"/>
    </row>
    <row r="462" spans="111:111" ht="15" thickBot="1" x14ac:dyDescent="0.35">
      <c r="DG462" s="156"/>
    </row>
    <row r="463" spans="111:111" ht="15" thickBot="1" x14ac:dyDescent="0.35">
      <c r="DG463" s="156"/>
    </row>
    <row r="464" spans="111:111" ht="15" thickBot="1" x14ac:dyDescent="0.35">
      <c r="DG464" s="156"/>
    </row>
    <row r="465" spans="111:111" ht="15" thickBot="1" x14ac:dyDescent="0.35">
      <c r="DG465" s="156"/>
    </row>
    <row r="466" spans="111:111" ht="15" thickBot="1" x14ac:dyDescent="0.35">
      <c r="DG466" s="156"/>
    </row>
    <row r="467" spans="111:111" ht="15" thickBot="1" x14ac:dyDescent="0.35">
      <c r="DG467" s="156"/>
    </row>
    <row r="468" spans="111:111" ht="15" thickBot="1" x14ac:dyDescent="0.35">
      <c r="DG468" s="156"/>
    </row>
    <row r="469" spans="111:111" ht="15" thickBot="1" x14ac:dyDescent="0.35">
      <c r="DG469" s="156"/>
    </row>
    <row r="470" spans="111:111" ht="15" thickBot="1" x14ac:dyDescent="0.35">
      <c r="DG470" s="156"/>
    </row>
    <row r="471" spans="111:111" ht="15" thickBot="1" x14ac:dyDescent="0.35">
      <c r="DG471" s="156"/>
    </row>
    <row r="472" spans="111:111" ht="15" thickBot="1" x14ac:dyDescent="0.35">
      <c r="DG472" s="156"/>
    </row>
    <row r="473" spans="111:111" ht="15" thickBot="1" x14ac:dyDescent="0.35">
      <c r="DG473" s="156"/>
    </row>
    <row r="474" spans="111:111" ht="15" thickBot="1" x14ac:dyDescent="0.35">
      <c r="DG474" s="156"/>
    </row>
    <row r="475" spans="111:111" ht="15" thickBot="1" x14ac:dyDescent="0.35">
      <c r="DG475" s="156"/>
    </row>
    <row r="476" spans="111:111" ht="15" thickBot="1" x14ac:dyDescent="0.35">
      <c r="DG476" s="156"/>
    </row>
    <row r="477" spans="111:111" ht="15" thickBot="1" x14ac:dyDescent="0.35">
      <c r="DG477" s="156"/>
    </row>
    <row r="478" spans="111:111" ht="15" thickBot="1" x14ac:dyDescent="0.35">
      <c r="DG478" s="156"/>
    </row>
    <row r="479" spans="111:111" ht="15" thickBot="1" x14ac:dyDescent="0.35">
      <c r="DG479" s="156"/>
    </row>
    <row r="480" spans="111:111" ht="15" thickBot="1" x14ac:dyDescent="0.35">
      <c r="DG480" s="156"/>
    </row>
    <row r="481" spans="111:111" ht="15" thickBot="1" x14ac:dyDescent="0.35">
      <c r="DG481" s="156"/>
    </row>
    <row r="482" spans="111:111" ht="15" thickBot="1" x14ac:dyDescent="0.35">
      <c r="DG482" s="156"/>
    </row>
    <row r="483" spans="111:111" ht="15" thickBot="1" x14ac:dyDescent="0.35">
      <c r="DG483" s="156"/>
    </row>
    <row r="484" spans="111:111" ht="15" thickBot="1" x14ac:dyDescent="0.35">
      <c r="DG484" s="156"/>
    </row>
    <row r="485" spans="111:111" ht="15" thickBot="1" x14ac:dyDescent="0.35">
      <c r="DG485" s="156"/>
    </row>
    <row r="486" spans="111:111" ht="15" thickBot="1" x14ac:dyDescent="0.35">
      <c r="DG486" s="156"/>
    </row>
    <row r="487" spans="111:111" ht="15" thickBot="1" x14ac:dyDescent="0.35">
      <c r="DG487" s="156"/>
    </row>
    <row r="488" spans="111:111" ht="15" thickBot="1" x14ac:dyDescent="0.35">
      <c r="DG488" s="156"/>
    </row>
    <row r="489" spans="111:111" ht="15" thickBot="1" x14ac:dyDescent="0.35">
      <c r="DG489" s="156"/>
    </row>
    <row r="490" spans="111:111" ht="15" thickBot="1" x14ac:dyDescent="0.35">
      <c r="DG490" s="156"/>
    </row>
    <row r="491" spans="111:111" ht="15" thickBot="1" x14ac:dyDescent="0.35">
      <c r="DG491" s="156"/>
    </row>
    <row r="492" spans="111:111" ht="15" thickBot="1" x14ac:dyDescent="0.35">
      <c r="DG492" s="156"/>
    </row>
    <row r="493" spans="111:111" ht="15" thickBot="1" x14ac:dyDescent="0.35">
      <c r="DG493" s="156"/>
    </row>
    <row r="494" spans="111:111" ht="15" thickBot="1" x14ac:dyDescent="0.35">
      <c r="DG494" s="156"/>
    </row>
    <row r="495" spans="111:111" ht="15" thickBot="1" x14ac:dyDescent="0.35">
      <c r="DG495" s="156"/>
    </row>
    <row r="496" spans="111:111" ht="15" thickBot="1" x14ac:dyDescent="0.35">
      <c r="DG496" s="156"/>
    </row>
    <row r="497" spans="111:111" ht="15" thickBot="1" x14ac:dyDescent="0.35">
      <c r="DG497" s="156"/>
    </row>
    <row r="498" spans="111:111" ht="15" thickBot="1" x14ac:dyDescent="0.35">
      <c r="DG498" s="156"/>
    </row>
    <row r="499" spans="111:111" ht="15" thickBot="1" x14ac:dyDescent="0.35">
      <c r="DG499" s="156"/>
    </row>
    <row r="500" spans="111:111" ht="15" thickBot="1" x14ac:dyDescent="0.35">
      <c r="DG500" s="156"/>
    </row>
    <row r="501" spans="111:111" ht="15" thickBot="1" x14ac:dyDescent="0.35">
      <c r="DG501" s="156"/>
    </row>
    <row r="502" spans="111:111" ht="15" thickBot="1" x14ac:dyDescent="0.35">
      <c r="DG502" s="156"/>
    </row>
    <row r="503" spans="111:111" ht="15" thickBot="1" x14ac:dyDescent="0.35">
      <c r="DG503" s="156"/>
    </row>
    <row r="504" spans="111:111" ht="15" thickBot="1" x14ac:dyDescent="0.35">
      <c r="DG504" s="156"/>
    </row>
    <row r="505" spans="111:111" ht="15" thickBot="1" x14ac:dyDescent="0.35">
      <c r="DG505" s="156"/>
    </row>
    <row r="506" spans="111:111" ht="15" thickBot="1" x14ac:dyDescent="0.35">
      <c r="DG506" s="156"/>
    </row>
    <row r="507" spans="111:111" ht="15" thickBot="1" x14ac:dyDescent="0.35">
      <c r="DG507" s="156"/>
    </row>
    <row r="508" spans="111:111" ht="15" thickBot="1" x14ac:dyDescent="0.35">
      <c r="DG508" s="156"/>
    </row>
    <row r="509" spans="111:111" ht="15" thickBot="1" x14ac:dyDescent="0.35">
      <c r="DG509" s="156"/>
    </row>
    <row r="510" spans="111:111" ht="15" thickBot="1" x14ac:dyDescent="0.35">
      <c r="DG510" s="156"/>
    </row>
    <row r="511" spans="111:111" ht="15" thickBot="1" x14ac:dyDescent="0.35">
      <c r="DG511" s="156"/>
    </row>
    <row r="512" spans="111:111" ht="15" thickBot="1" x14ac:dyDescent="0.35">
      <c r="DG512" s="156"/>
    </row>
    <row r="513" spans="111:111" ht="15" thickBot="1" x14ac:dyDescent="0.35">
      <c r="DG513" s="156"/>
    </row>
    <row r="514" spans="111:111" ht="15" thickBot="1" x14ac:dyDescent="0.35">
      <c r="DG514" s="156"/>
    </row>
    <row r="515" spans="111:111" ht="15" thickBot="1" x14ac:dyDescent="0.35">
      <c r="DG515" s="156"/>
    </row>
    <row r="516" spans="111:111" ht="15" thickBot="1" x14ac:dyDescent="0.35">
      <c r="DG516" s="156"/>
    </row>
    <row r="517" spans="111:111" ht="15" thickBot="1" x14ac:dyDescent="0.35">
      <c r="DG517" s="156"/>
    </row>
    <row r="518" spans="111:111" ht="15" thickBot="1" x14ac:dyDescent="0.35">
      <c r="DG518" s="156"/>
    </row>
    <row r="519" spans="111:111" ht="15" thickBot="1" x14ac:dyDescent="0.35">
      <c r="DG519" s="156"/>
    </row>
    <row r="520" spans="111:111" ht="15" thickBot="1" x14ac:dyDescent="0.35">
      <c r="DG520" s="156"/>
    </row>
    <row r="521" spans="111:111" ht="15" thickBot="1" x14ac:dyDescent="0.35">
      <c r="DG521" s="156"/>
    </row>
    <row r="522" spans="111:111" ht="15" thickBot="1" x14ac:dyDescent="0.35">
      <c r="DG522" s="156"/>
    </row>
    <row r="523" spans="111:111" ht="15" thickBot="1" x14ac:dyDescent="0.35">
      <c r="DG523" s="156"/>
    </row>
    <row r="524" spans="111:111" ht="15" thickBot="1" x14ac:dyDescent="0.35">
      <c r="DG524" s="156"/>
    </row>
    <row r="525" spans="111:111" ht="15" thickBot="1" x14ac:dyDescent="0.35">
      <c r="DG525" s="156"/>
    </row>
    <row r="526" spans="111:111" ht="15" thickBot="1" x14ac:dyDescent="0.35">
      <c r="DG526" s="156"/>
    </row>
    <row r="527" spans="111:111" ht="15" thickBot="1" x14ac:dyDescent="0.35">
      <c r="DG527" s="156"/>
    </row>
    <row r="528" spans="111:111" ht="15" thickBot="1" x14ac:dyDescent="0.35">
      <c r="DG528" s="156"/>
    </row>
    <row r="529" spans="111:111" ht="15" thickBot="1" x14ac:dyDescent="0.35">
      <c r="DG529" s="156"/>
    </row>
    <row r="530" spans="111:111" ht="15" thickBot="1" x14ac:dyDescent="0.35">
      <c r="DG530" s="156"/>
    </row>
    <row r="531" spans="111:111" ht="15" thickBot="1" x14ac:dyDescent="0.35">
      <c r="DG531" s="156"/>
    </row>
    <row r="532" spans="111:111" ht="15" thickBot="1" x14ac:dyDescent="0.35">
      <c r="DG532" s="156"/>
    </row>
    <row r="533" spans="111:111" ht="15" thickBot="1" x14ac:dyDescent="0.35">
      <c r="DG533" s="156"/>
    </row>
    <row r="534" spans="111:111" ht="15" thickBot="1" x14ac:dyDescent="0.35">
      <c r="DG534" s="156"/>
    </row>
    <row r="535" spans="111:111" ht="15" thickBot="1" x14ac:dyDescent="0.35">
      <c r="DG535" s="156"/>
    </row>
    <row r="536" spans="111:111" ht="15" thickBot="1" x14ac:dyDescent="0.35">
      <c r="DG536" s="156"/>
    </row>
    <row r="537" spans="111:111" ht="15" thickBot="1" x14ac:dyDescent="0.35">
      <c r="DG537" s="156"/>
    </row>
    <row r="538" spans="111:111" ht="15" thickBot="1" x14ac:dyDescent="0.35">
      <c r="DG538" s="156"/>
    </row>
    <row r="539" spans="111:111" ht="15" thickBot="1" x14ac:dyDescent="0.35">
      <c r="DG539" s="156"/>
    </row>
    <row r="540" spans="111:111" ht="15" thickBot="1" x14ac:dyDescent="0.35">
      <c r="DG540" s="156"/>
    </row>
    <row r="541" spans="111:111" ht="15" thickBot="1" x14ac:dyDescent="0.35">
      <c r="DG541" s="156"/>
    </row>
    <row r="542" spans="111:111" ht="15" thickBot="1" x14ac:dyDescent="0.35">
      <c r="DG542" s="156"/>
    </row>
    <row r="543" spans="111:111" ht="15" thickBot="1" x14ac:dyDescent="0.35">
      <c r="DG543" s="156"/>
    </row>
    <row r="544" spans="111:111" ht="15" thickBot="1" x14ac:dyDescent="0.35">
      <c r="DG544" s="156"/>
    </row>
    <row r="545" spans="111:111" ht="15" thickBot="1" x14ac:dyDescent="0.35">
      <c r="DG545" s="156"/>
    </row>
    <row r="546" spans="111:111" ht="15" thickBot="1" x14ac:dyDescent="0.35">
      <c r="DG546" s="156"/>
    </row>
    <row r="547" spans="111:111" ht="15" thickBot="1" x14ac:dyDescent="0.35">
      <c r="DG547" s="156"/>
    </row>
    <row r="548" spans="111:111" ht="15" thickBot="1" x14ac:dyDescent="0.35">
      <c r="DG548" s="156"/>
    </row>
    <row r="549" spans="111:111" ht="15" thickBot="1" x14ac:dyDescent="0.35">
      <c r="DG549" s="156"/>
    </row>
    <row r="550" spans="111:111" ht="15" thickBot="1" x14ac:dyDescent="0.35">
      <c r="DG550" s="156"/>
    </row>
    <row r="551" spans="111:111" ht="15" thickBot="1" x14ac:dyDescent="0.35">
      <c r="DG551" s="156"/>
    </row>
    <row r="552" spans="111:111" ht="15" thickBot="1" x14ac:dyDescent="0.35">
      <c r="DG552" s="156"/>
    </row>
    <row r="553" spans="111:111" ht="15" thickBot="1" x14ac:dyDescent="0.35">
      <c r="DG553" s="156"/>
    </row>
    <row r="554" spans="111:111" ht="15" thickBot="1" x14ac:dyDescent="0.35">
      <c r="DG554" s="156"/>
    </row>
    <row r="555" spans="111:111" ht="15" thickBot="1" x14ac:dyDescent="0.35">
      <c r="DG555" s="156"/>
    </row>
    <row r="556" spans="111:111" ht="15" thickBot="1" x14ac:dyDescent="0.35">
      <c r="DG556" s="156"/>
    </row>
    <row r="557" spans="111:111" ht="15" thickBot="1" x14ac:dyDescent="0.35">
      <c r="DG557" s="156"/>
    </row>
    <row r="558" spans="111:111" ht="15" thickBot="1" x14ac:dyDescent="0.35">
      <c r="DG558" s="156"/>
    </row>
    <row r="559" spans="111:111" ht="15" thickBot="1" x14ac:dyDescent="0.35">
      <c r="DG559" s="156"/>
    </row>
    <row r="560" spans="111:111" ht="15" thickBot="1" x14ac:dyDescent="0.35">
      <c r="DG560" s="156"/>
    </row>
    <row r="561" spans="111:111" ht="15" thickBot="1" x14ac:dyDescent="0.35">
      <c r="DG561" s="156"/>
    </row>
    <row r="562" spans="111:111" ht="15" thickBot="1" x14ac:dyDescent="0.35">
      <c r="DG562" s="156"/>
    </row>
    <row r="563" spans="111:111" ht="15" thickBot="1" x14ac:dyDescent="0.35">
      <c r="DG563" s="156"/>
    </row>
    <row r="564" spans="111:111" ht="15" thickBot="1" x14ac:dyDescent="0.35">
      <c r="DG564" s="156"/>
    </row>
    <row r="565" spans="111:111" ht="15" thickBot="1" x14ac:dyDescent="0.35">
      <c r="DG565" s="156"/>
    </row>
    <row r="566" spans="111:111" ht="15" thickBot="1" x14ac:dyDescent="0.35">
      <c r="DG566" s="156"/>
    </row>
    <row r="567" spans="111:111" ht="15" thickBot="1" x14ac:dyDescent="0.35">
      <c r="DG567" s="156"/>
    </row>
    <row r="568" spans="111:111" ht="15" thickBot="1" x14ac:dyDescent="0.35">
      <c r="DG568" s="156"/>
    </row>
    <row r="569" spans="111:111" ht="15" thickBot="1" x14ac:dyDescent="0.35">
      <c r="DG569" s="156"/>
    </row>
    <row r="570" spans="111:111" ht="15" thickBot="1" x14ac:dyDescent="0.35">
      <c r="DG570" s="156"/>
    </row>
    <row r="571" spans="111:111" ht="15" thickBot="1" x14ac:dyDescent="0.35">
      <c r="DG571" s="156"/>
    </row>
    <row r="572" spans="111:111" ht="15" thickBot="1" x14ac:dyDescent="0.35">
      <c r="DG572" s="156"/>
    </row>
    <row r="573" spans="111:111" ht="15" thickBot="1" x14ac:dyDescent="0.35">
      <c r="DG573" s="156"/>
    </row>
    <row r="574" spans="111:111" ht="15" thickBot="1" x14ac:dyDescent="0.35">
      <c r="DG574" s="156"/>
    </row>
    <row r="575" spans="111:111" ht="15" thickBot="1" x14ac:dyDescent="0.35">
      <c r="DG575" s="156"/>
    </row>
    <row r="576" spans="111:111" ht="15" thickBot="1" x14ac:dyDescent="0.35">
      <c r="DG576" s="156"/>
    </row>
    <row r="577" spans="111:111" ht="15" thickBot="1" x14ac:dyDescent="0.35">
      <c r="DG577" s="156"/>
    </row>
    <row r="578" spans="111:111" ht="15" thickBot="1" x14ac:dyDescent="0.35">
      <c r="DG578" s="156"/>
    </row>
    <row r="579" spans="111:111" ht="15" thickBot="1" x14ac:dyDescent="0.35">
      <c r="DG579" s="156"/>
    </row>
    <row r="580" spans="111:111" ht="15" thickBot="1" x14ac:dyDescent="0.35">
      <c r="DG580" s="156"/>
    </row>
    <row r="581" spans="111:111" ht="15" thickBot="1" x14ac:dyDescent="0.35">
      <c r="DG581" s="156"/>
    </row>
    <row r="582" spans="111:111" ht="15" thickBot="1" x14ac:dyDescent="0.35">
      <c r="DG582" s="156"/>
    </row>
    <row r="583" spans="111:111" ht="15" thickBot="1" x14ac:dyDescent="0.35">
      <c r="DG583" s="156"/>
    </row>
    <row r="584" spans="111:111" ht="15" thickBot="1" x14ac:dyDescent="0.35">
      <c r="DG584" s="156"/>
    </row>
    <row r="585" spans="111:111" ht="15" thickBot="1" x14ac:dyDescent="0.35">
      <c r="DG585" s="156"/>
    </row>
    <row r="586" spans="111:111" ht="15" thickBot="1" x14ac:dyDescent="0.35">
      <c r="DG586" s="156"/>
    </row>
    <row r="587" spans="111:111" ht="15" thickBot="1" x14ac:dyDescent="0.35">
      <c r="DG587" s="156"/>
    </row>
    <row r="588" spans="111:111" ht="15" thickBot="1" x14ac:dyDescent="0.35">
      <c r="DG588" s="156"/>
    </row>
    <row r="589" spans="111:111" ht="15" thickBot="1" x14ac:dyDescent="0.35">
      <c r="DG589" s="156"/>
    </row>
    <row r="590" spans="111:111" ht="15" thickBot="1" x14ac:dyDescent="0.35">
      <c r="DG590" s="156"/>
    </row>
    <row r="591" spans="111:111" ht="15" thickBot="1" x14ac:dyDescent="0.35">
      <c r="DG591" s="156"/>
    </row>
    <row r="592" spans="111:111" ht="15" thickBot="1" x14ac:dyDescent="0.35">
      <c r="DG592" s="156"/>
    </row>
    <row r="593" spans="111:111" ht="15" thickBot="1" x14ac:dyDescent="0.35">
      <c r="DG593" s="156"/>
    </row>
    <row r="594" spans="111:111" ht="15" thickBot="1" x14ac:dyDescent="0.35">
      <c r="DG594" s="156"/>
    </row>
    <row r="595" spans="111:111" ht="15" thickBot="1" x14ac:dyDescent="0.35">
      <c r="DG595" s="156"/>
    </row>
    <row r="596" spans="111:111" ht="15" thickBot="1" x14ac:dyDescent="0.35">
      <c r="DG596" s="156"/>
    </row>
    <row r="597" spans="111:111" ht="15" thickBot="1" x14ac:dyDescent="0.35">
      <c r="DG597" s="156"/>
    </row>
    <row r="598" spans="111:111" ht="15" thickBot="1" x14ac:dyDescent="0.35">
      <c r="DG598" s="156"/>
    </row>
    <row r="599" spans="111:111" ht="15" thickBot="1" x14ac:dyDescent="0.35">
      <c r="DG599" s="156"/>
    </row>
    <row r="600" spans="111:111" ht="15" thickBot="1" x14ac:dyDescent="0.35">
      <c r="DG600" s="156"/>
    </row>
    <row r="601" spans="111:111" ht="15" thickBot="1" x14ac:dyDescent="0.35">
      <c r="DG601" s="156"/>
    </row>
    <row r="602" spans="111:111" ht="15" thickBot="1" x14ac:dyDescent="0.35">
      <c r="DG602" s="156"/>
    </row>
    <row r="603" spans="111:111" ht="15" thickBot="1" x14ac:dyDescent="0.35">
      <c r="DG603" s="156"/>
    </row>
    <row r="604" spans="111:111" ht="15" thickBot="1" x14ac:dyDescent="0.35">
      <c r="DG604" s="156"/>
    </row>
    <row r="605" spans="111:111" ht="15" thickBot="1" x14ac:dyDescent="0.35">
      <c r="DG605" s="156"/>
    </row>
    <row r="606" spans="111:111" ht="15" thickBot="1" x14ac:dyDescent="0.35">
      <c r="DG606" s="156"/>
    </row>
    <row r="607" spans="111:111" ht="15" thickBot="1" x14ac:dyDescent="0.35">
      <c r="DG607" s="156"/>
    </row>
    <row r="608" spans="111:111" ht="15" thickBot="1" x14ac:dyDescent="0.35">
      <c r="DG608" s="156"/>
    </row>
    <row r="609" spans="111:111" ht="15" thickBot="1" x14ac:dyDescent="0.35">
      <c r="DG609" s="156"/>
    </row>
    <row r="610" spans="111:111" ht="15" thickBot="1" x14ac:dyDescent="0.35">
      <c r="DG610" s="156"/>
    </row>
    <row r="611" spans="111:111" ht="15" thickBot="1" x14ac:dyDescent="0.35">
      <c r="DG611" s="156"/>
    </row>
    <row r="612" spans="111:111" ht="15" thickBot="1" x14ac:dyDescent="0.35">
      <c r="DG612" s="156"/>
    </row>
    <row r="613" spans="111:111" ht="15" thickBot="1" x14ac:dyDescent="0.35">
      <c r="DG613" s="156"/>
    </row>
    <row r="614" spans="111:111" ht="15" thickBot="1" x14ac:dyDescent="0.35">
      <c r="DG614" s="156"/>
    </row>
    <row r="615" spans="111:111" ht="15" thickBot="1" x14ac:dyDescent="0.35">
      <c r="DG615" s="156"/>
    </row>
    <row r="616" spans="111:111" ht="15" thickBot="1" x14ac:dyDescent="0.35">
      <c r="DG616" s="156"/>
    </row>
    <row r="617" spans="111:111" ht="15" thickBot="1" x14ac:dyDescent="0.35">
      <c r="DG617" s="156"/>
    </row>
    <row r="618" spans="111:111" ht="15" thickBot="1" x14ac:dyDescent="0.35">
      <c r="DG618" s="156"/>
    </row>
    <row r="619" spans="111:111" ht="15" thickBot="1" x14ac:dyDescent="0.35">
      <c r="DG619" s="156"/>
    </row>
    <row r="620" spans="111:111" ht="15" thickBot="1" x14ac:dyDescent="0.35">
      <c r="DG620" s="156"/>
    </row>
    <row r="621" spans="111:111" ht="15" thickBot="1" x14ac:dyDescent="0.35">
      <c r="DG621" s="156"/>
    </row>
    <row r="622" spans="111:111" ht="15" thickBot="1" x14ac:dyDescent="0.35">
      <c r="DG622" s="156"/>
    </row>
    <row r="623" spans="111:111" ht="15" thickBot="1" x14ac:dyDescent="0.35">
      <c r="DG623" s="156"/>
    </row>
    <row r="624" spans="111:111" ht="15" thickBot="1" x14ac:dyDescent="0.35">
      <c r="DG624" s="156"/>
    </row>
    <row r="625" spans="111:111" ht="15" thickBot="1" x14ac:dyDescent="0.35">
      <c r="DG625" s="156"/>
    </row>
    <row r="626" spans="111:111" ht="15" thickBot="1" x14ac:dyDescent="0.35">
      <c r="DG626" s="156"/>
    </row>
    <row r="627" spans="111:111" ht="15" thickBot="1" x14ac:dyDescent="0.35">
      <c r="DG627" s="156"/>
    </row>
    <row r="628" spans="111:111" ht="15" thickBot="1" x14ac:dyDescent="0.35">
      <c r="DG628" s="156"/>
    </row>
    <row r="629" spans="111:111" ht="15" thickBot="1" x14ac:dyDescent="0.35">
      <c r="DG629" s="156"/>
    </row>
    <row r="630" spans="111:111" ht="15" thickBot="1" x14ac:dyDescent="0.35">
      <c r="DG630" s="156"/>
    </row>
    <row r="631" spans="111:111" ht="15" thickBot="1" x14ac:dyDescent="0.35">
      <c r="DG631" s="156"/>
    </row>
    <row r="632" spans="111:111" ht="15" thickBot="1" x14ac:dyDescent="0.35">
      <c r="DG632" s="156"/>
    </row>
    <row r="633" spans="111:111" ht="15" thickBot="1" x14ac:dyDescent="0.35">
      <c r="DG633" s="156"/>
    </row>
    <row r="634" spans="111:111" ht="15" thickBot="1" x14ac:dyDescent="0.35">
      <c r="DG634" s="156"/>
    </row>
    <row r="635" spans="111:111" ht="15" thickBot="1" x14ac:dyDescent="0.35">
      <c r="DG635" s="156"/>
    </row>
    <row r="636" spans="111:111" ht="15" thickBot="1" x14ac:dyDescent="0.35">
      <c r="DG636" s="156"/>
    </row>
    <row r="637" spans="111:111" ht="15" thickBot="1" x14ac:dyDescent="0.35">
      <c r="DG637" s="156"/>
    </row>
    <row r="638" spans="111:111" ht="15" thickBot="1" x14ac:dyDescent="0.35">
      <c r="DG638" s="156"/>
    </row>
    <row r="639" spans="111:111" ht="15" thickBot="1" x14ac:dyDescent="0.35">
      <c r="DG639" s="156"/>
    </row>
    <row r="640" spans="111:111" ht="15" thickBot="1" x14ac:dyDescent="0.35">
      <c r="DG640" s="156"/>
    </row>
    <row r="641" spans="111:111" ht="15" thickBot="1" x14ac:dyDescent="0.35">
      <c r="DG641" s="156"/>
    </row>
    <row r="642" spans="111:111" ht="15" thickBot="1" x14ac:dyDescent="0.35">
      <c r="DG642" s="156"/>
    </row>
    <row r="643" spans="111:111" ht="15" thickBot="1" x14ac:dyDescent="0.35">
      <c r="DG643" s="156"/>
    </row>
    <row r="644" spans="111:111" ht="15" thickBot="1" x14ac:dyDescent="0.35">
      <c r="DG644" s="156"/>
    </row>
    <row r="645" spans="111:111" ht="15" thickBot="1" x14ac:dyDescent="0.35">
      <c r="DG645" s="156"/>
    </row>
    <row r="646" spans="111:111" ht="15" thickBot="1" x14ac:dyDescent="0.35">
      <c r="DG646" s="156"/>
    </row>
    <row r="647" spans="111:111" ht="15" thickBot="1" x14ac:dyDescent="0.35">
      <c r="DG647" s="156"/>
    </row>
    <row r="648" spans="111:111" ht="15" thickBot="1" x14ac:dyDescent="0.35">
      <c r="DG648" s="156"/>
    </row>
    <row r="649" spans="111:111" ht="15" thickBot="1" x14ac:dyDescent="0.35">
      <c r="DG649" s="156"/>
    </row>
    <row r="650" spans="111:111" ht="15" thickBot="1" x14ac:dyDescent="0.35">
      <c r="DG650" s="156"/>
    </row>
    <row r="651" spans="111:111" ht="15" thickBot="1" x14ac:dyDescent="0.35">
      <c r="DG651" s="156"/>
    </row>
    <row r="652" spans="111:111" ht="15" thickBot="1" x14ac:dyDescent="0.35">
      <c r="DG652" s="156"/>
    </row>
    <row r="653" spans="111:111" ht="15" thickBot="1" x14ac:dyDescent="0.35">
      <c r="DG653" s="156"/>
    </row>
    <row r="654" spans="111:111" ht="15" thickBot="1" x14ac:dyDescent="0.35">
      <c r="DG654" s="156"/>
    </row>
    <row r="655" spans="111:111" ht="15" thickBot="1" x14ac:dyDescent="0.35">
      <c r="DG655" s="156"/>
    </row>
    <row r="656" spans="111:111" ht="15" thickBot="1" x14ac:dyDescent="0.35">
      <c r="DG656" s="156"/>
    </row>
    <row r="657" spans="111:111" ht="15" thickBot="1" x14ac:dyDescent="0.35">
      <c r="DG657" s="156"/>
    </row>
    <row r="658" spans="111:111" ht="15" thickBot="1" x14ac:dyDescent="0.35">
      <c r="DG658" s="156"/>
    </row>
    <row r="659" spans="111:111" ht="15" thickBot="1" x14ac:dyDescent="0.35">
      <c r="DG659" s="156"/>
    </row>
    <row r="660" spans="111:111" ht="15" thickBot="1" x14ac:dyDescent="0.35">
      <c r="DG660" s="156"/>
    </row>
    <row r="661" spans="111:111" ht="15" thickBot="1" x14ac:dyDescent="0.35">
      <c r="DG661" s="156"/>
    </row>
    <row r="662" spans="111:111" ht="15" thickBot="1" x14ac:dyDescent="0.35">
      <c r="DG662" s="156"/>
    </row>
    <row r="663" spans="111:111" ht="15" thickBot="1" x14ac:dyDescent="0.35">
      <c r="DG663" s="156"/>
    </row>
    <row r="664" spans="111:111" ht="15" thickBot="1" x14ac:dyDescent="0.35">
      <c r="DG664" s="156"/>
    </row>
    <row r="665" spans="111:111" ht="15" thickBot="1" x14ac:dyDescent="0.35">
      <c r="DG665" s="156"/>
    </row>
    <row r="666" spans="111:111" ht="15" thickBot="1" x14ac:dyDescent="0.35">
      <c r="DG666" s="156"/>
    </row>
    <row r="667" spans="111:111" ht="15" thickBot="1" x14ac:dyDescent="0.35">
      <c r="DG667" s="156"/>
    </row>
    <row r="668" spans="111:111" ht="15" thickBot="1" x14ac:dyDescent="0.35">
      <c r="DG668" s="156"/>
    </row>
    <row r="669" spans="111:111" ht="15" thickBot="1" x14ac:dyDescent="0.35">
      <c r="DG669" s="156"/>
    </row>
    <row r="670" spans="111:111" ht="15" thickBot="1" x14ac:dyDescent="0.35">
      <c r="DG670" s="156"/>
    </row>
    <row r="671" spans="111:111" ht="15" thickBot="1" x14ac:dyDescent="0.35">
      <c r="DG671" s="156"/>
    </row>
    <row r="672" spans="111:111" ht="15" thickBot="1" x14ac:dyDescent="0.35">
      <c r="DG672" s="156"/>
    </row>
    <row r="673" spans="111:111" ht="15" thickBot="1" x14ac:dyDescent="0.35">
      <c r="DG673" s="156"/>
    </row>
    <row r="674" spans="111:111" ht="15" thickBot="1" x14ac:dyDescent="0.35">
      <c r="DG674" s="156"/>
    </row>
    <row r="675" spans="111:111" ht="15" thickBot="1" x14ac:dyDescent="0.35">
      <c r="DG675" s="156"/>
    </row>
    <row r="676" spans="111:111" ht="15" thickBot="1" x14ac:dyDescent="0.35">
      <c r="DG676" s="156"/>
    </row>
    <row r="677" spans="111:111" ht="15" thickBot="1" x14ac:dyDescent="0.35">
      <c r="DG677" s="156"/>
    </row>
    <row r="678" spans="111:111" ht="15" thickBot="1" x14ac:dyDescent="0.35">
      <c r="DG678" s="156"/>
    </row>
    <row r="679" spans="111:111" ht="15" thickBot="1" x14ac:dyDescent="0.35">
      <c r="DG679" s="156"/>
    </row>
    <row r="680" spans="111:111" ht="15" thickBot="1" x14ac:dyDescent="0.35">
      <c r="DG680" s="156"/>
    </row>
    <row r="681" spans="111:111" ht="15" thickBot="1" x14ac:dyDescent="0.35">
      <c r="DG681" s="156"/>
    </row>
    <row r="682" spans="111:111" ht="15" thickBot="1" x14ac:dyDescent="0.35">
      <c r="DG682" s="156"/>
    </row>
    <row r="683" spans="111:111" ht="15" thickBot="1" x14ac:dyDescent="0.35">
      <c r="DG683" s="156"/>
    </row>
    <row r="684" spans="111:111" ht="15" thickBot="1" x14ac:dyDescent="0.35">
      <c r="DG684" s="156"/>
    </row>
    <row r="685" spans="111:111" ht="15" thickBot="1" x14ac:dyDescent="0.35">
      <c r="DG685" s="156"/>
    </row>
    <row r="686" spans="111:111" ht="15" thickBot="1" x14ac:dyDescent="0.35">
      <c r="DG686" s="156"/>
    </row>
    <row r="687" spans="111:111" ht="15" thickBot="1" x14ac:dyDescent="0.35">
      <c r="DG687" s="156"/>
    </row>
    <row r="688" spans="111:111" ht="15" thickBot="1" x14ac:dyDescent="0.35">
      <c r="DG688" s="156"/>
    </row>
    <row r="689" spans="111:111" ht="15" thickBot="1" x14ac:dyDescent="0.35">
      <c r="DG689" s="156"/>
    </row>
    <row r="690" spans="111:111" ht="15" thickBot="1" x14ac:dyDescent="0.35">
      <c r="DG690" s="156"/>
    </row>
    <row r="691" spans="111:111" ht="15" thickBot="1" x14ac:dyDescent="0.35">
      <c r="DG691" s="156"/>
    </row>
    <row r="692" spans="111:111" ht="15" thickBot="1" x14ac:dyDescent="0.35">
      <c r="DG692" s="156"/>
    </row>
    <row r="693" spans="111:111" ht="15" thickBot="1" x14ac:dyDescent="0.35">
      <c r="DG693" s="156"/>
    </row>
    <row r="694" spans="111:111" ht="15" thickBot="1" x14ac:dyDescent="0.35">
      <c r="DG694" s="156"/>
    </row>
    <row r="695" spans="111:111" ht="15" thickBot="1" x14ac:dyDescent="0.35">
      <c r="DG695" s="156"/>
    </row>
    <row r="696" spans="111:111" ht="15" thickBot="1" x14ac:dyDescent="0.35">
      <c r="DG696" s="156"/>
    </row>
    <row r="697" spans="111:111" ht="15" thickBot="1" x14ac:dyDescent="0.35">
      <c r="DG697" s="156"/>
    </row>
    <row r="698" spans="111:111" ht="15" thickBot="1" x14ac:dyDescent="0.35">
      <c r="DG698" s="156"/>
    </row>
    <row r="699" spans="111:111" ht="15" thickBot="1" x14ac:dyDescent="0.35">
      <c r="DG699" s="156"/>
    </row>
    <row r="700" spans="111:111" ht="15" thickBot="1" x14ac:dyDescent="0.35">
      <c r="DG700" s="156"/>
    </row>
    <row r="701" spans="111:111" ht="15" thickBot="1" x14ac:dyDescent="0.35">
      <c r="DG701" s="156"/>
    </row>
    <row r="702" spans="111:111" ht="15" thickBot="1" x14ac:dyDescent="0.35">
      <c r="DG702" s="156"/>
    </row>
    <row r="703" spans="111:111" ht="15" thickBot="1" x14ac:dyDescent="0.35">
      <c r="DG703" s="156"/>
    </row>
    <row r="704" spans="111:111" ht="15" thickBot="1" x14ac:dyDescent="0.35">
      <c r="DG704" s="156"/>
    </row>
    <row r="705" spans="111:111" ht="15" thickBot="1" x14ac:dyDescent="0.35">
      <c r="DG705" s="156"/>
    </row>
    <row r="706" spans="111:111" ht="15" thickBot="1" x14ac:dyDescent="0.35">
      <c r="DG706" s="156"/>
    </row>
    <row r="707" spans="111:111" ht="15" thickBot="1" x14ac:dyDescent="0.35">
      <c r="DG707" s="156"/>
    </row>
    <row r="708" spans="111:111" ht="15" thickBot="1" x14ac:dyDescent="0.35">
      <c r="DG708" s="156"/>
    </row>
    <row r="709" spans="111:111" ht="15" thickBot="1" x14ac:dyDescent="0.35">
      <c r="DG709" s="156"/>
    </row>
    <row r="710" spans="111:111" ht="15" thickBot="1" x14ac:dyDescent="0.35">
      <c r="DG710" s="156"/>
    </row>
    <row r="711" spans="111:111" ht="15" thickBot="1" x14ac:dyDescent="0.35">
      <c r="DG711" s="156"/>
    </row>
    <row r="712" spans="111:111" ht="15" thickBot="1" x14ac:dyDescent="0.35">
      <c r="DG712" s="156"/>
    </row>
    <row r="713" spans="111:111" ht="15" thickBot="1" x14ac:dyDescent="0.35">
      <c r="DG713" s="156"/>
    </row>
    <row r="714" spans="111:111" ht="15" thickBot="1" x14ac:dyDescent="0.35">
      <c r="DG714" s="156"/>
    </row>
    <row r="715" spans="111:111" ht="15" thickBot="1" x14ac:dyDescent="0.35">
      <c r="DG715" s="156"/>
    </row>
    <row r="716" spans="111:111" ht="15" thickBot="1" x14ac:dyDescent="0.35">
      <c r="DG716" s="156"/>
    </row>
    <row r="717" spans="111:111" ht="15" thickBot="1" x14ac:dyDescent="0.35">
      <c r="DG717" s="156"/>
    </row>
    <row r="718" spans="111:111" ht="15" thickBot="1" x14ac:dyDescent="0.35">
      <c r="DG718" s="156"/>
    </row>
    <row r="719" spans="111:111" ht="15" thickBot="1" x14ac:dyDescent="0.35">
      <c r="DG719" s="156"/>
    </row>
    <row r="720" spans="111:111" ht="15" thickBot="1" x14ac:dyDescent="0.35">
      <c r="DG720" s="156"/>
    </row>
    <row r="721" spans="111:111" ht="15" thickBot="1" x14ac:dyDescent="0.35">
      <c r="DG721" s="156"/>
    </row>
    <row r="722" spans="111:111" ht="15" thickBot="1" x14ac:dyDescent="0.35">
      <c r="DG722" s="156"/>
    </row>
    <row r="723" spans="111:111" ht="15" thickBot="1" x14ac:dyDescent="0.35">
      <c r="DG723" s="156"/>
    </row>
    <row r="724" spans="111:111" ht="15" thickBot="1" x14ac:dyDescent="0.35">
      <c r="DG724" s="156"/>
    </row>
    <row r="725" spans="111:111" ht="15" thickBot="1" x14ac:dyDescent="0.35">
      <c r="DG725" s="156"/>
    </row>
    <row r="726" spans="111:111" ht="15" thickBot="1" x14ac:dyDescent="0.35">
      <c r="DG726" s="156"/>
    </row>
    <row r="727" spans="111:111" ht="15" thickBot="1" x14ac:dyDescent="0.35">
      <c r="DG727" s="156"/>
    </row>
    <row r="728" spans="111:111" ht="15" thickBot="1" x14ac:dyDescent="0.35">
      <c r="DG728" s="156"/>
    </row>
    <row r="729" spans="111:111" ht="15" thickBot="1" x14ac:dyDescent="0.35">
      <c r="DG729" s="156"/>
    </row>
    <row r="730" spans="111:111" ht="15" thickBot="1" x14ac:dyDescent="0.35">
      <c r="DG730" s="156"/>
    </row>
    <row r="731" spans="111:111" ht="15" thickBot="1" x14ac:dyDescent="0.35">
      <c r="DG731" s="156"/>
    </row>
    <row r="732" spans="111:111" ht="15" thickBot="1" x14ac:dyDescent="0.35">
      <c r="DG732" s="156"/>
    </row>
    <row r="733" spans="111:111" ht="15" thickBot="1" x14ac:dyDescent="0.35">
      <c r="DG733" s="156"/>
    </row>
    <row r="734" spans="111:111" ht="15" thickBot="1" x14ac:dyDescent="0.35">
      <c r="DG734" s="156"/>
    </row>
    <row r="735" spans="111:111" ht="15" thickBot="1" x14ac:dyDescent="0.35">
      <c r="DG735" s="156"/>
    </row>
    <row r="736" spans="111:111" ht="15" thickBot="1" x14ac:dyDescent="0.35">
      <c r="DG736" s="156"/>
    </row>
    <row r="737" spans="111:111" ht="15" thickBot="1" x14ac:dyDescent="0.35">
      <c r="DG737" s="156"/>
    </row>
    <row r="738" spans="111:111" ht="15" thickBot="1" x14ac:dyDescent="0.35">
      <c r="DG738" s="156"/>
    </row>
    <row r="739" spans="111:111" ht="15" thickBot="1" x14ac:dyDescent="0.35">
      <c r="DG739" s="156"/>
    </row>
    <row r="740" spans="111:111" ht="15" thickBot="1" x14ac:dyDescent="0.35">
      <c r="DG740" s="156"/>
    </row>
    <row r="741" spans="111:111" ht="15" thickBot="1" x14ac:dyDescent="0.35">
      <c r="DG741" s="156"/>
    </row>
    <row r="742" spans="111:111" ht="15" thickBot="1" x14ac:dyDescent="0.35">
      <c r="DG742" s="156"/>
    </row>
    <row r="743" spans="111:111" ht="15" thickBot="1" x14ac:dyDescent="0.35">
      <c r="DG743" s="156"/>
    </row>
    <row r="744" spans="111:111" ht="15" thickBot="1" x14ac:dyDescent="0.35">
      <c r="DG744" s="156"/>
    </row>
    <row r="745" spans="111:111" ht="15" thickBot="1" x14ac:dyDescent="0.35">
      <c r="DG745" s="156"/>
    </row>
    <row r="746" spans="111:111" ht="15" thickBot="1" x14ac:dyDescent="0.35">
      <c r="DG746" s="156"/>
    </row>
    <row r="747" spans="111:111" ht="15" thickBot="1" x14ac:dyDescent="0.35">
      <c r="DG747" s="156"/>
    </row>
    <row r="748" spans="111:111" ht="15" thickBot="1" x14ac:dyDescent="0.35">
      <c r="DG748" s="156"/>
    </row>
    <row r="749" spans="111:111" ht="15" thickBot="1" x14ac:dyDescent="0.35">
      <c r="DG749" s="156"/>
    </row>
    <row r="750" spans="111:111" ht="15" thickBot="1" x14ac:dyDescent="0.35">
      <c r="DG750" s="156"/>
    </row>
    <row r="751" spans="111:111" ht="15" thickBot="1" x14ac:dyDescent="0.35">
      <c r="DG751" s="156"/>
    </row>
    <row r="752" spans="111:111" ht="15" thickBot="1" x14ac:dyDescent="0.35">
      <c r="DG752" s="156"/>
    </row>
    <row r="753" spans="111:111" ht="15" thickBot="1" x14ac:dyDescent="0.35">
      <c r="DG753" s="156"/>
    </row>
    <row r="754" spans="111:111" ht="15" thickBot="1" x14ac:dyDescent="0.35">
      <c r="DG754" s="156"/>
    </row>
    <row r="755" spans="111:111" ht="15" thickBot="1" x14ac:dyDescent="0.35">
      <c r="DG755" s="156"/>
    </row>
    <row r="756" spans="111:111" ht="15" thickBot="1" x14ac:dyDescent="0.35">
      <c r="DG756" s="156"/>
    </row>
    <row r="757" spans="111:111" ht="15" thickBot="1" x14ac:dyDescent="0.35">
      <c r="DG757" s="156"/>
    </row>
    <row r="758" spans="111:111" ht="15" thickBot="1" x14ac:dyDescent="0.35">
      <c r="DG758" s="156"/>
    </row>
    <row r="759" spans="111:111" ht="15" thickBot="1" x14ac:dyDescent="0.35">
      <c r="DG759" s="156"/>
    </row>
    <row r="760" spans="111:111" ht="15" thickBot="1" x14ac:dyDescent="0.35">
      <c r="DG760" s="156"/>
    </row>
    <row r="761" spans="111:111" ht="15" thickBot="1" x14ac:dyDescent="0.35">
      <c r="DG761" s="156"/>
    </row>
    <row r="762" spans="111:111" ht="15" thickBot="1" x14ac:dyDescent="0.35">
      <c r="DG762" s="156"/>
    </row>
    <row r="763" spans="111:111" ht="15" thickBot="1" x14ac:dyDescent="0.35">
      <c r="DG763" s="156"/>
    </row>
    <row r="764" spans="111:111" ht="15" thickBot="1" x14ac:dyDescent="0.35">
      <c r="DG764" s="156"/>
    </row>
    <row r="765" spans="111:111" ht="15" thickBot="1" x14ac:dyDescent="0.35">
      <c r="DG765" s="156"/>
    </row>
    <row r="766" spans="111:111" ht="15" thickBot="1" x14ac:dyDescent="0.35">
      <c r="DG766" s="156"/>
    </row>
    <row r="767" spans="111:111" ht="15" thickBot="1" x14ac:dyDescent="0.35">
      <c r="DG767" s="156"/>
    </row>
    <row r="768" spans="111:111" ht="15" thickBot="1" x14ac:dyDescent="0.35">
      <c r="DG768" s="156"/>
    </row>
    <row r="769" spans="111:111" ht="15" thickBot="1" x14ac:dyDescent="0.35">
      <c r="DG769" s="156"/>
    </row>
    <row r="770" spans="111:111" ht="15" thickBot="1" x14ac:dyDescent="0.35">
      <c r="DG770" s="156"/>
    </row>
    <row r="771" spans="111:111" ht="15" thickBot="1" x14ac:dyDescent="0.35">
      <c r="DG771" s="156"/>
    </row>
    <row r="772" spans="111:111" ht="15" thickBot="1" x14ac:dyDescent="0.35">
      <c r="DG772" s="156"/>
    </row>
    <row r="773" spans="111:111" ht="15" thickBot="1" x14ac:dyDescent="0.35">
      <c r="DG773" s="156"/>
    </row>
    <row r="774" spans="111:111" ht="15" thickBot="1" x14ac:dyDescent="0.35">
      <c r="DG774" s="156"/>
    </row>
    <row r="775" spans="111:111" ht="15" thickBot="1" x14ac:dyDescent="0.35">
      <c r="DG775" s="156"/>
    </row>
    <row r="776" spans="111:111" ht="15" thickBot="1" x14ac:dyDescent="0.35">
      <c r="DG776" s="156"/>
    </row>
    <row r="777" spans="111:111" ht="15" thickBot="1" x14ac:dyDescent="0.35">
      <c r="DG777" s="156"/>
    </row>
    <row r="778" spans="111:111" ht="15" thickBot="1" x14ac:dyDescent="0.35">
      <c r="DG778" s="156"/>
    </row>
    <row r="779" spans="111:111" ht="15" thickBot="1" x14ac:dyDescent="0.35">
      <c r="DG779" s="156"/>
    </row>
    <row r="780" spans="111:111" ht="15" thickBot="1" x14ac:dyDescent="0.35">
      <c r="DG780" s="156"/>
    </row>
    <row r="781" spans="111:111" ht="15" thickBot="1" x14ac:dyDescent="0.35">
      <c r="DG781" s="156"/>
    </row>
    <row r="782" spans="111:111" ht="15" thickBot="1" x14ac:dyDescent="0.35">
      <c r="DG782" s="156"/>
    </row>
    <row r="783" spans="111:111" ht="15" thickBot="1" x14ac:dyDescent="0.35">
      <c r="DG783" s="156"/>
    </row>
    <row r="784" spans="111:111" ht="15" thickBot="1" x14ac:dyDescent="0.35">
      <c r="DG784" s="156"/>
    </row>
    <row r="785" spans="111:111" ht="15" thickBot="1" x14ac:dyDescent="0.35">
      <c r="DG785" s="156"/>
    </row>
    <row r="786" spans="111:111" ht="15" thickBot="1" x14ac:dyDescent="0.35">
      <c r="DG786" s="156"/>
    </row>
    <row r="787" spans="111:111" ht="15" thickBot="1" x14ac:dyDescent="0.35">
      <c r="DG787" s="156"/>
    </row>
    <row r="788" spans="111:111" ht="15" thickBot="1" x14ac:dyDescent="0.35">
      <c r="DG788" s="156"/>
    </row>
    <row r="789" spans="111:111" ht="15" thickBot="1" x14ac:dyDescent="0.35">
      <c r="DG789" s="156"/>
    </row>
    <row r="790" spans="111:111" ht="15" thickBot="1" x14ac:dyDescent="0.35">
      <c r="DG790" s="156"/>
    </row>
    <row r="791" spans="111:111" ht="15" thickBot="1" x14ac:dyDescent="0.35">
      <c r="DG791" s="156"/>
    </row>
    <row r="792" spans="111:111" ht="15" thickBot="1" x14ac:dyDescent="0.35">
      <c r="DG792" s="156"/>
    </row>
    <row r="793" spans="111:111" ht="15" thickBot="1" x14ac:dyDescent="0.35">
      <c r="DG793" s="156"/>
    </row>
    <row r="794" spans="111:111" ht="15" thickBot="1" x14ac:dyDescent="0.35">
      <c r="DG794" s="156"/>
    </row>
    <row r="795" spans="111:111" ht="15" thickBot="1" x14ac:dyDescent="0.35">
      <c r="DG795" s="156"/>
    </row>
    <row r="796" spans="111:111" ht="15" thickBot="1" x14ac:dyDescent="0.35">
      <c r="DG796" s="156"/>
    </row>
    <row r="797" spans="111:111" ht="15" thickBot="1" x14ac:dyDescent="0.35">
      <c r="DG797" s="156"/>
    </row>
    <row r="798" spans="111:111" ht="15" thickBot="1" x14ac:dyDescent="0.35">
      <c r="DG798" s="156"/>
    </row>
    <row r="799" spans="111:111" ht="15" thickBot="1" x14ac:dyDescent="0.35">
      <c r="DG799" s="156"/>
    </row>
    <row r="800" spans="111:111" ht="15" thickBot="1" x14ac:dyDescent="0.35">
      <c r="DG800" s="156"/>
    </row>
    <row r="801" spans="111:111" ht="15" thickBot="1" x14ac:dyDescent="0.35">
      <c r="DG801" s="156"/>
    </row>
    <row r="802" spans="111:111" ht="15" thickBot="1" x14ac:dyDescent="0.35">
      <c r="DG802" s="156"/>
    </row>
    <row r="803" spans="111:111" ht="15" thickBot="1" x14ac:dyDescent="0.35">
      <c r="DG803" s="156"/>
    </row>
    <row r="804" spans="111:111" ht="15" thickBot="1" x14ac:dyDescent="0.35">
      <c r="DG804" s="156"/>
    </row>
    <row r="805" spans="111:111" ht="15" thickBot="1" x14ac:dyDescent="0.35">
      <c r="DG805" s="156"/>
    </row>
    <row r="806" spans="111:111" ht="15" thickBot="1" x14ac:dyDescent="0.35">
      <c r="DG806" s="156"/>
    </row>
    <row r="807" spans="111:111" ht="15" thickBot="1" x14ac:dyDescent="0.35">
      <c r="DG807" s="156"/>
    </row>
    <row r="808" spans="111:111" ht="15" thickBot="1" x14ac:dyDescent="0.35">
      <c r="DG808" s="156"/>
    </row>
    <row r="809" spans="111:111" ht="15" thickBot="1" x14ac:dyDescent="0.35">
      <c r="DG809" s="156"/>
    </row>
    <row r="810" spans="111:111" ht="15" thickBot="1" x14ac:dyDescent="0.35">
      <c r="DG810" s="156"/>
    </row>
    <row r="811" spans="111:111" ht="15" thickBot="1" x14ac:dyDescent="0.35">
      <c r="DG811" s="156"/>
    </row>
    <row r="812" spans="111:111" ht="15" thickBot="1" x14ac:dyDescent="0.35">
      <c r="DG812" s="156"/>
    </row>
    <row r="813" spans="111:111" ht="15" thickBot="1" x14ac:dyDescent="0.35">
      <c r="DG813" s="156"/>
    </row>
    <row r="814" spans="111:111" ht="15" thickBot="1" x14ac:dyDescent="0.35">
      <c r="DG814" s="156"/>
    </row>
    <row r="815" spans="111:111" ht="15" thickBot="1" x14ac:dyDescent="0.35">
      <c r="DG815" s="156"/>
    </row>
    <row r="816" spans="111:111" ht="15" thickBot="1" x14ac:dyDescent="0.35">
      <c r="DG816" s="156"/>
    </row>
    <row r="817" spans="111:111" ht="15" thickBot="1" x14ac:dyDescent="0.35">
      <c r="DG817" s="156"/>
    </row>
    <row r="818" spans="111:111" ht="15" thickBot="1" x14ac:dyDescent="0.35">
      <c r="DG818" s="156"/>
    </row>
    <row r="819" spans="111:111" ht="15" thickBot="1" x14ac:dyDescent="0.35">
      <c r="DG819" s="156"/>
    </row>
    <row r="820" spans="111:111" ht="15" thickBot="1" x14ac:dyDescent="0.35">
      <c r="DG820" s="156"/>
    </row>
    <row r="821" spans="111:111" ht="15" thickBot="1" x14ac:dyDescent="0.35">
      <c r="DG821" s="156"/>
    </row>
    <row r="822" spans="111:111" ht="15" thickBot="1" x14ac:dyDescent="0.35">
      <c r="DG822" s="156"/>
    </row>
    <row r="823" spans="111:111" ht="15" thickBot="1" x14ac:dyDescent="0.35">
      <c r="DG823" s="156"/>
    </row>
    <row r="824" spans="111:111" ht="15" thickBot="1" x14ac:dyDescent="0.35">
      <c r="DG824" s="156"/>
    </row>
    <row r="825" spans="111:111" ht="15" thickBot="1" x14ac:dyDescent="0.35">
      <c r="DG825" s="156"/>
    </row>
    <row r="826" spans="111:111" ht="15" thickBot="1" x14ac:dyDescent="0.35">
      <c r="DG826" s="156"/>
    </row>
    <row r="827" spans="111:111" ht="15" thickBot="1" x14ac:dyDescent="0.35">
      <c r="DG827" s="156"/>
    </row>
    <row r="828" spans="111:111" ht="15" thickBot="1" x14ac:dyDescent="0.35">
      <c r="DG828" s="156"/>
    </row>
    <row r="829" spans="111:111" ht="15" thickBot="1" x14ac:dyDescent="0.35">
      <c r="DG829" s="156"/>
    </row>
    <row r="830" spans="111:111" ht="15" thickBot="1" x14ac:dyDescent="0.35">
      <c r="DG830" s="156"/>
    </row>
    <row r="831" spans="111:111" ht="15" thickBot="1" x14ac:dyDescent="0.35">
      <c r="DG831" s="156"/>
    </row>
    <row r="832" spans="111:111" ht="15" thickBot="1" x14ac:dyDescent="0.35">
      <c r="DG832" s="156"/>
    </row>
    <row r="833" spans="111:111" ht="15" thickBot="1" x14ac:dyDescent="0.35">
      <c r="DG833" s="156"/>
    </row>
    <row r="834" spans="111:111" ht="15" thickBot="1" x14ac:dyDescent="0.35">
      <c r="DG834" s="156"/>
    </row>
    <row r="835" spans="111:111" ht="15" thickBot="1" x14ac:dyDescent="0.35">
      <c r="DG835" s="156"/>
    </row>
    <row r="836" spans="111:111" ht="15" thickBot="1" x14ac:dyDescent="0.35">
      <c r="DG836" s="156"/>
    </row>
    <row r="837" spans="111:111" ht="15" thickBot="1" x14ac:dyDescent="0.35">
      <c r="DG837" s="156"/>
    </row>
    <row r="838" spans="111:111" ht="15" thickBot="1" x14ac:dyDescent="0.35">
      <c r="DG838" s="156"/>
    </row>
    <row r="839" spans="111:111" ht="15" thickBot="1" x14ac:dyDescent="0.35">
      <c r="DG839" s="156"/>
    </row>
    <row r="840" spans="111:111" ht="15" thickBot="1" x14ac:dyDescent="0.35">
      <c r="DG840" s="156"/>
    </row>
    <row r="841" spans="111:111" ht="15" thickBot="1" x14ac:dyDescent="0.35">
      <c r="DG841" s="156"/>
    </row>
    <row r="842" spans="111:111" ht="15" thickBot="1" x14ac:dyDescent="0.35">
      <c r="DG842" s="156"/>
    </row>
    <row r="843" spans="111:111" ht="15" thickBot="1" x14ac:dyDescent="0.35">
      <c r="DG843" s="156"/>
    </row>
    <row r="844" spans="111:111" ht="15" thickBot="1" x14ac:dyDescent="0.35">
      <c r="DG844" s="156"/>
    </row>
    <row r="845" spans="111:111" ht="15" thickBot="1" x14ac:dyDescent="0.35">
      <c r="DG845" s="156"/>
    </row>
    <row r="846" spans="111:111" ht="15" thickBot="1" x14ac:dyDescent="0.35">
      <c r="DG846" s="156"/>
    </row>
    <row r="847" spans="111:111" ht="15" thickBot="1" x14ac:dyDescent="0.35">
      <c r="DG847" s="156"/>
    </row>
    <row r="848" spans="111:111" ht="15" thickBot="1" x14ac:dyDescent="0.35">
      <c r="DG848" s="156"/>
    </row>
    <row r="849" spans="111:111" ht="15" thickBot="1" x14ac:dyDescent="0.35">
      <c r="DG849" s="156"/>
    </row>
    <row r="850" spans="111:111" ht="15" thickBot="1" x14ac:dyDescent="0.35">
      <c r="DG850" s="156"/>
    </row>
    <row r="851" spans="111:111" ht="15" thickBot="1" x14ac:dyDescent="0.35">
      <c r="DG851" s="156"/>
    </row>
    <row r="852" spans="111:111" ht="15" thickBot="1" x14ac:dyDescent="0.35">
      <c r="DG852" s="156"/>
    </row>
    <row r="853" spans="111:111" ht="15" thickBot="1" x14ac:dyDescent="0.35">
      <c r="DG853" s="156"/>
    </row>
    <row r="854" spans="111:111" ht="15" thickBot="1" x14ac:dyDescent="0.35">
      <c r="DG854" s="156"/>
    </row>
    <row r="855" spans="111:111" ht="15" thickBot="1" x14ac:dyDescent="0.35">
      <c r="DG855" s="156"/>
    </row>
    <row r="856" spans="111:111" ht="15" thickBot="1" x14ac:dyDescent="0.35">
      <c r="DG856" s="156"/>
    </row>
    <row r="857" spans="111:111" ht="15" thickBot="1" x14ac:dyDescent="0.35">
      <c r="DG857" s="156"/>
    </row>
    <row r="858" spans="111:111" ht="15" thickBot="1" x14ac:dyDescent="0.35">
      <c r="DG858" s="156"/>
    </row>
    <row r="859" spans="111:111" ht="15" thickBot="1" x14ac:dyDescent="0.35">
      <c r="DG859" s="156"/>
    </row>
    <row r="860" spans="111:111" ht="15" thickBot="1" x14ac:dyDescent="0.35">
      <c r="DG860" s="156"/>
    </row>
    <row r="861" spans="111:111" ht="15" thickBot="1" x14ac:dyDescent="0.35">
      <c r="DG861" s="156"/>
    </row>
    <row r="862" spans="111:111" ht="15" thickBot="1" x14ac:dyDescent="0.35">
      <c r="DG862" s="156"/>
    </row>
    <row r="863" spans="111:111" ht="15" thickBot="1" x14ac:dyDescent="0.35">
      <c r="DG863" s="156"/>
    </row>
    <row r="864" spans="111:111" ht="15" thickBot="1" x14ac:dyDescent="0.35">
      <c r="DG864" s="156"/>
    </row>
    <row r="865" spans="111:111" ht="15" thickBot="1" x14ac:dyDescent="0.35">
      <c r="DG865" s="156"/>
    </row>
    <row r="866" spans="111:111" ht="15" thickBot="1" x14ac:dyDescent="0.35">
      <c r="DG866" s="156"/>
    </row>
    <row r="867" spans="111:111" ht="15" thickBot="1" x14ac:dyDescent="0.35">
      <c r="DG867" s="156"/>
    </row>
    <row r="868" spans="111:111" ht="15" thickBot="1" x14ac:dyDescent="0.35">
      <c r="DG868" s="156"/>
    </row>
    <row r="869" spans="111:111" ht="15" thickBot="1" x14ac:dyDescent="0.35">
      <c r="DG869" s="156"/>
    </row>
    <row r="870" spans="111:111" ht="15" thickBot="1" x14ac:dyDescent="0.35">
      <c r="DG870" s="156"/>
    </row>
    <row r="871" spans="111:111" ht="15" thickBot="1" x14ac:dyDescent="0.35">
      <c r="DG871" s="156"/>
    </row>
    <row r="872" spans="111:111" ht="15" thickBot="1" x14ac:dyDescent="0.35">
      <c r="DG872" s="156"/>
    </row>
    <row r="873" spans="111:111" ht="15" thickBot="1" x14ac:dyDescent="0.35">
      <c r="DG873" s="156"/>
    </row>
    <row r="874" spans="111:111" ht="15" thickBot="1" x14ac:dyDescent="0.35">
      <c r="DG874" s="156"/>
    </row>
    <row r="875" spans="111:111" ht="15" thickBot="1" x14ac:dyDescent="0.35">
      <c r="DG875" s="156"/>
    </row>
    <row r="876" spans="111:111" ht="15" thickBot="1" x14ac:dyDescent="0.35">
      <c r="DG876" s="156"/>
    </row>
    <row r="877" spans="111:111" ht="15" thickBot="1" x14ac:dyDescent="0.35">
      <c r="DG877" s="156"/>
    </row>
    <row r="878" spans="111:111" ht="15" thickBot="1" x14ac:dyDescent="0.35">
      <c r="DG878" s="156"/>
    </row>
    <row r="879" spans="111:111" ht="15" thickBot="1" x14ac:dyDescent="0.35">
      <c r="DG879" s="156"/>
    </row>
    <row r="880" spans="111:111" ht="15" thickBot="1" x14ac:dyDescent="0.35">
      <c r="DG880" s="156"/>
    </row>
    <row r="881" spans="111:111" ht="15" thickBot="1" x14ac:dyDescent="0.35">
      <c r="DG881" s="156"/>
    </row>
    <row r="882" spans="111:111" ht="15" thickBot="1" x14ac:dyDescent="0.35">
      <c r="DG882" s="156"/>
    </row>
    <row r="883" spans="111:111" ht="15" thickBot="1" x14ac:dyDescent="0.35">
      <c r="DG883" s="156"/>
    </row>
    <row r="884" spans="111:111" ht="15" thickBot="1" x14ac:dyDescent="0.35">
      <c r="DG884" s="156"/>
    </row>
    <row r="885" spans="111:111" ht="15" thickBot="1" x14ac:dyDescent="0.35">
      <c r="DG885" s="156"/>
    </row>
    <row r="886" spans="111:111" ht="15" thickBot="1" x14ac:dyDescent="0.35">
      <c r="DG886" s="156"/>
    </row>
    <row r="887" spans="111:111" ht="15" thickBot="1" x14ac:dyDescent="0.35">
      <c r="DG887" s="156"/>
    </row>
    <row r="888" spans="111:111" ht="15" thickBot="1" x14ac:dyDescent="0.35">
      <c r="DG888" s="156"/>
    </row>
    <row r="889" spans="111:111" ht="15" thickBot="1" x14ac:dyDescent="0.35">
      <c r="DG889" s="156"/>
    </row>
    <row r="890" spans="111:111" ht="15" thickBot="1" x14ac:dyDescent="0.35">
      <c r="DG890" s="156"/>
    </row>
    <row r="891" spans="111:111" ht="15" thickBot="1" x14ac:dyDescent="0.35">
      <c r="DG891" s="156"/>
    </row>
    <row r="892" spans="111:111" ht="15" thickBot="1" x14ac:dyDescent="0.35">
      <c r="DG892" s="156"/>
    </row>
    <row r="893" spans="111:111" ht="15" thickBot="1" x14ac:dyDescent="0.35">
      <c r="DG893" s="156"/>
    </row>
    <row r="894" spans="111:111" ht="15" thickBot="1" x14ac:dyDescent="0.35">
      <c r="DG894" s="156"/>
    </row>
    <row r="895" spans="111:111" ht="15" thickBot="1" x14ac:dyDescent="0.35">
      <c r="DG895" s="156"/>
    </row>
    <row r="896" spans="111:111" ht="15" thickBot="1" x14ac:dyDescent="0.35">
      <c r="DG896" s="156"/>
    </row>
    <row r="897" spans="111:111" ht="15" thickBot="1" x14ac:dyDescent="0.35">
      <c r="DG897" s="156"/>
    </row>
    <row r="898" spans="111:111" ht="15" thickBot="1" x14ac:dyDescent="0.35">
      <c r="DG898" s="156"/>
    </row>
    <row r="899" spans="111:111" ht="15" thickBot="1" x14ac:dyDescent="0.35">
      <c r="DG899" s="156"/>
    </row>
    <row r="900" spans="111:111" ht="15" thickBot="1" x14ac:dyDescent="0.35">
      <c r="DG900" s="156"/>
    </row>
    <row r="901" spans="111:111" ht="15" thickBot="1" x14ac:dyDescent="0.35">
      <c r="DG901" s="156"/>
    </row>
    <row r="902" spans="111:111" ht="15" thickBot="1" x14ac:dyDescent="0.35">
      <c r="DG902" s="156"/>
    </row>
    <row r="903" spans="111:111" ht="15" thickBot="1" x14ac:dyDescent="0.35">
      <c r="DG903" s="156"/>
    </row>
    <row r="904" spans="111:111" ht="15" thickBot="1" x14ac:dyDescent="0.35">
      <c r="DG904" s="156"/>
    </row>
    <row r="905" spans="111:111" ht="15" thickBot="1" x14ac:dyDescent="0.35">
      <c r="DG905" s="156"/>
    </row>
    <row r="906" spans="111:111" ht="15" thickBot="1" x14ac:dyDescent="0.35">
      <c r="DG906" s="156"/>
    </row>
    <row r="907" spans="111:111" ht="15" thickBot="1" x14ac:dyDescent="0.35">
      <c r="DG907" s="156"/>
    </row>
    <row r="908" spans="111:111" ht="15" thickBot="1" x14ac:dyDescent="0.35">
      <c r="DG908" s="156"/>
    </row>
    <row r="909" spans="111:111" ht="15" thickBot="1" x14ac:dyDescent="0.35">
      <c r="DG909" s="156"/>
    </row>
    <row r="910" spans="111:111" ht="15" thickBot="1" x14ac:dyDescent="0.35">
      <c r="DG910" s="156"/>
    </row>
    <row r="911" spans="111:111" ht="15" thickBot="1" x14ac:dyDescent="0.35">
      <c r="DG911" s="156"/>
    </row>
    <row r="912" spans="111:111" ht="15" thickBot="1" x14ac:dyDescent="0.35">
      <c r="DG912" s="156"/>
    </row>
    <row r="913" spans="111:111" ht="15" thickBot="1" x14ac:dyDescent="0.35">
      <c r="DG913" s="156"/>
    </row>
    <row r="914" spans="111:111" ht="15" thickBot="1" x14ac:dyDescent="0.35">
      <c r="DG914" s="156"/>
    </row>
    <row r="915" spans="111:111" ht="15" thickBot="1" x14ac:dyDescent="0.35">
      <c r="DG915" s="156"/>
    </row>
    <row r="916" spans="111:111" ht="15" thickBot="1" x14ac:dyDescent="0.35">
      <c r="DG916" s="156"/>
    </row>
    <row r="917" spans="111:111" ht="15" thickBot="1" x14ac:dyDescent="0.35">
      <c r="DG917" s="156"/>
    </row>
    <row r="918" spans="111:111" ht="15" thickBot="1" x14ac:dyDescent="0.35">
      <c r="DG918" s="156"/>
    </row>
    <row r="919" spans="111:111" ht="15" thickBot="1" x14ac:dyDescent="0.35">
      <c r="DG919" s="156"/>
    </row>
    <row r="920" spans="111:111" ht="15" thickBot="1" x14ac:dyDescent="0.35">
      <c r="DG920" s="156"/>
    </row>
    <row r="921" spans="111:111" ht="15" thickBot="1" x14ac:dyDescent="0.35">
      <c r="DG921" s="156"/>
    </row>
    <row r="922" spans="111:111" ht="15" thickBot="1" x14ac:dyDescent="0.35">
      <c r="DG922" s="156"/>
    </row>
    <row r="923" spans="111:111" ht="15" thickBot="1" x14ac:dyDescent="0.35">
      <c r="DG923" s="156"/>
    </row>
    <row r="924" spans="111:111" ht="15" thickBot="1" x14ac:dyDescent="0.35">
      <c r="DG924" s="156"/>
    </row>
    <row r="925" spans="111:111" ht="15" thickBot="1" x14ac:dyDescent="0.35">
      <c r="DG925" s="156"/>
    </row>
    <row r="926" spans="111:111" ht="15" thickBot="1" x14ac:dyDescent="0.35">
      <c r="DG926" s="156"/>
    </row>
    <row r="927" spans="111:111" ht="15" thickBot="1" x14ac:dyDescent="0.35">
      <c r="DG927" s="156"/>
    </row>
    <row r="928" spans="111:111" ht="15" thickBot="1" x14ac:dyDescent="0.35">
      <c r="DG928" s="156"/>
    </row>
    <row r="929" spans="111:111" ht="15" thickBot="1" x14ac:dyDescent="0.35">
      <c r="DG929" s="156"/>
    </row>
    <row r="930" spans="111:111" ht="15" thickBot="1" x14ac:dyDescent="0.35">
      <c r="DG930" s="156"/>
    </row>
    <row r="931" spans="111:111" ht="15" thickBot="1" x14ac:dyDescent="0.35">
      <c r="DG931" s="156"/>
    </row>
    <row r="932" spans="111:111" ht="15" thickBot="1" x14ac:dyDescent="0.35">
      <c r="DG932" s="156"/>
    </row>
    <row r="933" spans="111:111" ht="15" thickBot="1" x14ac:dyDescent="0.35">
      <c r="DG933" s="156"/>
    </row>
    <row r="934" spans="111:111" ht="15" thickBot="1" x14ac:dyDescent="0.35">
      <c r="DG934" s="156"/>
    </row>
    <row r="935" spans="111:111" ht="15" thickBot="1" x14ac:dyDescent="0.35">
      <c r="DG935" s="156"/>
    </row>
    <row r="936" spans="111:111" ht="15" thickBot="1" x14ac:dyDescent="0.35">
      <c r="DG936" s="156"/>
    </row>
    <row r="937" spans="111:111" ht="15" thickBot="1" x14ac:dyDescent="0.35">
      <c r="DG937" s="156"/>
    </row>
    <row r="938" spans="111:111" ht="15" thickBot="1" x14ac:dyDescent="0.35">
      <c r="DG938" s="156"/>
    </row>
    <row r="939" spans="111:111" ht="15" thickBot="1" x14ac:dyDescent="0.35">
      <c r="DG939" s="156"/>
    </row>
    <row r="940" spans="111:111" ht="15" thickBot="1" x14ac:dyDescent="0.35">
      <c r="DG940" s="156"/>
    </row>
    <row r="941" spans="111:111" ht="15" thickBot="1" x14ac:dyDescent="0.35">
      <c r="DG941" s="156"/>
    </row>
    <row r="942" spans="111:111" ht="15" thickBot="1" x14ac:dyDescent="0.35">
      <c r="DG942" s="156"/>
    </row>
    <row r="943" spans="111:111" ht="15" thickBot="1" x14ac:dyDescent="0.35">
      <c r="DG943" s="156"/>
    </row>
    <row r="944" spans="111:111" ht="15" thickBot="1" x14ac:dyDescent="0.35">
      <c r="DG944" s="156"/>
    </row>
    <row r="945" spans="111:111" ht="15" thickBot="1" x14ac:dyDescent="0.35">
      <c r="DG945" s="156"/>
    </row>
    <row r="946" spans="111:111" ht="15" thickBot="1" x14ac:dyDescent="0.35">
      <c r="DG946" s="156"/>
    </row>
    <row r="947" spans="111:111" ht="15" thickBot="1" x14ac:dyDescent="0.35">
      <c r="DG947" s="156"/>
    </row>
    <row r="948" spans="111:111" ht="15" thickBot="1" x14ac:dyDescent="0.35">
      <c r="DG948" s="156"/>
    </row>
    <row r="949" spans="111:111" ht="15" thickBot="1" x14ac:dyDescent="0.35">
      <c r="DG949" s="156"/>
    </row>
    <row r="950" spans="111:111" ht="15" thickBot="1" x14ac:dyDescent="0.35">
      <c r="DG950" s="156"/>
    </row>
    <row r="951" spans="111:111" ht="15" thickBot="1" x14ac:dyDescent="0.35">
      <c r="DG951" s="156"/>
    </row>
    <row r="952" spans="111:111" ht="15" thickBot="1" x14ac:dyDescent="0.35">
      <c r="DG952" s="156"/>
    </row>
    <row r="953" spans="111:111" ht="15" thickBot="1" x14ac:dyDescent="0.35">
      <c r="DG953" s="156"/>
    </row>
    <row r="954" spans="111:111" ht="15" thickBot="1" x14ac:dyDescent="0.35">
      <c r="DG954" s="156"/>
    </row>
    <row r="955" spans="111:111" ht="15" thickBot="1" x14ac:dyDescent="0.35">
      <c r="DG955" s="156"/>
    </row>
    <row r="956" spans="111:111" ht="15" thickBot="1" x14ac:dyDescent="0.35">
      <c r="DG956" s="156"/>
    </row>
    <row r="957" spans="111:111" ht="15" thickBot="1" x14ac:dyDescent="0.35">
      <c r="DG957" s="156"/>
    </row>
    <row r="958" spans="111:111" ht="15" thickBot="1" x14ac:dyDescent="0.35">
      <c r="DG958" s="156"/>
    </row>
    <row r="959" spans="111:111" ht="15" thickBot="1" x14ac:dyDescent="0.35">
      <c r="DG959" s="156"/>
    </row>
    <row r="960" spans="111:111" ht="15" thickBot="1" x14ac:dyDescent="0.35">
      <c r="DG960" s="156"/>
    </row>
    <row r="961" spans="111:111" ht="15" thickBot="1" x14ac:dyDescent="0.35">
      <c r="DG961" s="156"/>
    </row>
    <row r="962" spans="111:111" ht="15" thickBot="1" x14ac:dyDescent="0.35">
      <c r="DG962" s="156"/>
    </row>
    <row r="963" spans="111:111" ht="15" thickBot="1" x14ac:dyDescent="0.35">
      <c r="DG963" s="156"/>
    </row>
    <row r="964" spans="111:111" ht="15" thickBot="1" x14ac:dyDescent="0.35">
      <c r="DG964" s="156"/>
    </row>
    <row r="965" spans="111:111" ht="15" thickBot="1" x14ac:dyDescent="0.35">
      <c r="DG965" s="156"/>
    </row>
    <row r="966" spans="111:111" ht="15" thickBot="1" x14ac:dyDescent="0.35">
      <c r="DG966" s="156"/>
    </row>
    <row r="967" spans="111:111" ht="15" thickBot="1" x14ac:dyDescent="0.35">
      <c r="DG967" s="156"/>
    </row>
    <row r="968" spans="111:111" ht="15" thickBot="1" x14ac:dyDescent="0.35">
      <c r="DG968" s="156"/>
    </row>
    <row r="969" spans="111:111" ht="15" thickBot="1" x14ac:dyDescent="0.35">
      <c r="DG969" s="156"/>
    </row>
    <row r="970" spans="111:111" ht="15" thickBot="1" x14ac:dyDescent="0.35">
      <c r="DG970" s="156"/>
    </row>
    <row r="971" spans="111:111" ht="15" thickBot="1" x14ac:dyDescent="0.35">
      <c r="DG971" s="156"/>
    </row>
    <row r="972" spans="111:111" ht="15" thickBot="1" x14ac:dyDescent="0.35">
      <c r="DG972" s="156"/>
    </row>
    <row r="973" spans="111:111" ht="15" thickBot="1" x14ac:dyDescent="0.35">
      <c r="DG973" s="156"/>
    </row>
    <row r="974" spans="111:111" ht="15" thickBot="1" x14ac:dyDescent="0.35">
      <c r="DG974" s="156"/>
    </row>
    <row r="975" spans="111:111" ht="15" thickBot="1" x14ac:dyDescent="0.35">
      <c r="DG975" s="156"/>
    </row>
    <row r="976" spans="111:111" ht="15" thickBot="1" x14ac:dyDescent="0.35">
      <c r="DG976" s="156"/>
    </row>
    <row r="977" spans="111:111" ht="15" thickBot="1" x14ac:dyDescent="0.35">
      <c r="DG977" s="156"/>
    </row>
    <row r="978" spans="111:111" ht="15" thickBot="1" x14ac:dyDescent="0.35">
      <c r="DG978" s="156"/>
    </row>
    <row r="979" spans="111:111" ht="15" thickBot="1" x14ac:dyDescent="0.35">
      <c r="DG979" s="156"/>
    </row>
    <row r="980" spans="111:111" ht="15" thickBot="1" x14ac:dyDescent="0.35">
      <c r="DG980" s="156"/>
    </row>
    <row r="981" spans="111:111" ht="15" thickBot="1" x14ac:dyDescent="0.35">
      <c r="DG981" s="156"/>
    </row>
    <row r="982" spans="111:111" ht="15" thickBot="1" x14ac:dyDescent="0.35">
      <c r="DG982" s="156"/>
    </row>
    <row r="983" spans="111:111" ht="15" thickBot="1" x14ac:dyDescent="0.35">
      <c r="DG983" s="156"/>
    </row>
    <row r="984" spans="111:111" ht="15" thickBot="1" x14ac:dyDescent="0.35">
      <c r="DG984" s="156"/>
    </row>
    <row r="985" spans="111:111" ht="15" thickBot="1" x14ac:dyDescent="0.35">
      <c r="DG985" s="156"/>
    </row>
    <row r="986" spans="111:111" ht="15" thickBot="1" x14ac:dyDescent="0.35">
      <c r="DG986" s="156"/>
    </row>
    <row r="987" spans="111:111" ht="15" thickBot="1" x14ac:dyDescent="0.35">
      <c r="DG987" s="156"/>
    </row>
    <row r="988" spans="111:111" ht="15" thickBot="1" x14ac:dyDescent="0.35">
      <c r="DG988" s="156"/>
    </row>
    <row r="989" spans="111:111" ht="15" thickBot="1" x14ac:dyDescent="0.35">
      <c r="DG989" s="156"/>
    </row>
    <row r="990" spans="111:111" ht="15" thickBot="1" x14ac:dyDescent="0.35">
      <c r="DG990" s="156"/>
    </row>
    <row r="991" spans="111:111" ht="15" thickBot="1" x14ac:dyDescent="0.35">
      <c r="DG991" s="156"/>
    </row>
    <row r="992" spans="111:111" ht="15" thickBot="1" x14ac:dyDescent="0.35">
      <c r="DG992" s="156"/>
    </row>
    <row r="993" spans="111:111" ht="15" thickBot="1" x14ac:dyDescent="0.35">
      <c r="DG993" s="156"/>
    </row>
    <row r="994" spans="111:111" ht="15" thickBot="1" x14ac:dyDescent="0.35">
      <c r="DG994" s="156"/>
    </row>
    <row r="995" spans="111:111" ht="15" thickBot="1" x14ac:dyDescent="0.35">
      <c r="DG995" s="156"/>
    </row>
    <row r="996" spans="111:111" ht="15" thickBot="1" x14ac:dyDescent="0.35">
      <c r="DG996" s="156"/>
    </row>
    <row r="997" spans="111:111" ht="15" thickBot="1" x14ac:dyDescent="0.35">
      <c r="DG997" s="156"/>
    </row>
    <row r="998" spans="111:111" ht="15" thickBot="1" x14ac:dyDescent="0.35">
      <c r="DG998" s="156"/>
    </row>
    <row r="999" spans="111:111" ht="15" thickBot="1" x14ac:dyDescent="0.35">
      <c r="DG999" s="156"/>
    </row>
    <row r="1000" spans="111:111" ht="15" thickBot="1" x14ac:dyDescent="0.35">
      <c r="DG1000" s="156"/>
    </row>
    <row r="1001" spans="111:111" ht="15" thickBot="1" x14ac:dyDescent="0.35">
      <c r="DG1001" s="156"/>
    </row>
    <row r="1002" spans="111:111" ht="15" thickBot="1" x14ac:dyDescent="0.35">
      <c r="DG1002" s="156"/>
    </row>
    <row r="1003" spans="111:111" ht="15" thickBot="1" x14ac:dyDescent="0.35">
      <c r="DG1003" s="156"/>
    </row>
    <row r="1004" spans="111:111" ht="15" thickBot="1" x14ac:dyDescent="0.35">
      <c r="DG1004" s="156"/>
    </row>
    <row r="1005" spans="111:111" ht="15" thickBot="1" x14ac:dyDescent="0.35">
      <c r="DG1005" s="156"/>
    </row>
    <row r="1006" spans="111:111" ht="15" thickBot="1" x14ac:dyDescent="0.35">
      <c r="DG1006" s="156"/>
    </row>
    <row r="1007" spans="111:111" ht="15" thickBot="1" x14ac:dyDescent="0.35">
      <c r="DG1007" s="156"/>
    </row>
    <row r="1008" spans="111:111" ht="15" thickBot="1" x14ac:dyDescent="0.35">
      <c r="DG1008" s="156"/>
    </row>
    <row r="1009" spans="111:111" ht="15" thickBot="1" x14ac:dyDescent="0.35">
      <c r="DG1009" s="156"/>
    </row>
    <row r="1010" spans="111:111" ht="15" thickBot="1" x14ac:dyDescent="0.35">
      <c r="DG1010" s="156"/>
    </row>
    <row r="1011" spans="111:111" ht="15" thickBot="1" x14ac:dyDescent="0.35">
      <c r="DG1011" s="156"/>
    </row>
    <row r="1012" spans="111:111" ht="15" thickBot="1" x14ac:dyDescent="0.35">
      <c r="DG1012" s="156"/>
    </row>
    <row r="1013" spans="111:111" ht="15" thickBot="1" x14ac:dyDescent="0.35">
      <c r="DG1013" s="156"/>
    </row>
    <row r="1014" spans="111:111" ht="15" thickBot="1" x14ac:dyDescent="0.35">
      <c r="DG1014" s="156"/>
    </row>
    <row r="1015" spans="111:111" ht="15" thickBot="1" x14ac:dyDescent="0.35">
      <c r="DG1015" s="156"/>
    </row>
    <row r="1016" spans="111:111" ht="15" thickBot="1" x14ac:dyDescent="0.35">
      <c r="DG1016" s="156"/>
    </row>
    <row r="1017" spans="111:111" ht="15" thickBot="1" x14ac:dyDescent="0.35">
      <c r="DG1017" s="156"/>
    </row>
    <row r="1018" spans="111:111" ht="15" thickBot="1" x14ac:dyDescent="0.35">
      <c r="DG1018" s="156"/>
    </row>
    <row r="1019" spans="111:111" ht="15" thickBot="1" x14ac:dyDescent="0.35">
      <c r="DG1019" s="156"/>
    </row>
    <row r="1020" spans="111:111" ht="15" thickBot="1" x14ac:dyDescent="0.35">
      <c r="DG1020" s="156"/>
    </row>
    <row r="1021" spans="111:111" ht="15" thickBot="1" x14ac:dyDescent="0.35">
      <c r="DG1021" s="156"/>
    </row>
    <row r="1022" spans="111:111" ht="15" thickBot="1" x14ac:dyDescent="0.35">
      <c r="DG1022" s="156"/>
    </row>
    <row r="1023" spans="111:111" ht="15" thickBot="1" x14ac:dyDescent="0.35">
      <c r="DG1023" s="156"/>
    </row>
    <row r="1024" spans="111:111" ht="15" thickBot="1" x14ac:dyDescent="0.35">
      <c r="DG1024" s="156"/>
    </row>
    <row r="1025" spans="111:111" ht="15" thickBot="1" x14ac:dyDescent="0.35">
      <c r="DG1025" s="156"/>
    </row>
    <row r="1026" spans="111:111" ht="15" thickBot="1" x14ac:dyDescent="0.35">
      <c r="DG1026" s="156"/>
    </row>
    <row r="1027" spans="111:111" ht="15" thickBot="1" x14ac:dyDescent="0.35">
      <c r="DG1027" s="156"/>
    </row>
    <row r="1028" spans="111:111" ht="15" thickBot="1" x14ac:dyDescent="0.35">
      <c r="DG1028" s="156"/>
    </row>
    <row r="1029" spans="111:111" ht="15" thickBot="1" x14ac:dyDescent="0.35">
      <c r="DG1029" s="156"/>
    </row>
    <row r="1030" spans="111:111" ht="15" thickBot="1" x14ac:dyDescent="0.35">
      <c r="DG1030" s="156"/>
    </row>
    <row r="1031" spans="111:111" ht="15" thickBot="1" x14ac:dyDescent="0.35">
      <c r="DG1031" s="156"/>
    </row>
    <row r="1032" spans="111:111" ht="15" thickBot="1" x14ac:dyDescent="0.35">
      <c r="DG1032" s="156"/>
    </row>
    <row r="1033" spans="111:111" ht="15" thickBot="1" x14ac:dyDescent="0.35">
      <c r="DG1033" s="156"/>
    </row>
    <row r="1034" spans="111:111" ht="15" thickBot="1" x14ac:dyDescent="0.35">
      <c r="DG1034" s="156"/>
    </row>
    <row r="1035" spans="111:111" ht="15" thickBot="1" x14ac:dyDescent="0.35">
      <c r="DG1035" s="156"/>
    </row>
    <row r="1036" spans="111:111" ht="15" thickBot="1" x14ac:dyDescent="0.35">
      <c r="DG1036" s="156"/>
    </row>
    <row r="1037" spans="111:111" ht="15" thickBot="1" x14ac:dyDescent="0.35">
      <c r="DG1037" s="156"/>
    </row>
    <row r="1038" spans="111:111" ht="15" thickBot="1" x14ac:dyDescent="0.35">
      <c r="DG1038" s="156"/>
    </row>
    <row r="1039" spans="111:111" ht="15" thickBot="1" x14ac:dyDescent="0.35">
      <c r="DG1039" s="156"/>
    </row>
    <row r="1040" spans="111:111" ht="15" thickBot="1" x14ac:dyDescent="0.35">
      <c r="DG1040" s="156"/>
    </row>
    <row r="1041" spans="111:111" ht="15" thickBot="1" x14ac:dyDescent="0.35">
      <c r="DG1041" s="156"/>
    </row>
    <row r="1042" spans="111:111" ht="15" thickBot="1" x14ac:dyDescent="0.35">
      <c r="DG1042" s="156"/>
    </row>
    <row r="1043" spans="111:111" ht="15" thickBot="1" x14ac:dyDescent="0.35">
      <c r="DG1043" s="156"/>
    </row>
    <row r="1044" spans="111:111" ht="15" thickBot="1" x14ac:dyDescent="0.35">
      <c r="DG1044" s="156"/>
    </row>
    <row r="1045" spans="111:111" ht="15" thickBot="1" x14ac:dyDescent="0.35">
      <c r="DG1045" s="156"/>
    </row>
    <row r="1046" spans="111:111" ht="15" thickBot="1" x14ac:dyDescent="0.35">
      <c r="DG1046" s="156"/>
    </row>
    <row r="1047" spans="111:111" ht="15" thickBot="1" x14ac:dyDescent="0.35">
      <c r="DG1047" s="156"/>
    </row>
    <row r="1048" spans="111:111" ht="15" thickBot="1" x14ac:dyDescent="0.35">
      <c r="DG1048" s="156"/>
    </row>
    <row r="1049" spans="111:111" ht="15" thickBot="1" x14ac:dyDescent="0.35">
      <c r="DG1049" s="156"/>
    </row>
    <row r="1050" spans="111:111" ht="15" thickBot="1" x14ac:dyDescent="0.35">
      <c r="DG1050" s="156"/>
    </row>
    <row r="1051" spans="111:111" ht="15" thickBot="1" x14ac:dyDescent="0.35">
      <c r="DG1051" s="156"/>
    </row>
    <row r="1052" spans="111:111" ht="15" thickBot="1" x14ac:dyDescent="0.35">
      <c r="DG1052" s="156"/>
    </row>
    <row r="1053" spans="111:111" ht="15" thickBot="1" x14ac:dyDescent="0.35">
      <c r="DG1053" s="156"/>
    </row>
    <row r="1054" spans="111:111" ht="15" thickBot="1" x14ac:dyDescent="0.35">
      <c r="DG1054" s="156"/>
    </row>
    <row r="1055" spans="111:111" ht="15" thickBot="1" x14ac:dyDescent="0.35">
      <c r="DG1055" s="156"/>
    </row>
    <row r="1056" spans="111:111" ht="15" thickBot="1" x14ac:dyDescent="0.35">
      <c r="DG1056" s="156"/>
    </row>
    <row r="1057" spans="111:111" ht="15" thickBot="1" x14ac:dyDescent="0.35">
      <c r="DG1057" s="156"/>
    </row>
    <row r="1058" spans="111:111" ht="15" thickBot="1" x14ac:dyDescent="0.35">
      <c r="DG1058" s="156"/>
    </row>
    <row r="1059" spans="111:111" ht="15" thickBot="1" x14ac:dyDescent="0.35">
      <c r="DG1059" s="156"/>
    </row>
    <row r="1060" spans="111:111" ht="15" thickBot="1" x14ac:dyDescent="0.35">
      <c r="DG1060" s="156"/>
    </row>
    <row r="1061" spans="111:111" ht="15" thickBot="1" x14ac:dyDescent="0.35">
      <c r="DG1061" s="156"/>
    </row>
    <row r="1062" spans="111:111" ht="15" thickBot="1" x14ac:dyDescent="0.35">
      <c r="DG1062" s="156"/>
    </row>
    <row r="1063" spans="111:111" ht="15" thickBot="1" x14ac:dyDescent="0.35">
      <c r="DG1063" s="156"/>
    </row>
    <row r="1064" spans="111:111" ht="15" thickBot="1" x14ac:dyDescent="0.35">
      <c r="DG1064" s="156"/>
    </row>
    <row r="1065" spans="111:111" ht="15" thickBot="1" x14ac:dyDescent="0.35">
      <c r="DG1065" s="156"/>
    </row>
    <row r="1066" spans="111:111" ht="15" thickBot="1" x14ac:dyDescent="0.35">
      <c r="DG1066" s="156"/>
    </row>
    <row r="1067" spans="111:111" ht="15" thickBot="1" x14ac:dyDescent="0.35">
      <c r="DG1067" s="156"/>
    </row>
    <row r="1068" spans="111:111" ht="15" thickBot="1" x14ac:dyDescent="0.35">
      <c r="DG1068" s="156"/>
    </row>
    <row r="1069" spans="111:111" ht="15" thickBot="1" x14ac:dyDescent="0.35">
      <c r="DG1069" s="156"/>
    </row>
    <row r="1070" spans="111:111" ht="15" thickBot="1" x14ac:dyDescent="0.35">
      <c r="DG1070" s="156"/>
    </row>
    <row r="1071" spans="111:111" ht="15" thickBot="1" x14ac:dyDescent="0.35">
      <c r="DG1071" s="156"/>
    </row>
    <row r="1072" spans="111:111" ht="15" thickBot="1" x14ac:dyDescent="0.35">
      <c r="DG1072" s="156"/>
    </row>
    <row r="1073" spans="111:111" ht="15" thickBot="1" x14ac:dyDescent="0.35">
      <c r="DG1073" s="156"/>
    </row>
    <row r="1074" spans="111:111" ht="15" thickBot="1" x14ac:dyDescent="0.35">
      <c r="DG1074" s="156"/>
    </row>
    <row r="1075" spans="111:111" ht="15" thickBot="1" x14ac:dyDescent="0.35">
      <c r="DG1075" s="156"/>
    </row>
    <row r="1076" spans="111:111" ht="15" thickBot="1" x14ac:dyDescent="0.35">
      <c r="DG1076" s="156"/>
    </row>
    <row r="1077" spans="111:111" ht="15" thickBot="1" x14ac:dyDescent="0.35">
      <c r="DG1077" s="156"/>
    </row>
    <row r="1078" spans="111:111" ht="15" thickBot="1" x14ac:dyDescent="0.35">
      <c r="DG1078" s="156"/>
    </row>
    <row r="1079" spans="111:111" ht="15" thickBot="1" x14ac:dyDescent="0.35">
      <c r="DG1079" s="156"/>
    </row>
    <row r="1080" spans="111:111" ht="15" thickBot="1" x14ac:dyDescent="0.35">
      <c r="DG1080" s="156"/>
    </row>
    <row r="1081" spans="111:111" ht="15" thickBot="1" x14ac:dyDescent="0.35">
      <c r="DG1081" s="156"/>
    </row>
    <row r="1082" spans="111:111" ht="15" thickBot="1" x14ac:dyDescent="0.35">
      <c r="DG1082" s="156"/>
    </row>
    <row r="1083" spans="111:111" ht="15" thickBot="1" x14ac:dyDescent="0.35">
      <c r="DG1083" s="156"/>
    </row>
    <row r="1084" spans="111:111" ht="15" thickBot="1" x14ac:dyDescent="0.35">
      <c r="DG1084" s="156"/>
    </row>
    <row r="1085" spans="111:111" ht="15" thickBot="1" x14ac:dyDescent="0.35">
      <c r="DG1085" s="156"/>
    </row>
    <row r="1086" spans="111:111" ht="15" thickBot="1" x14ac:dyDescent="0.35">
      <c r="DG1086" s="156"/>
    </row>
    <row r="1087" spans="111:111" ht="15" thickBot="1" x14ac:dyDescent="0.35">
      <c r="DG1087" s="156"/>
    </row>
    <row r="1088" spans="111:111" ht="15" thickBot="1" x14ac:dyDescent="0.35">
      <c r="DG1088" s="156"/>
    </row>
    <row r="1089" spans="111:111" ht="15" thickBot="1" x14ac:dyDescent="0.35">
      <c r="DG1089" s="156"/>
    </row>
    <row r="1090" spans="111:111" ht="15" thickBot="1" x14ac:dyDescent="0.35">
      <c r="DG1090" s="156"/>
    </row>
    <row r="1091" spans="111:111" ht="15" thickBot="1" x14ac:dyDescent="0.35">
      <c r="DG1091" s="156"/>
    </row>
    <row r="1092" spans="111:111" ht="15" thickBot="1" x14ac:dyDescent="0.35">
      <c r="DG1092" s="156"/>
    </row>
    <row r="1093" spans="111:111" ht="15" thickBot="1" x14ac:dyDescent="0.35">
      <c r="DG1093" s="156"/>
    </row>
    <row r="1094" spans="111:111" ht="15" thickBot="1" x14ac:dyDescent="0.35">
      <c r="DG1094" s="156"/>
    </row>
    <row r="1095" spans="111:111" ht="15" thickBot="1" x14ac:dyDescent="0.35">
      <c r="DG1095" s="156"/>
    </row>
    <row r="1096" spans="111:111" ht="15" thickBot="1" x14ac:dyDescent="0.35">
      <c r="DG1096" s="156"/>
    </row>
    <row r="1097" spans="111:111" ht="15" thickBot="1" x14ac:dyDescent="0.35">
      <c r="DG1097" s="156"/>
    </row>
    <row r="1098" spans="111:111" ht="15" thickBot="1" x14ac:dyDescent="0.35">
      <c r="DG1098" s="156"/>
    </row>
    <row r="1099" spans="111:111" ht="15" thickBot="1" x14ac:dyDescent="0.35">
      <c r="DG1099" s="156"/>
    </row>
    <row r="1100" spans="111:111" ht="15" thickBot="1" x14ac:dyDescent="0.35">
      <c r="DG1100" s="156"/>
    </row>
    <row r="1101" spans="111:111" ht="15" thickBot="1" x14ac:dyDescent="0.35">
      <c r="DG1101" s="156"/>
    </row>
    <row r="1102" spans="111:111" ht="15" thickBot="1" x14ac:dyDescent="0.35">
      <c r="DG1102" s="156"/>
    </row>
    <row r="1103" spans="111:111" ht="15" thickBot="1" x14ac:dyDescent="0.35">
      <c r="DG1103" s="156"/>
    </row>
    <row r="1104" spans="111:111" ht="15" thickBot="1" x14ac:dyDescent="0.35">
      <c r="DG1104" s="156"/>
    </row>
    <row r="1105" spans="111:111" ht="15" thickBot="1" x14ac:dyDescent="0.35">
      <c r="DG1105" s="156"/>
    </row>
    <row r="1106" spans="111:111" ht="15" thickBot="1" x14ac:dyDescent="0.35">
      <c r="DG1106" s="156"/>
    </row>
    <row r="1107" spans="111:111" ht="15" thickBot="1" x14ac:dyDescent="0.35">
      <c r="DG1107" s="156"/>
    </row>
    <row r="1108" spans="111:111" ht="15" thickBot="1" x14ac:dyDescent="0.35">
      <c r="DG1108" s="156"/>
    </row>
    <row r="1109" spans="111:111" ht="15" thickBot="1" x14ac:dyDescent="0.35">
      <c r="DG1109" s="156"/>
    </row>
    <row r="1110" spans="111:111" ht="15" thickBot="1" x14ac:dyDescent="0.35">
      <c r="DG1110" s="156"/>
    </row>
    <row r="1111" spans="111:111" ht="15" thickBot="1" x14ac:dyDescent="0.35">
      <c r="DG1111" s="156"/>
    </row>
    <row r="1112" spans="111:111" ht="15" thickBot="1" x14ac:dyDescent="0.35">
      <c r="DG1112" s="156"/>
    </row>
    <row r="1113" spans="111:111" ht="15" thickBot="1" x14ac:dyDescent="0.35">
      <c r="DG1113" s="156"/>
    </row>
    <row r="1114" spans="111:111" ht="15" thickBot="1" x14ac:dyDescent="0.35">
      <c r="DG1114" s="156"/>
    </row>
    <row r="1115" spans="111:111" ht="15" thickBot="1" x14ac:dyDescent="0.35">
      <c r="DG1115" s="156"/>
    </row>
    <row r="1116" spans="111:111" ht="15" thickBot="1" x14ac:dyDescent="0.35">
      <c r="DG1116" s="156"/>
    </row>
    <row r="1117" spans="111:111" ht="15" thickBot="1" x14ac:dyDescent="0.35">
      <c r="DG1117" s="156"/>
    </row>
    <row r="1118" spans="111:111" ht="15" thickBot="1" x14ac:dyDescent="0.35">
      <c r="DG1118" s="156"/>
    </row>
    <row r="1119" spans="111:111" ht="15" thickBot="1" x14ac:dyDescent="0.35">
      <c r="DG1119" s="156"/>
    </row>
    <row r="1120" spans="111:111" ht="15" thickBot="1" x14ac:dyDescent="0.35">
      <c r="DG1120" s="156"/>
    </row>
    <row r="1121" spans="111:111" ht="15" thickBot="1" x14ac:dyDescent="0.35">
      <c r="DG1121" s="156"/>
    </row>
    <row r="1122" spans="111:111" ht="15" thickBot="1" x14ac:dyDescent="0.35">
      <c r="DG1122" s="156"/>
    </row>
    <row r="1123" spans="111:111" ht="15" thickBot="1" x14ac:dyDescent="0.35">
      <c r="DG1123" s="156"/>
    </row>
    <row r="1124" spans="111:111" ht="15" thickBot="1" x14ac:dyDescent="0.35">
      <c r="DG1124" s="156"/>
    </row>
    <row r="1125" spans="111:111" ht="15" thickBot="1" x14ac:dyDescent="0.35">
      <c r="DG1125" s="156"/>
    </row>
    <row r="1126" spans="111:111" ht="15" thickBot="1" x14ac:dyDescent="0.35">
      <c r="DG1126" s="156"/>
    </row>
    <row r="1127" spans="111:111" ht="15" thickBot="1" x14ac:dyDescent="0.35">
      <c r="DG1127" s="156"/>
    </row>
    <row r="1128" spans="111:111" ht="15" thickBot="1" x14ac:dyDescent="0.35">
      <c r="DG1128" s="156"/>
    </row>
    <row r="1129" spans="111:111" ht="15" thickBot="1" x14ac:dyDescent="0.35">
      <c r="DG1129" s="156"/>
    </row>
    <row r="1130" spans="111:111" ht="15" thickBot="1" x14ac:dyDescent="0.35">
      <c r="DG1130" s="156"/>
    </row>
    <row r="1131" spans="111:111" ht="15" thickBot="1" x14ac:dyDescent="0.35">
      <c r="DG1131" s="156"/>
    </row>
    <row r="1132" spans="111:111" ht="15" thickBot="1" x14ac:dyDescent="0.35">
      <c r="DG1132" s="156"/>
    </row>
    <row r="1133" spans="111:111" ht="15" thickBot="1" x14ac:dyDescent="0.35">
      <c r="DG1133" s="156"/>
    </row>
    <row r="1134" spans="111:111" ht="15" thickBot="1" x14ac:dyDescent="0.35">
      <c r="DG1134" s="156"/>
    </row>
    <row r="1135" spans="111:111" ht="15" thickBot="1" x14ac:dyDescent="0.35">
      <c r="DG1135" s="156"/>
    </row>
    <row r="1136" spans="111:111" ht="15" thickBot="1" x14ac:dyDescent="0.35">
      <c r="DG1136" s="156"/>
    </row>
    <row r="1137" spans="111:111" ht="15" thickBot="1" x14ac:dyDescent="0.35">
      <c r="DG1137" s="156"/>
    </row>
    <row r="1138" spans="111:111" ht="15" thickBot="1" x14ac:dyDescent="0.35">
      <c r="DG1138" s="156"/>
    </row>
    <row r="1139" spans="111:111" ht="15" thickBot="1" x14ac:dyDescent="0.35">
      <c r="DG1139" s="156"/>
    </row>
    <row r="1140" spans="111:111" ht="15" thickBot="1" x14ac:dyDescent="0.35">
      <c r="DG1140" s="156"/>
    </row>
    <row r="1141" spans="111:111" ht="15" thickBot="1" x14ac:dyDescent="0.35">
      <c r="DG1141" s="156"/>
    </row>
    <row r="1142" spans="111:111" ht="15" thickBot="1" x14ac:dyDescent="0.35">
      <c r="DG1142" s="156"/>
    </row>
    <row r="1143" spans="111:111" ht="15" thickBot="1" x14ac:dyDescent="0.35">
      <c r="DG1143" s="156"/>
    </row>
    <row r="1144" spans="111:111" ht="15" thickBot="1" x14ac:dyDescent="0.35">
      <c r="DG1144" s="156"/>
    </row>
    <row r="1145" spans="111:111" ht="15" thickBot="1" x14ac:dyDescent="0.35">
      <c r="DG1145" s="156"/>
    </row>
    <row r="1146" spans="111:111" ht="15" thickBot="1" x14ac:dyDescent="0.35">
      <c r="DG1146" s="156"/>
    </row>
    <row r="1147" spans="111:111" ht="15" thickBot="1" x14ac:dyDescent="0.35">
      <c r="DG1147" s="156"/>
    </row>
    <row r="1148" spans="111:111" ht="15" thickBot="1" x14ac:dyDescent="0.35">
      <c r="DG1148" s="156"/>
    </row>
    <row r="1149" spans="111:111" ht="15" thickBot="1" x14ac:dyDescent="0.35">
      <c r="DG1149" s="156"/>
    </row>
    <row r="1150" spans="111:111" ht="15" thickBot="1" x14ac:dyDescent="0.35">
      <c r="DG1150" s="156"/>
    </row>
    <row r="1151" spans="111:111" ht="15" thickBot="1" x14ac:dyDescent="0.35">
      <c r="DG1151" s="156"/>
    </row>
    <row r="1152" spans="111:111" ht="15" thickBot="1" x14ac:dyDescent="0.35">
      <c r="DG1152" s="156"/>
    </row>
    <row r="1153" spans="111:111" ht="15" thickBot="1" x14ac:dyDescent="0.35">
      <c r="DG1153" s="156"/>
    </row>
    <row r="1154" spans="111:111" ht="15" thickBot="1" x14ac:dyDescent="0.35">
      <c r="DG1154" s="156"/>
    </row>
    <row r="1155" spans="111:111" ht="15" thickBot="1" x14ac:dyDescent="0.35">
      <c r="DG1155" s="156"/>
    </row>
    <row r="1156" spans="111:111" ht="15" thickBot="1" x14ac:dyDescent="0.35">
      <c r="DG1156" s="156"/>
    </row>
    <row r="1157" spans="111:111" ht="15" thickBot="1" x14ac:dyDescent="0.35">
      <c r="DG1157" s="156"/>
    </row>
    <row r="1158" spans="111:111" ht="15" thickBot="1" x14ac:dyDescent="0.35">
      <c r="DG1158" s="156"/>
    </row>
    <row r="1159" spans="111:111" ht="15" thickBot="1" x14ac:dyDescent="0.35">
      <c r="DG1159" s="156"/>
    </row>
    <row r="1160" spans="111:111" ht="15" thickBot="1" x14ac:dyDescent="0.35">
      <c r="DG1160" s="156"/>
    </row>
    <row r="1161" spans="111:111" ht="15" thickBot="1" x14ac:dyDescent="0.35">
      <c r="DG1161" s="156"/>
    </row>
    <row r="1162" spans="111:111" ht="15" thickBot="1" x14ac:dyDescent="0.35">
      <c r="DG1162" s="156"/>
    </row>
    <row r="1163" spans="111:111" ht="15" thickBot="1" x14ac:dyDescent="0.35">
      <c r="DG1163" s="156"/>
    </row>
    <row r="1164" spans="111:111" ht="15" thickBot="1" x14ac:dyDescent="0.35">
      <c r="DG1164" s="156"/>
    </row>
    <row r="1165" spans="111:111" ht="15" thickBot="1" x14ac:dyDescent="0.35">
      <c r="DG1165" s="156"/>
    </row>
    <row r="1166" spans="111:111" ht="15" thickBot="1" x14ac:dyDescent="0.35">
      <c r="DG1166" s="156"/>
    </row>
    <row r="1167" spans="111:111" ht="15" thickBot="1" x14ac:dyDescent="0.35">
      <c r="DG1167" s="156"/>
    </row>
    <row r="1168" spans="111:111" ht="15" thickBot="1" x14ac:dyDescent="0.35">
      <c r="DG1168" s="156"/>
    </row>
    <row r="1169" spans="111:111" ht="15" thickBot="1" x14ac:dyDescent="0.35">
      <c r="DG1169" s="156"/>
    </row>
    <row r="1170" spans="111:111" ht="15" thickBot="1" x14ac:dyDescent="0.35">
      <c r="DG1170" s="156"/>
    </row>
    <row r="1171" spans="111:111" ht="15" thickBot="1" x14ac:dyDescent="0.35">
      <c r="DG1171" s="156"/>
    </row>
    <row r="1172" spans="111:111" ht="15" thickBot="1" x14ac:dyDescent="0.35">
      <c r="DG1172" s="156"/>
    </row>
    <row r="1173" spans="111:111" ht="15" thickBot="1" x14ac:dyDescent="0.35">
      <c r="DG1173" s="156"/>
    </row>
    <row r="1174" spans="111:111" ht="15" thickBot="1" x14ac:dyDescent="0.35">
      <c r="DG1174" s="156"/>
    </row>
    <row r="1175" spans="111:111" ht="15" thickBot="1" x14ac:dyDescent="0.35">
      <c r="DG1175" s="156"/>
    </row>
    <row r="1176" spans="111:111" ht="15" thickBot="1" x14ac:dyDescent="0.35">
      <c r="DG1176" s="156"/>
    </row>
    <row r="1177" spans="111:111" ht="15" thickBot="1" x14ac:dyDescent="0.35">
      <c r="DG1177" s="156"/>
    </row>
    <row r="1178" spans="111:111" ht="15" thickBot="1" x14ac:dyDescent="0.35">
      <c r="DG1178" s="156"/>
    </row>
    <row r="1179" spans="111:111" ht="15" thickBot="1" x14ac:dyDescent="0.35">
      <c r="DG1179" s="156"/>
    </row>
    <row r="1180" spans="111:111" ht="15" thickBot="1" x14ac:dyDescent="0.35">
      <c r="DG1180" s="156"/>
    </row>
    <row r="1181" spans="111:111" ht="15" thickBot="1" x14ac:dyDescent="0.35">
      <c r="DG1181" s="156"/>
    </row>
    <row r="1182" spans="111:111" ht="15" thickBot="1" x14ac:dyDescent="0.35">
      <c r="DG1182" s="156"/>
    </row>
    <row r="1183" spans="111:111" ht="15" thickBot="1" x14ac:dyDescent="0.35">
      <c r="DG1183" s="156"/>
    </row>
    <row r="1184" spans="111:111" ht="15" thickBot="1" x14ac:dyDescent="0.35">
      <c r="DG1184" s="156"/>
    </row>
    <row r="1185" spans="111:111" ht="15" thickBot="1" x14ac:dyDescent="0.35">
      <c r="DG1185" s="156"/>
    </row>
    <row r="1186" spans="111:111" ht="15" thickBot="1" x14ac:dyDescent="0.35">
      <c r="DG1186" s="156"/>
    </row>
    <row r="1187" spans="111:111" ht="15" thickBot="1" x14ac:dyDescent="0.35">
      <c r="DG1187" s="156"/>
    </row>
    <row r="1188" spans="111:111" ht="15" thickBot="1" x14ac:dyDescent="0.35">
      <c r="DG1188" s="156"/>
    </row>
    <row r="1189" spans="111:111" ht="15" thickBot="1" x14ac:dyDescent="0.35">
      <c r="DG1189" s="156"/>
    </row>
    <row r="1190" spans="111:111" ht="15" thickBot="1" x14ac:dyDescent="0.35">
      <c r="DG1190" s="156"/>
    </row>
    <row r="1191" spans="111:111" ht="15" thickBot="1" x14ac:dyDescent="0.35">
      <c r="DG1191" s="156"/>
    </row>
    <row r="1192" spans="111:111" ht="15" thickBot="1" x14ac:dyDescent="0.35">
      <c r="DG1192" s="156"/>
    </row>
    <row r="1193" spans="111:111" ht="15" thickBot="1" x14ac:dyDescent="0.35">
      <c r="DG1193" s="156"/>
    </row>
    <row r="1194" spans="111:111" ht="15" thickBot="1" x14ac:dyDescent="0.35">
      <c r="DG1194" s="156"/>
    </row>
    <row r="1195" spans="111:111" ht="15" thickBot="1" x14ac:dyDescent="0.35">
      <c r="DG1195" s="156"/>
    </row>
    <row r="1196" spans="111:111" ht="15" thickBot="1" x14ac:dyDescent="0.35">
      <c r="DG1196" s="156"/>
    </row>
    <row r="1197" spans="111:111" ht="15" thickBot="1" x14ac:dyDescent="0.35">
      <c r="DG1197" s="156"/>
    </row>
    <row r="1198" spans="111:111" ht="15" thickBot="1" x14ac:dyDescent="0.35">
      <c r="DG1198" s="156"/>
    </row>
    <row r="1199" spans="111:111" ht="15" thickBot="1" x14ac:dyDescent="0.35">
      <c r="DG1199" s="156"/>
    </row>
    <row r="1200" spans="111:111" ht="15" thickBot="1" x14ac:dyDescent="0.35">
      <c r="DG1200" s="156"/>
    </row>
    <row r="1201" spans="111:111" ht="15" thickBot="1" x14ac:dyDescent="0.35">
      <c r="DG1201" s="156"/>
    </row>
    <row r="1202" spans="111:111" ht="15" thickBot="1" x14ac:dyDescent="0.35">
      <c r="DG1202" s="156"/>
    </row>
    <row r="1203" spans="111:111" ht="15" thickBot="1" x14ac:dyDescent="0.35">
      <c r="DG1203" s="156"/>
    </row>
    <row r="1204" spans="111:111" ht="15" thickBot="1" x14ac:dyDescent="0.35">
      <c r="DG1204" s="156"/>
    </row>
    <row r="1205" spans="111:111" ht="15" thickBot="1" x14ac:dyDescent="0.35">
      <c r="DG1205" s="156"/>
    </row>
    <row r="1206" spans="111:111" ht="15" thickBot="1" x14ac:dyDescent="0.35">
      <c r="DG1206" s="156"/>
    </row>
    <row r="1207" spans="111:111" ht="15" thickBot="1" x14ac:dyDescent="0.35">
      <c r="DG1207" s="156"/>
    </row>
    <row r="1208" spans="111:111" ht="15" thickBot="1" x14ac:dyDescent="0.35">
      <c r="DG1208" s="156"/>
    </row>
    <row r="1209" spans="111:111" ht="15" thickBot="1" x14ac:dyDescent="0.35">
      <c r="DG1209" s="156"/>
    </row>
    <row r="1210" spans="111:111" ht="15" thickBot="1" x14ac:dyDescent="0.35">
      <c r="DG1210" s="156"/>
    </row>
    <row r="1211" spans="111:111" ht="15" thickBot="1" x14ac:dyDescent="0.35">
      <c r="DG1211" s="156"/>
    </row>
    <row r="1212" spans="111:111" ht="15" thickBot="1" x14ac:dyDescent="0.35">
      <c r="DG1212" s="156"/>
    </row>
    <row r="1213" spans="111:111" ht="15" thickBot="1" x14ac:dyDescent="0.35">
      <c r="DG1213" s="156"/>
    </row>
    <row r="1214" spans="111:111" ht="15" thickBot="1" x14ac:dyDescent="0.35">
      <c r="DG1214" s="156"/>
    </row>
    <row r="1215" spans="111:111" ht="15" thickBot="1" x14ac:dyDescent="0.35">
      <c r="DG1215" s="156"/>
    </row>
    <row r="1216" spans="111:111" ht="15" thickBot="1" x14ac:dyDescent="0.35">
      <c r="DG1216" s="156"/>
    </row>
    <row r="1217" spans="111:111" ht="15" thickBot="1" x14ac:dyDescent="0.35">
      <c r="DG1217" s="156"/>
    </row>
    <row r="1218" spans="111:111" ht="15" thickBot="1" x14ac:dyDescent="0.35">
      <c r="DG1218" s="156"/>
    </row>
    <row r="1219" spans="111:111" ht="15" thickBot="1" x14ac:dyDescent="0.35">
      <c r="DG1219" s="156"/>
    </row>
    <row r="1220" spans="111:111" ht="15" thickBot="1" x14ac:dyDescent="0.35">
      <c r="DG1220" s="156"/>
    </row>
    <row r="1221" spans="111:111" ht="15" thickBot="1" x14ac:dyDescent="0.35">
      <c r="DG1221" s="156"/>
    </row>
    <row r="1222" spans="111:111" ht="15" thickBot="1" x14ac:dyDescent="0.35">
      <c r="DG1222" s="156"/>
    </row>
    <row r="1223" spans="111:111" ht="15" thickBot="1" x14ac:dyDescent="0.35">
      <c r="DG1223" s="156"/>
    </row>
    <row r="1224" spans="111:111" ht="15" thickBot="1" x14ac:dyDescent="0.35">
      <c r="DG1224" s="156"/>
    </row>
    <row r="1225" spans="111:111" ht="15" thickBot="1" x14ac:dyDescent="0.35">
      <c r="DG1225" s="156"/>
    </row>
    <row r="1226" spans="111:111" ht="15" thickBot="1" x14ac:dyDescent="0.35">
      <c r="DG1226" s="156"/>
    </row>
    <row r="1227" spans="111:111" ht="15" thickBot="1" x14ac:dyDescent="0.35">
      <c r="DG1227" s="156"/>
    </row>
    <row r="1228" spans="111:111" ht="15" thickBot="1" x14ac:dyDescent="0.35">
      <c r="DG1228" s="156"/>
    </row>
    <row r="1229" spans="111:111" ht="15" thickBot="1" x14ac:dyDescent="0.35">
      <c r="DG1229" s="156"/>
    </row>
    <row r="1230" spans="111:111" ht="15" thickBot="1" x14ac:dyDescent="0.35">
      <c r="DG1230" s="156"/>
    </row>
    <row r="1231" spans="111:111" ht="15" thickBot="1" x14ac:dyDescent="0.35">
      <c r="DG1231" s="156"/>
    </row>
    <row r="1232" spans="111:111" ht="15" thickBot="1" x14ac:dyDescent="0.35">
      <c r="DG1232" s="156"/>
    </row>
    <row r="1233" spans="111:111" ht="15" thickBot="1" x14ac:dyDescent="0.35">
      <c r="DG1233" s="156"/>
    </row>
    <row r="1234" spans="111:111" ht="15" thickBot="1" x14ac:dyDescent="0.35">
      <c r="DG1234" s="156"/>
    </row>
    <row r="1235" spans="111:111" ht="15" thickBot="1" x14ac:dyDescent="0.35">
      <c r="DG1235" s="156"/>
    </row>
    <row r="1236" spans="111:111" ht="15" thickBot="1" x14ac:dyDescent="0.35">
      <c r="DG1236" s="156"/>
    </row>
    <row r="1237" spans="111:111" ht="15" thickBot="1" x14ac:dyDescent="0.35">
      <c r="DG1237" s="156"/>
    </row>
    <row r="1238" spans="111:111" ht="15" thickBot="1" x14ac:dyDescent="0.35">
      <c r="DG1238" s="156"/>
    </row>
    <row r="1239" spans="111:111" ht="15" thickBot="1" x14ac:dyDescent="0.35">
      <c r="DG1239" s="156"/>
    </row>
    <row r="1240" spans="111:111" ht="15" thickBot="1" x14ac:dyDescent="0.35">
      <c r="DG1240" s="156"/>
    </row>
    <row r="1241" spans="111:111" ht="15" thickBot="1" x14ac:dyDescent="0.35">
      <c r="DG1241" s="156"/>
    </row>
    <row r="1242" spans="111:111" ht="15" thickBot="1" x14ac:dyDescent="0.35">
      <c r="DG1242" s="156"/>
    </row>
    <row r="1243" spans="111:111" ht="15" thickBot="1" x14ac:dyDescent="0.35">
      <c r="DG1243" s="156"/>
    </row>
    <row r="1244" spans="111:111" ht="15" thickBot="1" x14ac:dyDescent="0.35">
      <c r="DG1244" s="156"/>
    </row>
    <row r="1245" spans="111:111" ht="15" thickBot="1" x14ac:dyDescent="0.35">
      <c r="DG1245" s="156"/>
    </row>
    <row r="1246" spans="111:111" ht="15" thickBot="1" x14ac:dyDescent="0.35">
      <c r="DG1246" s="156"/>
    </row>
    <row r="1247" spans="111:111" ht="15" thickBot="1" x14ac:dyDescent="0.35">
      <c r="DG1247" s="156"/>
    </row>
    <row r="1248" spans="111:111" ht="15" thickBot="1" x14ac:dyDescent="0.35">
      <c r="DG1248" s="156"/>
    </row>
    <row r="1249" spans="111:111" ht="15" thickBot="1" x14ac:dyDescent="0.35">
      <c r="DG1249" s="156"/>
    </row>
    <row r="1250" spans="111:111" ht="15" thickBot="1" x14ac:dyDescent="0.35">
      <c r="DG1250" s="156"/>
    </row>
    <row r="1251" spans="111:111" ht="15" thickBot="1" x14ac:dyDescent="0.35">
      <c r="DG1251" s="156"/>
    </row>
    <row r="1252" spans="111:111" ht="15" thickBot="1" x14ac:dyDescent="0.35">
      <c r="DG1252" s="156"/>
    </row>
    <row r="1253" spans="111:111" ht="15" thickBot="1" x14ac:dyDescent="0.35">
      <c r="DG1253" s="156"/>
    </row>
    <row r="1254" spans="111:111" ht="15" thickBot="1" x14ac:dyDescent="0.35">
      <c r="DG1254" s="156"/>
    </row>
    <row r="1255" spans="111:111" ht="15" thickBot="1" x14ac:dyDescent="0.35">
      <c r="DG1255" s="156"/>
    </row>
    <row r="1256" spans="111:111" ht="15" thickBot="1" x14ac:dyDescent="0.35">
      <c r="DG1256" s="156"/>
    </row>
    <row r="1257" spans="111:111" ht="15" thickBot="1" x14ac:dyDescent="0.35">
      <c r="DG1257" s="156"/>
    </row>
    <row r="1258" spans="111:111" ht="15" thickBot="1" x14ac:dyDescent="0.35">
      <c r="DG1258" s="156"/>
    </row>
    <row r="1259" spans="111:111" ht="15" thickBot="1" x14ac:dyDescent="0.35">
      <c r="DG1259" s="156"/>
    </row>
    <row r="1260" spans="111:111" ht="15" thickBot="1" x14ac:dyDescent="0.35">
      <c r="DG1260" s="156"/>
    </row>
    <row r="1261" spans="111:111" ht="15" thickBot="1" x14ac:dyDescent="0.35">
      <c r="DG1261" s="156"/>
    </row>
    <row r="1262" spans="111:111" ht="15" thickBot="1" x14ac:dyDescent="0.35">
      <c r="DG1262" s="156"/>
    </row>
    <row r="1263" spans="111:111" ht="15" thickBot="1" x14ac:dyDescent="0.35">
      <c r="DG1263" s="156"/>
    </row>
    <row r="1264" spans="111:111" ht="15" thickBot="1" x14ac:dyDescent="0.35">
      <c r="DG1264" s="156"/>
    </row>
    <row r="1265" spans="111:111" ht="15" thickBot="1" x14ac:dyDescent="0.35">
      <c r="DG1265" s="156"/>
    </row>
    <row r="1266" spans="111:111" ht="15" thickBot="1" x14ac:dyDescent="0.35">
      <c r="DG1266" s="156"/>
    </row>
    <row r="1267" spans="111:111" ht="15" thickBot="1" x14ac:dyDescent="0.35">
      <c r="DG1267" s="156"/>
    </row>
    <row r="1268" spans="111:111" ht="15" thickBot="1" x14ac:dyDescent="0.35">
      <c r="DG1268" s="156"/>
    </row>
    <row r="1269" spans="111:111" ht="15" thickBot="1" x14ac:dyDescent="0.35">
      <c r="DG1269" s="156"/>
    </row>
    <row r="1270" spans="111:111" ht="15" thickBot="1" x14ac:dyDescent="0.35">
      <c r="DG1270" s="156"/>
    </row>
    <row r="1271" spans="111:111" ht="15" thickBot="1" x14ac:dyDescent="0.35">
      <c r="DG1271" s="156"/>
    </row>
    <row r="1272" spans="111:111" ht="15" thickBot="1" x14ac:dyDescent="0.35">
      <c r="DG1272" s="156"/>
    </row>
    <row r="1273" spans="111:111" ht="15" thickBot="1" x14ac:dyDescent="0.35">
      <c r="DG1273" s="156"/>
    </row>
    <row r="1274" spans="111:111" ht="15" thickBot="1" x14ac:dyDescent="0.35">
      <c r="DG1274" s="156"/>
    </row>
    <row r="1275" spans="111:111" ht="15" thickBot="1" x14ac:dyDescent="0.35">
      <c r="DG1275" s="156"/>
    </row>
    <row r="1276" spans="111:111" ht="15" thickBot="1" x14ac:dyDescent="0.35">
      <c r="DG1276" s="156"/>
    </row>
    <row r="1277" spans="111:111" ht="15" thickBot="1" x14ac:dyDescent="0.35">
      <c r="DG1277" s="156"/>
    </row>
    <row r="1278" spans="111:111" ht="15" thickBot="1" x14ac:dyDescent="0.35">
      <c r="DG1278" s="156"/>
    </row>
    <row r="1279" spans="111:111" ht="15" thickBot="1" x14ac:dyDescent="0.35">
      <c r="DG1279" s="156"/>
    </row>
    <row r="1280" spans="111:111" ht="15" thickBot="1" x14ac:dyDescent="0.35">
      <c r="DG1280" s="156"/>
    </row>
    <row r="1281" spans="111:111" ht="15" thickBot="1" x14ac:dyDescent="0.35">
      <c r="DG1281" s="156"/>
    </row>
    <row r="1282" spans="111:111" ht="15" thickBot="1" x14ac:dyDescent="0.35">
      <c r="DG1282" s="156"/>
    </row>
    <row r="1283" spans="111:111" ht="15" thickBot="1" x14ac:dyDescent="0.35">
      <c r="DG1283" s="156"/>
    </row>
    <row r="1284" spans="111:111" ht="15" thickBot="1" x14ac:dyDescent="0.35">
      <c r="DG1284" s="156"/>
    </row>
    <row r="1285" spans="111:111" ht="15" thickBot="1" x14ac:dyDescent="0.35">
      <c r="DG1285" s="156"/>
    </row>
    <row r="1286" spans="111:111" ht="15" thickBot="1" x14ac:dyDescent="0.35">
      <c r="DG1286" s="156"/>
    </row>
    <row r="1287" spans="111:111" ht="15" thickBot="1" x14ac:dyDescent="0.35">
      <c r="DG1287" s="156"/>
    </row>
    <row r="1288" spans="111:111" ht="15" thickBot="1" x14ac:dyDescent="0.35">
      <c r="DG1288" s="156"/>
    </row>
    <row r="1289" spans="111:111" ht="15" thickBot="1" x14ac:dyDescent="0.35">
      <c r="DG1289" s="156"/>
    </row>
    <row r="1290" spans="111:111" ht="15" thickBot="1" x14ac:dyDescent="0.35">
      <c r="DG1290" s="156"/>
    </row>
    <row r="1291" spans="111:111" ht="15" thickBot="1" x14ac:dyDescent="0.35">
      <c r="DG1291" s="156"/>
    </row>
    <row r="1292" spans="111:111" ht="15" thickBot="1" x14ac:dyDescent="0.35">
      <c r="DG1292" s="156"/>
    </row>
    <row r="1293" spans="111:111" ht="15" thickBot="1" x14ac:dyDescent="0.35">
      <c r="DG1293" s="156"/>
    </row>
    <row r="1294" spans="111:111" ht="15" thickBot="1" x14ac:dyDescent="0.35">
      <c r="DG1294" s="156"/>
    </row>
    <row r="1295" spans="111:111" ht="15" thickBot="1" x14ac:dyDescent="0.35">
      <c r="DG1295" s="156"/>
    </row>
    <row r="1296" spans="111:111" ht="15" thickBot="1" x14ac:dyDescent="0.35">
      <c r="DG1296" s="156"/>
    </row>
    <row r="1297" spans="111:111" ht="15" thickBot="1" x14ac:dyDescent="0.35">
      <c r="DG1297" s="156"/>
    </row>
    <row r="1298" spans="111:111" ht="15" thickBot="1" x14ac:dyDescent="0.35">
      <c r="DG1298" s="156"/>
    </row>
    <row r="1299" spans="111:111" ht="15" thickBot="1" x14ac:dyDescent="0.35">
      <c r="DG1299" s="156"/>
    </row>
    <row r="1300" spans="111:111" ht="15" thickBot="1" x14ac:dyDescent="0.35">
      <c r="DG1300" s="156"/>
    </row>
    <row r="1301" spans="111:111" ht="15" thickBot="1" x14ac:dyDescent="0.35">
      <c r="DG1301" s="156"/>
    </row>
    <row r="1302" spans="111:111" ht="15" thickBot="1" x14ac:dyDescent="0.35">
      <c r="DG1302" s="156"/>
    </row>
    <row r="1303" spans="111:111" ht="15" thickBot="1" x14ac:dyDescent="0.35">
      <c r="DG1303" s="156"/>
    </row>
    <row r="1304" spans="111:111" ht="15" thickBot="1" x14ac:dyDescent="0.35">
      <c r="DG1304" s="156"/>
    </row>
    <row r="1305" spans="111:111" ht="15" thickBot="1" x14ac:dyDescent="0.35">
      <c r="DG1305" s="156"/>
    </row>
    <row r="1306" spans="111:111" ht="15" thickBot="1" x14ac:dyDescent="0.35">
      <c r="DG1306" s="156"/>
    </row>
    <row r="1307" spans="111:111" ht="15" thickBot="1" x14ac:dyDescent="0.35">
      <c r="DG1307" s="156"/>
    </row>
    <row r="1308" spans="111:111" ht="15" thickBot="1" x14ac:dyDescent="0.35">
      <c r="DG1308" s="156"/>
    </row>
    <row r="1309" spans="111:111" ht="15" thickBot="1" x14ac:dyDescent="0.35">
      <c r="DG1309" s="156"/>
    </row>
    <row r="1310" spans="111:111" ht="15" thickBot="1" x14ac:dyDescent="0.35">
      <c r="DG1310" s="156"/>
    </row>
    <row r="1311" spans="111:111" ht="15" thickBot="1" x14ac:dyDescent="0.35">
      <c r="DG1311" s="156"/>
    </row>
    <row r="1312" spans="111:111" ht="15" thickBot="1" x14ac:dyDescent="0.35">
      <c r="DG1312" s="156"/>
    </row>
    <row r="1313" spans="111:111" ht="15" thickBot="1" x14ac:dyDescent="0.35">
      <c r="DG1313" s="156"/>
    </row>
    <row r="1314" spans="111:111" ht="15" thickBot="1" x14ac:dyDescent="0.35">
      <c r="DG1314" s="156"/>
    </row>
    <row r="1315" spans="111:111" ht="15" thickBot="1" x14ac:dyDescent="0.35">
      <c r="DG1315" s="156"/>
    </row>
    <row r="1316" spans="111:111" ht="15" thickBot="1" x14ac:dyDescent="0.35">
      <c r="DG1316" s="156"/>
    </row>
    <row r="1317" spans="111:111" ht="15" thickBot="1" x14ac:dyDescent="0.35">
      <c r="DG1317" s="156"/>
    </row>
    <row r="1318" spans="111:111" ht="15" thickBot="1" x14ac:dyDescent="0.35">
      <c r="DG1318" s="156"/>
    </row>
    <row r="1319" spans="111:111" ht="15" thickBot="1" x14ac:dyDescent="0.35">
      <c r="DG1319" s="156"/>
    </row>
    <row r="1320" spans="111:111" ht="15" thickBot="1" x14ac:dyDescent="0.35">
      <c r="DG1320" s="156"/>
    </row>
    <row r="1321" spans="111:111" ht="15" thickBot="1" x14ac:dyDescent="0.35">
      <c r="DG1321" s="156"/>
    </row>
    <row r="1322" spans="111:111" ht="15" thickBot="1" x14ac:dyDescent="0.35">
      <c r="DG1322" s="156"/>
    </row>
    <row r="1323" spans="111:111" ht="15" thickBot="1" x14ac:dyDescent="0.35">
      <c r="DG1323" s="156"/>
    </row>
    <row r="1324" spans="111:111" ht="15" thickBot="1" x14ac:dyDescent="0.35">
      <c r="DG1324" s="156"/>
    </row>
    <row r="1325" spans="111:111" ht="15" thickBot="1" x14ac:dyDescent="0.35">
      <c r="DG1325" s="156"/>
    </row>
    <row r="1326" spans="111:111" ht="15" thickBot="1" x14ac:dyDescent="0.35">
      <c r="DG1326" s="156"/>
    </row>
    <row r="1327" spans="111:111" ht="15" thickBot="1" x14ac:dyDescent="0.35">
      <c r="DG1327" s="156"/>
    </row>
    <row r="1328" spans="111:111" ht="15" thickBot="1" x14ac:dyDescent="0.35">
      <c r="DG1328" s="156"/>
    </row>
    <row r="1329" spans="111:111" ht="15" thickBot="1" x14ac:dyDescent="0.35">
      <c r="DG1329" s="156"/>
    </row>
    <row r="1330" spans="111:111" ht="15" thickBot="1" x14ac:dyDescent="0.35">
      <c r="DG1330" s="156"/>
    </row>
    <row r="1331" spans="111:111" ht="15" thickBot="1" x14ac:dyDescent="0.35">
      <c r="DG1331" s="156"/>
    </row>
    <row r="1332" spans="111:111" ht="15" thickBot="1" x14ac:dyDescent="0.35">
      <c r="DG1332" s="156"/>
    </row>
    <row r="1333" spans="111:111" ht="15" thickBot="1" x14ac:dyDescent="0.35">
      <c r="DG1333" s="156"/>
    </row>
    <row r="1334" spans="111:111" ht="15" thickBot="1" x14ac:dyDescent="0.35">
      <c r="DG1334" s="156"/>
    </row>
    <row r="1335" spans="111:111" ht="15" thickBot="1" x14ac:dyDescent="0.35">
      <c r="DG1335" s="156"/>
    </row>
    <row r="1336" spans="111:111" ht="15" thickBot="1" x14ac:dyDescent="0.35">
      <c r="DG1336" s="156"/>
    </row>
    <row r="1337" spans="111:111" ht="15" thickBot="1" x14ac:dyDescent="0.35">
      <c r="DG1337" s="156"/>
    </row>
    <row r="1338" spans="111:111" ht="15" thickBot="1" x14ac:dyDescent="0.35">
      <c r="DG1338" s="156"/>
    </row>
    <row r="1339" spans="111:111" ht="15" thickBot="1" x14ac:dyDescent="0.35">
      <c r="DG1339" s="156"/>
    </row>
    <row r="1340" spans="111:111" ht="15" thickBot="1" x14ac:dyDescent="0.35">
      <c r="DG1340" s="156"/>
    </row>
    <row r="1341" spans="111:111" ht="15" thickBot="1" x14ac:dyDescent="0.35">
      <c r="DG1341" s="156"/>
    </row>
    <row r="1342" spans="111:111" ht="15" thickBot="1" x14ac:dyDescent="0.35">
      <c r="DG1342" s="156"/>
    </row>
    <row r="1343" spans="111:111" ht="15" thickBot="1" x14ac:dyDescent="0.35">
      <c r="DG1343" s="156"/>
    </row>
    <row r="1344" spans="111:111" ht="15" thickBot="1" x14ac:dyDescent="0.35">
      <c r="DG1344" s="156"/>
    </row>
    <row r="1345" spans="111:111" ht="15" thickBot="1" x14ac:dyDescent="0.35">
      <c r="DG1345" s="156"/>
    </row>
    <row r="1346" spans="111:111" ht="15" thickBot="1" x14ac:dyDescent="0.35">
      <c r="DG1346" s="156"/>
    </row>
    <row r="1347" spans="111:111" ht="15" thickBot="1" x14ac:dyDescent="0.35">
      <c r="DG1347" s="156"/>
    </row>
    <row r="1348" spans="111:111" ht="15" thickBot="1" x14ac:dyDescent="0.35">
      <c r="DG1348" s="156"/>
    </row>
    <row r="1349" spans="111:111" ht="15" thickBot="1" x14ac:dyDescent="0.35">
      <c r="DG1349" s="156"/>
    </row>
    <row r="1350" spans="111:111" ht="15" thickBot="1" x14ac:dyDescent="0.35">
      <c r="DG1350" s="156"/>
    </row>
    <row r="1351" spans="111:111" ht="15" thickBot="1" x14ac:dyDescent="0.35">
      <c r="DG1351" s="156"/>
    </row>
    <row r="1352" spans="111:111" ht="15" thickBot="1" x14ac:dyDescent="0.35">
      <c r="DG1352" s="156"/>
    </row>
    <row r="1353" spans="111:111" ht="15" thickBot="1" x14ac:dyDescent="0.35">
      <c r="DG1353" s="156"/>
    </row>
    <row r="1354" spans="111:111" ht="15" thickBot="1" x14ac:dyDescent="0.35">
      <c r="DG1354" s="156"/>
    </row>
    <row r="1355" spans="111:111" ht="15" thickBot="1" x14ac:dyDescent="0.35">
      <c r="DG1355" s="156"/>
    </row>
    <row r="1356" spans="111:111" ht="15" thickBot="1" x14ac:dyDescent="0.35">
      <c r="DG1356" s="156"/>
    </row>
    <row r="1357" spans="111:111" ht="15" thickBot="1" x14ac:dyDescent="0.35">
      <c r="DG1357" s="156"/>
    </row>
    <row r="1358" spans="111:111" ht="15" thickBot="1" x14ac:dyDescent="0.35">
      <c r="DG1358" s="156"/>
    </row>
    <row r="1359" spans="111:111" ht="15" thickBot="1" x14ac:dyDescent="0.35">
      <c r="DG1359" s="156"/>
    </row>
    <row r="1360" spans="111:111" ht="15" thickBot="1" x14ac:dyDescent="0.35">
      <c r="DG1360" s="156"/>
    </row>
    <row r="1361" spans="111:111" ht="15" thickBot="1" x14ac:dyDescent="0.35">
      <c r="DG1361" s="156"/>
    </row>
    <row r="1362" spans="111:111" ht="15" thickBot="1" x14ac:dyDescent="0.35">
      <c r="DG1362" s="156"/>
    </row>
    <row r="1363" spans="111:111" ht="15" thickBot="1" x14ac:dyDescent="0.35">
      <c r="DG1363" s="156"/>
    </row>
    <row r="1364" spans="111:111" ht="15" thickBot="1" x14ac:dyDescent="0.35">
      <c r="DG1364" s="156"/>
    </row>
    <row r="1365" spans="111:111" ht="15" thickBot="1" x14ac:dyDescent="0.35">
      <c r="DG1365" s="156"/>
    </row>
    <row r="1366" spans="111:111" ht="15" thickBot="1" x14ac:dyDescent="0.35">
      <c r="DG1366" s="156"/>
    </row>
    <row r="1367" spans="111:111" ht="15" thickBot="1" x14ac:dyDescent="0.35">
      <c r="DG1367" s="156"/>
    </row>
    <row r="1368" spans="111:111" ht="15" thickBot="1" x14ac:dyDescent="0.35">
      <c r="DG1368" s="156"/>
    </row>
    <row r="1369" spans="111:111" ht="15" thickBot="1" x14ac:dyDescent="0.35">
      <c r="DG1369" s="156"/>
    </row>
    <row r="1370" spans="111:111" ht="15" thickBot="1" x14ac:dyDescent="0.35">
      <c r="DG1370" s="156"/>
    </row>
    <row r="1371" spans="111:111" ht="15" thickBot="1" x14ac:dyDescent="0.35">
      <c r="DG1371" s="156"/>
    </row>
    <row r="1372" spans="111:111" ht="15" thickBot="1" x14ac:dyDescent="0.35">
      <c r="DG1372" s="156"/>
    </row>
    <row r="1373" spans="111:111" ht="15" thickBot="1" x14ac:dyDescent="0.35">
      <c r="DG1373" s="156"/>
    </row>
    <row r="1374" spans="111:111" ht="15" thickBot="1" x14ac:dyDescent="0.35">
      <c r="DG1374" s="156"/>
    </row>
    <row r="1375" spans="111:111" ht="15" thickBot="1" x14ac:dyDescent="0.35">
      <c r="DG1375" s="156"/>
    </row>
    <row r="1376" spans="111:111" ht="15" thickBot="1" x14ac:dyDescent="0.35">
      <c r="DG1376" s="156"/>
    </row>
    <row r="1377" spans="111:111" ht="15" thickBot="1" x14ac:dyDescent="0.35">
      <c r="DG1377" s="156"/>
    </row>
    <row r="1378" spans="111:111" ht="15" thickBot="1" x14ac:dyDescent="0.35">
      <c r="DG1378" s="156"/>
    </row>
    <row r="1379" spans="111:111" ht="15" thickBot="1" x14ac:dyDescent="0.35">
      <c r="DG1379" s="156"/>
    </row>
    <row r="1380" spans="111:111" ht="15" thickBot="1" x14ac:dyDescent="0.35">
      <c r="DG1380" s="156"/>
    </row>
    <row r="1381" spans="111:111" ht="15" thickBot="1" x14ac:dyDescent="0.35">
      <c r="DG1381" s="156"/>
    </row>
    <row r="1382" spans="111:111" ht="15" thickBot="1" x14ac:dyDescent="0.35">
      <c r="DG1382" s="156"/>
    </row>
    <row r="1383" spans="111:111" ht="15" thickBot="1" x14ac:dyDescent="0.35">
      <c r="DG1383" s="156"/>
    </row>
    <row r="1384" spans="111:111" ht="15" thickBot="1" x14ac:dyDescent="0.35">
      <c r="DG1384" s="156"/>
    </row>
    <row r="1385" spans="111:111" ht="15" thickBot="1" x14ac:dyDescent="0.35">
      <c r="DG1385" s="156"/>
    </row>
    <row r="1386" spans="111:111" ht="15" thickBot="1" x14ac:dyDescent="0.35">
      <c r="DG1386" s="156"/>
    </row>
    <row r="1387" spans="111:111" ht="15" thickBot="1" x14ac:dyDescent="0.35">
      <c r="DG1387" s="156"/>
    </row>
    <row r="1388" spans="111:111" ht="15" thickBot="1" x14ac:dyDescent="0.35">
      <c r="DG1388" s="156"/>
    </row>
    <row r="1389" spans="111:111" ht="15" thickBot="1" x14ac:dyDescent="0.35">
      <c r="DG1389" s="156"/>
    </row>
    <row r="1390" spans="111:111" ht="15" thickBot="1" x14ac:dyDescent="0.35">
      <c r="DG1390" s="156"/>
    </row>
    <row r="1391" spans="111:111" ht="15" thickBot="1" x14ac:dyDescent="0.35">
      <c r="DG1391" s="156"/>
    </row>
    <row r="1392" spans="111:111" ht="15" thickBot="1" x14ac:dyDescent="0.35">
      <c r="DG1392" s="156"/>
    </row>
    <row r="1393" spans="111:111" ht="15" thickBot="1" x14ac:dyDescent="0.35">
      <c r="DG1393" s="156"/>
    </row>
    <row r="1394" spans="111:111" ht="15" thickBot="1" x14ac:dyDescent="0.35">
      <c r="DG1394" s="156"/>
    </row>
    <row r="1395" spans="111:111" ht="15" thickBot="1" x14ac:dyDescent="0.35">
      <c r="DG1395" s="156"/>
    </row>
    <row r="1396" spans="111:111" ht="15" thickBot="1" x14ac:dyDescent="0.35">
      <c r="DG1396" s="156"/>
    </row>
    <row r="1397" spans="111:111" ht="15" thickBot="1" x14ac:dyDescent="0.35">
      <c r="DG1397" s="156"/>
    </row>
    <row r="1398" spans="111:111" ht="15" thickBot="1" x14ac:dyDescent="0.35">
      <c r="DG1398" s="156"/>
    </row>
    <row r="1399" spans="111:111" ht="15" thickBot="1" x14ac:dyDescent="0.35">
      <c r="DG1399" s="156"/>
    </row>
    <row r="1400" spans="111:111" ht="15" thickBot="1" x14ac:dyDescent="0.35">
      <c r="DG1400" s="156"/>
    </row>
    <row r="1401" spans="111:111" ht="15" thickBot="1" x14ac:dyDescent="0.35">
      <c r="DG1401" s="156"/>
    </row>
    <row r="1402" spans="111:111" ht="15" thickBot="1" x14ac:dyDescent="0.35">
      <c r="DG1402" s="156"/>
    </row>
    <row r="1403" spans="111:111" ht="15" thickBot="1" x14ac:dyDescent="0.35">
      <c r="DG1403" s="156"/>
    </row>
    <row r="1404" spans="111:111" ht="15" thickBot="1" x14ac:dyDescent="0.35">
      <c r="DG1404" s="156"/>
    </row>
    <row r="1405" spans="111:111" ht="15" thickBot="1" x14ac:dyDescent="0.35">
      <c r="DG1405" s="156"/>
    </row>
    <row r="1406" spans="111:111" ht="15" thickBot="1" x14ac:dyDescent="0.35">
      <c r="DG1406" s="156"/>
    </row>
    <row r="1407" spans="111:111" ht="15" thickBot="1" x14ac:dyDescent="0.35">
      <c r="DG1407" s="156"/>
    </row>
    <row r="1408" spans="111:111" ht="15" thickBot="1" x14ac:dyDescent="0.35">
      <c r="DG1408" s="156"/>
    </row>
    <row r="1409" spans="111:111" ht="15" thickBot="1" x14ac:dyDescent="0.35">
      <c r="DG1409" s="156"/>
    </row>
    <row r="1410" spans="111:111" ht="15" thickBot="1" x14ac:dyDescent="0.35">
      <c r="DG1410" s="156"/>
    </row>
    <row r="1411" spans="111:111" ht="15" thickBot="1" x14ac:dyDescent="0.35">
      <c r="DG1411" s="156"/>
    </row>
    <row r="1412" spans="111:111" ht="15" thickBot="1" x14ac:dyDescent="0.35">
      <c r="DG1412" s="156"/>
    </row>
    <row r="1413" spans="111:111" ht="15" thickBot="1" x14ac:dyDescent="0.35">
      <c r="DG1413" s="156"/>
    </row>
    <row r="1414" spans="111:111" ht="15" thickBot="1" x14ac:dyDescent="0.35">
      <c r="DG1414" s="156"/>
    </row>
    <row r="1415" spans="111:111" ht="15" thickBot="1" x14ac:dyDescent="0.35">
      <c r="DG1415" s="156"/>
    </row>
    <row r="1416" spans="111:111" ht="15" thickBot="1" x14ac:dyDescent="0.35">
      <c r="DG1416" s="156"/>
    </row>
    <row r="1417" spans="111:111" ht="15" thickBot="1" x14ac:dyDescent="0.35">
      <c r="DG1417" s="156"/>
    </row>
    <row r="1418" spans="111:111" ht="15" thickBot="1" x14ac:dyDescent="0.35">
      <c r="DG1418" s="156"/>
    </row>
    <row r="1419" spans="111:111" ht="15" thickBot="1" x14ac:dyDescent="0.35">
      <c r="DG1419" s="156"/>
    </row>
    <row r="1420" spans="111:111" ht="15" thickBot="1" x14ac:dyDescent="0.35">
      <c r="DG1420" s="156"/>
    </row>
    <row r="1421" spans="111:111" ht="15" thickBot="1" x14ac:dyDescent="0.35">
      <c r="DG1421" s="156"/>
    </row>
    <row r="1422" spans="111:111" ht="15" thickBot="1" x14ac:dyDescent="0.35">
      <c r="DG1422" s="156"/>
    </row>
    <row r="1423" spans="111:111" ht="15" thickBot="1" x14ac:dyDescent="0.35">
      <c r="DG1423" s="156"/>
    </row>
    <row r="1424" spans="111:111" ht="15" thickBot="1" x14ac:dyDescent="0.35">
      <c r="DG1424" s="156"/>
    </row>
    <row r="1425" spans="111:111" ht="15" thickBot="1" x14ac:dyDescent="0.35">
      <c r="DG1425" s="156"/>
    </row>
    <row r="1426" spans="111:111" ht="15" thickBot="1" x14ac:dyDescent="0.35">
      <c r="DG1426" s="156"/>
    </row>
    <row r="1427" spans="111:111" ht="15" thickBot="1" x14ac:dyDescent="0.35">
      <c r="DG1427" s="156"/>
    </row>
    <row r="1428" spans="111:111" ht="15" thickBot="1" x14ac:dyDescent="0.35">
      <c r="DG1428" s="156"/>
    </row>
    <row r="1429" spans="111:111" ht="15" thickBot="1" x14ac:dyDescent="0.35">
      <c r="DG1429" s="156"/>
    </row>
    <row r="1430" spans="111:111" ht="15" thickBot="1" x14ac:dyDescent="0.35">
      <c r="DG1430" s="156"/>
    </row>
    <row r="1431" spans="111:111" ht="15" thickBot="1" x14ac:dyDescent="0.35">
      <c r="DG1431" s="156"/>
    </row>
    <row r="1432" spans="111:111" ht="15" thickBot="1" x14ac:dyDescent="0.35">
      <c r="DG1432" s="156"/>
    </row>
    <row r="1433" spans="111:111" ht="15" thickBot="1" x14ac:dyDescent="0.35">
      <c r="DG1433" s="156"/>
    </row>
    <row r="1434" spans="111:111" ht="15" thickBot="1" x14ac:dyDescent="0.35">
      <c r="DG1434" s="156"/>
    </row>
    <row r="1435" spans="111:111" ht="15" thickBot="1" x14ac:dyDescent="0.35">
      <c r="DG1435" s="156"/>
    </row>
    <row r="1436" spans="111:111" ht="15" thickBot="1" x14ac:dyDescent="0.35">
      <c r="DG1436" s="156"/>
    </row>
    <row r="1437" spans="111:111" ht="15" thickBot="1" x14ac:dyDescent="0.35">
      <c r="DG1437" s="156"/>
    </row>
    <row r="1438" spans="111:111" ht="15" thickBot="1" x14ac:dyDescent="0.35">
      <c r="DG1438" s="156"/>
    </row>
    <row r="1439" spans="111:111" ht="15" thickBot="1" x14ac:dyDescent="0.35">
      <c r="DG1439" s="156"/>
    </row>
    <row r="1440" spans="111:111" ht="15" thickBot="1" x14ac:dyDescent="0.35">
      <c r="DG1440" s="156"/>
    </row>
    <row r="1441" spans="111:111" ht="15" thickBot="1" x14ac:dyDescent="0.35">
      <c r="DG1441" s="156"/>
    </row>
    <row r="1442" spans="111:111" ht="15" thickBot="1" x14ac:dyDescent="0.35">
      <c r="DG1442" s="156"/>
    </row>
    <row r="1443" spans="111:111" ht="15" thickBot="1" x14ac:dyDescent="0.35">
      <c r="DG1443" s="156"/>
    </row>
    <row r="1444" spans="111:111" ht="15" thickBot="1" x14ac:dyDescent="0.35">
      <c r="DG1444" s="156"/>
    </row>
    <row r="1445" spans="111:111" ht="15" thickBot="1" x14ac:dyDescent="0.35">
      <c r="DG1445" s="156"/>
    </row>
    <row r="1446" spans="111:111" ht="15" thickBot="1" x14ac:dyDescent="0.35">
      <c r="DG1446" s="156"/>
    </row>
    <row r="1447" spans="111:111" ht="15" thickBot="1" x14ac:dyDescent="0.35">
      <c r="DG1447" s="156"/>
    </row>
    <row r="1448" spans="111:111" ht="15" thickBot="1" x14ac:dyDescent="0.35">
      <c r="DG1448" s="156"/>
    </row>
    <row r="1449" spans="111:111" ht="15" thickBot="1" x14ac:dyDescent="0.35">
      <c r="DG1449" s="156"/>
    </row>
    <row r="1450" spans="111:111" ht="15" thickBot="1" x14ac:dyDescent="0.35">
      <c r="DG1450" s="156"/>
    </row>
    <row r="1451" spans="111:111" ht="15" thickBot="1" x14ac:dyDescent="0.35">
      <c r="DG1451" s="156"/>
    </row>
    <row r="1452" spans="111:111" ht="15" thickBot="1" x14ac:dyDescent="0.35">
      <c r="DG1452" s="156"/>
    </row>
    <row r="1453" spans="111:111" ht="15" thickBot="1" x14ac:dyDescent="0.35">
      <c r="DG1453" s="156"/>
    </row>
    <row r="1454" spans="111:111" ht="15" thickBot="1" x14ac:dyDescent="0.35">
      <c r="DG1454" s="156"/>
    </row>
    <row r="1455" spans="111:111" ht="15" thickBot="1" x14ac:dyDescent="0.35">
      <c r="DG1455" s="156"/>
    </row>
    <row r="1456" spans="111:111" ht="15" thickBot="1" x14ac:dyDescent="0.35">
      <c r="DG1456" s="156"/>
    </row>
    <row r="1457" spans="111:111" ht="15" thickBot="1" x14ac:dyDescent="0.35">
      <c r="DG1457" s="156"/>
    </row>
    <row r="1458" spans="111:111" ht="15" thickBot="1" x14ac:dyDescent="0.35">
      <c r="DG1458" s="156"/>
    </row>
    <row r="1459" spans="111:111" ht="15" thickBot="1" x14ac:dyDescent="0.35">
      <c r="DG1459" s="156"/>
    </row>
    <row r="1460" spans="111:111" ht="15" thickBot="1" x14ac:dyDescent="0.35">
      <c r="DG1460" s="156"/>
    </row>
    <row r="1461" spans="111:111" ht="15" thickBot="1" x14ac:dyDescent="0.35">
      <c r="DG1461" s="156"/>
    </row>
    <row r="1462" spans="111:111" ht="15" thickBot="1" x14ac:dyDescent="0.35">
      <c r="DG1462" s="156"/>
    </row>
    <row r="1463" spans="111:111" ht="15" thickBot="1" x14ac:dyDescent="0.35">
      <c r="DG1463" s="156"/>
    </row>
    <row r="1464" spans="111:111" ht="15" thickBot="1" x14ac:dyDescent="0.35">
      <c r="DG1464" s="156"/>
    </row>
    <row r="1465" spans="111:111" ht="15" thickBot="1" x14ac:dyDescent="0.35">
      <c r="DG1465" s="156"/>
    </row>
    <row r="1466" spans="111:111" ht="15" thickBot="1" x14ac:dyDescent="0.35">
      <c r="DG1466" s="156"/>
    </row>
    <row r="1467" spans="111:111" ht="15" thickBot="1" x14ac:dyDescent="0.35">
      <c r="DG1467" s="156"/>
    </row>
    <row r="1468" spans="111:111" ht="15" thickBot="1" x14ac:dyDescent="0.35">
      <c r="DG1468" s="156"/>
    </row>
    <row r="1469" spans="111:111" ht="15" thickBot="1" x14ac:dyDescent="0.35">
      <c r="DG1469" s="156"/>
    </row>
    <row r="1470" spans="111:111" ht="15" thickBot="1" x14ac:dyDescent="0.35">
      <c r="DG1470" s="156"/>
    </row>
    <row r="1471" spans="111:111" ht="15" thickBot="1" x14ac:dyDescent="0.35">
      <c r="DG1471" s="156"/>
    </row>
    <row r="1472" spans="111:111" ht="15" thickBot="1" x14ac:dyDescent="0.35">
      <c r="DG1472" s="156"/>
    </row>
    <row r="1473" spans="111:111" ht="15" thickBot="1" x14ac:dyDescent="0.35">
      <c r="DG1473" s="156"/>
    </row>
    <row r="1474" spans="111:111" ht="15" thickBot="1" x14ac:dyDescent="0.35">
      <c r="DG1474" s="156"/>
    </row>
    <row r="1475" spans="111:111" ht="15" thickBot="1" x14ac:dyDescent="0.35">
      <c r="DG1475" s="156"/>
    </row>
    <row r="1476" spans="111:111" ht="15" thickBot="1" x14ac:dyDescent="0.35">
      <c r="DG1476" s="156"/>
    </row>
    <row r="1477" spans="111:111" ht="15" thickBot="1" x14ac:dyDescent="0.35">
      <c r="DG1477" s="156"/>
    </row>
    <row r="1478" spans="111:111" ht="15" thickBot="1" x14ac:dyDescent="0.35">
      <c r="DG1478" s="156"/>
    </row>
    <row r="1479" spans="111:111" ht="15" thickBot="1" x14ac:dyDescent="0.35">
      <c r="DG1479" s="156"/>
    </row>
    <row r="1480" spans="111:111" ht="15" thickBot="1" x14ac:dyDescent="0.35">
      <c r="DG1480" s="156"/>
    </row>
    <row r="1481" spans="111:111" ht="15" thickBot="1" x14ac:dyDescent="0.35">
      <c r="DG1481" s="156"/>
    </row>
    <row r="1482" spans="111:111" ht="15" thickBot="1" x14ac:dyDescent="0.35">
      <c r="DG1482" s="156"/>
    </row>
    <row r="1483" spans="111:111" ht="15" thickBot="1" x14ac:dyDescent="0.35">
      <c r="DG1483" s="156"/>
    </row>
    <row r="1484" spans="111:111" ht="15" thickBot="1" x14ac:dyDescent="0.35">
      <c r="DG1484" s="156"/>
    </row>
    <row r="1485" spans="111:111" ht="15" thickBot="1" x14ac:dyDescent="0.35">
      <c r="DG1485" s="156"/>
    </row>
    <row r="1486" spans="111:111" ht="15" thickBot="1" x14ac:dyDescent="0.35">
      <c r="DG1486" s="156"/>
    </row>
    <row r="1487" spans="111:111" ht="15" thickBot="1" x14ac:dyDescent="0.35">
      <c r="DG1487" s="156"/>
    </row>
    <row r="1488" spans="111:111" ht="15" thickBot="1" x14ac:dyDescent="0.35">
      <c r="DG1488" s="156"/>
    </row>
    <row r="1489" spans="111:111" ht="15" thickBot="1" x14ac:dyDescent="0.35">
      <c r="DG1489" s="156"/>
    </row>
    <row r="1490" spans="111:111" ht="15" thickBot="1" x14ac:dyDescent="0.35">
      <c r="DG1490" s="156"/>
    </row>
    <row r="1491" spans="111:111" ht="15" thickBot="1" x14ac:dyDescent="0.35">
      <c r="DG1491" s="156"/>
    </row>
    <row r="1492" spans="111:111" ht="15" thickBot="1" x14ac:dyDescent="0.35">
      <c r="DG1492" s="156"/>
    </row>
    <row r="1493" spans="111:111" ht="15" thickBot="1" x14ac:dyDescent="0.35">
      <c r="DG1493" s="156"/>
    </row>
    <row r="1494" spans="111:111" ht="15" thickBot="1" x14ac:dyDescent="0.35">
      <c r="DG1494" s="156"/>
    </row>
    <row r="1495" spans="111:111" ht="15" thickBot="1" x14ac:dyDescent="0.35">
      <c r="DG1495" s="156"/>
    </row>
    <row r="1496" spans="111:111" ht="15" thickBot="1" x14ac:dyDescent="0.35">
      <c r="DG1496" s="156"/>
    </row>
    <row r="1497" spans="111:111" ht="15" thickBot="1" x14ac:dyDescent="0.35">
      <c r="DG1497" s="156"/>
    </row>
    <row r="1498" spans="111:111" ht="15" thickBot="1" x14ac:dyDescent="0.35">
      <c r="DG1498" s="156"/>
    </row>
    <row r="1499" spans="111:111" ht="15" thickBot="1" x14ac:dyDescent="0.35">
      <c r="DG1499" s="156"/>
    </row>
    <row r="1500" spans="111:111" ht="15" thickBot="1" x14ac:dyDescent="0.35">
      <c r="DG1500" s="156"/>
    </row>
    <row r="1501" spans="111:111" ht="15" thickBot="1" x14ac:dyDescent="0.35">
      <c r="DG1501" s="156"/>
    </row>
    <row r="1502" spans="111:111" ht="15" thickBot="1" x14ac:dyDescent="0.35">
      <c r="DG1502" s="156"/>
    </row>
    <row r="1503" spans="111:111" ht="15" thickBot="1" x14ac:dyDescent="0.35">
      <c r="DG1503" s="156"/>
    </row>
    <row r="1504" spans="111:111" ht="15" thickBot="1" x14ac:dyDescent="0.35">
      <c r="DG1504" s="156"/>
    </row>
    <row r="1505" spans="111:111" ht="15" thickBot="1" x14ac:dyDescent="0.35">
      <c r="DG1505" s="156"/>
    </row>
    <row r="1506" spans="111:111" ht="15" thickBot="1" x14ac:dyDescent="0.35">
      <c r="DG1506" s="156"/>
    </row>
    <row r="1507" spans="111:111" ht="15" thickBot="1" x14ac:dyDescent="0.35">
      <c r="DG1507" s="156"/>
    </row>
    <row r="1508" spans="111:111" ht="15" thickBot="1" x14ac:dyDescent="0.35">
      <c r="DG1508" s="156"/>
    </row>
    <row r="1509" spans="111:111" ht="15" thickBot="1" x14ac:dyDescent="0.35">
      <c r="DG1509" s="156"/>
    </row>
    <row r="1510" spans="111:111" ht="15" thickBot="1" x14ac:dyDescent="0.35">
      <c r="DG1510" s="156"/>
    </row>
    <row r="1511" spans="111:111" ht="15" thickBot="1" x14ac:dyDescent="0.35">
      <c r="DG1511" s="156"/>
    </row>
    <row r="1512" spans="111:111" ht="15" thickBot="1" x14ac:dyDescent="0.35">
      <c r="DG1512" s="156"/>
    </row>
    <row r="1513" spans="111:111" ht="15" thickBot="1" x14ac:dyDescent="0.35">
      <c r="DG1513" s="156"/>
    </row>
    <row r="1514" spans="111:111" ht="15" thickBot="1" x14ac:dyDescent="0.35">
      <c r="DG1514" s="156"/>
    </row>
    <row r="1515" spans="111:111" ht="15" thickBot="1" x14ac:dyDescent="0.35">
      <c r="DG1515" s="156"/>
    </row>
    <row r="1516" spans="111:111" ht="15" thickBot="1" x14ac:dyDescent="0.35">
      <c r="DG1516" s="156"/>
    </row>
    <row r="1517" spans="111:111" ht="15" thickBot="1" x14ac:dyDescent="0.35">
      <c r="DG1517" s="156"/>
    </row>
    <row r="1518" spans="111:111" ht="15" thickBot="1" x14ac:dyDescent="0.35">
      <c r="DG1518" s="156"/>
    </row>
    <row r="1519" spans="111:111" ht="15" thickBot="1" x14ac:dyDescent="0.35">
      <c r="DG1519" s="156"/>
    </row>
    <row r="1520" spans="111:111" ht="15" thickBot="1" x14ac:dyDescent="0.35">
      <c r="DG1520" s="156"/>
    </row>
    <row r="1521" spans="111:111" ht="15" thickBot="1" x14ac:dyDescent="0.35">
      <c r="DG1521" s="156"/>
    </row>
    <row r="1522" spans="111:111" ht="15" thickBot="1" x14ac:dyDescent="0.35">
      <c r="DG1522" s="156"/>
    </row>
    <row r="1523" spans="111:111" ht="15" thickBot="1" x14ac:dyDescent="0.35">
      <c r="DG1523" s="156"/>
    </row>
    <row r="1524" spans="111:111" ht="15" thickBot="1" x14ac:dyDescent="0.35">
      <c r="DG1524" s="156"/>
    </row>
    <row r="1525" spans="111:111" ht="15" thickBot="1" x14ac:dyDescent="0.35">
      <c r="DG1525" s="156"/>
    </row>
    <row r="1526" spans="111:111" ht="15" thickBot="1" x14ac:dyDescent="0.35">
      <c r="DG1526" s="156"/>
    </row>
    <row r="1527" spans="111:111" ht="15" thickBot="1" x14ac:dyDescent="0.35">
      <c r="DG1527" s="156"/>
    </row>
    <row r="1528" spans="111:111" ht="15" thickBot="1" x14ac:dyDescent="0.35">
      <c r="DG1528" s="156"/>
    </row>
    <row r="1529" spans="111:111" ht="15" thickBot="1" x14ac:dyDescent="0.35">
      <c r="DG1529" s="156"/>
    </row>
    <row r="1530" spans="111:111" ht="15" thickBot="1" x14ac:dyDescent="0.35">
      <c r="DG1530" s="156"/>
    </row>
    <row r="1531" spans="111:111" ht="15" thickBot="1" x14ac:dyDescent="0.35">
      <c r="DG1531" s="156"/>
    </row>
    <row r="1532" spans="111:111" ht="15" thickBot="1" x14ac:dyDescent="0.35">
      <c r="DG1532" s="156"/>
    </row>
    <row r="1533" spans="111:111" ht="15" thickBot="1" x14ac:dyDescent="0.35">
      <c r="DG1533" s="156"/>
    </row>
    <row r="1534" spans="111:111" ht="15" thickBot="1" x14ac:dyDescent="0.35">
      <c r="DG1534" s="156"/>
    </row>
    <row r="1535" spans="111:111" ht="15" thickBot="1" x14ac:dyDescent="0.35">
      <c r="DG1535" s="156"/>
    </row>
    <row r="1536" spans="111:111" ht="15" thickBot="1" x14ac:dyDescent="0.35">
      <c r="DG1536" s="156"/>
    </row>
    <row r="1537" spans="111:111" ht="15" thickBot="1" x14ac:dyDescent="0.35">
      <c r="DG1537" s="156"/>
    </row>
    <row r="1538" spans="111:111" ht="15" thickBot="1" x14ac:dyDescent="0.35">
      <c r="DG1538" s="156"/>
    </row>
    <row r="1539" spans="111:111" ht="15" thickBot="1" x14ac:dyDescent="0.35">
      <c r="DG1539" s="156"/>
    </row>
    <row r="1540" spans="111:111" ht="15" thickBot="1" x14ac:dyDescent="0.35">
      <c r="DG1540" s="156"/>
    </row>
    <row r="1541" spans="111:111" ht="15" thickBot="1" x14ac:dyDescent="0.35">
      <c r="DG1541" s="156"/>
    </row>
    <row r="1542" spans="111:111" ht="15" thickBot="1" x14ac:dyDescent="0.35">
      <c r="DG1542" s="156"/>
    </row>
    <row r="1543" spans="111:111" ht="15" thickBot="1" x14ac:dyDescent="0.35">
      <c r="DG1543" s="156"/>
    </row>
    <row r="1544" spans="111:111" ht="15" thickBot="1" x14ac:dyDescent="0.35">
      <c r="DG1544" s="156"/>
    </row>
    <row r="1545" spans="111:111" ht="15" thickBot="1" x14ac:dyDescent="0.35">
      <c r="DG1545" s="156"/>
    </row>
    <row r="1546" spans="111:111" ht="15" thickBot="1" x14ac:dyDescent="0.35">
      <c r="DG1546" s="156"/>
    </row>
    <row r="1547" spans="111:111" ht="15" thickBot="1" x14ac:dyDescent="0.35">
      <c r="DG1547" s="156"/>
    </row>
    <row r="1548" spans="111:111" ht="15" thickBot="1" x14ac:dyDescent="0.35">
      <c r="DG1548" s="156"/>
    </row>
    <row r="1549" spans="111:111" ht="15" thickBot="1" x14ac:dyDescent="0.35">
      <c r="DG1549" s="156"/>
    </row>
    <row r="1550" spans="111:111" ht="15" thickBot="1" x14ac:dyDescent="0.35">
      <c r="DG1550" s="156"/>
    </row>
    <row r="1551" spans="111:111" ht="15" thickBot="1" x14ac:dyDescent="0.35">
      <c r="DG1551" s="156"/>
    </row>
    <row r="1552" spans="111:111" ht="15" thickBot="1" x14ac:dyDescent="0.35">
      <c r="DG1552" s="156"/>
    </row>
    <row r="1553" spans="111:111" ht="15" thickBot="1" x14ac:dyDescent="0.35">
      <c r="DG1553" s="156"/>
    </row>
    <row r="1554" spans="111:111" ht="15" thickBot="1" x14ac:dyDescent="0.35">
      <c r="DG1554" s="156"/>
    </row>
    <row r="1555" spans="111:111" ht="15" thickBot="1" x14ac:dyDescent="0.35">
      <c r="DG1555" s="156"/>
    </row>
    <row r="1556" spans="111:111" ht="15" thickBot="1" x14ac:dyDescent="0.35">
      <c r="DG1556" s="156"/>
    </row>
    <row r="1557" spans="111:111" ht="15" thickBot="1" x14ac:dyDescent="0.35">
      <c r="DG1557" s="156"/>
    </row>
    <row r="1558" spans="111:111" ht="15" thickBot="1" x14ac:dyDescent="0.35">
      <c r="DG1558" s="156"/>
    </row>
    <row r="1559" spans="111:111" ht="15" thickBot="1" x14ac:dyDescent="0.35">
      <c r="DG1559" s="156"/>
    </row>
    <row r="1560" spans="111:111" ht="15" thickBot="1" x14ac:dyDescent="0.35">
      <c r="DG1560" s="156"/>
    </row>
    <row r="1561" spans="111:111" ht="15" thickBot="1" x14ac:dyDescent="0.35">
      <c r="DG1561" s="156"/>
    </row>
    <row r="1562" spans="111:111" ht="15" thickBot="1" x14ac:dyDescent="0.35">
      <c r="DG1562" s="156"/>
    </row>
    <row r="1563" spans="111:111" ht="15" thickBot="1" x14ac:dyDescent="0.35">
      <c r="DG1563" s="156"/>
    </row>
    <row r="1564" spans="111:111" ht="15" thickBot="1" x14ac:dyDescent="0.35">
      <c r="DG1564" s="156"/>
    </row>
    <row r="1565" spans="111:111" ht="15" thickBot="1" x14ac:dyDescent="0.35">
      <c r="DG1565" s="156"/>
    </row>
    <row r="1566" spans="111:111" ht="15" thickBot="1" x14ac:dyDescent="0.35">
      <c r="DG1566" s="156"/>
    </row>
    <row r="1567" spans="111:111" ht="15" thickBot="1" x14ac:dyDescent="0.35">
      <c r="DG1567" s="156"/>
    </row>
    <row r="1568" spans="111:111" ht="15" thickBot="1" x14ac:dyDescent="0.35">
      <c r="DG1568" s="156"/>
    </row>
    <row r="1569" spans="111:111" ht="15" thickBot="1" x14ac:dyDescent="0.35">
      <c r="DG1569" s="156"/>
    </row>
    <row r="1570" spans="111:111" ht="15" thickBot="1" x14ac:dyDescent="0.35">
      <c r="DG1570" s="156"/>
    </row>
    <row r="1571" spans="111:111" ht="15" thickBot="1" x14ac:dyDescent="0.35">
      <c r="DG1571" s="156"/>
    </row>
    <row r="1572" spans="111:111" ht="15" thickBot="1" x14ac:dyDescent="0.35">
      <c r="DG1572" s="156"/>
    </row>
    <row r="1573" spans="111:111" ht="15" thickBot="1" x14ac:dyDescent="0.35">
      <c r="DG1573" s="156"/>
    </row>
    <row r="1574" spans="111:111" ht="15" thickBot="1" x14ac:dyDescent="0.35">
      <c r="DG1574" s="156"/>
    </row>
    <row r="1575" spans="111:111" ht="15" thickBot="1" x14ac:dyDescent="0.35">
      <c r="DG1575" s="156"/>
    </row>
    <row r="1576" spans="111:111" ht="15" thickBot="1" x14ac:dyDescent="0.35">
      <c r="DG1576" s="156"/>
    </row>
    <row r="1577" spans="111:111" ht="15" thickBot="1" x14ac:dyDescent="0.35">
      <c r="DG1577" s="156"/>
    </row>
    <row r="1578" spans="111:111" ht="15" thickBot="1" x14ac:dyDescent="0.35">
      <c r="DG1578" s="156"/>
    </row>
    <row r="1579" spans="111:111" ht="15" thickBot="1" x14ac:dyDescent="0.35">
      <c r="DG1579" s="156"/>
    </row>
    <row r="1580" spans="111:111" ht="15" thickBot="1" x14ac:dyDescent="0.35">
      <c r="DG1580" s="156"/>
    </row>
    <row r="1581" spans="111:111" ht="15" thickBot="1" x14ac:dyDescent="0.35">
      <c r="DG1581" s="156"/>
    </row>
    <row r="1582" spans="111:111" ht="15" thickBot="1" x14ac:dyDescent="0.35">
      <c r="DG1582" s="156"/>
    </row>
    <row r="1583" spans="111:111" ht="15" thickBot="1" x14ac:dyDescent="0.35">
      <c r="DG1583" s="156"/>
    </row>
    <row r="1584" spans="111:111" ht="15" thickBot="1" x14ac:dyDescent="0.35">
      <c r="DG1584" s="156"/>
    </row>
    <row r="1585" spans="111:111" ht="15" thickBot="1" x14ac:dyDescent="0.35">
      <c r="DG1585" s="156"/>
    </row>
    <row r="1586" spans="111:111" ht="15" thickBot="1" x14ac:dyDescent="0.35">
      <c r="DG1586" s="156"/>
    </row>
    <row r="1587" spans="111:111" ht="15" thickBot="1" x14ac:dyDescent="0.35">
      <c r="DG1587" s="156"/>
    </row>
    <row r="1588" spans="111:111" ht="15" thickBot="1" x14ac:dyDescent="0.35">
      <c r="DG1588" s="156"/>
    </row>
    <row r="1589" spans="111:111" ht="15" thickBot="1" x14ac:dyDescent="0.35">
      <c r="DG1589" s="156"/>
    </row>
    <row r="1590" spans="111:111" ht="15" thickBot="1" x14ac:dyDescent="0.35">
      <c r="DG1590" s="156"/>
    </row>
    <row r="1591" spans="111:111" ht="15" thickBot="1" x14ac:dyDescent="0.35">
      <c r="DG1591" s="156"/>
    </row>
    <row r="1592" spans="111:111" ht="15" thickBot="1" x14ac:dyDescent="0.35">
      <c r="DG1592" s="156"/>
    </row>
    <row r="1593" spans="111:111" ht="15" thickBot="1" x14ac:dyDescent="0.35">
      <c r="DG1593" s="156"/>
    </row>
    <row r="1594" spans="111:111" ht="15" thickBot="1" x14ac:dyDescent="0.35">
      <c r="DG1594" s="156"/>
    </row>
    <row r="1595" spans="111:111" ht="15" thickBot="1" x14ac:dyDescent="0.35">
      <c r="DG1595" s="156"/>
    </row>
    <row r="1596" spans="111:111" ht="15" thickBot="1" x14ac:dyDescent="0.35">
      <c r="DG1596" s="156"/>
    </row>
    <row r="1597" spans="111:111" ht="15" thickBot="1" x14ac:dyDescent="0.35">
      <c r="DG1597" s="156"/>
    </row>
    <row r="1598" spans="111:111" ht="15" thickBot="1" x14ac:dyDescent="0.35">
      <c r="DG1598" s="156"/>
    </row>
    <row r="1599" spans="111:111" ht="15" thickBot="1" x14ac:dyDescent="0.35">
      <c r="DG1599" s="156"/>
    </row>
    <row r="1600" spans="111:111" ht="15" thickBot="1" x14ac:dyDescent="0.35">
      <c r="DG1600" s="156"/>
    </row>
    <row r="1601" spans="111:111" ht="15" thickBot="1" x14ac:dyDescent="0.35">
      <c r="DG1601" s="156"/>
    </row>
    <row r="1602" spans="111:111" ht="15" thickBot="1" x14ac:dyDescent="0.35">
      <c r="DG1602" s="156"/>
    </row>
    <row r="1603" spans="111:111" ht="15" thickBot="1" x14ac:dyDescent="0.35">
      <c r="DG1603" s="156"/>
    </row>
    <row r="1604" spans="111:111" ht="15" thickBot="1" x14ac:dyDescent="0.35">
      <c r="DG1604" s="156"/>
    </row>
    <row r="1605" spans="111:111" ht="15" thickBot="1" x14ac:dyDescent="0.35">
      <c r="DG1605" s="156"/>
    </row>
    <row r="1606" spans="111:111" ht="15" thickBot="1" x14ac:dyDescent="0.35">
      <c r="DG1606" s="156"/>
    </row>
    <row r="1607" spans="111:111" ht="15" thickBot="1" x14ac:dyDescent="0.35">
      <c r="DG1607" s="156"/>
    </row>
    <row r="1608" spans="111:111" ht="15" thickBot="1" x14ac:dyDescent="0.35">
      <c r="DG1608" s="156"/>
    </row>
    <row r="1609" spans="111:111" ht="15" thickBot="1" x14ac:dyDescent="0.35">
      <c r="DG1609" s="156"/>
    </row>
    <row r="1610" spans="111:111" ht="15" thickBot="1" x14ac:dyDescent="0.35">
      <c r="DG1610" s="156"/>
    </row>
    <row r="1611" spans="111:111" ht="15" thickBot="1" x14ac:dyDescent="0.35">
      <c r="DG1611" s="156"/>
    </row>
    <row r="1612" spans="111:111" ht="15" thickBot="1" x14ac:dyDescent="0.35">
      <c r="DG1612" s="156"/>
    </row>
    <row r="1613" spans="111:111" ht="15" thickBot="1" x14ac:dyDescent="0.35">
      <c r="DG1613" s="156"/>
    </row>
    <row r="1614" spans="111:111" ht="15" thickBot="1" x14ac:dyDescent="0.35">
      <c r="DG1614" s="156"/>
    </row>
    <row r="1615" spans="111:111" ht="15" thickBot="1" x14ac:dyDescent="0.35">
      <c r="DG1615" s="156"/>
    </row>
    <row r="1616" spans="111:111" ht="15" thickBot="1" x14ac:dyDescent="0.35">
      <c r="DG1616" s="156"/>
    </row>
    <row r="1617" spans="111:111" ht="15" thickBot="1" x14ac:dyDescent="0.35">
      <c r="DG1617" s="156"/>
    </row>
    <row r="1618" spans="111:111" ht="15" thickBot="1" x14ac:dyDescent="0.35">
      <c r="DG1618" s="156"/>
    </row>
    <row r="1619" spans="111:111" ht="15" thickBot="1" x14ac:dyDescent="0.35">
      <c r="DG1619" s="156"/>
    </row>
    <row r="1620" spans="111:111" ht="15" thickBot="1" x14ac:dyDescent="0.35">
      <c r="DG1620" s="156"/>
    </row>
    <row r="1621" spans="111:111" ht="15" thickBot="1" x14ac:dyDescent="0.35">
      <c r="DG1621" s="156"/>
    </row>
    <row r="1622" spans="111:111" ht="15" thickBot="1" x14ac:dyDescent="0.35">
      <c r="DG1622" s="156"/>
    </row>
    <row r="1623" spans="111:111" ht="15" thickBot="1" x14ac:dyDescent="0.35">
      <c r="DG1623" s="156"/>
    </row>
    <row r="1624" spans="111:111" ht="15" thickBot="1" x14ac:dyDescent="0.35">
      <c r="DG1624" s="156"/>
    </row>
    <row r="1625" spans="111:111" ht="15" thickBot="1" x14ac:dyDescent="0.35">
      <c r="DG1625" s="156"/>
    </row>
    <row r="1626" spans="111:111" ht="15" thickBot="1" x14ac:dyDescent="0.35">
      <c r="DG1626" s="156"/>
    </row>
    <row r="1627" spans="111:111" ht="15" thickBot="1" x14ac:dyDescent="0.35">
      <c r="DG1627" s="156"/>
    </row>
    <row r="1628" spans="111:111" ht="15" thickBot="1" x14ac:dyDescent="0.35">
      <c r="DG1628" s="156"/>
    </row>
    <row r="1629" spans="111:111" ht="15" thickBot="1" x14ac:dyDescent="0.35">
      <c r="DG1629" s="156"/>
    </row>
    <row r="1630" spans="111:111" ht="15" thickBot="1" x14ac:dyDescent="0.35">
      <c r="DG1630" s="156"/>
    </row>
    <row r="1631" spans="111:111" ht="15" thickBot="1" x14ac:dyDescent="0.35">
      <c r="DG1631" s="156"/>
    </row>
    <row r="1632" spans="111:111" ht="15" thickBot="1" x14ac:dyDescent="0.35">
      <c r="DG1632" s="156"/>
    </row>
    <row r="1633" spans="111:111" ht="15" thickBot="1" x14ac:dyDescent="0.35">
      <c r="DG1633" s="156"/>
    </row>
    <row r="1634" spans="111:111" ht="15" thickBot="1" x14ac:dyDescent="0.35">
      <c r="DG1634" s="156"/>
    </row>
    <row r="1635" spans="111:111" ht="15" thickBot="1" x14ac:dyDescent="0.35">
      <c r="DG1635" s="156"/>
    </row>
    <row r="1636" spans="111:111" ht="15" thickBot="1" x14ac:dyDescent="0.35">
      <c r="DG1636" s="156"/>
    </row>
    <row r="1637" spans="111:111" ht="15" thickBot="1" x14ac:dyDescent="0.35">
      <c r="DG1637" s="156"/>
    </row>
    <row r="1638" spans="111:111" ht="15" thickBot="1" x14ac:dyDescent="0.35">
      <c r="DG1638" s="156"/>
    </row>
    <row r="1639" spans="111:111" ht="15" thickBot="1" x14ac:dyDescent="0.35">
      <c r="DG1639" s="156"/>
    </row>
    <row r="1640" spans="111:111" ht="15" thickBot="1" x14ac:dyDescent="0.35">
      <c r="DG1640" s="156"/>
    </row>
    <row r="1641" spans="111:111" ht="15" thickBot="1" x14ac:dyDescent="0.35">
      <c r="DG1641" s="156"/>
    </row>
    <row r="1642" spans="111:111" ht="15" thickBot="1" x14ac:dyDescent="0.35">
      <c r="DG1642" s="156"/>
    </row>
    <row r="1643" spans="111:111" ht="15" thickBot="1" x14ac:dyDescent="0.35">
      <c r="DG1643" s="156"/>
    </row>
    <row r="1644" spans="111:111" ht="15" thickBot="1" x14ac:dyDescent="0.35">
      <c r="DG1644" s="156"/>
    </row>
    <row r="1645" spans="111:111" ht="15" thickBot="1" x14ac:dyDescent="0.35">
      <c r="DG1645" s="156"/>
    </row>
    <row r="1646" spans="111:111" ht="15" thickBot="1" x14ac:dyDescent="0.35">
      <c r="DG1646" s="156"/>
    </row>
    <row r="1647" spans="111:111" ht="15" thickBot="1" x14ac:dyDescent="0.35">
      <c r="DG1647" s="156"/>
    </row>
    <row r="1648" spans="111:111" ht="15" thickBot="1" x14ac:dyDescent="0.35">
      <c r="DG1648" s="156"/>
    </row>
    <row r="1649" spans="111:111" ht="15" thickBot="1" x14ac:dyDescent="0.35">
      <c r="DG1649" s="156"/>
    </row>
    <row r="1650" spans="111:111" ht="15" thickBot="1" x14ac:dyDescent="0.35">
      <c r="DG1650" s="156"/>
    </row>
    <row r="1651" spans="111:111" ht="15" thickBot="1" x14ac:dyDescent="0.35">
      <c r="DG1651" s="156"/>
    </row>
    <row r="1652" spans="111:111" ht="15" thickBot="1" x14ac:dyDescent="0.35">
      <c r="DG1652" s="156"/>
    </row>
    <row r="1653" spans="111:111" ht="15" thickBot="1" x14ac:dyDescent="0.35">
      <c r="DG1653" s="156"/>
    </row>
    <row r="1654" spans="111:111" ht="15" thickBot="1" x14ac:dyDescent="0.35">
      <c r="DG1654" s="156"/>
    </row>
    <row r="1655" spans="111:111" ht="15" thickBot="1" x14ac:dyDescent="0.35">
      <c r="DG1655" s="156"/>
    </row>
    <row r="1656" spans="111:111" ht="15" thickBot="1" x14ac:dyDescent="0.35">
      <c r="DG1656" s="156"/>
    </row>
    <row r="1657" spans="111:111" ht="15" thickBot="1" x14ac:dyDescent="0.35">
      <c r="DG1657" s="156"/>
    </row>
    <row r="1658" spans="111:111" ht="15" thickBot="1" x14ac:dyDescent="0.35">
      <c r="DG1658" s="156"/>
    </row>
    <row r="1659" spans="111:111" ht="15" thickBot="1" x14ac:dyDescent="0.35">
      <c r="DG1659" s="156"/>
    </row>
    <row r="1660" spans="111:111" ht="15" thickBot="1" x14ac:dyDescent="0.35">
      <c r="DG1660" s="156"/>
    </row>
    <row r="1661" spans="111:111" ht="15" thickBot="1" x14ac:dyDescent="0.35">
      <c r="DG1661" s="156"/>
    </row>
    <row r="1662" spans="111:111" ht="15" thickBot="1" x14ac:dyDescent="0.35">
      <c r="DG1662" s="156"/>
    </row>
    <row r="1663" spans="111:111" ht="15" thickBot="1" x14ac:dyDescent="0.35">
      <c r="DG1663" s="156"/>
    </row>
    <row r="1664" spans="111:111" ht="15" thickBot="1" x14ac:dyDescent="0.35">
      <c r="DG1664" s="156"/>
    </row>
    <row r="1665" spans="111:111" ht="15" thickBot="1" x14ac:dyDescent="0.35">
      <c r="DG1665" s="156"/>
    </row>
    <row r="1666" spans="111:111" ht="15" thickBot="1" x14ac:dyDescent="0.35">
      <c r="DG1666" s="156"/>
    </row>
    <row r="1667" spans="111:111" ht="15" thickBot="1" x14ac:dyDescent="0.35">
      <c r="DG1667" s="156"/>
    </row>
    <row r="1668" spans="111:111" ht="15" thickBot="1" x14ac:dyDescent="0.35">
      <c r="DG1668" s="156"/>
    </row>
    <row r="1669" spans="111:111" ht="15" thickBot="1" x14ac:dyDescent="0.35">
      <c r="DG1669" s="156"/>
    </row>
    <row r="1670" spans="111:111" ht="15" thickBot="1" x14ac:dyDescent="0.35">
      <c r="DG1670" s="156"/>
    </row>
    <row r="1671" spans="111:111" ht="15" thickBot="1" x14ac:dyDescent="0.35">
      <c r="DG1671" s="156"/>
    </row>
    <row r="1672" spans="111:111" ht="15" thickBot="1" x14ac:dyDescent="0.35">
      <c r="DG1672" s="156"/>
    </row>
    <row r="1673" spans="111:111" ht="15" thickBot="1" x14ac:dyDescent="0.35">
      <c r="DG1673" s="156"/>
    </row>
    <row r="1674" spans="111:111" ht="15" thickBot="1" x14ac:dyDescent="0.35">
      <c r="DG1674" s="156"/>
    </row>
    <row r="1675" spans="111:111" ht="15" thickBot="1" x14ac:dyDescent="0.35">
      <c r="DG1675" s="156"/>
    </row>
    <row r="1676" spans="111:111" ht="15" thickBot="1" x14ac:dyDescent="0.35">
      <c r="DG1676" s="156"/>
    </row>
    <row r="1677" spans="111:111" ht="15" thickBot="1" x14ac:dyDescent="0.35">
      <c r="DG1677" s="156"/>
    </row>
    <row r="1678" spans="111:111" ht="15" thickBot="1" x14ac:dyDescent="0.35">
      <c r="DG1678" s="156"/>
    </row>
    <row r="1679" spans="111:111" ht="15" thickBot="1" x14ac:dyDescent="0.35">
      <c r="DG1679" s="156"/>
    </row>
    <row r="1680" spans="111:111" ht="15" thickBot="1" x14ac:dyDescent="0.35">
      <c r="DG1680" s="156"/>
    </row>
    <row r="1681" spans="111:111" ht="15" thickBot="1" x14ac:dyDescent="0.35">
      <c r="DG1681" s="156"/>
    </row>
    <row r="1682" spans="111:111" ht="15" thickBot="1" x14ac:dyDescent="0.35">
      <c r="DG1682" s="156"/>
    </row>
    <row r="1683" spans="111:111" ht="15" thickBot="1" x14ac:dyDescent="0.35">
      <c r="DG1683" s="156"/>
    </row>
    <row r="1684" spans="111:111" ht="15" thickBot="1" x14ac:dyDescent="0.35">
      <c r="DG1684" s="156"/>
    </row>
    <row r="1685" spans="111:111" ht="15" thickBot="1" x14ac:dyDescent="0.35">
      <c r="DG1685" s="156"/>
    </row>
    <row r="1686" spans="111:111" ht="15" thickBot="1" x14ac:dyDescent="0.35">
      <c r="DG1686" s="156"/>
    </row>
    <row r="1687" spans="111:111" ht="15" thickBot="1" x14ac:dyDescent="0.35">
      <c r="DG1687" s="156"/>
    </row>
    <row r="1688" spans="111:111" ht="15" thickBot="1" x14ac:dyDescent="0.35">
      <c r="DG1688" s="156"/>
    </row>
    <row r="1689" spans="111:111" ht="15" thickBot="1" x14ac:dyDescent="0.35">
      <c r="DG1689" s="156"/>
    </row>
    <row r="1690" spans="111:111" ht="15" thickBot="1" x14ac:dyDescent="0.35">
      <c r="DG1690" s="156"/>
    </row>
    <row r="1691" spans="111:111" ht="15" thickBot="1" x14ac:dyDescent="0.35">
      <c r="DG1691" s="156"/>
    </row>
    <row r="1692" spans="111:111" ht="15" thickBot="1" x14ac:dyDescent="0.35">
      <c r="DG1692" s="156"/>
    </row>
    <row r="1693" spans="111:111" ht="15" thickBot="1" x14ac:dyDescent="0.35">
      <c r="DG1693" s="156"/>
    </row>
    <row r="1694" spans="111:111" ht="15" thickBot="1" x14ac:dyDescent="0.35">
      <c r="DG1694" s="156"/>
    </row>
    <row r="1695" spans="111:111" ht="15" thickBot="1" x14ac:dyDescent="0.35">
      <c r="DG1695" s="156"/>
    </row>
    <row r="1696" spans="111:111" ht="15" thickBot="1" x14ac:dyDescent="0.35">
      <c r="DG1696" s="156"/>
    </row>
    <row r="1697" spans="111:111" ht="15" thickBot="1" x14ac:dyDescent="0.35">
      <c r="DG1697" s="156"/>
    </row>
    <row r="1698" spans="111:111" ht="15" thickBot="1" x14ac:dyDescent="0.35">
      <c r="DG1698" s="156"/>
    </row>
    <row r="1699" spans="111:111" ht="15" thickBot="1" x14ac:dyDescent="0.35">
      <c r="DG1699" s="156"/>
    </row>
    <row r="1700" spans="111:111" ht="15" thickBot="1" x14ac:dyDescent="0.35">
      <c r="DG1700" s="156"/>
    </row>
    <row r="1701" spans="111:111" ht="15" thickBot="1" x14ac:dyDescent="0.35">
      <c r="DG1701" s="156"/>
    </row>
    <row r="1702" spans="111:111" ht="15" thickBot="1" x14ac:dyDescent="0.35">
      <c r="DG1702" s="156"/>
    </row>
    <row r="1703" spans="111:111" ht="15" thickBot="1" x14ac:dyDescent="0.35">
      <c r="DG1703" s="156"/>
    </row>
    <row r="1704" spans="111:111" ht="15" thickBot="1" x14ac:dyDescent="0.35">
      <c r="DG1704" s="156"/>
    </row>
    <row r="1705" spans="111:111" ht="15" thickBot="1" x14ac:dyDescent="0.35">
      <c r="DG1705" s="156"/>
    </row>
    <row r="1706" spans="111:111" ht="15" thickBot="1" x14ac:dyDescent="0.35">
      <c r="DG1706" s="156"/>
    </row>
    <row r="1707" spans="111:111" ht="15" thickBot="1" x14ac:dyDescent="0.35">
      <c r="DG1707" s="156"/>
    </row>
    <row r="1708" spans="111:111" ht="15" thickBot="1" x14ac:dyDescent="0.35">
      <c r="DG1708" s="156"/>
    </row>
    <row r="1709" spans="111:111" ht="15" thickBot="1" x14ac:dyDescent="0.35">
      <c r="DG1709" s="156"/>
    </row>
    <row r="1710" spans="111:111" ht="15" thickBot="1" x14ac:dyDescent="0.35">
      <c r="DG1710" s="156"/>
    </row>
    <row r="1711" spans="111:111" ht="15" thickBot="1" x14ac:dyDescent="0.35">
      <c r="DG1711" s="156"/>
    </row>
    <row r="1712" spans="111:111" ht="15" thickBot="1" x14ac:dyDescent="0.35">
      <c r="DG1712" s="156"/>
    </row>
    <row r="1713" spans="111:111" ht="15" thickBot="1" x14ac:dyDescent="0.35">
      <c r="DG1713" s="156"/>
    </row>
    <row r="1714" spans="111:111" ht="15" thickBot="1" x14ac:dyDescent="0.35">
      <c r="DG1714" s="156"/>
    </row>
    <row r="1715" spans="111:111" ht="15" thickBot="1" x14ac:dyDescent="0.35">
      <c r="DG1715" s="156"/>
    </row>
    <row r="1716" spans="111:111" ht="15" thickBot="1" x14ac:dyDescent="0.35">
      <c r="DG1716" s="156"/>
    </row>
    <row r="1717" spans="111:111" ht="15" thickBot="1" x14ac:dyDescent="0.35">
      <c r="DG1717" s="156"/>
    </row>
    <row r="1718" spans="111:111" ht="15" thickBot="1" x14ac:dyDescent="0.35">
      <c r="DG1718" s="156"/>
    </row>
    <row r="1719" spans="111:111" ht="15" thickBot="1" x14ac:dyDescent="0.35">
      <c r="DG1719" s="156"/>
    </row>
    <row r="1720" spans="111:111" ht="15" thickBot="1" x14ac:dyDescent="0.35">
      <c r="DG1720" s="156"/>
    </row>
    <row r="1721" spans="111:111" ht="15" thickBot="1" x14ac:dyDescent="0.35">
      <c r="DG1721" s="156"/>
    </row>
    <row r="1722" spans="111:111" ht="15" thickBot="1" x14ac:dyDescent="0.35">
      <c r="DG1722" s="156"/>
    </row>
    <row r="1723" spans="111:111" ht="15" thickBot="1" x14ac:dyDescent="0.35">
      <c r="DG1723" s="156"/>
    </row>
    <row r="1724" spans="111:111" ht="15" thickBot="1" x14ac:dyDescent="0.35">
      <c r="DG1724" s="156"/>
    </row>
    <row r="1725" spans="111:111" ht="15" thickBot="1" x14ac:dyDescent="0.35">
      <c r="DG1725" s="156"/>
    </row>
    <row r="1726" spans="111:111" ht="15" thickBot="1" x14ac:dyDescent="0.35">
      <c r="DG1726" s="156"/>
    </row>
    <row r="1727" spans="111:111" ht="15" thickBot="1" x14ac:dyDescent="0.35">
      <c r="DG1727" s="156"/>
    </row>
    <row r="1728" spans="111:111" ht="15" thickBot="1" x14ac:dyDescent="0.35">
      <c r="DG1728" s="156"/>
    </row>
    <row r="1729" spans="111:111" ht="15" thickBot="1" x14ac:dyDescent="0.35">
      <c r="DG1729" s="156"/>
    </row>
    <row r="1730" spans="111:111" ht="15" thickBot="1" x14ac:dyDescent="0.35">
      <c r="DG1730" s="156"/>
    </row>
    <row r="1731" spans="111:111" ht="15" thickBot="1" x14ac:dyDescent="0.35">
      <c r="DG1731" s="156"/>
    </row>
    <row r="1732" spans="111:111" ht="15" thickBot="1" x14ac:dyDescent="0.35">
      <c r="DG1732" s="156"/>
    </row>
    <row r="1733" spans="111:111" ht="15" thickBot="1" x14ac:dyDescent="0.35">
      <c r="DG1733" s="156"/>
    </row>
    <row r="1734" spans="111:111" ht="15" thickBot="1" x14ac:dyDescent="0.35">
      <c r="DG1734" s="156"/>
    </row>
    <row r="1735" spans="111:111" ht="15" thickBot="1" x14ac:dyDescent="0.35">
      <c r="DG1735" s="156"/>
    </row>
    <row r="1736" spans="111:111" ht="15" thickBot="1" x14ac:dyDescent="0.35">
      <c r="DG1736" s="156"/>
    </row>
    <row r="1737" spans="111:111" ht="15" thickBot="1" x14ac:dyDescent="0.35">
      <c r="DG1737" s="156"/>
    </row>
    <row r="1738" spans="111:111" ht="15" thickBot="1" x14ac:dyDescent="0.35">
      <c r="DG1738" s="156"/>
    </row>
    <row r="1739" spans="111:111" ht="15" thickBot="1" x14ac:dyDescent="0.35">
      <c r="DG1739" s="156"/>
    </row>
    <row r="1740" spans="111:111" ht="15" thickBot="1" x14ac:dyDescent="0.35">
      <c r="DG1740" s="156"/>
    </row>
    <row r="1741" spans="111:111" ht="15" thickBot="1" x14ac:dyDescent="0.35">
      <c r="DG1741" s="156"/>
    </row>
    <row r="1742" spans="111:111" ht="15" thickBot="1" x14ac:dyDescent="0.35">
      <c r="DG1742" s="156"/>
    </row>
    <row r="1743" spans="111:111" ht="15" thickBot="1" x14ac:dyDescent="0.35">
      <c r="DG1743" s="156"/>
    </row>
    <row r="1744" spans="111:111" ht="15" thickBot="1" x14ac:dyDescent="0.35">
      <c r="DG1744" s="156"/>
    </row>
    <row r="1745" spans="111:111" ht="15" thickBot="1" x14ac:dyDescent="0.35">
      <c r="DG1745" s="156"/>
    </row>
    <row r="1746" spans="111:111" ht="15" thickBot="1" x14ac:dyDescent="0.35">
      <c r="DG1746" s="156"/>
    </row>
    <row r="1747" spans="111:111" ht="15" thickBot="1" x14ac:dyDescent="0.35">
      <c r="DG1747" s="156"/>
    </row>
    <row r="1748" spans="111:111" ht="15" thickBot="1" x14ac:dyDescent="0.35">
      <c r="DG1748" s="156"/>
    </row>
    <row r="1749" spans="111:111" ht="15" thickBot="1" x14ac:dyDescent="0.35">
      <c r="DG1749" s="156"/>
    </row>
    <row r="1750" spans="111:111" ht="15" thickBot="1" x14ac:dyDescent="0.35">
      <c r="DG1750" s="156"/>
    </row>
    <row r="1751" spans="111:111" ht="15" thickBot="1" x14ac:dyDescent="0.35">
      <c r="DG1751" s="156"/>
    </row>
    <row r="1752" spans="111:111" ht="15" thickBot="1" x14ac:dyDescent="0.35">
      <c r="DG1752" s="156"/>
    </row>
    <row r="1753" spans="111:111" ht="15" thickBot="1" x14ac:dyDescent="0.35">
      <c r="DG1753" s="156"/>
    </row>
    <row r="1754" spans="111:111" ht="15" thickBot="1" x14ac:dyDescent="0.35">
      <c r="DG1754" s="156"/>
    </row>
    <row r="1755" spans="111:111" ht="15" thickBot="1" x14ac:dyDescent="0.35">
      <c r="DG1755" s="156"/>
    </row>
    <row r="1756" spans="111:111" ht="15" thickBot="1" x14ac:dyDescent="0.35">
      <c r="DG1756" s="156"/>
    </row>
    <row r="1757" spans="111:111" ht="15" thickBot="1" x14ac:dyDescent="0.35">
      <c r="DG1757" s="156"/>
    </row>
    <row r="1758" spans="111:111" ht="15" thickBot="1" x14ac:dyDescent="0.35">
      <c r="DG1758" s="156"/>
    </row>
    <row r="1759" spans="111:111" ht="15" thickBot="1" x14ac:dyDescent="0.35">
      <c r="DG1759" s="156"/>
    </row>
    <row r="1760" spans="111:111" ht="15" thickBot="1" x14ac:dyDescent="0.35">
      <c r="DG1760" s="156"/>
    </row>
    <row r="1761" spans="111:111" ht="15" thickBot="1" x14ac:dyDescent="0.35">
      <c r="DG1761" s="156"/>
    </row>
    <row r="1762" spans="111:111" ht="15" thickBot="1" x14ac:dyDescent="0.35">
      <c r="DG1762" s="156"/>
    </row>
    <row r="1763" spans="111:111" ht="15" thickBot="1" x14ac:dyDescent="0.35">
      <c r="DG1763" s="156"/>
    </row>
    <row r="1764" spans="111:111" ht="15" thickBot="1" x14ac:dyDescent="0.35">
      <c r="DG1764" s="156"/>
    </row>
    <row r="1765" spans="111:111" ht="15" thickBot="1" x14ac:dyDescent="0.35">
      <c r="DG1765" s="156"/>
    </row>
    <row r="1766" spans="111:111" ht="15" thickBot="1" x14ac:dyDescent="0.35">
      <c r="DG1766" s="156"/>
    </row>
    <row r="1767" spans="111:111" ht="15" thickBot="1" x14ac:dyDescent="0.35">
      <c r="DG1767" s="156"/>
    </row>
    <row r="1768" spans="111:111" ht="15" thickBot="1" x14ac:dyDescent="0.35">
      <c r="DG1768" s="156"/>
    </row>
    <row r="1769" spans="111:111" ht="15" thickBot="1" x14ac:dyDescent="0.35">
      <c r="DG1769" s="156"/>
    </row>
    <row r="1770" spans="111:111" ht="15" thickBot="1" x14ac:dyDescent="0.35">
      <c r="DG1770" s="156"/>
    </row>
    <row r="1771" spans="111:111" ht="15" thickBot="1" x14ac:dyDescent="0.35">
      <c r="DG1771" s="156"/>
    </row>
    <row r="1772" spans="111:111" ht="15" thickBot="1" x14ac:dyDescent="0.35">
      <c r="DG1772" s="156"/>
    </row>
    <row r="1773" spans="111:111" ht="15" thickBot="1" x14ac:dyDescent="0.35">
      <c r="DG1773" s="156"/>
    </row>
    <row r="1774" spans="111:111" ht="15" thickBot="1" x14ac:dyDescent="0.35">
      <c r="DG1774" s="156"/>
    </row>
    <row r="1775" spans="111:111" ht="15" thickBot="1" x14ac:dyDescent="0.35">
      <c r="DG1775" s="156"/>
    </row>
    <row r="1776" spans="111:111" ht="15" thickBot="1" x14ac:dyDescent="0.35">
      <c r="DG1776" s="156"/>
    </row>
    <row r="1777" spans="111:111" ht="15" thickBot="1" x14ac:dyDescent="0.35">
      <c r="DG1777" s="156"/>
    </row>
    <row r="1778" spans="111:111" ht="15" thickBot="1" x14ac:dyDescent="0.35">
      <c r="DG1778" s="156"/>
    </row>
    <row r="1779" spans="111:111" ht="15" thickBot="1" x14ac:dyDescent="0.35">
      <c r="DG1779" s="156"/>
    </row>
    <row r="1780" spans="111:111" ht="15" thickBot="1" x14ac:dyDescent="0.35">
      <c r="DG1780" s="156"/>
    </row>
    <row r="1781" spans="111:111" ht="15" thickBot="1" x14ac:dyDescent="0.35">
      <c r="DG1781" s="156"/>
    </row>
    <row r="1782" spans="111:111" ht="15" thickBot="1" x14ac:dyDescent="0.35">
      <c r="DG1782" s="156"/>
    </row>
    <row r="1783" spans="111:111" ht="15" thickBot="1" x14ac:dyDescent="0.35">
      <c r="DG1783" s="156"/>
    </row>
    <row r="1784" spans="111:111" ht="15" thickBot="1" x14ac:dyDescent="0.35">
      <c r="DG1784" s="156"/>
    </row>
    <row r="1785" spans="111:111" ht="15" thickBot="1" x14ac:dyDescent="0.35">
      <c r="DG1785" s="156"/>
    </row>
    <row r="1786" spans="111:111" ht="15" thickBot="1" x14ac:dyDescent="0.35">
      <c r="DG1786" s="156"/>
    </row>
    <row r="1787" spans="111:111" ht="15" thickBot="1" x14ac:dyDescent="0.35">
      <c r="DG1787" s="156"/>
    </row>
    <row r="1788" spans="111:111" ht="15" thickBot="1" x14ac:dyDescent="0.35">
      <c r="DG1788" s="156"/>
    </row>
    <row r="1789" spans="111:111" ht="15" thickBot="1" x14ac:dyDescent="0.35">
      <c r="DG1789" s="156"/>
    </row>
    <row r="1790" spans="111:111" ht="15" thickBot="1" x14ac:dyDescent="0.35">
      <c r="DG1790" s="156"/>
    </row>
    <row r="1791" spans="111:111" ht="15" thickBot="1" x14ac:dyDescent="0.35">
      <c r="DG1791" s="156"/>
    </row>
    <row r="1792" spans="111:111" ht="15" thickBot="1" x14ac:dyDescent="0.35">
      <c r="DG1792" s="156"/>
    </row>
    <row r="1793" spans="111:111" ht="15" thickBot="1" x14ac:dyDescent="0.35">
      <c r="DG1793" s="156"/>
    </row>
    <row r="1794" spans="111:111" ht="15" thickBot="1" x14ac:dyDescent="0.35">
      <c r="DG1794" s="156"/>
    </row>
    <row r="1795" spans="111:111" ht="15" thickBot="1" x14ac:dyDescent="0.35">
      <c r="DG1795" s="156"/>
    </row>
    <row r="1796" spans="111:111" ht="15" thickBot="1" x14ac:dyDescent="0.35">
      <c r="DG1796" s="156"/>
    </row>
    <row r="1797" spans="111:111" ht="15" thickBot="1" x14ac:dyDescent="0.35">
      <c r="DG1797" s="156"/>
    </row>
    <row r="1798" spans="111:111" ht="15" thickBot="1" x14ac:dyDescent="0.35">
      <c r="DG1798" s="156"/>
    </row>
    <row r="1799" spans="111:111" ht="15" thickBot="1" x14ac:dyDescent="0.35">
      <c r="DG1799" s="156"/>
    </row>
    <row r="1800" spans="111:111" ht="15" thickBot="1" x14ac:dyDescent="0.35">
      <c r="DG1800" s="156"/>
    </row>
    <row r="1801" spans="111:111" ht="15" thickBot="1" x14ac:dyDescent="0.35">
      <c r="DG1801" s="156"/>
    </row>
    <row r="1802" spans="111:111" ht="15" thickBot="1" x14ac:dyDescent="0.35">
      <c r="DG1802" s="156"/>
    </row>
    <row r="1803" spans="111:111" ht="15" thickBot="1" x14ac:dyDescent="0.35">
      <c r="DG1803" s="156"/>
    </row>
    <row r="1804" spans="111:111" ht="15" thickBot="1" x14ac:dyDescent="0.35">
      <c r="DG1804" s="156"/>
    </row>
    <row r="1805" spans="111:111" ht="15" thickBot="1" x14ac:dyDescent="0.35">
      <c r="DG1805" s="156"/>
    </row>
    <row r="1806" spans="111:111" ht="15" thickBot="1" x14ac:dyDescent="0.35">
      <c r="DG1806" s="156"/>
    </row>
    <row r="1807" spans="111:111" ht="15" thickBot="1" x14ac:dyDescent="0.35">
      <c r="DG1807" s="156"/>
    </row>
    <row r="1808" spans="111:111" ht="15" thickBot="1" x14ac:dyDescent="0.35">
      <c r="DG1808" s="156"/>
    </row>
    <row r="1809" spans="111:111" ht="15" thickBot="1" x14ac:dyDescent="0.35">
      <c r="DG1809" s="156"/>
    </row>
    <row r="1810" spans="111:111" ht="15" thickBot="1" x14ac:dyDescent="0.35">
      <c r="DG1810" s="156"/>
    </row>
    <row r="1811" spans="111:111" ht="15" thickBot="1" x14ac:dyDescent="0.35">
      <c r="DG1811" s="156"/>
    </row>
    <row r="1812" spans="111:111" ht="15" thickBot="1" x14ac:dyDescent="0.35">
      <c r="DG1812" s="156"/>
    </row>
    <row r="1813" spans="111:111" ht="15" thickBot="1" x14ac:dyDescent="0.35">
      <c r="DG1813" s="156"/>
    </row>
    <row r="1814" spans="111:111" ht="15" thickBot="1" x14ac:dyDescent="0.35">
      <c r="DG1814" s="156"/>
    </row>
    <row r="1815" spans="111:111" ht="15" thickBot="1" x14ac:dyDescent="0.35">
      <c r="DG1815" s="156"/>
    </row>
    <row r="1816" spans="111:111" ht="15" thickBot="1" x14ac:dyDescent="0.35">
      <c r="DG1816" s="156"/>
    </row>
    <row r="1817" spans="111:111" ht="15" thickBot="1" x14ac:dyDescent="0.35">
      <c r="DG1817" s="156"/>
    </row>
    <row r="1818" spans="111:111" ht="15" thickBot="1" x14ac:dyDescent="0.35">
      <c r="DG1818" s="156"/>
    </row>
    <row r="1819" spans="111:111" ht="15" thickBot="1" x14ac:dyDescent="0.35">
      <c r="DG1819" s="156"/>
    </row>
    <row r="1820" spans="111:111" ht="15" thickBot="1" x14ac:dyDescent="0.35">
      <c r="DG1820" s="156"/>
    </row>
    <row r="1821" spans="111:111" ht="15" thickBot="1" x14ac:dyDescent="0.35">
      <c r="DG1821" s="156"/>
    </row>
    <row r="1822" spans="111:111" ht="15" thickBot="1" x14ac:dyDescent="0.35">
      <c r="DG1822" s="156"/>
    </row>
    <row r="1823" spans="111:111" ht="15" thickBot="1" x14ac:dyDescent="0.35">
      <c r="DG1823" s="156"/>
    </row>
    <row r="1824" spans="111:111" ht="15" thickBot="1" x14ac:dyDescent="0.35">
      <c r="DG1824" s="156"/>
    </row>
    <row r="1825" spans="111:111" ht="15" thickBot="1" x14ac:dyDescent="0.35">
      <c r="DG1825" s="156"/>
    </row>
    <row r="1826" spans="111:111" ht="15" thickBot="1" x14ac:dyDescent="0.35">
      <c r="DG1826" s="156"/>
    </row>
    <row r="1827" spans="111:111" ht="15" thickBot="1" x14ac:dyDescent="0.35">
      <c r="DG1827" s="156"/>
    </row>
    <row r="1828" spans="111:111" ht="15" thickBot="1" x14ac:dyDescent="0.35">
      <c r="DG1828" s="156"/>
    </row>
    <row r="1829" spans="111:111" ht="15" thickBot="1" x14ac:dyDescent="0.35">
      <c r="DG1829" s="156"/>
    </row>
    <row r="1830" spans="111:111" ht="15" thickBot="1" x14ac:dyDescent="0.35">
      <c r="DG1830" s="156"/>
    </row>
    <row r="1831" spans="111:111" ht="15" thickBot="1" x14ac:dyDescent="0.35">
      <c r="DG1831" s="156"/>
    </row>
    <row r="1832" spans="111:111" ht="15" thickBot="1" x14ac:dyDescent="0.35">
      <c r="DG1832" s="156"/>
    </row>
    <row r="1833" spans="111:111" ht="15" thickBot="1" x14ac:dyDescent="0.35">
      <c r="DG1833" s="156"/>
    </row>
    <row r="1834" spans="111:111" ht="15" thickBot="1" x14ac:dyDescent="0.35">
      <c r="DG1834" s="156"/>
    </row>
    <row r="1835" spans="111:111" ht="15" thickBot="1" x14ac:dyDescent="0.35">
      <c r="DG1835" s="156"/>
    </row>
    <row r="1836" spans="111:111" ht="15" thickBot="1" x14ac:dyDescent="0.35">
      <c r="DG1836" s="156"/>
    </row>
    <row r="1837" spans="111:111" ht="15" thickBot="1" x14ac:dyDescent="0.35">
      <c r="DG1837" s="156"/>
    </row>
    <row r="1838" spans="111:111" ht="15" thickBot="1" x14ac:dyDescent="0.35">
      <c r="DG1838" s="156"/>
    </row>
    <row r="1839" spans="111:111" ht="15" thickBot="1" x14ac:dyDescent="0.35">
      <c r="DG1839" s="156"/>
    </row>
    <row r="1840" spans="111:111" ht="15" thickBot="1" x14ac:dyDescent="0.35">
      <c r="DG1840" s="156"/>
    </row>
    <row r="1841" spans="111:111" ht="15" thickBot="1" x14ac:dyDescent="0.35">
      <c r="DG1841" s="156"/>
    </row>
    <row r="1842" spans="111:111" ht="15" thickBot="1" x14ac:dyDescent="0.35">
      <c r="DG1842" s="156"/>
    </row>
    <row r="1843" spans="111:111" ht="15" thickBot="1" x14ac:dyDescent="0.35">
      <c r="DG1843" s="156"/>
    </row>
    <row r="1844" spans="111:111" ht="15" thickBot="1" x14ac:dyDescent="0.35">
      <c r="DG1844" s="156"/>
    </row>
    <row r="1845" spans="111:111" ht="15" thickBot="1" x14ac:dyDescent="0.35">
      <c r="DG1845" s="156"/>
    </row>
    <row r="1846" spans="111:111" ht="15" thickBot="1" x14ac:dyDescent="0.35">
      <c r="DG1846" s="156"/>
    </row>
    <row r="1847" spans="111:111" ht="15" thickBot="1" x14ac:dyDescent="0.35">
      <c r="DG1847" s="156"/>
    </row>
    <row r="1848" spans="111:111" ht="15" thickBot="1" x14ac:dyDescent="0.35">
      <c r="DG1848" s="156"/>
    </row>
    <row r="1849" spans="111:111" ht="15" thickBot="1" x14ac:dyDescent="0.35">
      <c r="DG1849" s="156"/>
    </row>
    <row r="1850" spans="111:111" ht="15" thickBot="1" x14ac:dyDescent="0.35">
      <c r="DG1850" s="156"/>
    </row>
    <row r="1851" spans="111:111" ht="15" thickBot="1" x14ac:dyDescent="0.35">
      <c r="DG1851" s="156"/>
    </row>
    <row r="1852" spans="111:111" ht="15" thickBot="1" x14ac:dyDescent="0.35">
      <c r="DG1852" s="156"/>
    </row>
    <row r="1853" spans="111:111" ht="15" thickBot="1" x14ac:dyDescent="0.35">
      <c r="DG1853" s="156"/>
    </row>
    <row r="1854" spans="111:111" ht="15" thickBot="1" x14ac:dyDescent="0.35">
      <c r="DG1854" s="156"/>
    </row>
    <row r="1855" spans="111:111" ht="15" thickBot="1" x14ac:dyDescent="0.35">
      <c r="DG1855" s="156"/>
    </row>
    <row r="1856" spans="111:111" ht="15" thickBot="1" x14ac:dyDescent="0.35">
      <c r="DG1856" s="156"/>
    </row>
    <row r="1857" spans="111:111" ht="15" thickBot="1" x14ac:dyDescent="0.35">
      <c r="DG1857" s="156"/>
    </row>
    <row r="1858" spans="111:111" ht="15" thickBot="1" x14ac:dyDescent="0.35">
      <c r="DG1858" s="156"/>
    </row>
    <row r="1859" spans="111:111" ht="15" thickBot="1" x14ac:dyDescent="0.35">
      <c r="DG1859" s="156"/>
    </row>
    <row r="1860" spans="111:111" ht="15" thickBot="1" x14ac:dyDescent="0.35">
      <c r="DG1860" s="156"/>
    </row>
    <row r="1861" spans="111:111" ht="15" thickBot="1" x14ac:dyDescent="0.35">
      <c r="DG1861" s="156"/>
    </row>
    <row r="1862" spans="111:111" ht="15" thickBot="1" x14ac:dyDescent="0.35">
      <c r="DG1862" s="156"/>
    </row>
    <row r="1863" spans="111:111" ht="15" thickBot="1" x14ac:dyDescent="0.35">
      <c r="DG1863" s="156"/>
    </row>
    <row r="1864" spans="111:111" ht="15" thickBot="1" x14ac:dyDescent="0.35">
      <c r="DG1864" s="156"/>
    </row>
    <row r="1865" spans="111:111" ht="15" thickBot="1" x14ac:dyDescent="0.35">
      <c r="DG1865" s="156"/>
    </row>
    <row r="1866" spans="111:111" ht="15" thickBot="1" x14ac:dyDescent="0.35">
      <c r="DG1866" s="156"/>
    </row>
    <row r="1867" spans="111:111" ht="15" thickBot="1" x14ac:dyDescent="0.35">
      <c r="DG1867" s="156"/>
    </row>
    <row r="1868" spans="111:111" ht="15" thickBot="1" x14ac:dyDescent="0.35">
      <c r="DG1868" s="156"/>
    </row>
    <row r="1869" spans="111:111" ht="15" thickBot="1" x14ac:dyDescent="0.35">
      <c r="DG1869" s="156"/>
    </row>
    <row r="1870" spans="111:111" ht="15" thickBot="1" x14ac:dyDescent="0.35">
      <c r="DG1870" s="156"/>
    </row>
    <row r="1871" spans="111:111" ht="15" thickBot="1" x14ac:dyDescent="0.35">
      <c r="DG1871" s="156"/>
    </row>
    <row r="1872" spans="111:111" ht="15" thickBot="1" x14ac:dyDescent="0.35">
      <c r="DG1872" s="156"/>
    </row>
    <row r="1873" spans="111:111" ht="15" thickBot="1" x14ac:dyDescent="0.35">
      <c r="DG1873" s="156"/>
    </row>
    <row r="1874" spans="111:111" ht="15" thickBot="1" x14ac:dyDescent="0.35">
      <c r="DG1874" s="156"/>
    </row>
    <row r="1875" spans="111:111" ht="15" thickBot="1" x14ac:dyDescent="0.35">
      <c r="DG1875" s="156"/>
    </row>
    <row r="1876" spans="111:111" ht="15" thickBot="1" x14ac:dyDescent="0.35">
      <c r="DG1876" s="156"/>
    </row>
    <row r="1877" spans="111:111" ht="15" thickBot="1" x14ac:dyDescent="0.35">
      <c r="DG1877" s="156"/>
    </row>
    <row r="1878" spans="111:111" ht="15" thickBot="1" x14ac:dyDescent="0.35">
      <c r="DG1878" s="156"/>
    </row>
    <row r="1879" spans="111:111" ht="15" thickBot="1" x14ac:dyDescent="0.35">
      <c r="DG1879" s="156"/>
    </row>
    <row r="1880" spans="111:111" ht="15" thickBot="1" x14ac:dyDescent="0.35">
      <c r="DG1880" s="156"/>
    </row>
    <row r="1881" spans="111:111" ht="15" thickBot="1" x14ac:dyDescent="0.35">
      <c r="DG1881" s="156"/>
    </row>
    <row r="1882" spans="111:111" ht="15" thickBot="1" x14ac:dyDescent="0.35">
      <c r="DG1882" s="156"/>
    </row>
    <row r="1883" spans="111:111" ht="15" thickBot="1" x14ac:dyDescent="0.35">
      <c r="DG1883" s="156"/>
    </row>
    <row r="1884" spans="111:111" ht="15" thickBot="1" x14ac:dyDescent="0.35">
      <c r="DG1884" s="156"/>
    </row>
    <row r="1885" spans="111:111" ht="15" thickBot="1" x14ac:dyDescent="0.35">
      <c r="DG1885" s="156"/>
    </row>
    <row r="1886" spans="111:111" ht="15" thickBot="1" x14ac:dyDescent="0.35">
      <c r="DG1886" s="156"/>
    </row>
    <row r="1887" spans="111:111" ht="15" thickBot="1" x14ac:dyDescent="0.35">
      <c r="DG1887" s="156"/>
    </row>
    <row r="1888" spans="111:111" ht="15" thickBot="1" x14ac:dyDescent="0.35">
      <c r="DG1888" s="156"/>
    </row>
    <row r="1889" spans="111:111" ht="15" thickBot="1" x14ac:dyDescent="0.35">
      <c r="DG1889" s="156"/>
    </row>
    <row r="1890" spans="111:111" ht="15" thickBot="1" x14ac:dyDescent="0.35">
      <c r="DG1890" s="156"/>
    </row>
    <row r="1891" spans="111:111" ht="15" thickBot="1" x14ac:dyDescent="0.35">
      <c r="DG1891" s="156"/>
    </row>
    <row r="1892" spans="111:111" ht="15" thickBot="1" x14ac:dyDescent="0.35">
      <c r="DG1892" s="156"/>
    </row>
    <row r="1893" spans="111:111" ht="15" thickBot="1" x14ac:dyDescent="0.35">
      <c r="DG1893" s="156"/>
    </row>
    <row r="1894" spans="111:111" ht="15" thickBot="1" x14ac:dyDescent="0.35">
      <c r="DG1894" s="156"/>
    </row>
    <row r="1895" spans="111:111" ht="15" thickBot="1" x14ac:dyDescent="0.35">
      <c r="DG1895" s="156"/>
    </row>
    <row r="1896" spans="111:111" ht="15" thickBot="1" x14ac:dyDescent="0.35">
      <c r="DG1896" s="156"/>
    </row>
    <row r="1897" spans="111:111" ht="15" thickBot="1" x14ac:dyDescent="0.35">
      <c r="DG1897" s="156"/>
    </row>
    <row r="1898" spans="111:111" ht="15" thickBot="1" x14ac:dyDescent="0.35">
      <c r="DG1898" s="156"/>
    </row>
    <row r="1899" spans="111:111" ht="15" thickBot="1" x14ac:dyDescent="0.35">
      <c r="DG1899" s="156"/>
    </row>
    <row r="1900" spans="111:111" ht="15" thickBot="1" x14ac:dyDescent="0.35">
      <c r="DG1900" s="156"/>
    </row>
    <row r="1901" spans="111:111" ht="15" thickBot="1" x14ac:dyDescent="0.35">
      <c r="DG1901" s="156"/>
    </row>
    <row r="1902" spans="111:111" ht="15" thickBot="1" x14ac:dyDescent="0.35">
      <c r="DG1902" s="156"/>
    </row>
    <row r="1903" spans="111:111" ht="15" thickBot="1" x14ac:dyDescent="0.35">
      <c r="DG1903" s="156"/>
    </row>
    <row r="1904" spans="111:111" ht="15" thickBot="1" x14ac:dyDescent="0.35">
      <c r="DG1904" s="156"/>
    </row>
    <row r="1905" spans="111:111" ht="15" thickBot="1" x14ac:dyDescent="0.35">
      <c r="DG1905" s="156"/>
    </row>
    <row r="1906" spans="111:111" ht="15" thickBot="1" x14ac:dyDescent="0.35">
      <c r="DG1906" s="156"/>
    </row>
    <row r="1907" spans="111:111" ht="15" thickBot="1" x14ac:dyDescent="0.35">
      <c r="DG1907" s="156"/>
    </row>
    <row r="1908" spans="111:111" ht="15" thickBot="1" x14ac:dyDescent="0.35">
      <c r="DG1908" s="156"/>
    </row>
    <row r="1909" spans="111:111" ht="15" thickBot="1" x14ac:dyDescent="0.35">
      <c r="DG1909" s="156"/>
    </row>
    <row r="1910" spans="111:111" ht="15" thickBot="1" x14ac:dyDescent="0.35">
      <c r="DG1910" s="156"/>
    </row>
    <row r="1911" spans="111:111" ht="15" thickBot="1" x14ac:dyDescent="0.35">
      <c r="DG1911" s="156"/>
    </row>
    <row r="1912" spans="111:111" ht="15" thickBot="1" x14ac:dyDescent="0.35">
      <c r="DG1912" s="156"/>
    </row>
    <row r="1913" spans="111:111" ht="15" thickBot="1" x14ac:dyDescent="0.35">
      <c r="DG1913" s="156"/>
    </row>
    <row r="1914" spans="111:111" ht="15" thickBot="1" x14ac:dyDescent="0.35">
      <c r="DG1914" s="156"/>
    </row>
    <row r="1915" spans="111:111" ht="15" thickBot="1" x14ac:dyDescent="0.35">
      <c r="DG1915" s="156"/>
    </row>
    <row r="1916" spans="111:111" ht="15" thickBot="1" x14ac:dyDescent="0.35">
      <c r="DG1916" s="156"/>
    </row>
    <row r="1917" spans="111:111" ht="15" thickBot="1" x14ac:dyDescent="0.35">
      <c r="DG1917" s="156"/>
    </row>
    <row r="1918" spans="111:111" ht="15" thickBot="1" x14ac:dyDescent="0.35">
      <c r="DG1918" s="156"/>
    </row>
    <row r="1919" spans="111:111" ht="15" thickBot="1" x14ac:dyDescent="0.35">
      <c r="DG1919" s="156"/>
    </row>
    <row r="1920" spans="111:111" ht="15" thickBot="1" x14ac:dyDescent="0.35">
      <c r="DG1920" s="156"/>
    </row>
    <row r="1921" spans="111:111" ht="15" thickBot="1" x14ac:dyDescent="0.35">
      <c r="DG1921" s="156"/>
    </row>
    <row r="1922" spans="111:111" ht="15" thickBot="1" x14ac:dyDescent="0.35">
      <c r="DG1922" s="156"/>
    </row>
    <row r="1923" spans="111:111" ht="15" thickBot="1" x14ac:dyDescent="0.35">
      <c r="DG1923" s="156"/>
    </row>
    <row r="1924" spans="111:111" ht="15" thickBot="1" x14ac:dyDescent="0.35">
      <c r="DG1924" s="156"/>
    </row>
    <row r="1925" spans="111:111" ht="15" thickBot="1" x14ac:dyDescent="0.35">
      <c r="DG1925" s="156"/>
    </row>
    <row r="1926" spans="111:111" ht="15" thickBot="1" x14ac:dyDescent="0.35">
      <c r="DG1926" s="156"/>
    </row>
    <row r="1927" spans="111:111" ht="15" thickBot="1" x14ac:dyDescent="0.35">
      <c r="DG1927" s="156"/>
    </row>
    <row r="1928" spans="111:111" ht="15" thickBot="1" x14ac:dyDescent="0.35">
      <c r="DG1928" s="156"/>
    </row>
    <row r="1929" spans="111:111" ht="15" thickBot="1" x14ac:dyDescent="0.35">
      <c r="DG1929" s="156"/>
    </row>
    <row r="1930" spans="111:111" ht="15" thickBot="1" x14ac:dyDescent="0.35">
      <c r="DG1930" s="156"/>
    </row>
    <row r="1931" spans="111:111" ht="15" thickBot="1" x14ac:dyDescent="0.35">
      <c r="DG1931" s="156"/>
    </row>
    <row r="1932" spans="111:111" ht="15" thickBot="1" x14ac:dyDescent="0.35">
      <c r="DG1932" s="156"/>
    </row>
    <row r="1933" spans="111:111" ht="15" thickBot="1" x14ac:dyDescent="0.35">
      <c r="DG1933" s="156"/>
    </row>
    <row r="1934" spans="111:111" ht="15" thickBot="1" x14ac:dyDescent="0.35">
      <c r="DG1934" s="156"/>
    </row>
    <row r="1935" spans="111:111" ht="15" thickBot="1" x14ac:dyDescent="0.35">
      <c r="DG1935" s="156"/>
    </row>
    <row r="1936" spans="111:111" ht="15" thickBot="1" x14ac:dyDescent="0.35">
      <c r="DG1936" s="156"/>
    </row>
    <row r="1937" spans="111:111" ht="15" thickBot="1" x14ac:dyDescent="0.35">
      <c r="DG1937" s="156"/>
    </row>
    <row r="1938" spans="111:111" ht="15" thickBot="1" x14ac:dyDescent="0.35">
      <c r="DG1938" s="156"/>
    </row>
    <row r="1939" spans="111:111" ht="15" thickBot="1" x14ac:dyDescent="0.35">
      <c r="DG1939" s="156"/>
    </row>
    <row r="1940" spans="111:111" ht="15" thickBot="1" x14ac:dyDescent="0.35">
      <c r="DG1940" s="156"/>
    </row>
    <row r="1941" spans="111:111" ht="15" thickBot="1" x14ac:dyDescent="0.35">
      <c r="DG1941" s="156"/>
    </row>
    <row r="1942" spans="111:111" ht="15" thickBot="1" x14ac:dyDescent="0.35">
      <c r="DG1942" s="156"/>
    </row>
    <row r="1943" spans="111:111" ht="15" thickBot="1" x14ac:dyDescent="0.35">
      <c r="DG1943" s="156"/>
    </row>
    <row r="1944" spans="111:111" ht="15" thickBot="1" x14ac:dyDescent="0.35">
      <c r="DG1944" s="156"/>
    </row>
    <row r="1945" spans="111:111" ht="15" thickBot="1" x14ac:dyDescent="0.35">
      <c r="DG1945" s="156"/>
    </row>
    <row r="1946" spans="111:111" ht="15" thickBot="1" x14ac:dyDescent="0.35">
      <c r="DG1946" s="156"/>
    </row>
    <row r="1947" spans="111:111" ht="15" thickBot="1" x14ac:dyDescent="0.35">
      <c r="DG1947" s="156"/>
    </row>
    <row r="1948" spans="111:111" ht="15" thickBot="1" x14ac:dyDescent="0.35">
      <c r="DG1948" s="156"/>
    </row>
    <row r="1949" spans="111:111" ht="15" thickBot="1" x14ac:dyDescent="0.35">
      <c r="DG1949" s="156"/>
    </row>
    <row r="1950" spans="111:111" ht="15" thickBot="1" x14ac:dyDescent="0.35">
      <c r="DG1950" s="156"/>
    </row>
    <row r="1951" spans="111:111" ht="15" thickBot="1" x14ac:dyDescent="0.35">
      <c r="DG1951" s="156"/>
    </row>
    <row r="1952" spans="111:111" ht="15" thickBot="1" x14ac:dyDescent="0.35">
      <c r="DG1952" s="156"/>
    </row>
    <row r="1953" spans="111:111" ht="15" thickBot="1" x14ac:dyDescent="0.35">
      <c r="DG1953" s="156"/>
    </row>
    <row r="1954" spans="111:111" ht="15" thickBot="1" x14ac:dyDescent="0.35">
      <c r="DG1954" s="156"/>
    </row>
    <row r="1955" spans="111:111" ht="15" thickBot="1" x14ac:dyDescent="0.35">
      <c r="DG1955" s="156"/>
    </row>
    <row r="1956" spans="111:111" ht="15" thickBot="1" x14ac:dyDescent="0.35">
      <c r="DG1956" s="156"/>
    </row>
    <row r="1957" spans="111:111" ht="15" thickBot="1" x14ac:dyDescent="0.35">
      <c r="DG1957" s="156"/>
    </row>
    <row r="1958" spans="111:111" ht="15" thickBot="1" x14ac:dyDescent="0.35">
      <c r="DG1958" s="156"/>
    </row>
    <row r="1959" spans="111:111" ht="15" thickBot="1" x14ac:dyDescent="0.35">
      <c r="DG1959" s="156"/>
    </row>
    <row r="1960" spans="111:111" ht="15" thickBot="1" x14ac:dyDescent="0.35">
      <c r="DG1960" s="156"/>
    </row>
    <row r="1961" spans="111:111" ht="15" thickBot="1" x14ac:dyDescent="0.35">
      <c r="DG1961" s="156"/>
    </row>
    <row r="1962" spans="111:111" ht="15" thickBot="1" x14ac:dyDescent="0.35">
      <c r="DG1962" s="156"/>
    </row>
    <row r="1963" spans="111:111" ht="15" thickBot="1" x14ac:dyDescent="0.35">
      <c r="DG1963" s="156"/>
    </row>
    <row r="1964" spans="111:111" ht="15" thickBot="1" x14ac:dyDescent="0.35">
      <c r="DG1964" s="156"/>
    </row>
    <row r="1965" spans="111:111" ht="15" thickBot="1" x14ac:dyDescent="0.35">
      <c r="DG1965" s="156"/>
    </row>
    <row r="1966" spans="111:111" ht="15" thickBot="1" x14ac:dyDescent="0.35">
      <c r="DG1966" s="156"/>
    </row>
    <row r="1967" spans="111:111" ht="15" thickBot="1" x14ac:dyDescent="0.35">
      <c r="DG1967" s="156"/>
    </row>
    <row r="1968" spans="111:111" ht="15" thickBot="1" x14ac:dyDescent="0.35">
      <c r="DG1968" s="156"/>
    </row>
    <row r="1969" spans="111:111" ht="15" thickBot="1" x14ac:dyDescent="0.35">
      <c r="DG1969" s="156"/>
    </row>
    <row r="1970" spans="111:111" ht="15" thickBot="1" x14ac:dyDescent="0.35">
      <c r="DG1970" s="156"/>
    </row>
    <row r="1971" spans="111:111" ht="15" thickBot="1" x14ac:dyDescent="0.35">
      <c r="DG1971" s="156"/>
    </row>
    <row r="1972" spans="111:111" ht="15" thickBot="1" x14ac:dyDescent="0.35">
      <c r="DG1972" s="156"/>
    </row>
    <row r="1973" spans="111:111" ht="15" thickBot="1" x14ac:dyDescent="0.35">
      <c r="DG1973" s="156"/>
    </row>
    <row r="1974" spans="111:111" ht="15" thickBot="1" x14ac:dyDescent="0.35">
      <c r="DG1974" s="156"/>
    </row>
    <row r="1975" spans="111:111" ht="15" thickBot="1" x14ac:dyDescent="0.35">
      <c r="DG1975" s="156"/>
    </row>
    <row r="1976" spans="111:111" ht="15" thickBot="1" x14ac:dyDescent="0.35">
      <c r="DG1976" s="156"/>
    </row>
    <row r="1977" spans="111:111" ht="15" thickBot="1" x14ac:dyDescent="0.35">
      <c r="DG1977" s="156"/>
    </row>
    <row r="1978" spans="111:111" ht="15" thickBot="1" x14ac:dyDescent="0.35">
      <c r="DG1978" s="156"/>
    </row>
    <row r="1979" spans="111:111" ht="15" thickBot="1" x14ac:dyDescent="0.35">
      <c r="DG1979" s="156"/>
    </row>
    <row r="1980" spans="111:111" ht="15" thickBot="1" x14ac:dyDescent="0.35">
      <c r="DG1980" s="156"/>
    </row>
    <row r="1981" spans="111:111" ht="15" thickBot="1" x14ac:dyDescent="0.35">
      <c r="DG1981" s="156"/>
    </row>
    <row r="1982" spans="111:111" ht="15" thickBot="1" x14ac:dyDescent="0.35">
      <c r="DG1982" s="156"/>
    </row>
    <row r="1983" spans="111:111" ht="15" thickBot="1" x14ac:dyDescent="0.35">
      <c r="DG1983" s="156"/>
    </row>
    <row r="1984" spans="111:111" ht="15" thickBot="1" x14ac:dyDescent="0.35">
      <c r="DG1984" s="156"/>
    </row>
    <row r="1985" spans="111:111" ht="15" thickBot="1" x14ac:dyDescent="0.35">
      <c r="DG1985" s="156"/>
    </row>
    <row r="1986" spans="111:111" ht="15" thickBot="1" x14ac:dyDescent="0.35">
      <c r="DG1986" s="156"/>
    </row>
    <row r="1987" spans="111:111" ht="15" thickBot="1" x14ac:dyDescent="0.35">
      <c r="DG1987" s="156"/>
    </row>
    <row r="1988" spans="111:111" ht="15" thickBot="1" x14ac:dyDescent="0.35">
      <c r="DG1988" s="156"/>
    </row>
    <row r="1989" spans="111:111" ht="15" thickBot="1" x14ac:dyDescent="0.35">
      <c r="DG1989" s="156"/>
    </row>
    <row r="1990" spans="111:111" ht="15" thickBot="1" x14ac:dyDescent="0.35">
      <c r="DG1990" s="156"/>
    </row>
    <row r="1991" spans="111:111" ht="15" thickBot="1" x14ac:dyDescent="0.35">
      <c r="DG1991" s="156"/>
    </row>
    <row r="1992" spans="111:111" ht="15" thickBot="1" x14ac:dyDescent="0.35">
      <c r="DG1992" s="156"/>
    </row>
    <row r="1993" spans="111:111" ht="15" thickBot="1" x14ac:dyDescent="0.35">
      <c r="DG1993" s="156"/>
    </row>
    <row r="1994" spans="111:111" ht="15" thickBot="1" x14ac:dyDescent="0.35">
      <c r="DG1994" s="156"/>
    </row>
    <row r="1995" spans="111:111" ht="15" thickBot="1" x14ac:dyDescent="0.35">
      <c r="DG1995" s="156"/>
    </row>
    <row r="1996" spans="111:111" ht="15" thickBot="1" x14ac:dyDescent="0.35">
      <c r="DG1996" s="156"/>
    </row>
    <row r="1997" spans="111:111" ht="15" thickBot="1" x14ac:dyDescent="0.35">
      <c r="DG1997" s="156"/>
    </row>
    <row r="1998" spans="111:111" ht="15" thickBot="1" x14ac:dyDescent="0.35">
      <c r="DG1998" s="156"/>
    </row>
    <row r="1999" spans="111:111" ht="15" thickBot="1" x14ac:dyDescent="0.35">
      <c r="DG1999" s="156"/>
    </row>
    <row r="2000" spans="111:111" ht="15" thickBot="1" x14ac:dyDescent="0.35">
      <c r="DG2000" s="156"/>
    </row>
    <row r="2001" spans="111:111" ht="15" thickBot="1" x14ac:dyDescent="0.35">
      <c r="DG2001" s="156"/>
    </row>
    <row r="2002" spans="111:111" ht="15" thickBot="1" x14ac:dyDescent="0.35">
      <c r="DG2002" s="156"/>
    </row>
    <row r="2003" spans="111:111" ht="15" thickBot="1" x14ac:dyDescent="0.35">
      <c r="DG2003" s="156"/>
    </row>
    <row r="2004" spans="111:111" ht="15" thickBot="1" x14ac:dyDescent="0.35">
      <c r="DG2004" s="156"/>
    </row>
    <row r="2005" spans="111:111" ht="15" thickBot="1" x14ac:dyDescent="0.35">
      <c r="DG2005" s="156"/>
    </row>
    <row r="2006" spans="111:111" ht="15" thickBot="1" x14ac:dyDescent="0.35">
      <c r="DG2006" s="156"/>
    </row>
    <row r="2007" spans="111:111" ht="15" thickBot="1" x14ac:dyDescent="0.35">
      <c r="DG2007" s="156"/>
    </row>
    <row r="2008" spans="111:111" ht="15" thickBot="1" x14ac:dyDescent="0.35">
      <c r="DG2008" s="156"/>
    </row>
    <row r="2009" spans="111:111" ht="15" thickBot="1" x14ac:dyDescent="0.35">
      <c r="DG2009" s="156"/>
    </row>
    <row r="2010" spans="111:111" ht="15" thickBot="1" x14ac:dyDescent="0.35">
      <c r="DG2010" s="156"/>
    </row>
    <row r="2011" spans="111:111" ht="15" thickBot="1" x14ac:dyDescent="0.35">
      <c r="DG2011" s="156"/>
    </row>
    <row r="2012" spans="111:111" ht="15" thickBot="1" x14ac:dyDescent="0.35">
      <c r="DG2012" s="156"/>
    </row>
    <row r="2013" spans="111:111" ht="15" thickBot="1" x14ac:dyDescent="0.35">
      <c r="DG2013" s="156"/>
    </row>
    <row r="2014" spans="111:111" ht="15" thickBot="1" x14ac:dyDescent="0.35">
      <c r="DG2014" s="156"/>
    </row>
    <row r="2015" spans="111:111" ht="15" thickBot="1" x14ac:dyDescent="0.35">
      <c r="DG2015" s="156"/>
    </row>
    <row r="2016" spans="111:111" ht="15" thickBot="1" x14ac:dyDescent="0.35">
      <c r="DG2016" s="156"/>
    </row>
    <row r="2017" spans="111:111" ht="15" thickBot="1" x14ac:dyDescent="0.35">
      <c r="DG2017" s="156"/>
    </row>
    <row r="2018" spans="111:111" ht="15" thickBot="1" x14ac:dyDescent="0.35">
      <c r="DG2018" s="156"/>
    </row>
    <row r="2019" spans="111:111" ht="15" thickBot="1" x14ac:dyDescent="0.35">
      <c r="DG2019" s="156"/>
    </row>
    <row r="2020" spans="111:111" ht="15" thickBot="1" x14ac:dyDescent="0.35">
      <c r="DG2020" s="156"/>
    </row>
    <row r="2021" spans="111:111" ht="15" thickBot="1" x14ac:dyDescent="0.35">
      <c r="DG2021" s="156"/>
    </row>
    <row r="2022" spans="111:111" ht="15" thickBot="1" x14ac:dyDescent="0.35">
      <c r="DG2022" s="156"/>
    </row>
    <row r="2023" spans="111:111" ht="15" thickBot="1" x14ac:dyDescent="0.35">
      <c r="DG2023" s="156"/>
    </row>
    <row r="2024" spans="111:111" ht="15" thickBot="1" x14ac:dyDescent="0.35">
      <c r="DG2024" s="156"/>
    </row>
    <row r="2025" spans="111:111" ht="15" thickBot="1" x14ac:dyDescent="0.35">
      <c r="DG2025" s="156"/>
    </row>
    <row r="2026" spans="111:111" ht="15" thickBot="1" x14ac:dyDescent="0.35">
      <c r="DG2026" s="156"/>
    </row>
    <row r="2027" spans="111:111" ht="15" thickBot="1" x14ac:dyDescent="0.35">
      <c r="DG2027" s="156"/>
    </row>
    <row r="2028" spans="111:111" ht="15" thickBot="1" x14ac:dyDescent="0.35">
      <c r="DG2028" s="156"/>
    </row>
    <row r="2029" spans="111:111" ht="15" thickBot="1" x14ac:dyDescent="0.35">
      <c r="DG2029" s="156"/>
    </row>
    <row r="2030" spans="111:111" ht="15" thickBot="1" x14ac:dyDescent="0.35">
      <c r="DG2030" s="156"/>
    </row>
    <row r="2031" spans="111:111" ht="15" thickBot="1" x14ac:dyDescent="0.35">
      <c r="DG2031" s="156"/>
    </row>
    <row r="2032" spans="111:111" ht="15" thickBot="1" x14ac:dyDescent="0.35">
      <c r="DG2032" s="156"/>
    </row>
    <row r="2033" spans="111:111" ht="15" thickBot="1" x14ac:dyDescent="0.35">
      <c r="DG2033" s="156"/>
    </row>
    <row r="2034" spans="111:111" ht="15" thickBot="1" x14ac:dyDescent="0.35">
      <c r="DG2034" s="156"/>
    </row>
    <row r="2035" spans="111:111" ht="15" thickBot="1" x14ac:dyDescent="0.35">
      <c r="DG2035" s="156"/>
    </row>
    <row r="2036" spans="111:111" ht="15" thickBot="1" x14ac:dyDescent="0.35">
      <c r="DG2036" s="156"/>
    </row>
    <row r="2037" spans="111:111" ht="15" thickBot="1" x14ac:dyDescent="0.35">
      <c r="DG2037" s="156"/>
    </row>
    <row r="2038" spans="111:111" ht="15" thickBot="1" x14ac:dyDescent="0.35">
      <c r="DG2038" s="156"/>
    </row>
    <row r="2039" spans="111:111" ht="15" thickBot="1" x14ac:dyDescent="0.35">
      <c r="DG2039" s="156"/>
    </row>
    <row r="2040" spans="111:111" ht="15" thickBot="1" x14ac:dyDescent="0.35">
      <c r="DG2040" s="156"/>
    </row>
    <row r="2041" spans="111:111" ht="15" thickBot="1" x14ac:dyDescent="0.35">
      <c r="DG2041" s="156"/>
    </row>
    <row r="2042" spans="111:111" ht="15" thickBot="1" x14ac:dyDescent="0.35">
      <c r="DG2042" s="156"/>
    </row>
    <row r="2043" spans="111:111" ht="15" thickBot="1" x14ac:dyDescent="0.35">
      <c r="DG2043" s="156"/>
    </row>
    <row r="2044" spans="111:111" ht="15" thickBot="1" x14ac:dyDescent="0.35">
      <c r="DG2044" s="156"/>
    </row>
    <row r="2045" spans="111:111" ht="15" thickBot="1" x14ac:dyDescent="0.35">
      <c r="DG2045" s="156"/>
    </row>
    <row r="2046" spans="111:111" ht="15" thickBot="1" x14ac:dyDescent="0.35">
      <c r="DG2046" s="156"/>
    </row>
    <row r="2047" spans="111:111" ht="15" thickBot="1" x14ac:dyDescent="0.35">
      <c r="DG2047" s="156"/>
    </row>
    <row r="2048" spans="111:111" ht="15" thickBot="1" x14ac:dyDescent="0.35">
      <c r="DG2048" s="156"/>
    </row>
    <row r="2049" spans="111:111" ht="15" thickBot="1" x14ac:dyDescent="0.35">
      <c r="DG2049" s="156"/>
    </row>
    <row r="2050" spans="111:111" ht="15" thickBot="1" x14ac:dyDescent="0.35">
      <c r="DG2050" s="156"/>
    </row>
    <row r="2051" spans="111:111" ht="15" thickBot="1" x14ac:dyDescent="0.35">
      <c r="DG2051" s="156"/>
    </row>
    <row r="2052" spans="111:111" ht="15" thickBot="1" x14ac:dyDescent="0.35">
      <c r="DG2052" s="156"/>
    </row>
    <row r="2053" spans="111:111" ht="15" thickBot="1" x14ac:dyDescent="0.35">
      <c r="DG2053" s="156"/>
    </row>
    <row r="2054" spans="111:111" ht="15" thickBot="1" x14ac:dyDescent="0.35">
      <c r="DG2054" s="156"/>
    </row>
    <row r="2055" spans="111:111" ht="15" thickBot="1" x14ac:dyDescent="0.35">
      <c r="DG2055" s="156"/>
    </row>
    <row r="2056" spans="111:111" ht="15" thickBot="1" x14ac:dyDescent="0.35">
      <c r="DG2056" s="156"/>
    </row>
    <row r="2057" spans="111:111" ht="15" thickBot="1" x14ac:dyDescent="0.35">
      <c r="DG2057" s="156"/>
    </row>
    <row r="2058" spans="111:111" ht="15" thickBot="1" x14ac:dyDescent="0.35">
      <c r="DG2058" s="156"/>
    </row>
    <row r="2059" spans="111:111" ht="15" thickBot="1" x14ac:dyDescent="0.35">
      <c r="DG2059" s="156"/>
    </row>
    <row r="2060" spans="111:111" ht="15" thickBot="1" x14ac:dyDescent="0.35">
      <c r="DG2060" s="156"/>
    </row>
    <row r="2061" spans="111:111" ht="15" thickBot="1" x14ac:dyDescent="0.35">
      <c r="DG2061" s="156"/>
    </row>
    <row r="2062" spans="111:111" ht="15" thickBot="1" x14ac:dyDescent="0.35">
      <c r="DG2062" s="156"/>
    </row>
    <row r="2063" spans="111:111" ht="15" thickBot="1" x14ac:dyDescent="0.35">
      <c r="DG2063" s="156"/>
    </row>
    <row r="2064" spans="111:111" ht="15" thickBot="1" x14ac:dyDescent="0.35">
      <c r="DG2064" s="156"/>
    </row>
    <row r="2065" spans="111:111" ht="15" thickBot="1" x14ac:dyDescent="0.35">
      <c r="DG2065" s="156"/>
    </row>
    <row r="2066" spans="111:111" ht="15" thickBot="1" x14ac:dyDescent="0.35">
      <c r="DG2066" s="156"/>
    </row>
    <row r="2067" spans="111:111" ht="15" thickBot="1" x14ac:dyDescent="0.35">
      <c r="DG2067" s="156"/>
    </row>
    <row r="2068" spans="111:111" ht="15" thickBot="1" x14ac:dyDescent="0.35">
      <c r="DG2068" s="156"/>
    </row>
    <row r="2069" spans="111:111" ht="15" thickBot="1" x14ac:dyDescent="0.35">
      <c r="DG2069" s="156"/>
    </row>
    <row r="2070" spans="111:111" ht="15" thickBot="1" x14ac:dyDescent="0.35">
      <c r="DG2070" s="156"/>
    </row>
    <row r="2071" spans="111:111" ht="15" thickBot="1" x14ac:dyDescent="0.35">
      <c r="DG2071" s="156"/>
    </row>
    <row r="2072" spans="111:111" ht="15" thickBot="1" x14ac:dyDescent="0.35">
      <c r="DG2072" s="156"/>
    </row>
    <row r="2073" spans="111:111" ht="15" thickBot="1" x14ac:dyDescent="0.35">
      <c r="DG2073" s="156"/>
    </row>
    <row r="2074" spans="111:111" ht="15" thickBot="1" x14ac:dyDescent="0.35">
      <c r="DG2074" s="156"/>
    </row>
    <row r="2075" spans="111:111" ht="15" thickBot="1" x14ac:dyDescent="0.35">
      <c r="DG2075" s="156"/>
    </row>
    <row r="2076" spans="111:111" ht="15" thickBot="1" x14ac:dyDescent="0.35">
      <c r="DG2076" s="156"/>
    </row>
    <row r="2077" spans="111:111" ht="15" thickBot="1" x14ac:dyDescent="0.35">
      <c r="DG2077" s="156"/>
    </row>
    <row r="2078" spans="111:111" ht="15" thickBot="1" x14ac:dyDescent="0.35">
      <c r="DG2078" s="156"/>
    </row>
    <row r="2079" spans="111:111" ht="15" thickBot="1" x14ac:dyDescent="0.35">
      <c r="DG2079" s="156"/>
    </row>
    <row r="2080" spans="111:111" ht="15" thickBot="1" x14ac:dyDescent="0.35">
      <c r="DG2080" s="156"/>
    </row>
    <row r="2081" spans="111:111" ht="15" thickBot="1" x14ac:dyDescent="0.35">
      <c r="DG2081" s="156"/>
    </row>
    <row r="2082" spans="111:111" ht="15" thickBot="1" x14ac:dyDescent="0.35">
      <c r="DG2082" s="156"/>
    </row>
    <row r="2083" spans="111:111" ht="15" thickBot="1" x14ac:dyDescent="0.35">
      <c r="DG2083" s="156"/>
    </row>
    <row r="2084" spans="111:111" ht="15" thickBot="1" x14ac:dyDescent="0.35">
      <c r="DG2084" s="156"/>
    </row>
    <row r="2085" spans="111:111" ht="15" thickBot="1" x14ac:dyDescent="0.35">
      <c r="DG2085" s="156"/>
    </row>
    <row r="2086" spans="111:111" ht="15" thickBot="1" x14ac:dyDescent="0.35">
      <c r="DG2086" s="156"/>
    </row>
    <row r="2087" spans="111:111" ht="15" thickBot="1" x14ac:dyDescent="0.35">
      <c r="DG2087" s="156"/>
    </row>
    <row r="2088" spans="111:111" ht="15" thickBot="1" x14ac:dyDescent="0.35">
      <c r="DG2088" s="156"/>
    </row>
    <row r="2089" spans="111:111" ht="15" thickBot="1" x14ac:dyDescent="0.35">
      <c r="DG2089" s="156"/>
    </row>
    <row r="2090" spans="111:111" ht="15" thickBot="1" x14ac:dyDescent="0.35">
      <c r="DG2090" s="156"/>
    </row>
    <row r="2091" spans="111:111" ht="15" thickBot="1" x14ac:dyDescent="0.35">
      <c r="DG2091" s="156"/>
    </row>
    <row r="2092" spans="111:111" ht="15" thickBot="1" x14ac:dyDescent="0.35">
      <c r="DG2092" s="156"/>
    </row>
    <row r="2093" spans="111:111" ht="15" thickBot="1" x14ac:dyDescent="0.35">
      <c r="DG2093" s="156"/>
    </row>
    <row r="2094" spans="111:111" ht="15" thickBot="1" x14ac:dyDescent="0.35">
      <c r="DG2094" s="156"/>
    </row>
    <row r="2095" spans="111:111" ht="15" thickBot="1" x14ac:dyDescent="0.35">
      <c r="DG2095" s="156"/>
    </row>
    <row r="2096" spans="111:111" ht="15" thickBot="1" x14ac:dyDescent="0.35">
      <c r="DG2096" s="156"/>
    </row>
    <row r="2097" spans="111:111" ht="15" thickBot="1" x14ac:dyDescent="0.35">
      <c r="DG2097" s="156"/>
    </row>
    <row r="2098" spans="111:111" ht="15" thickBot="1" x14ac:dyDescent="0.35">
      <c r="DG2098" s="156"/>
    </row>
    <row r="2099" spans="111:111" ht="15" thickBot="1" x14ac:dyDescent="0.35">
      <c r="DG2099" s="156"/>
    </row>
    <row r="2100" spans="111:111" ht="15" thickBot="1" x14ac:dyDescent="0.35">
      <c r="DG2100" s="156"/>
    </row>
    <row r="2101" spans="111:111" ht="15" thickBot="1" x14ac:dyDescent="0.35">
      <c r="DG2101" s="156"/>
    </row>
    <row r="2102" spans="111:111" ht="15" thickBot="1" x14ac:dyDescent="0.35">
      <c r="DG2102" s="156"/>
    </row>
    <row r="2103" spans="111:111" ht="15" thickBot="1" x14ac:dyDescent="0.35">
      <c r="DG2103" s="156"/>
    </row>
    <row r="2104" spans="111:111" ht="15" thickBot="1" x14ac:dyDescent="0.35">
      <c r="DG2104" s="156"/>
    </row>
    <row r="2105" spans="111:111" ht="15" thickBot="1" x14ac:dyDescent="0.35">
      <c r="DG2105" s="156"/>
    </row>
    <row r="2106" spans="111:111" ht="15" thickBot="1" x14ac:dyDescent="0.35">
      <c r="DG2106" s="156"/>
    </row>
    <row r="2107" spans="111:111" ht="15" thickBot="1" x14ac:dyDescent="0.35">
      <c r="DG2107" s="156"/>
    </row>
    <row r="2108" spans="111:111" ht="15" thickBot="1" x14ac:dyDescent="0.35">
      <c r="DG2108" s="156"/>
    </row>
    <row r="2109" spans="111:111" ht="15" thickBot="1" x14ac:dyDescent="0.35">
      <c r="DG2109" s="156"/>
    </row>
    <row r="2110" spans="111:111" ht="15" thickBot="1" x14ac:dyDescent="0.35">
      <c r="DG2110" s="156"/>
    </row>
    <row r="2111" spans="111:111" ht="15" thickBot="1" x14ac:dyDescent="0.35">
      <c r="DG2111" s="156"/>
    </row>
    <row r="2112" spans="111:111" ht="15" thickBot="1" x14ac:dyDescent="0.35">
      <c r="DG2112" s="156"/>
    </row>
    <row r="2113" spans="111:111" ht="15" thickBot="1" x14ac:dyDescent="0.35">
      <c r="DG2113" s="156"/>
    </row>
    <row r="2114" spans="111:111" ht="15" thickBot="1" x14ac:dyDescent="0.35">
      <c r="DG2114" s="156"/>
    </row>
    <row r="2115" spans="111:111" ht="15" thickBot="1" x14ac:dyDescent="0.35">
      <c r="DG2115" s="156"/>
    </row>
    <row r="2116" spans="111:111" ht="15" thickBot="1" x14ac:dyDescent="0.35">
      <c r="DG2116" s="156"/>
    </row>
    <row r="2117" spans="111:111" ht="15" thickBot="1" x14ac:dyDescent="0.35">
      <c r="DG2117" s="156"/>
    </row>
    <row r="2118" spans="111:111" ht="15" thickBot="1" x14ac:dyDescent="0.35">
      <c r="DG2118" s="156"/>
    </row>
    <row r="2119" spans="111:111" ht="15" thickBot="1" x14ac:dyDescent="0.35">
      <c r="DG2119" s="156"/>
    </row>
    <row r="2120" spans="111:111" ht="15" thickBot="1" x14ac:dyDescent="0.35">
      <c r="DG2120" s="156"/>
    </row>
    <row r="2121" spans="111:111" ht="15" thickBot="1" x14ac:dyDescent="0.35">
      <c r="DG2121" s="156"/>
    </row>
    <row r="2122" spans="111:111" ht="15" thickBot="1" x14ac:dyDescent="0.35">
      <c r="DG2122" s="156"/>
    </row>
    <row r="2123" spans="111:111" ht="15" thickBot="1" x14ac:dyDescent="0.35">
      <c r="DG2123" s="156"/>
    </row>
    <row r="2124" spans="111:111" ht="15" thickBot="1" x14ac:dyDescent="0.35">
      <c r="DG2124" s="156"/>
    </row>
    <row r="2125" spans="111:111" ht="15" thickBot="1" x14ac:dyDescent="0.35">
      <c r="DG2125" s="156"/>
    </row>
    <row r="2126" spans="111:111" ht="15" thickBot="1" x14ac:dyDescent="0.35">
      <c r="DG2126" s="156"/>
    </row>
    <row r="2127" spans="111:111" ht="15" thickBot="1" x14ac:dyDescent="0.35">
      <c r="DG2127" s="156"/>
    </row>
    <row r="2128" spans="111:111" ht="15" thickBot="1" x14ac:dyDescent="0.35">
      <c r="DG2128" s="156"/>
    </row>
    <row r="2129" spans="111:111" ht="15" thickBot="1" x14ac:dyDescent="0.35">
      <c r="DG2129" s="156"/>
    </row>
    <row r="2130" spans="111:111" ht="15" thickBot="1" x14ac:dyDescent="0.35">
      <c r="DG2130" s="156"/>
    </row>
    <row r="2131" spans="111:111" ht="15" thickBot="1" x14ac:dyDescent="0.35">
      <c r="DG2131" s="156"/>
    </row>
    <row r="2132" spans="111:111" ht="15" thickBot="1" x14ac:dyDescent="0.35">
      <c r="DG2132" s="156"/>
    </row>
    <row r="2133" spans="111:111" ht="15" thickBot="1" x14ac:dyDescent="0.35">
      <c r="DG2133" s="156"/>
    </row>
    <row r="2134" spans="111:111" ht="15" thickBot="1" x14ac:dyDescent="0.35">
      <c r="DG2134" s="156"/>
    </row>
    <row r="2135" spans="111:111" ht="15" thickBot="1" x14ac:dyDescent="0.35">
      <c r="DG2135" s="156"/>
    </row>
    <row r="2136" spans="111:111" ht="15" thickBot="1" x14ac:dyDescent="0.35">
      <c r="DG2136" s="156"/>
    </row>
    <row r="2137" spans="111:111" ht="15" thickBot="1" x14ac:dyDescent="0.35">
      <c r="DG2137" s="156"/>
    </row>
    <row r="2138" spans="111:111" ht="15" thickBot="1" x14ac:dyDescent="0.35">
      <c r="DG2138" s="156"/>
    </row>
    <row r="2139" spans="111:111" ht="15" thickBot="1" x14ac:dyDescent="0.35">
      <c r="DG2139" s="156"/>
    </row>
    <row r="2140" spans="111:111" ht="15" thickBot="1" x14ac:dyDescent="0.35">
      <c r="DG2140" s="156"/>
    </row>
    <row r="2141" spans="111:111" ht="15" thickBot="1" x14ac:dyDescent="0.35">
      <c r="DG2141" s="156"/>
    </row>
    <row r="2142" spans="111:111" ht="15" thickBot="1" x14ac:dyDescent="0.35">
      <c r="DG2142" s="156"/>
    </row>
    <row r="2143" spans="111:111" ht="15" thickBot="1" x14ac:dyDescent="0.35">
      <c r="DG2143" s="156"/>
    </row>
    <row r="2144" spans="111:111" ht="15" thickBot="1" x14ac:dyDescent="0.35">
      <c r="DG2144" s="156"/>
    </row>
    <row r="2145" spans="111:111" ht="15" thickBot="1" x14ac:dyDescent="0.35">
      <c r="DG2145" s="156"/>
    </row>
    <row r="2146" spans="111:111" ht="15" thickBot="1" x14ac:dyDescent="0.35">
      <c r="DG2146" s="156"/>
    </row>
    <row r="2147" spans="111:111" ht="15" thickBot="1" x14ac:dyDescent="0.35">
      <c r="DG2147" s="156"/>
    </row>
    <row r="2148" spans="111:111" ht="15" thickBot="1" x14ac:dyDescent="0.35">
      <c r="DG2148" s="156"/>
    </row>
    <row r="2149" spans="111:111" ht="15" thickBot="1" x14ac:dyDescent="0.35">
      <c r="DG2149" s="156"/>
    </row>
    <row r="2150" spans="111:111" ht="15" thickBot="1" x14ac:dyDescent="0.35">
      <c r="DG2150" s="156"/>
    </row>
    <row r="2151" spans="111:111" ht="15" thickBot="1" x14ac:dyDescent="0.35">
      <c r="DG2151" s="156"/>
    </row>
    <row r="2152" spans="111:111" ht="15" thickBot="1" x14ac:dyDescent="0.35">
      <c r="DG2152" s="156"/>
    </row>
    <row r="2153" spans="111:111" ht="15" thickBot="1" x14ac:dyDescent="0.35">
      <c r="DG2153" s="156"/>
    </row>
    <row r="2154" spans="111:111" ht="15" thickBot="1" x14ac:dyDescent="0.35">
      <c r="DG2154" s="156"/>
    </row>
    <row r="2155" spans="111:111" ht="15" thickBot="1" x14ac:dyDescent="0.35">
      <c r="DG2155" s="156"/>
    </row>
    <row r="2156" spans="111:111" ht="15" thickBot="1" x14ac:dyDescent="0.35">
      <c r="DG2156" s="156"/>
    </row>
    <row r="2157" spans="111:111" ht="15" thickBot="1" x14ac:dyDescent="0.35">
      <c r="DG2157" s="156"/>
    </row>
    <row r="2158" spans="111:111" ht="15" thickBot="1" x14ac:dyDescent="0.35">
      <c r="DG2158" s="156"/>
    </row>
    <row r="2159" spans="111:111" ht="15" thickBot="1" x14ac:dyDescent="0.35">
      <c r="DG2159" s="156"/>
    </row>
    <row r="2160" spans="111:111" ht="15" thickBot="1" x14ac:dyDescent="0.35">
      <c r="DG2160" s="156"/>
    </row>
    <row r="2161" spans="111:111" ht="15" thickBot="1" x14ac:dyDescent="0.35">
      <c r="DG2161" s="156"/>
    </row>
    <row r="2162" spans="111:111" ht="15" thickBot="1" x14ac:dyDescent="0.35">
      <c r="DG2162" s="156"/>
    </row>
    <row r="2163" spans="111:111" ht="15" thickBot="1" x14ac:dyDescent="0.35">
      <c r="DG2163" s="156"/>
    </row>
    <row r="2164" spans="111:111" ht="15" thickBot="1" x14ac:dyDescent="0.35">
      <c r="DG2164" s="156"/>
    </row>
    <row r="2165" spans="111:111" ht="15" thickBot="1" x14ac:dyDescent="0.35">
      <c r="DG2165" s="156"/>
    </row>
    <row r="2166" spans="111:111" ht="15" thickBot="1" x14ac:dyDescent="0.35">
      <c r="DG2166" s="156"/>
    </row>
    <row r="2167" spans="111:111" ht="15" thickBot="1" x14ac:dyDescent="0.35">
      <c r="DG2167" s="156"/>
    </row>
    <row r="2168" spans="111:111" ht="15" thickBot="1" x14ac:dyDescent="0.35">
      <c r="DG2168" s="156"/>
    </row>
    <row r="2169" spans="111:111" ht="15" thickBot="1" x14ac:dyDescent="0.35">
      <c r="DG2169" s="156"/>
    </row>
    <row r="2170" spans="111:111" ht="15" thickBot="1" x14ac:dyDescent="0.35">
      <c r="DG2170" s="156"/>
    </row>
    <row r="2171" spans="111:111" ht="15" thickBot="1" x14ac:dyDescent="0.35">
      <c r="DG2171" s="156"/>
    </row>
    <row r="2172" spans="111:111" ht="15" thickBot="1" x14ac:dyDescent="0.35">
      <c r="DG2172" s="156"/>
    </row>
    <row r="2173" spans="111:111" ht="15" thickBot="1" x14ac:dyDescent="0.35">
      <c r="DG2173" s="156"/>
    </row>
    <row r="2174" spans="111:111" ht="15" thickBot="1" x14ac:dyDescent="0.35">
      <c r="DG2174" s="156"/>
    </row>
    <row r="2175" spans="111:111" ht="15" thickBot="1" x14ac:dyDescent="0.35">
      <c r="DG2175" s="156"/>
    </row>
    <row r="2176" spans="111:111" ht="15" thickBot="1" x14ac:dyDescent="0.35">
      <c r="DG2176" s="156"/>
    </row>
    <row r="2177" spans="111:111" ht="15" thickBot="1" x14ac:dyDescent="0.35">
      <c r="DG2177" s="156"/>
    </row>
    <row r="2178" spans="111:111" ht="15" thickBot="1" x14ac:dyDescent="0.35">
      <c r="DG2178" s="156"/>
    </row>
    <row r="2179" spans="111:111" ht="15" thickBot="1" x14ac:dyDescent="0.35">
      <c r="DG2179" s="156"/>
    </row>
    <row r="2180" spans="111:111" ht="15" thickBot="1" x14ac:dyDescent="0.35">
      <c r="DG2180" s="156"/>
    </row>
    <row r="2181" spans="111:111" ht="15" thickBot="1" x14ac:dyDescent="0.35">
      <c r="DG2181" s="156"/>
    </row>
    <row r="2182" spans="111:111" ht="15" thickBot="1" x14ac:dyDescent="0.35">
      <c r="DG2182" s="156"/>
    </row>
    <row r="2183" spans="111:111" ht="15" thickBot="1" x14ac:dyDescent="0.35">
      <c r="DG2183" s="156"/>
    </row>
    <row r="2184" spans="111:111" ht="15" thickBot="1" x14ac:dyDescent="0.35">
      <c r="DG2184" s="156"/>
    </row>
    <row r="2185" spans="111:111" ht="15" thickBot="1" x14ac:dyDescent="0.35">
      <c r="DG2185" s="156"/>
    </row>
    <row r="2186" spans="111:111" ht="15" thickBot="1" x14ac:dyDescent="0.35">
      <c r="DG2186" s="156"/>
    </row>
    <row r="2187" spans="111:111" ht="15" thickBot="1" x14ac:dyDescent="0.35">
      <c r="DG2187" s="156"/>
    </row>
    <row r="2188" spans="111:111" ht="15" thickBot="1" x14ac:dyDescent="0.35">
      <c r="DG2188" s="156"/>
    </row>
    <row r="2189" spans="111:111" ht="15" thickBot="1" x14ac:dyDescent="0.35">
      <c r="DG2189" s="156"/>
    </row>
    <row r="2190" spans="111:111" ht="15" thickBot="1" x14ac:dyDescent="0.35">
      <c r="DG2190" s="156"/>
    </row>
    <row r="2191" spans="111:111" ht="15" thickBot="1" x14ac:dyDescent="0.35">
      <c r="DG2191" s="156"/>
    </row>
    <row r="2192" spans="111:111" ht="15" thickBot="1" x14ac:dyDescent="0.35">
      <c r="DG2192" s="156"/>
    </row>
    <row r="2193" spans="111:111" ht="15" thickBot="1" x14ac:dyDescent="0.35">
      <c r="DG2193" s="156"/>
    </row>
    <row r="2194" spans="111:111" ht="15" thickBot="1" x14ac:dyDescent="0.35">
      <c r="DG2194" s="156"/>
    </row>
    <row r="2195" spans="111:111" ht="15" thickBot="1" x14ac:dyDescent="0.35">
      <c r="DG2195" s="156"/>
    </row>
    <row r="2196" spans="111:111" ht="15" thickBot="1" x14ac:dyDescent="0.35">
      <c r="DG2196" s="156"/>
    </row>
    <row r="2197" spans="111:111" ht="15" thickBot="1" x14ac:dyDescent="0.35">
      <c r="DG2197" s="156"/>
    </row>
    <row r="2198" spans="111:111" ht="15" thickBot="1" x14ac:dyDescent="0.35">
      <c r="DG2198" s="156"/>
    </row>
    <row r="2199" spans="111:111" ht="15" thickBot="1" x14ac:dyDescent="0.35">
      <c r="DG2199" s="156"/>
    </row>
    <row r="2200" spans="111:111" ht="15" thickBot="1" x14ac:dyDescent="0.35">
      <c r="DG2200" s="156"/>
    </row>
    <row r="2201" spans="111:111" ht="15" thickBot="1" x14ac:dyDescent="0.35">
      <c r="DG2201" s="156"/>
    </row>
    <row r="2202" spans="111:111" ht="15" thickBot="1" x14ac:dyDescent="0.35">
      <c r="DG2202" s="156"/>
    </row>
    <row r="2203" spans="111:111" ht="15" thickBot="1" x14ac:dyDescent="0.35">
      <c r="DG2203" s="156"/>
    </row>
    <row r="2204" spans="111:111" ht="15" thickBot="1" x14ac:dyDescent="0.35">
      <c r="DG2204" s="156"/>
    </row>
    <row r="2205" spans="111:111" ht="15" thickBot="1" x14ac:dyDescent="0.35">
      <c r="DG2205" s="156"/>
    </row>
    <row r="2206" spans="111:111" ht="15" thickBot="1" x14ac:dyDescent="0.35">
      <c r="DG2206" s="156"/>
    </row>
    <row r="2207" spans="111:111" ht="15" thickBot="1" x14ac:dyDescent="0.35">
      <c r="DG2207" s="156"/>
    </row>
    <row r="2208" spans="111:111" ht="15" thickBot="1" x14ac:dyDescent="0.35">
      <c r="DG2208" s="156"/>
    </row>
    <row r="2209" spans="111:111" ht="15" thickBot="1" x14ac:dyDescent="0.35">
      <c r="DG2209" s="156"/>
    </row>
    <row r="2210" spans="111:111" ht="15" thickBot="1" x14ac:dyDescent="0.35">
      <c r="DG2210" s="156"/>
    </row>
    <row r="2211" spans="111:111" ht="15" thickBot="1" x14ac:dyDescent="0.35">
      <c r="DG2211" s="156"/>
    </row>
    <row r="2212" spans="111:111" ht="15" thickBot="1" x14ac:dyDescent="0.35">
      <c r="DG2212" s="156"/>
    </row>
    <row r="2213" spans="111:111" ht="15" thickBot="1" x14ac:dyDescent="0.35">
      <c r="DG2213" s="156"/>
    </row>
    <row r="2214" spans="111:111" ht="15" thickBot="1" x14ac:dyDescent="0.35">
      <c r="DG2214" s="156"/>
    </row>
    <row r="2215" spans="111:111" ht="15" thickBot="1" x14ac:dyDescent="0.35">
      <c r="DG2215" s="156"/>
    </row>
    <row r="2216" spans="111:111" ht="15" thickBot="1" x14ac:dyDescent="0.35">
      <c r="DG2216" s="156"/>
    </row>
    <row r="2217" spans="111:111" ht="15" thickBot="1" x14ac:dyDescent="0.35">
      <c r="DG2217" s="156"/>
    </row>
    <row r="2218" spans="111:111" ht="15" thickBot="1" x14ac:dyDescent="0.35">
      <c r="DG2218" s="156"/>
    </row>
    <row r="2219" spans="111:111" ht="15" thickBot="1" x14ac:dyDescent="0.35">
      <c r="DG2219" s="156"/>
    </row>
    <row r="2220" spans="111:111" ht="15" thickBot="1" x14ac:dyDescent="0.35">
      <c r="DG2220" s="156"/>
    </row>
    <row r="2221" spans="111:111" ht="15" thickBot="1" x14ac:dyDescent="0.35">
      <c r="DG2221" s="156"/>
    </row>
    <row r="2222" spans="111:111" ht="15" thickBot="1" x14ac:dyDescent="0.35">
      <c r="DG2222" s="156"/>
    </row>
    <row r="2223" spans="111:111" ht="15" thickBot="1" x14ac:dyDescent="0.35">
      <c r="DG2223" s="156"/>
    </row>
    <row r="2224" spans="111:111" ht="15" thickBot="1" x14ac:dyDescent="0.35">
      <c r="DG2224" s="156"/>
    </row>
    <row r="2225" spans="111:111" ht="15" thickBot="1" x14ac:dyDescent="0.35">
      <c r="DG2225" s="156"/>
    </row>
    <row r="2226" spans="111:111" ht="15" thickBot="1" x14ac:dyDescent="0.35">
      <c r="DG2226" s="156"/>
    </row>
    <row r="2227" spans="111:111" ht="15" thickBot="1" x14ac:dyDescent="0.35">
      <c r="DG2227" s="156"/>
    </row>
    <row r="2228" spans="111:111" ht="15" thickBot="1" x14ac:dyDescent="0.35">
      <c r="DG2228" s="156"/>
    </row>
    <row r="2229" spans="111:111" ht="15" thickBot="1" x14ac:dyDescent="0.35">
      <c r="DG2229" s="156"/>
    </row>
    <row r="2230" spans="111:111" ht="15" thickBot="1" x14ac:dyDescent="0.35">
      <c r="DG2230" s="156"/>
    </row>
    <row r="2231" spans="111:111" ht="15" thickBot="1" x14ac:dyDescent="0.35">
      <c r="DG2231" s="156"/>
    </row>
    <row r="2232" spans="111:111" ht="15" thickBot="1" x14ac:dyDescent="0.35">
      <c r="DG2232" s="156"/>
    </row>
    <row r="2233" spans="111:111" ht="15" thickBot="1" x14ac:dyDescent="0.35">
      <c r="DG2233" s="156"/>
    </row>
    <row r="2234" spans="111:111" ht="15" thickBot="1" x14ac:dyDescent="0.35">
      <c r="DG2234" s="156"/>
    </row>
    <row r="2235" spans="111:111" ht="15" thickBot="1" x14ac:dyDescent="0.35">
      <c r="DG2235" s="156"/>
    </row>
    <row r="2236" spans="111:111" ht="15" thickBot="1" x14ac:dyDescent="0.35">
      <c r="DG2236" s="156"/>
    </row>
    <row r="2237" spans="111:111" ht="15" thickBot="1" x14ac:dyDescent="0.35">
      <c r="DG2237" s="156"/>
    </row>
    <row r="2238" spans="111:111" ht="15" thickBot="1" x14ac:dyDescent="0.35">
      <c r="DG2238" s="156"/>
    </row>
    <row r="2239" spans="111:111" ht="15" thickBot="1" x14ac:dyDescent="0.35">
      <c r="DG2239" s="156"/>
    </row>
    <row r="2240" spans="111:111" ht="15" thickBot="1" x14ac:dyDescent="0.35">
      <c r="DG2240" s="156"/>
    </row>
    <row r="2241" spans="111:111" ht="15" thickBot="1" x14ac:dyDescent="0.35">
      <c r="DG2241" s="156"/>
    </row>
    <row r="2242" spans="111:111" ht="15" thickBot="1" x14ac:dyDescent="0.35">
      <c r="DG2242" s="156"/>
    </row>
    <row r="2243" spans="111:111" ht="15" thickBot="1" x14ac:dyDescent="0.35">
      <c r="DG2243" s="156"/>
    </row>
    <row r="2244" spans="111:111" ht="15" thickBot="1" x14ac:dyDescent="0.35">
      <c r="DG2244" s="156"/>
    </row>
    <row r="2245" spans="111:111" ht="15" thickBot="1" x14ac:dyDescent="0.35">
      <c r="DG2245" s="156"/>
    </row>
    <row r="2246" spans="111:111" ht="15" thickBot="1" x14ac:dyDescent="0.35">
      <c r="DG2246" s="156"/>
    </row>
    <row r="2247" spans="111:111" ht="15" thickBot="1" x14ac:dyDescent="0.35">
      <c r="DG2247" s="156"/>
    </row>
    <row r="2248" spans="111:111" ht="15" thickBot="1" x14ac:dyDescent="0.35">
      <c r="DG2248" s="156"/>
    </row>
    <row r="2249" spans="111:111" ht="15" thickBot="1" x14ac:dyDescent="0.35">
      <c r="DG2249" s="156"/>
    </row>
    <row r="2250" spans="111:111" ht="15" thickBot="1" x14ac:dyDescent="0.35">
      <c r="DG2250" s="156"/>
    </row>
    <row r="2251" spans="111:111" ht="15" thickBot="1" x14ac:dyDescent="0.35">
      <c r="DG2251" s="156"/>
    </row>
    <row r="2252" spans="111:111" ht="15" thickBot="1" x14ac:dyDescent="0.35">
      <c r="DG2252" s="156"/>
    </row>
    <row r="2253" spans="111:111" ht="15" thickBot="1" x14ac:dyDescent="0.35">
      <c r="DG2253" s="156"/>
    </row>
    <row r="2254" spans="111:111" ht="15" thickBot="1" x14ac:dyDescent="0.35">
      <c r="DG2254" s="156"/>
    </row>
    <row r="2255" spans="111:111" ht="15" thickBot="1" x14ac:dyDescent="0.35">
      <c r="DG2255" s="156"/>
    </row>
    <row r="2256" spans="111:111" ht="15" thickBot="1" x14ac:dyDescent="0.35">
      <c r="DG2256" s="156"/>
    </row>
    <row r="2257" spans="111:111" ht="15" thickBot="1" x14ac:dyDescent="0.35">
      <c r="DG2257" s="156"/>
    </row>
    <row r="2258" spans="111:111" ht="15" thickBot="1" x14ac:dyDescent="0.35">
      <c r="DG2258" s="156"/>
    </row>
    <row r="2259" spans="111:111" ht="15" thickBot="1" x14ac:dyDescent="0.35">
      <c r="DG2259" s="156"/>
    </row>
    <row r="2260" spans="111:111" ht="15" thickBot="1" x14ac:dyDescent="0.35">
      <c r="DG2260" s="156"/>
    </row>
    <row r="2261" spans="111:111" ht="15" thickBot="1" x14ac:dyDescent="0.35">
      <c r="DG2261" s="156"/>
    </row>
    <row r="2262" spans="111:111" ht="15" thickBot="1" x14ac:dyDescent="0.35">
      <c r="DG2262" s="156"/>
    </row>
    <row r="2263" spans="111:111" ht="15" thickBot="1" x14ac:dyDescent="0.35">
      <c r="DG2263" s="156"/>
    </row>
    <row r="2264" spans="111:111" ht="15" thickBot="1" x14ac:dyDescent="0.35">
      <c r="DG2264" s="156"/>
    </row>
    <row r="2265" spans="111:111" ht="15" thickBot="1" x14ac:dyDescent="0.35">
      <c r="DG2265" s="156"/>
    </row>
    <row r="2266" spans="111:111" ht="15" thickBot="1" x14ac:dyDescent="0.35">
      <c r="DG2266" s="156"/>
    </row>
    <row r="2267" spans="111:111" ht="15" thickBot="1" x14ac:dyDescent="0.35">
      <c r="DG2267" s="156"/>
    </row>
    <row r="2268" spans="111:111" ht="15" thickBot="1" x14ac:dyDescent="0.35">
      <c r="DG2268" s="156"/>
    </row>
    <row r="2269" spans="111:111" ht="15" thickBot="1" x14ac:dyDescent="0.35">
      <c r="DG2269" s="156"/>
    </row>
    <row r="2270" spans="111:111" ht="15" thickBot="1" x14ac:dyDescent="0.35">
      <c r="DG2270" s="156"/>
    </row>
    <row r="2271" spans="111:111" ht="15" thickBot="1" x14ac:dyDescent="0.35">
      <c r="DG2271" s="156"/>
    </row>
    <row r="2272" spans="111:111" ht="15" thickBot="1" x14ac:dyDescent="0.35">
      <c r="DG2272" s="156"/>
    </row>
    <row r="2273" spans="111:111" ht="15" thickBot="1" x14ac:dyDescent="0.35">
      <c r="DG2273" s="156"/>
    </row>
    <row r="2274" spans="111:111" ht="15" thickBot="1" x14ac:dyDescent="0.35">
      <c r="DG2274" s="156"/>
    </row>
    <row r="2275" spans="111:111" ht="15" thickBot="1" x14ac:dyDescent="0.35">
      <c r="DG2275" s="156"/>
    </row>
    <row r="2276" spans="111:111" ht="15" thickBot="1" x14ac:dyDescent="0.35">
      <c r="DG2276" s="156"/>
    </row>
    <row r="2277" spans="111:111" ht="15" thickBot="1" x14ac:dyDescent="0.35">
      <c r="DG2277" s="156"/>
    </row>
    <row r="2278" spans="111:111" ht="15" thickBot="1" x14ac:dyDescent="0.35">
      <c r="DG2278" s="156"/>
    </row>
    <row r="2279" spans="111:111" ht="15" thickBot="1" x14ac:dyDescent="0.35">
      <c r="DG2279" s="156"/>
    </row>
    <row r="2280" spans="111:111" ht="15" thickBot="1" x14ac:dyDescent="0.35">
      <c r="DG2280" s="156"/>
    </row>
    <row r="2281" spans="111:111" ht="15" thickBot="1" x14ac:dyDescent="0.35">
      <c r="DG2281" s="156"/>
    </row>
    <row r="2282" spans="111:111" ht="15" thickBot="1" x14ac:dyDescent="0.35">
      <c r="DG2282" s="156"/>
    </row>
    <row r="2283" spans="111:111" ht="15" thickBot="1" x14ac:dyDescent="0.35">
      <c r="DG2283" s="156"/>
    </row>
    <row r="2284" spans="111:111" ht="15" thickBot="1" x14ac:dyDescent="0.35">
      <c r="DG2284" s="156"/>
    </row>
    <row r="2285" spans="111:111" ht="15" thickBot="1" x14ac:dyDescent="0.35">
      <c r="DG2285" s="156"/>
    </row>
    <row r="2286" spans="111:111" ht="15" thickBot="1" x14ac:dyDescent="0.35">
      <c r="DG2286" s="156"/>
    </row>
    <row r="2287" spans="111:111" ht="15" thickBot="1" x14ac:dyDescent="0.35">
      <c r="DG2287" s="156"/>
    </row>
    <row r="2288" spans="111:111" ht="15" thickBot="1" x14ac:dyDescent="0.35">
      <c r="DG2288" s="156"/>
    </row>
    <row r="2289" spans="111:111" ht="15" thickBot="1" x14ac:dyDescent="0.35">
      <c r="DG2289" s="156"/>
    </row>
    <row r="2290" spans="111:111" ht="15" thickBot="1" x14ac:dyDescent="0.35">
      <c r="DG2290" s="156"/>
    </row>
    <row r="2291" spans="111:111" ht="15" thickBot="1" x14ac:dyDescent="0.35">
      <c r="DG2291" s="156"/>
    </row>
    <row r="2292" spans="111:111" ht="15" thickBot="1" x14ac:dyDescent="0.35">
      <c r="DG2292" s="156"/>
    </row>
    <row r="2293" spans="111:111" ht="15" thickBot="1" x14ac:dyDescent="0.35">
      <c r="DG2293" s="156"/>
    </row>
    <row r="2294" spans="111:111" ht="15" thickBot="1" x14ac:dyDescent="0.35">
      <c r="DG2294" s="156"/>
    </row>
    <row r="2295" spans="111:111" ht="15" thickBot="1" x14ac:dyDescent="0.35">
      <c r="DG2295" s="156"/>
    </row>
    <row r="2296" spans="111:111" ht="15" thickBot="1" x14ac:dyDescent="0.35">
      <c r="DG2296" s="156"/>
    </row>
    <row r="2297" spans="111:111" ht="15" thickBot="1" x14ac:dyDescent="0.35">
      <c r="DG2297" s="156"/>
    </row>
    <row r="2298" spans="111:111" ht="15" thickBot="1" x14ac:dyDescent="0.35">
      <c r="DG2298" s="156"/>
    </row>
    <row r="2299" spans="111:111" ht="15" thickBot="1" x14ac:dyDescent="0.35">
      <c r="DG2299" s="156"/>
    </row>
    <row r="2300" spans="111:111" ht="15" thickBot="1" x14ac:dyDescent="0.35">
      <c r="DG2300" s="156"/>
    </row>
    <row r="2301" spans="111:111" ht="15" thickBot="1" x14ac:dyDescent="0.35">
      <c r="DG2301" s="156"/>
    </row>
    <row r="2302" spans="111:111" ht="15" thickBot="1" x14ac:dyDescent="0.35">
      <c r="DG2302" s="156"/>
    </row>
    <row r="2303" spans="111:111" ht="15" thickBot="1" x14ac:dyDescent="0.35">
      <c r="DG2303" s="156"/>
    </row>
    <row r="2304" spans="111:111" ht="15" thickBot="1" x14ac:dyDescent="0.35">
      <c r="DG2304" s="156"/>
    </row>
    <row r="2305" spans="111:111" ht="15" thickBot="1" x14ac:dyDescent="0.35">
      <c r="DG2305" s="156"/>
    </row>
    <row r="2306" spans="111:111" ht="15" thickBot="1" x14ac:dyDescent="0.35">
      <c r="DG2306" s="156"/>
    </row>
    <row r="2307" spans="111:111" ht="15" thickBot="1" x14ac:dyDescent="0.35">
      <c r="DG2307" s="156"/>
    </row>
    <row r="2308" spans="111:111" ht="15" thickBot="1" x14ac:dyDescent="0.35">
      <c r="DG2308" s="156"/>
    </row>
    <row r="2309" spans="111:111" ht="15" thickBot="1" x14ac:dyDescent="0.35">
      <c r="DG2309" s="156"/>
    </row>
    <row r="2310" spans="111:111" ht="15" thickBot="1" x14ac:dyDescent="0.35">
      <c r="DG2310" s="156"/>
    </row>
    <row r="2311" spans="111:111" ht="15" thickBot="1" x14ac:dyDescent="0.35">
      <c r="DG2311" s="156"/>
    </row>
    <row r="2312" spans="111:111" ht="15" thickBot="1" x14ac:dyDescent="0.35">
      <c r="DG2312" s="156"/>
    </row>
    <row r="2313" spans="111:111" ht="15" thickBot="1" x14ac:dyDescent="0.35">
      <c r="DG2313" s="156"/>
    </row>
    <row r="2314" spans="111:111" ht="15" thickBot="1" x14ac:dyDescent="0.35">
      <c r="DG2314" s="156"/>
    </row>
    <row r="2315" spans="111:111" ht="15" thickBot="1" x14ac:dyDescent="0.35">
      <c r="DG2315" s="156"/>
    </row>
    <row r="2316" spans="111:111" ht="15" thickBot="1" x14ac:dyDescent="0.35">
      <c r="DG2316" s="156"/>
    </row>
    <row r="2317" spans="111:111" ht="15" thickBot="1" x14ac:dyDescent="0.35">
      <c r="DG2317" s="156"/>
    </row>
    <row r="2318" spans="111:111" ht="15" thickBot="1" x14ac:dyDescent="0.35">
      <c r="DG2318" s="156"/>
    </row>
    <row r="2319" spans="111:111" ht="15" thickBot="1" x14ac:dyDescent="0.35">
      <c r="DG2319" s="156"/>
    </row>
    <row r="2320" spans="111:111" ht="15" thickBot="1" x14ac:dyDescent="0.35">
      <c r="DG2320" s="156"/>
    </row>
    <row r="2321" spans="111:111" ht="15" thickBot="1" x14ac:dyDescent="0.35">
      <c r="DG2321" s="156"/>
    </row>
    <row r="2322" spans="111:111" ht="15" thickBot="1" x14ac:dyDescent="0.35">
      <c r="DG2322" s="156"/>
    </row>
    <row r="2323" spans="111:111" ht="15" thickBot="1" x14ac:dyDescent="0.35">
      <c r="DG2323" s="156"/>
    </row>
    <row r="2324" spans="111:111" ht="15" thickBot="1" x14ac:dyDescent="0.35">
      <c r="DG2324" s="156"/>
    </row>
    <row r="2325" spans="111:111" ht="15" thickBot="1" x14ac:dyDescent="0.35">
      <c r="DG2325" s="156"/>
    </row>
    <row r="2326" spans="111:111" ht="15" thickBot="1" x14ac:dyDescent="0.35">
      <c r="DG2326" s="156"/>
    </row>
    <row r="2327" spans="111:111" ht="15" thickBot="1" x14ac:dyDescent="0.35">
      <c r="DG2327" s="156"/>
    </row>
    <row r="2328" spans="111:111" ht="15" thickBot="1" x14ac:dyDescent="0.35">
      <c r="DG2328" s="156"/>
    </row>
    <row r="2329" spans="111:111" ht="15" thickBot="1" x14ac:dyDescent="0.35">
      <c r="DG2329" s="156"/>
    </row>
    <row r="2330" spans="111:111" ht="15" thickBot="1" x14ac:dyDescent="0.35">
      <c r="DG2330" s="156"/>
    </row>
    <row r="2331" spans="111:111" ht="15" thickBot="1" x14ac:dyDescent="0.35">
      <c r="DG2331" s="156"/>
    </row>
    <row r="2332" spans="111:111" ht="15" thickBot="1" x14ac:dyDescent="0.35">
      <c r="DG2332" s="156"/>
    </row>
    <row r="2333" spans="111:111" ht="15" thickBot="1" x14ac:dyDescent="0.35">
      <c r="DG2333" s="156"/>
    </row>
    <row r="2334" spans="111:111" ht="15" thickBot="1" x14ac:dyDescent="0.35">
      <c r="DG2334" s="156"/>
    </row>
    <row r="2335" spans="111:111" ht="15" thickBot="1" x14ac:dyDescent="0.35">
      <c r="DG2335" s="156"/>
    </row>
    <row r="2336" spans="111:111" ht="15" thickBot="1" x14ac:dyDescent="0.35">
      <c r="DG2336" s="156"/>
    </row>
    <row r="2337" spans="111:111" ht="15" thickBot="1" x14ac:dyDescent="0.35">
      <c r="DG2337" s="156"/>
    </row>
    <row r="2338" spans="111:111" ht="15" thickBot="1" x14ac:dyDescent="0.35">
      <c r="DG2338" s="156"/>
    </row>
    <row r="2339" spans="111:111" ht="15" thickBot="1" x14ac:dyDescent="0.35">
      <c r="DG2339" s="156"/>
    </row>
    <row r="2340" spans="111:111" ht="15" thickBot="1" x14ac:dyDescent="0.35">
      <c r="DG2340" s="156"/>
    </row>
    <row r="2341" spans="111:111" ht="15" thickBot="1" x14ac:dyDescent="0.35">
      <c r="DG2341" s="156"/>
    </row>
    <row r="2342" spans="111:111" ht="15" thickBot="1" x14ac:dyDescent="0.35">
      <c r="DG2342" s="156"/>
    </row>
    <row r="2343" spans="111:111" ht="15" thickBot="1" x14ac:dyDescent="0.35">
      <c r="DG2343" s="156"/>
    </row>
    <row r="2344" spans="111:111" ht="15" thickBot="1" x14ac:dyDescent="0.35">
      <c r="DG2344" s="156"/>
    </row>
    <row r="2345" spans="111:111" ht="15" thickBot="1" x14ac:dyDescent="0.35">
      <c r="DG2345" s="156"/>
    </row>
    <row r="2346" spans="111:111" ht="15" thickBot="1" x14ac:dyDescent="0.35">
      <c r="DG2346" s="156"/>
    </row>
    <row r="2347" spans="111:111" ht="15" thickBot="1" x14ac:dyDescent="0.35">
      <c r="DG2347" s="156"/>
    </row>
    <row r="2348" spans="111:111" ht="15" thickBot="1" x14ac:dyDescent="0.35">
      <c r="DG2348" s="156"/>
    </row>
    <row r="2349" spans="111:111" ht="15" thickBot="1" x14ac:dyDescent="0.35">
      <c r="DG2349" s="156"/>
    </row>
    <row r="2350" spans="111:111" ht="15" thickBot="1" x14ac:dyDescent="0.35">
      <c r="DG2350" s="156"/>
    </row>
    <row r="2351" spans="111:111" ht="15" thickBot="1" x14ac:dyDescent="0.35">
      <c r="DG2351" s="156"/>
    </row>
    <row r="2352" spans="111:111" ht="15" thickBot="1" x14ac:dyDescent="0.35">
      <c r="DG2352" s="156"/>
    </row>
    <row r="2353" spans="111:111" ht="15" thickBot="1" x14ac:dyDescent="0.35">
      <c r="DG2353" s="156"/>
    </row>
    <row r="2354" spans="111:111" ht="15" thickBot="1" x14ac:dyDescent="0.35">
      <c r="DG2354" s="156"/>
    </row>
    <row r="2355" spans="111:111" ht="15" thickBot="1" x14ac:dyDescent="0.35">
      <c r="DG2355" s="156"/>
    </row>
    <row r="2356" spans="111:111" ht="15" thickBot="1" x14ac:dyDescent="0.35">
      <c r="DG2356" s="156"/>
    </row>
    <row r="2357" spans="111:111" ht="15" thickBot="1" x14ac:dyDescent="0.35">
      <c r="DG2357" s="156"/>
    </row>
    <row r="2358" spans="111:111" ht="15" thickBot="1" x14ac:dyDescent="0.35">
      <c r="DG2358" s="156"/>
    </row>
    <row r="2359" spans="111:111" ht="15" thickBot="1" x14ac:dyDescent="0.35">
      <c r="DG2359" s="156"/>
    </row>
    <row r="2360" spans="111:111" ht="15" thickBot="1" x14ac:dyDescent="0.35">
      <c r="DG2360" s="156"/>
    </row>
    <row r="2361" spans="111:111" ht="15" thickBot="1" x14ac:dyDescent="0.35">
      <c r="DG2361" s="156"/>
    </row>
    <row r="2362" spans="111:111" ht="15" thickBot="1" x14ac:dyDescent="0.35">
      <c r="DG2362" s="156"/>
    </row>
    <row r="2363" spans="111:111" ht="15" thickBot="1" x14ac:dyDescent="0.35">
      <c r="DG2363" s="156"/>
    </row>
    <row r="2364" spans="111:111" ht="15" thickBot="1" x14ac:dyDescent="0.35">
      <c r="DG2364" s="156"/>
    </row>
    <row r="2365" spans="111:111" ht="15" thickBot="1" x14ac:dyDescent="0.35">
      <c r="DG2365" s="156"/>
    </row>
    <row r="2366" spans="111:111" ht="15" thickBot="1" x14ac:dyDescent="0.35">
      <c r="DG2366" s="156"/>
    </row>
    <row r="2367" spans="111:111" ht="15" thickBot="1" x14ac:dyDescent="0.35">
      <c r="DG2367" s="156"/>
    </row>
    <row r="2368" spans="111:111" ht="15" thickBot="1" x14ac:dyDescent="0.35">
      <c r="DG2368" s="156"/>
    </row>
    <row r="2369" spans="111:111" ht="15" thickBot="1" x14ac:dyDescent="0.35">
      <c r="DG2369" s="156"/>
    </row>
    <row r="2370" spans="111:111" ht="15" thickBot="1" x14ac:dyDescent="0.35">
      <c r="DG2370" s="156"/>
    </row>
    <row r="2371" spans="111:111" ht="15" thickBot="1" x14ac:dyDescent="0.35">
      <c r="DG2371" s="156"/>
    </row>
    <row r="2372" spans="111:111" ht="15" thickBot="1" x14ac:dyDescent="0.35">
      <c r="DG2372" s="156"/>
    </row>
    <row r="2373" spans="111:111" ht="15" thickBot="1" x14ac:dyDescent="0.35">
      <c r="DG2373" s="156"/>
    </row>
    <row r="2374" spans="111:111" ht="15" thickBot="1" x14ac:dyDescent="0.35">
      <c r="DG2374" s="156"/>
    </row>
    <row r="2375" spans="111:111" ht="15" thickBot="1" x14ac:dyDescent="0.35">
      <c r="DG2375" s="156"/>
    </row>
    <row r="2376" spans="111:111" ht="15" thickBot="1" x14ac:dyDescent="0.35">
      <c r="DG2376" s="156"/>
    </row>
    <row r="2377" spans="111:111" ht="15" thickBot="1" x14ac:dyDescent="0.35">
      <c r="DG2377" s="156"/>
    </row>
    <row r="2378" spans="111:111" ht="15" thickBot="1" x14ac:dyDescent="0.35">
      <c r="DG2378" s="156"/>
    </row>
    <row r="2379" spans="111:111" ht="15" thickBot="1" x14ac:dyDescent="0.35">
      <c r="DG2379" s="156"/>
    </row>
    <row r="2380" spans="111:111" ht="15" thickBot="1" x14ac:dyDescent="0.35">
      <c r="DG2380" s="156"/>
    </row>
    <row r="2381" spans="111:111" ht="15" thickBot="1" x14ac:dyDescent="0.35">
      <c r="DG2381" s="156"/>
    </row>
    <row r="2382" spans="111:111" ht="15" thickBot="1" x14ac:dyDescent="0.35">
      <c r="DG2382" s="156"/>
    </row>
    <row r="2383" spans="111:111" ht="15" thickBot="1" x14ac:dyDescent="0.35">
      <c r="DG2383" s="156"/>
    </row>
    <row r="2384" spans="111:111" ht="15" thickBot="1" x14ac:dyDescent="0.35">
      <c r="DG2384" s="156"/>
    </row>
    <row r="2385" spans="111:111" ht="15" thickBot="1" x14ac:dyDescent="0.35">
      <c r="DG2385" s="156"/>
    </row>
    <row r="2386" spans="111:111" ht="15" thickBot="1" x14ac:dyDescent="0.35">
      <c r="DG2386" s="156"/>
    </row>
    <row r="2387" spans="111:111" ht="15" thickBot="1" x14ac:dyDescent="0.35">
      <c r="DG2387" s="156"/>
    </row>
    <row r="2388" spans="111:111" ht="15" thickBot="1" x14ac:dyDescent="0.35">
      <c r="DG2388" s="156"/>
    </row>
    <row r="2389" spans="111:111" ht="15" thickBot="1" x14ac:dyDescent="0.35">
      <c r="DG2389" s="156"/>
    </row>
    <row r="2390" spans="111:111" ht="15" thickBot="1" x14ac:dyDescent="0.35">
      <c r="DG2390" s="156"/>
    </row>
    <row r="2391" spans="111:111" ht="15" thickBot="1" x14ac:dyDescent="0.35">
      <c r="DG2391" s="156"/>
    </row>
    <row r="2392" spans="111:111" ht="15" thickBot="1" x14ac:dyDescent="0.35">
      <c r="DG2392" s="156"/>
    </row>
    <row r="2393" spans="111:111" ht="15" thickBot="1" x14ac:dyDescent="0.35">
      <c r="DG2393" s="156"/>
    </row>
    <row r="2394" spans="111:111" ht="15" thickBot="1" x14ac:dyDescent="0.35">
      <c r="DG2394" s="156"/>
    </row>
    <row r="2395" spans="111:111" ht="15" thickBot="1" x14ac:dyDescent="0.35">
      <c r="DG2395" s="156"/>
    </row>
    <row r="2396" spans="111:111" ht="15" thickBot="1" x14ac:dyDescent="0.35">
      <c r="DG2396" s="156"/>
    </row>
    <row r="2397" spans="111:111" ht="15" thickBot="1" x14ac:dyDescent="0.35">
      <c r="DG2397" s="156"/>
    </row>
    <row r="2398" spans="111:111" ht="15" thickBot="1" x14ac:dyDescent="0.35">
      <c r="DG2398" s="156"/>
    </row>
    <row r="2399" spans="111:111" ht="15" thickBot="1" x14ac:dyDescent="0.35">
      <c r="DG2399" s="156"/>
    </row>
    <row r="2400" spans="111:111" ht="15" thickBot="1" x14ac:dyDescent="0.35">
      <c r="DG2400" s="156"/>
    </row>
    <row r="2401" spans="111:111" ht="15" thickBot="1" x14ac:dyDescent="0.35">
      <c r="DG2401" s="156"/>
    </row>
    <row r="2402" spans="111:111" ht="15" thickBot="1" x14ac:dyDescent="0.35">
      <c r="DG2402" s="156"/>
    </row>
    <row r="2403" spans="111:111" ht="15" thickBot="1" x14ac:dyDescent="0.35">
      <c r="DG2403" s="156"/>
    </row>
    <row r="2404" spans="111:111" ht="15" thickBot="1" x14ac:dyDescent="0.35">
      <c r="DG2404" s="156"/>
    </row>
    <row r="2405" spans="111:111" ht="15" thickBot="1" x14ac:dyDescent="0.35">
      <c r="DG2405" s="156"/>
    </row>
    <row r="2406" spans="111:111" ht="15" thickBot="1" x14ac:dyDescent="0.35">
      <c r="DG2406" s="156"/>
    </row>
    <row r="2407" spans="111:111" ht="15" thickBot="1" x14ac:dyDescent="0.35">
      <c r="DG2407" s="156"/>
    </row>
    <row r="2408" spans="111:111" ht="15" thickBot="1" x14ac:dyDescent="0.35">
      <c r="DG2408" s="156"/>
    </row>
    <row r="2409" spans="111:111" ht="15" thickBot="1" x14ac:dyDescent="0.35">
      <c r="DG2409" s="156"/>
    </row>
    <row r="2410" spans="111:111" ht="15" thickBot="1" x14ac:dyDescent="0.35">
      <c r="DG2410" s="156"/>
    </row>
    <row r="2411" spans="111:111" ht="15" thickBot="1" x14ac:dyDescent="0.35">
      <c r="DG2411" s="156"/>
    </row>
    <row r="2412" spans="111:111" ht="15" thickBot="1" x14ac:dyDescent="0.35">
      <c r="DG2412" s="156"/>
    </row>
    <row r="2413" spans="111:111" ht="15" thickBot="1" x14ac:dyDescent="0.35">
      <c r="DG2413" s="156"/>
    </row>
    <row r="2414" spans="111:111" ht="15" thickBot="1" x14ac:dyDescent="0.35">
      <c r="DG2414" s="156"/>
    </row>
    <row r="2415" spans="111:111" ht="15" thickBot="1" x14ac:dyDescent="0.35">
      <c r="DG2415" s="156"/>
    </row>
    <row r="2416" spans="111:111" ht="15" thickBot="1" x14ac:dyDescent="0.35">
      <c r="DG2416" s="156"/>
    </row>
    <row r="2417" spans="111:111" ht="15" thickBot="1" x14ac:dyDescent="0.35">
      <c r="DG2417" s="156"/>
    </row>
    <row r="2418" spans="111:111" ht="15" thickBot="1" x14ac:dyDescent="0.35">
      <c r="DG2418" s="156"/>
    </row>
    <row r="2419" spans="111:111" ht="15" thickBot="1" x14ac:dyDescent="0.35">
      <c r="DG2419" s="156"/>
    </row>
    <row r="2420" spans="111:111" ht="15" thickBot="1" x14ac:dyDescent="0.35">
      <c r="DG2420" s="156"/>
    </row>
    <row r="2421" spans="111:111" ht="15" thickBot="1" x14ac:dyDescent="0.35">
      <c r="DG2421" s="156"/>
    </row>
    <row r="2422" spans="111:111" ht="15" thickBot="1" x14ac:dyDescent="0.35">
      <c r="DG2422" s="156"/>
    </row>
    <row r="2423" spans="111:111" ht="15" thickBot="1" x14ac:dyDescent="0.35">
      <c r="DG2423" s="156"/>
    </row>
    <row r="2424" spans="111:111" ht="15" thickBot="1" x14ac:dyDescent="0.35">
      <c r="DG2424" s="156"/>
    </row>
    <row r="2425" spans="111:111" ht="15" thickBot="1" x14ac:dyDescent="0.35">
      <c r="DG2425" s="156"/>
    </row>
    <row r="2426" spans="111:111" ht="15" thickBot="1" x14ac:dyDescent="0.35">
      <c r="DG2426" s="156"/>
    </row>
    <row r="2427" spans="111:111" ht="15" thickBot="1" x14ac:dyDescent="0.35">
      <c r="DG2427" s="156"/>
    </row>
    <row r="2428" spans="111:111" ht="15" thickBot="1" x14ac:dyDescent="0.35">
      <c r="DG2428" s="156"/>
    </row>
    <row r="2429" spans="111:111" ht="15" thickBot="1" x14ac:dyDescent="0.35">
      <c r="DG2429" s="156"/>
    </row>
    <row r="2430" spans="111:111" ht="15" thickBot="1" x14ac:dyDescent="0.35">
      <c r="DG2430" s="156"/>
    </row>
    <row r="2431" spans="111:111" ht="15" thickBot="1" x14ac:dyDescent="0.35">
      <c r="DG2431" s="156"/>
    </row>
    <row r="2432" spans="111:111" ht="15" thickBot="1" x14ac:dyDescent="0.35">
      <c r="DG2432" s="156"/>
    </row>
    <row r="2433" spans="111:111" ht="15" thickBot="1" x14ac:dyDescent="0.35">
      <c r="DG2433" s="156"/>
    </row>
    <row r="2434" spans="111:111" ht="15" thickBot="1" x14ac:dyDescent="0.35">
      <c r="DG2434" s="156"/>
    </row>
    <row r="2435" spans="111:111" ht="15" thickBot="1" x14ac:dyDescent="0.35">
      <c r="DG2435" s="156"/>
    </row>
    <row r="2436" spans="111:111" ht="15" thickBot="1" x14ac:dyDescent="0.35">
      <c r="DG2436" s="156"/>
    </row>
    <row r="2437" spans="111:111" ht="15" thickBot="1" x14ac:dyDescent="0.35">
      <c r="DG2437" s="156"/>
    </row>
    <row r="2438" spans="111:111" ht="15" thickBot="1" x14ac:dyDescent="0.35">
      <c r="DG2438" s="156"/>
    </row>
    <row r="2439" spans="111:111" ht="15" thickBot="1" x14ac:dyDescent="0.35">
      <c r="DG2439" s="156"/>
    </row>
    <row r="2440" spans="111:111" ht="15" thickBot="1" x14ac:dyDescent="0.35">
      <c r="DG2440" s="156"/>
    </row>
    <row r="2441" spans="111:111" ht="15" thickBot="1" x14ac:dyDescent="0.35">
      <c r="DG2441" s="156"/>
    </row>
    <row r="2442" spans="111:111" ht="15" thickBot="1" x14ac:dyDescent="0.35">
      <c r="DG2442" s="156"/>
    </row>
    <row r="2443" spans="111:111" ht="15" thickBot="1" x14ac:dyDescent="0.35">
      <c r="DG2443" s="156"/>
    </row>
    <row r="2444" spans="111:111" ht="15" thickBot="1" x14ac:dyDescent="0.35">
      <c r="DG2444" s="156"/>
    </row>
    <row r="2445" spans="111:111" ht="15" thickBot="1" x14ac:dyDescent="0.35">
      <c r="DG2445" s="156"/>
    </row>
    <row r="2446" spans="111:111" ht="15" thickBot="1" x14ac:dyDescent="0.35">
      <c r="DG2446" s="156"/>
    </row>
    <row r="2447" spans="111:111" ht="15" thickBot="1" x14ac:dyDescent="0.35">
      <c r="DG2447" s="156"/>
    </row>
    <row r="2448" spans="111:111" ht="15" thickBot="1" x14ac:dyDescent="0.35">
      <c r="DG2448" s="156"/>
    </row>
    <row r="2449" spans="111:111" ht="15" thickBot="1" x14ac:dyDescent="0.35">
      <c r="DG2449" s="156"/>
    </row>
    <row r="2450" spans="111:111" ht="15" thickBot="1" x14ac:dyDescent="0.35">
      <c r="DG2450" s="156"/>
    </row>
    <row r="2451" spans="111:111" ht="15" thickBot="1" x14ac:dyDescent="0.35">
      <c r="DG2451" s="156"/>
    </row>
    <row r="2452" spans="111:111" ht="15" thickBot="1" x14ac:dyDescent="0.35">
      <c r="DG2452" s="156"/>
    </row>
    <row r="2453" spans="111:111" ht="15" thickBot="1" x14ac:dyDescent="0.35">
      <c r="DG2453" s="156"/>
    </row>
    <row r="2454" spans="111:111" ht="15" thickBot="1" x14ac:dyDescent="0.35">
      <c r="DG2454" s="156"/>
    </row>
    <row r="2455" spans="111:111" ht="15" thickBot="1" x14ac:dyDescent="0.35">
      <c r="DG2455" s="156"/>
    </row>
    <row r="2456" spans="111:111" ht="15" thickBot="1" x14ac:dyDescent="0.35">
      <c r="DG2456" s="156"/>
    </row>
    <row r="2457" spans="111:111" ht="15" thickBot="1" x14ac:dyDescent="0.35">
      <c r="DG2457" s="156"/>
    </row>
    <row r="2458" spans="111:111" ht="15" thickBot="1" x14ac:dyDescent="0.35">
      <c r="DG2458" s="156"/>
    </row>
    <row r="2459" spans="111:111" ht="15" thickBot="1" x14ac:dyDescent="0.35">
      <c r="DG2459" s="156"/>
    </row>
    <row r="2460" spans="111:111" ht="15" thickBot="1" x14ac:dyDescent="0.35">
      <c r="DG2460" s="156"/>
    </row>
    <row r="2461" spans="111:111" ht="15" thickBot="1" x14ac:dyDescent="0.35">
      <c r="DG2461" s="156"/>
    </row>
    <row r="2462" spans="111:111" ht="15" thickBot="1" x14ac:dyDescent="0.35">
      <c r="DG2462" s="156"/>
    </row>
    <row r="2463" spans="111:111" ht="15" thickBot="1" x14ac:dyDescent="0.35">
      <c r="DG2463" s="156"/>
    </row>
    <row r="2464" spans="111:111" ht="15" thickBot="1" x14ac:dyDescent="0.35">
      <c r="DG2464" s="156"/>
    </row>
    <row r="2465" spans="111:111" ht="15" thickBot="1" x14ac:dyDescent="0.35">
      <c r="DG2465" s="156"/>
    </row>
    <row r="2466" spans="111:111" ht="15" thickBot="1" x14ac:dyDescent="0.35">
      <c r="DG2466" s="156"/>
    </row>
    <row r="2467" spans="111:111" ht="15" thickBot="1" x14ac:dyDescent="0.35">
      <c r="DG2467" s="156"/>
    </row>
    <row r="2468" spans="111:111" ht="15" thickBot="1" x14ac:dyDescent="0.35">
      <c r="DG2468" s="156"/>
    </row>
    <row r="2469" spans="111:111" ht="15" thickBot="1" x14ac:dyDescent="0.35">
      <c r="DG2469" s="156"/>
    </row>
    <row r="2470" spans="111:111" ht="15" thickBot="1" x14ac:dyDescent="0.35">
      <c r="DG2470" s="156"/>
    </row>
    <row r="2471" spans="111:111" ht="15" thickBot="1" x14ac:dyDescent="0.35">
      <c r="DG2471" s="156"/>
    </row>
    <row r="2472" spans="111:111" ht="15" thickBot="1" x14ac:dyDescent="0.35">
      <c r="DG2472" s="156"/>
    </row>
    <row r="2473" spans="111:111" ht="15" thickBot="1" x14ac:dyDescent="0.35">
      <c r="DG2473" s="156"/>
    </row>
    <row r="2474" spans="111:111" ht="15" thickBot="1" x14ac:dyDescent="0.35">
      <c r="DG2474" s="156"/>
    </row>
    <row r="2475" spans="111:111" ht="15" thickBot="1" x14ac:dyDescent="0.35">
      <c r="DG2475" s="156"/>
    </row>
    <row r="2476" spans="111:111" ht="15" thickBot="1" x14ac:dyDescent="0.35">
      <c r="DG2476" s="156"/>
    </row>
    <row r="2477" spans="111:111" ht="15" thickBot="1" x14ac:dyDescent="0.35">
      <c r="DG2477" s="156"/>
    </row>
    <row r="2478" spans="111:111" ht="15" thickBot="1" x14ac:dyDescent="0.35">
      <c r="DG2478" s="156"/>
    </row>
    <row r="2479" spans="111:111" ht="15" thickBot="1" x14ac:dyDescent="0.35">
      <c r="DG2479" s="156"/>
    </row>
    <row r="2480" spans="111:111" ht="15" thickBot="1" x14ac:dyDescent="0.35">
      <c r="DG2480" s="156"/>
    </row>
    <row r="2481" spans="111:111" ht="15" thickBot="1" x14ac:dyDescent="0.35">
      <c r="DG2481" s="156"/>
    </row>
    <row r="2482" spans="111:111" ht="15" thickBot="1" x14ac:dyDescent="0.35">
      <c r="DG2482" s="156"/>
    </row>
    <row r="2483" spans="111:111" ht="15" thickBot="1" x14ac:dyDescent="0.35">
      <c r="DG2483" s="156"/>
    </row>
    <row r="2484" spans="111:111" ht="15" thickBot="1" x14ac:dyDescent="0.35">
      <c r="DG2484" s="156"/>
    </row>
    <row r="2485" spans="111:111" ht="15" thickBot="1" x14ac:dyDescent="0.35">
      <c r="DG2485" s="156"/>
    </row>
    <row r="2486" spans="111:111" ht="15" thickBot="1" x14ac:dyDescent="0.35">
      <c r="DG2486" s="156"/>
    </row>
    <row r="2487" spans="111:111" ht="15" thickBot="1" x14ac:dyDescent="0.35">
      <c r="DG2487" s="156"/>
    </row>
    <row r="2488" spans="111:111" ht="15" thickBot="1" x14ac:dyDescent="0.35">
      <c r="DG2488" s="156"/>
    </row>
    <row r="2489" spans="111:111" ht="15" thickBot="1" x14ac:dyDescent="0.35">
      <c r="DG2489" s="156"/>
    </row>
    <row r="2490" spans="111:111" ht="15" thickBot="1" x14ac:dyDescent="0.35">
      <c r="DG2490" s="156"/>
    </row>
    <row r="2491" spans="111:111" ht="15" thickBot="1" x14ac:dyDescent="0.35">
      <c r="DG2491" s="156"/>
    </row>
    <row r="2492" spans="111:111" ht="15" thickBot="1" x14ac:dyDescent="0.35">
      <c r="DG2492" s="156"/>
    </row>
    <row r="2493" spans="111:111" ht="15" thickBot="1" x14ac:dyDescent="0.35">
      <c r="DG2493" s="156"/>
    </row>
    <row r="2494" spans="111:111" ht="15" thickBot="1" x14ac:dyDescent="0.35">
      <c r="DG2494" s="156"/>
    </row>
    <row r="2495" spans="111:111" ht="15" thickBot="1" x14ac:dyDescent="0.35">
      <c r="DG2495" s="156"/>
    </row>
    <row r="2496" spans="111:111" ht="15" thickBot="1" x14ac:dyDescent="0.35">
      <c r="DG2496" s="156"/>
    </row>
    <row r="2497" spans="111:111" ht="15" thickBot="1" x14ac:dyDescent="0.35">
      <c r="DG2497" s="156"/>
    </row>
    <row r="2498" spans="111:111" ht="15" thickBot="1" x14ac:dyDescent="0.35">
      <c r="DG2498" s="156"/>
    </row>
    <row r="2499" spans="111:111" ht="15" thickBot="1" x14ac:dyDescent="0.35">
      <c r="DG2499" s="156"/>
    </row>
    <row r="2500" spans="111:111" ht="15" thickBot="1" x14ac:dyDescent="0.35">
      <c r="DG2500" s="156"/>
    </row>
    <row r="2501" spans="111:111" ht="15" thickBot="1" x14ac:dyDescent="0.35">
      <c r="DG2501" s="156"/>
    </row>
    <row r="2502" spans="111:111" ht="15" thickBot="1" x14ac:dyDescent="0.35">
      <c r="DG2502" s="156"/>
    </row>
    <row r="2503" spans="111:111" ht="15" thickBot="1" x14ac:dyDescent="0.35">
      <c r="DG2503" s="156"/>
    </row>
    <row r="2504" spans="111:111" ht="15" thickBot="1" x14ac:dyDescent="0.35">
      <c r="DG2504" s="156"/>
    </row>
    <row r="2505" spans="111:111" ht="15" thickBot="1" x14ac:dyDescent="0.35">
      <c r="DG2505" s="156"/>
    </row>
    <row r="2506" spans="111:111" ht="15" thickBot="1" x14ac:dyDescent="0.35">
      <c r="DG2506" s="156"/>
    </row>
    <row r="2507" spans="111:111" ht="15" thickBot="1" x14ac:dyDescent="0.35">
      <c r="DG2507" s="156"/>
    </row>
    <row r="2508" spans="111:111" ht="15" thickBot="1" x14ac:dyDescent="0.35">
      <c r="DG2508" s="156"/>
    </row>
    <row r="2509" spans="111:111" ht="15" thickBot="1" x14ac:dyDescent="0.35">
      <c r="DG2509" s="156"/>
    </row>
    <row r="2510" spans="111:111" ht="15" thickBot="1" x14ac:dyDescent="0.35">
      <c r="DG2510" s="156"/>
    </row>
    <row r="2511" spans="111:111" ht="15" thickBot="1" x14ac:dyDescent="0.35">
      <c r="DG2511" s="156"/>
    </row>
    <row r="2512" spans="111:111" ht="15" thickBot="1" x14ac:dyDescent="0.35">
      <c r="DG2512" s="156"/>
    </row>
    <row r="2513" spans="111:111" ht="15" thickBot="1" x14ac:dyDescent="0.35">
      <c r="DG2513" s="156"/>
    </row>
    <row r="2514" spans="111:111" ht="15" thickBot="1" x14ac:dyDescent="0.35">
      <c r="DG2514" s="156"/>
    </row>
    <row r="2515" spans="111:111" ht="15" thickBot="1" x14ac:dyDescent="0.35">
      <c r="DG2515" s="156"/>
    </row>
    <row r="2516" spans="111:111" ht="15" thickBot="1" x14ac:dyDescent="0.35">
      <c r="DG2516" s="156"/>
    </row>
    <row r="2517" spans="111:111" ht="15" thickBot="1" x14ac:dyDescent="0.35">
      <c r="DG2517" s="156"/>
    </row>
    <row r="2518" spans="111:111" ht="15" thickBot="1" x14ac:dyDescent="0.35">
      <c r="DG2518" s="156"/>
    </row>
    <row r="2519" spans="111:111" ht="15" thickBot="1" x14ac:dyDescent="0.35">
      <c r="DG2519" s="156"/>
    </row>
    <row r="2520" spans="111:111" ht="15" thickBot="1" x14ac:dyDescent="0.35">
      <c r="DG2520" s="156"/>
    </row>
    <row r="2521" spans="111:111" ht="15" thickBot="1" x14ac:dyDescent="0.35">
      <c r="DG2521" s="156"/>
    </row>
    <row r="2522" spans="111:111" ht="15" thickBot="1" x14ac:dyDescent="0.35">
      <c r="DG2522" s="156"/>
    </row>
    <row r="2523" spans="111:111" ht="15" thickBot="1" x14ac:dyDescent="0.35">
      <c r="DG2523" s="156"/>
    </row>
    <row r="2524" spans="111:111" ht="15" thickBot="1" x14ac:dyDescent="0.35">
      <c r="DG2524" s="156"/>
    </row>
    <row r="2525" spans="111:111" ht="15" thickBot="1" x14ac:dyDescent="0.35">
      <c r="DG2525" s="156"/>
    </row>
    <row r="2526" spans="111:111" ht="15" thickBot="1" x14ac:dyDescent="0.35">
      <c r="DG2526" s="156"/>
    </row>
    <row r="2527" spans="111:111" ht="15" thickBot="1" x14ac:dyDescent="0.35">
      <c r="DG2527" s="156"/>
    </row>
    <row r="2528" spans="111:111" ht="15" thickBot="1" x14ac:dyDescent="0.35">
      <c r="DG2528" s="156"/>
    </row>
    <row r="2529" spans="111:111" ht="15" thickBot="1" x14ac:dyDescent="0.35">
      <c r="DG2529" s="156"/>
    </row>
    <row r="2530" spans="111:111" ht="15" thickBot="1" x14ac:dyDescent="0.35">
      <c r="DG2530" s="156"/>
    </row>
    <row r="2531" spans="111:111" ht="15" thickBot="1" x14ac:dyDescent="0.35">
      <c r="DG2531" s="156"/>
    </row>
    <row r="2532" spans="111:111" ht="15" thickBot="1" x14ac:dyDescent="0.35">
      <c r="DG2532" s="156"/>
    </row>
    <row r="2533" spans="111:111" ht="15" thickBot="1" x14ac:dyDescent="0.35">
      <c r="DG2533" s="156"/>
    </row>
    <row r="2534" spans="111:111" ht="15" thickBot="1" x14ac:dyDescent="0.35">
      <c r="DG2534" s="156"/>
    </row>
    <row r="2535" spans="111:111" ht="15" thickBot="1" x14ac:dyDescent="0.35">
      <c r="DG2535" s="156"/>
    </row>
    <row r="2536" spans="111:111" ht="15" thickBot="1" x14ac:dyDescent="0.35">
      <c r="DG2536" s="156"/>
    </row>
    <row r="2537" spans="111:111" ht="15" thickBot="1" x14ac:dyDescent="0.35">
      <c r="DG2537" s="156"/>
    </row>
    <row r="2538" spans="111:111" ht="15" thickBot="1" x14ac:dyDescent="0.35">
      <c r="DG2538" s="156"/>
    </row>
    <row r="2539" spans="111:111" ht="15" thickBot="1" x14ac:dyDescent="0.35">
      <c r="DG2539" s="156"/>
    </row>
    <row r="2540" spans="111:111" ht="15" thickBot="1" x14ac:dyDescent="0.35">
      <c r="DG2540" s="156"/>
    </row>
    <row r="2541" spans="111:111" ht="15" thickBot="1" x14ac:dyDescent="0.35">
      <c r="DG2541" s="156"/>
    </row>
    <row r="2542" spans="111:111" ht="15" thickBot="1" x14ac:dyDescent="0.35">
      <c r="DG2542" s="156"/>
    </row>
    <row r="2543" spans="111:111" ht="15" thickBot="1" x14ac:dyDescent="0.35">
      <c r="DG2543" s="156"/>
    </row>
    <row r="2544" spans="111:111" ht="15" thickBot="1" x14ac:dyDescent="0.35">
      <c r="DG2544" s="156"/>
    </row>
    <row r="2545" spans="111:111" ht="15" thickBot="1" x14ac:dyDescent="0.35">
      <c r="DG2545" s="156"/>
    </row>
    <row r="2546" spans="111:111" ht="15" thickBot="1" x14ac:dyDescent="0.35">
      <c r="DG2546" s="156"/>
    </row>
    <row r="2547" spans="111:111" ht="15" thickBot="1" x14ac:dyDescent="0.35">
      <c r="DG2547" s="156"/>
    </row>
    <row r="2548" spans="111:111" ht="15" thickBot="1" x14ac:dyDescent="0.35">
      <c r="DG2548" s="156"/>
    </row>
    <row r="2549" spans="111:111" ht="15" thickBot="1" x14ac:dyDescent="0.35">
      <c r="DG2549" s="156"/>
    </row>
    <row r="2550" spans="111:111" ht="15" thickBot="1" x14ac:dyDescent="0.35">
      <c r="DG2550" s="156"/>
    </row>
    <row r="2551" spans="111:111" ht="15" thickBot="1" x14ac:dyDescent="0.35">
      <c r="DG2551" s="156"/>
    </row>
    <row r="2552" spans="111:111" ht="15" thickBot="1" x14ac:dyDescent="0.35">
      <c r="DG2552" s="156"/>
    </row>
    <row r="2553" spans="111:111" ht="15" thickBot="1" x14ac:dyDescent="0.35">
      <c r="DG2553" s="156"/>
    </row>
    <row r="2554" spans="111:111" ht="15" thickBot="1" x14ac:dyDescent="0.35">
      <c r="DG2554" s="156"/>
    </row>
    <row r="2555" spans="111:111" ht="15" thickBot="1" x14ac:dyDescent="0.35">
      <c r="DG2555" s="156"/>
    </row>
    <row r="2556" spans="111:111" ht="15" thickBot="1" x14ac:dyDescent="0.35">
      <c r="DG2556" s="156"/>
    </row>
    <row r="2557" spans="111:111" ht="15" thickBot="1" x14ac:dyDescent="0.35">
      <c r="DG2557" s="156"/>
    </row>
    <row r="2558" spans="111:111" ht="15" thickBot="1" x14ac:dyDescent="0.35">
      <c r="DG2558" s="156"/>
    </row>
    <row r="2559" spans="111:111" ht="15" thickBot="1" x14ac:dyDescent="0.35">
      <c r="DG2559" s="156"/>
    </row>
    <row r="2560" spans="111:111" ht="15" thickBot="1" x14ac:dyDescent="0.35">
      <c r="DG2560" s="156"/>
    </row>
    <row r="2561" spans="111:111" ht="15" thickBot="1" x14ac:dyDescent="0.35">
      <c r="DG2561" s="156"/>
    </row>
    <row r="2562" spans="111:111" ht="15" thickBot="1" x14ac:dyDescent="0.35">
      <c r="DG2562" s="156"/>
    </row>
    <row r="2563" spans="111:111" ht="15" thickBot="1" x14ac:dyDescent="0.35">
      <c r="DG2563" s="156"/>
    </row>
    <row r="2564" spans="111:111" ht="15" thickBot="1" x14ac:dyDescent="0.35">
      <c r="DG2564" s="156"/>
    </row>
    <row r="2565" spans="111:111" ht="15" thickBot="1" x14ac:dyDescent="0.35">
      <c r="DG2565" s="156"/>
    </row>
    <row r="2566" spans="111:111" ht="15" thickBot="1" x14ac:dyDescent="0.35">
      <c r="DG2566" s="156"/>
    </row>
    <row r="2567" spans="111:111" ht="15" thickBot="1" x14ac:dyDescent="0.35">
      <c r="DG2567" s="156"/>
    </row>
    <row r="2568" spans="111:111" ht="15" thickBot="1" x14ac:dyDescent="0.35">
      <c r="DG2568" s="156"/>
    </row>
    <row r="2569" spans="111:111" ht="15" thickBot="1" x14ac:dyDescent="0.35">
      <c r="DG2569" s="156"/>
    </row>
    <row r="2570" spans="111:111" ht="15" thickBot="1" x14ac:dyDescent="0.35">
      <c r="DG2570" s="156"/>
    </row>
    <row r="2571" spans="111:111" ht="15" thickBot="1" x14ac:dyDescent="0.35">
      <c r="DG2571" s="156"/>
    </row>
    <row r="2572" spans="111:111" ht="15" thickBot="1" x14ac:dyDescent="0.35">
      <c r="DG2572" s="156"/>
    </row>
    <row r="2573" spans="111:111" ht="15" thickBot="1" x14ac:dyDescent="0.35">
      <c r="DG2573" s="156"/>
    </row>
    <row r="2574" spans="111:111" ht="15" thickBot="1" x14ac:dyDescent="0.35">
      <c r="DG2574" s="156"/>
    </row>
    <row r="2575" spans="111:111" ht="15" thickBot="1" x14ac:dyDescent="0.35">
      <c r="DG2575" s="156"/>
    </row>
    <row r="2576" spans="111:111" ht="15" thickBot="1" x14ac:dyDescent="0.35">
      <c r="DG2576" s="156"/>
    </row>
    <row r="2577" spans="111:111" ht="15" thickBot="1" x14ac:dyDescent="0.35">
      <c r="DG2577" s="156"/>
    </row>
    <row r="2578" spans="111:111" ht="15" thickBot="1" x14ac:dyDescent="0.35">
      <c r="DG2578" s="156"/>
    </row>
    <row r="2579" spans="111:111" ht="15" thickBot="1" x14ac:dyDescent="0.35">
      <c r="DG2579" s="156"/>
    </row>
    <row r="2580" spans="111:111" ht="15" thickBot="1" x14ac:dyDescent="0.35">
      <c r="DG2580" s="156"/>
    </row>
    <row r="2581" spans="111:111" ht="15" thickBot="1" x14ac:dyDescent="0.35">
      <c r="DG2581" s="156"/>
    </row>
    <row r="2582" spans="111:111" ht="15" thickBot="1" x14ac:dyDescent="0.35">
      <c r="DG2582" s="156"/>
    </row>
    <row r="2583" spans="111:111" ht="15" thickBot="1" x14ac:dyDescent="0.35">
      <c r="DG2583" s="156"/>
    </row>
    <row r="2584" spans="111:111" ht="15" thickBot="1" x14ac:dyDescent="0.35">
      <c r="DG2584" s="156"/>
    </row>
    <row r="2585" spans="111:111" ht="15" thickBot="1" x14ac:dyDescent="0.35">
      <c r="DG2585" s="156"/>
    </row>
    <row r="2586" spans="111:111" ht="15" thickBot="1" x14ac:dyDescent="0.35">
      <c r="DG2586" s="156"/>
    </row>
    <row r="2587" spans="111:111" ht="15" thickBot="1" x14ac:dyDescent="0.35">
      <c r="DG2587" s="156"/>
    </row>
    <row r="2588" spans="111:111" ht="15" thickBot="1" x14ac:dyDescent="0.35">
      <c r="DG2588" s="156"/>
    </row>
    <row r="2589" spans="111:111" ht="15" thickBot="1" x14ac:dyDescent="0.35">
      <c r="DG2589" s="156"/>
    </row>
    <row r="2590" spans="111:111" ht="15" thickBot="1" x14ac:dyDescent="0.35">
      <c r="DG2590" s="156"/>
    </row>
    <row r="2591" spans="111:111" ht="15" thickBot="1" x14ac:dyDescent="0.35">
      <c r="DG2591" s="156"/>
    </row>
    <row r="2592" spans="111:111" ht="15" thickBot="1" x14ac:dyDescent="0.35">
      <c r="DG2592" s="156"/>
    </row>
    <row r="2593" spans="111:111" ht="15" thickBot="1" x14ac:dyDescent="0.35">
      <c r="DG2593" s="156"/>
    </row>
    <row r="2594" spans="111:111" ht="15" thickBot="1" x14ac:dyDescent="0.35">
      <c r="DG2594" s="156"/>
    </row>
    <row r="2595" spans="111:111" ht="15" thickBot="1" x14ac:dyDescent="0.35">
      <c r="DG2595" s="156"/>
    </row>
    <row r="2596" spans="111:111" ht="15" thickBot="1" x14ac:dyDescent="0.35">
      <c r="DG2596" s="156"/>
    </row>
    <row r="2597" spans="111:111" ht="15" thickBot="1" x14ac:dyDescent="0.35">
      <c r="DG2597" s="156"/>
    </row>
    <row r="2598" spans="111:111" ht="15" thickBot="1" x14ac:dyDescent="0.35">
      <c r="DG2598" s="156"/>
    </row>
    <row r="2599" spans="111:111" ht="15" thickBot="1" x14ac:dyDescent="0.35">
      <c r="DG2599" s="156"/>
    </row>
    <row r="2600" spans="111:111" ht="15" thickBot="1" x14ac:dyDescent="0.35">
      <c r="DG2600" s="156"/>
    </row>
    <row r="2601" spans="111:111" ht="15" thickBot="1" x14ac:dyDescent="0.35">
      <c r="DG2601" s="156"/>
    </row>
    <row r="2602" spans="111:111" ht="15" thickBot="1" x14ac:dyDescent="0.35">
      <c r="DG2602" s="156"/>
    </row>
    <row r="2603" spans="111:111" ht="15" thickBot="1" x14ac:dyDescent="0.35">
      <c r="DG2603" s="156"/>
    </row>
    <row r="2604" spans="111:111" ht="15" thickBot="1" x14ac:dyDescent="0.35">
      <c r="DG2604" s="156"/>
    </row>
    <row r="2605" spans="111:111" ht="15" thickBot="1" x14ac:dyDescent="0.35">
      <c r="DG2605" s="156"/>
    </row>
    <row r="2606" spans="111:111" ht="15" thickBot="1" x14ac:dyDescent="0.35">
      <c r="DG2606" s="156"/>
    </row>
    <row r="2607" spans="111:111" ht="15" thickBot="1" x14ac:dyDescent="0.35">
      <c r="DG2607" s="156"/>
    </row>
    <row r="2608" spans="111:111" ht="15" thickBot="1" x14ac:dyDescent="0.35">
      <c r="DG2608" s="156"/>
    </row>
    <row r="2609" spans="111:111" ht="15" thickBot="1" x14ac:dyDescent="0.35">
      <c r="DG2609" s="156"/>
    </row>
    <row r="2610" spans="111:111" ht="15" thickBot="1" x14ac:dyDescent="0.35">
      <c r="DG2610" s="156"/>
    </row>
    <row r="2611" spans="111:111" ht="15" thickBot="1" x14ac:dyDescent="0.35">
      <c r="DG2611" s="156"/>
    </row>
    <row r="2612" spans="111:111" ht="15" thickBot="1" x14ac:dyDescent="0.35">
      <c r="DG2612" s="156"/>
    </row>
    <row r="2613" spans="111:111" ht="15" thickBot="1" x14ac:dyDescent="0.35">
      <c r="DG2613" s="156"/>
    </row>
    <row r="2614" spans="111:111" ht="15" thickBot="1" x14ac:dyDescent="0.35">
      <c r="DG2614" s="156"/>
    </row>
    <row r="2615" spans="111:111" ht="15" thickBot="1" x14ac:dyDescent="0.35">
      <c r="DG2615" s="156"/>
    </row>
    <row r="2616" spans="111:111" ht="15" thickBot="1" x14ac:dyDescent="0.35">
      <c r="DG2616" s="156"/>
    </row>
    <row r="2617" spans="111:111" ht="15" thickBot="1" x14ac:dyDescent="0.35">
      <c r="DG2617" s="156"/>
    </row>
    <row r="2618" spans="111:111" ht="15" thickBot="1" x14ac:dyDescent="0.35">
      <c r="DG2618" s="156"/>
    </row>
    <row r="2619" spans="111:111" ht="15" thickBot="1" x14ac:dyDescent="0.35">
      <c r="DG2619" s="156"/>
    </row>
    <row r="2620" spans="111:111" ht="15" thickBot="1" x14ac:dyDescent="0.35">
      <c r="DG2620" s="156"/>
    </row>
    <row r="2621" spans="111:111" ht="15" thickBot="1" x14ac:dyDescent="0.35">
      <c r="DG2621" s="156"/>
    </row>
    <row r="2622" spans="111:111" ht="15" thickBot="1" x14ac:dyDescent="0.35">
      <c r="DG2622" s="156"/>
    </row>
    <row r="2623" spans="111:111" ht="15" thickBot="1" x14ac:dyDescent="0.35">
      <c r="DG2623" s="156"/>
    </row>
    <row r="2624" spans="111:111" ht="15" thickBot="1" x14ac:dyDescent="0.35">
      <c r="DG2624" s="156"/>
    </row>
    <row r="2625" spans="111:111" ht="15" thickBot="1" x14ac:dyDescent="0.35">
      <c r="DG2625" s="156"/>
    </row>
    <row r="2626" spans="111:111" ht="15" thickBot="1" x14ac:dyDescent="0.35">
      <c r="DG2626" s="156"/>
    </row>
    <row r="2627" spans="111:111" ht="15" thickBot="1" x14ac:dyDescent="0.35">
      <c r="DG2627" s="156"/>
    </row>
    <row r="2628" spans="111:111" ht="15" thickBot="1" x14ac:dyDescent="0.35">
      <c r="DG2628" s="156"/>
    </row>
    <row r="2629" spans="111:111" ht="15" thickBot="1" x14ac:dyDescent="0.35">
      <c r="DG2629" s="156"/>
    </row>
    <row r="2630" spans="111:111" ht="15" thickBot="1" x14ac:dyDescent="0.35">
      <c r="DG2630" s="156"/>
    </row>
    <row r="2631" spans="111:111" ht="15" thickBot="1" x14ac:dyDescent="0.35">
      <c r="DG2631" s="156"/>
    </row>
    <row r="2632" spans="111:111" ht="15" thickBot="1" x14ac:dyDescent="0.35">
      <c r="DG2632" s="156"/>
    </row>
    <row r="2633" spans="111:111" ht="15" thickBot="1" x14ac:dyDescent="0.35">
      <c r="DG2633" s="156"/>
    </row>
    <row r="2634" spans="111:111" ht="15" thickBot="1" x14ac:dyDescent="0.35">
      <c r="DG2634" s="156"/>
    </row>
    <row r="2635" spans="111:111" ht="15" thickBot="1" x14ac:dyDescent="0.35">
      <c r="DG2635" s="156"/>
    </row>
    <row r="2636" spans="111:111" ht="15" thickBot="1" x14ac:dyDescent="0.35">
      <c r="DG2636" s="156"/>
    </row>
    <row r="2637" spans="111:111" ht="15" thickBot="1" x14ac:dyDescent="0.35">
      <c r="DG2637" s="156"/>
    </row>
    <row r="2638" spans="111:111" ht="15" thickBot="1" x14ac:dyDescent="0.35">
      <c r="DG2638" s="156"/>
    </row>
    <row r="2639" spans="111:111" ht="15" thickBot="1" x14ac:dyDescent="0.35">
      <c r="DG2639" s="156"/>
    </row>
    <row r="2640" spans="111:111" ht="15" thickBot="1" x14ac:dyDescent="0.35">
      <c r="DG2640" s="156"/>
    </row>
    <row r="2641" spans="111:111" ht="15" thickBot="1" x14ac:dyDescent="0.35">
      <c r="DG2641" s="156"/>
    </row>
    <row r="2642" spans="111:111" ht="15" thickBot="1" x14ac:dyDescent="0.35">
      <c r="DG2642" s="156"/>
    </row>
    <row r="2643" spans="111:111" ht="15" thickBot="1" x14ac:dyDescent="0.35">
      <c r="DG2643" s="156"/>
    </row>
    <row r="2644" spans="111:111" ht="15" thickBot="1" x14ac:dyDescent="0.35">
      <c r="DG2644" s="156"/>
    </row>
    <row r="2645" spans="111:111" ht="15" thickBot="1" x14ac:dyDescent="0.35">
      <c r="DG2645" s="156"/>
    </row>
    <row r="2646" spans="111:111" ht="15" thickBot="1" x14ac:dyDescent="0.35">
      <c r="DG2646" s="156"/>
    </row>
    <row r="2647" spans="111:111" ht="15" thickBot="1" x14ac:dyDescent="0.35">
      <c r="DG2647" s="156"/>
    </row>
    <row r="2648" spans="111:111" ht="15" thickBot="1" x14ac:dyDescent="0.35">
      <c r="DG2648" s="156"/>
    </row>
    <row r="2649" spans="111:111" ht="15" thickBot="1" x14ac:dyDescent="0.35">
      <c r="DG2649" s="156"/>
    </row>
    <row r="2650" spans="111:111" ht="15" thickBot="1" x14ac:dyDescent="0.35">
      <c r="DG2650" s="156"/>
    </row>
    <row r="2651" spans="111:111" ht="15" thickBot="1" x14ac:dyDescent="0.35">
      <c r="DG2651" s="156"/>
    </row>
    <row r="2652" spans="111:111" ht="15" thickBot="1" x14ac:dyDescent="0.35">
      <c r="DG2652" s="156"/>
    </row>
    <row r="2653" spans="111:111" ht="15" thickBot="1" x14ac:dyDescent="0.35">
      <c r="DG2653" s="156"/>
    </row>
    <row r="2654" spans="111:111" ht="15" thickBot="1" x14ac:dyDescent="0.35">
      <c r="DG2654" s="156"/>
    </row>
    <row r="2655" spans="111:111" ht="15" thickBot="1" x14ac:dyDescent="0.35">
      <c r="DG2655" s="156"/>
    </row>
    <row r="2656" spans="111:111" ht="15" thickBot="1" x14ac:dyDescent="0.35">
      <c r="DG2656" s="156"/>
    </row>
    <row r="2657" spans="111:111" ht="15" thickBot="1" x14ac:dyDescent="0.35">
      <c r="DG2657" s="156"/>
    </row>
    <row r="2658" spans="111:111" ht="15" thickBot="1" x14ac:dyDescent="0.35">
      <c r="DG2658" s="156"/>
    </row>
    <row r="2659" spans="111:111" ht="15" thickBot="1" x14ac:dyDescent="0.35">
      <c r="DG2659" s="156"/>
    </row>
    <row r="2660" spans="111:111" ht="15" thickBot="1" x14ac:dyDescent="0.35">
      <c r="DG2660" s="156"/>
    </row>
    <row r="2661" spans="111:111" ht="15" thickBot="1" x14ac:dyDescent="0.35">
      <c r="DG2661" s="156"/>
    </row>
    <row r="2662" spans="111:111" ht="15" thickBot="1" x14ac:dyDescent="0.35">
      <c r="DG2662" s="156"/>
    </row>
    <row r="2663" spans="111:111" ht="15" thickBot="1" x14ac:dyDescent="0.35">
      <c r="DG2663" s="156"/>
    </row>
    <row r="2664" spans="111:111" ht="15" thickBot="1" x14ac:dyDescent="0.35">
      <c r="DG2664" s="156"/>
    </row>
    <row r="2665" spans="111:111" ht="15" thickBot="1" x14ac:dyDescent="0.35">
      <c r="DG2665" s="156"/>
    </row>
    <row r="2666" spans="111:111" ht="15" thickBot="1" x14ac:dyDescent="0.35">
      <c r="DG2666" s="156"/>
    </row>
    <row r="2667" spans="111:111" ht="15" thickBot="1" x14ac:dyDescent="0.35">
      <c r="DG2667" s="156"/>
    </row>
    <row r="2668" spans="111:111" ht="15" thickBot="1" x14ac:dyDescent="0.35">
      <c r="DG2668" s="156"/>
    </row>
    <row r="2669" spans="111:111" ht="15" thickBot="1" x14ac:dyDescent="0.35">
      <c r="DG2669" s="156"/>
    </row>
    <row r="2670" spans="111:111" ht="15" thickBot="1" x14ac:dyDescent="0.35">
      <c r="DG2670" s="156"/>
    </row>
    <row r="2671" spans="111:111" ht="15" thickBot="1" x14ac:dyDescent="0.35">
      <c r="DG2671" s="156"/>
    </row>
    <row r="2672" spans="111:111" ht="15" thickBot="1" x14ac:dyDescent="0.35">
      <c r="DG2672" s="156"/>
    </row>
    <row r="2673" spans="111:111" ht="15" thickBot="1" x14ac:dyDescent="0.35">
      <c r="DG2673" s="156"/>
    </row>
    <row r="2674" spans="111:111" ht="15" thickBot="1" x14ac:dyDescent="0.35">
      <c r="DG2674" s="156"/>
    </row>
    <row r="2675" spans="111:111" ht="15" thickBot="1" x14ac:dyDescent="0.35">
      <c r="DG2675" s="156"/>
    </row>
    <row r="2676" spans="111:111" ht="15" thickBot="1" x14ac:dyDescent="0.35">
      <c r="DG2676" s="156"/>
    </row>
    <row r="2677" spans="111:111" ht="15" thickBot="1" x14ac:dyDescent="0.35">
      <c r="DG2677" s="156"/>
    </row>
    <row r="2678" spans="111:111" ht="15" thickBot="1" x14ac:dyDescent="0.35">
      <c r="DG2678" s="156"/>
    </row>
    <row r="2679" spans="111:111" ht="15" thickBot="1" x14ac:dyDescent="0.35">
      <c r="DG2679" s="156"/>
    </row>
    <row r="2680" spans="111:111" ht="15" thickBot="1" x14ac:dyDescent="0.35">
      <c r="DG2680" s="156"/>
    </row>
    <row r="2681" spans="111:111" ht="15" thickBot="1" x14ac:dyDescent="0.35">
      <c r="DG2681" s="156"/>
    </row>
    <row r="2682" spans="111:111" ht="15" thickBot="1" x14ac:dyDescent="0.35">
      <c r="DG2682" s="156"/>
    </row>
    <row r="2683" spans="111:111" ht="15" thickBot="1" x14ac:dyDescent="0.35">
      <c r="DG2683" s="156"/>
    </row>
    <row r="2684" spans="111:111" ht="15" thickBot="1" x14ac:dyDescent="0.35">
      <c r="DG2684" s="156"/>
    </row>
    <row r="2685" spans="111:111" ht="15" thickBot="1" x14ac:dyDescent="0.35">
      <c r="DG2685" s="156"/>
    </row>
    <row r="2686" spans="111:111" ht="15" thickBot="1" x14ac:dyDescent="0.35">
      <c r="DG2686" s="156"/>
    </row>
    <row r="2687" spans="111:111" ht="15" thickBot="1" x14ac:dyDescent="0.35">
      <c r="DG2687" s="156"/>
    </row>
    <row r="2688" spans="111:111" ht="15" thickBot="1" x14ac:dyDescent="0.35">
      <c r="DG2688" s="156"/>
    </row>
    <row r="2689" spans="111:111" ht="15" thickBot="1" x14ac:dyDescent="0.35">
      <c r="DG2689" s="156"/>
    </row>
    <row r="2690" spans="111:111" ht="15" thickBot="1" x14ac:dyDescent="0.35">
      <c r="DG2690" s="156"/>
    </row>
    <row r="2691" spans="111:111" ht="15" thickBot="1" x14ac:dyDescent="0.35">
      <c r="DG2691" s="156"/>
    </row>
    <row r="2692" spans="111:111" ht="15" thickBot="1" x14ac:dyDescent="0.35">
      <c r="DG2692" s="156"/>
    </row>
    <row r="2693" spans="111:111" ht="15" thickBot="1" x14ac:dyDescent="0.35">
      <c r="DG2693" s="156"/>
    </row>
    <row r="2694" spans="111:111" ht="15" thickBot="1" x14ac:dyDescent="0.35">
      <c r="DG2694" s="156"/>
    </row>
    <row r="2695" spans="111:111" ht="15" thickBot="1" x14ac:dyDescent="0.35">
      <c r="DG2695" s="156"/>
    </row>
    <row r="2696" spans="111:111" ht="15" thickBot="1" x14ac:dyDescent="0.35">
      <c r="DG2696" s="156"/>
    </row>
    <row r="2697" spans="111:111" ht="15" thickBot="1" x14ac:dyDescent="0.35">
      <c r="DG2697" s="156"/>
    </row>
    <row r="2698" spans="111:111" ht="15" thickBot="1" x14ac:dyDescent="0.35">
      <c r="DG2698" s="156"/>
    </row>
    <row r="2699" spans="111:111" ht="15" thickBot="1" x14ac:dyDescent="0.35">
      <c r="DG2699" s="156"/>
    </row>
    <row r="2700" spans="111:111" ht="15" thickBot="1" x14ac:dyDescent="0.35">
      <c r="DG2700" s="156"/>
    </row>
    <row r="2701" spans="111:111" ht="15" thickBot="1" x14ac:dyDescent="0.35">
      <c r="DG2701" s="156"/>
    </row>
    <row r="2702" spans="111:111" ht="15" thickBot="1" x14ac:dyDescent="0.35">
      <c r="DG2702" s="156"/>
    </row>
    <row r="2703" spans="111:111" ht="15" thickBot="1" x14ac:dyDescent="0.35">
      <c r="DG2703" s="156"/>
    </row>
    <row r="2704" spans="111:111" ht="15" thickBot="1" x14ac:dyDescent="0.35">
      <c r="DG2704" s="156"/>
    </row>
    <row r="2705" spans="111:111" ht="15" thickBot="1" x14ac:dyDescent="0.35">
      <c r="DG2705" s="156"/>
    </row>
    <row r="2706" spans="111:111" ht="15" thickBot="1" x14ac:dyDescent="0.35">
      <c r="DG2706" s="156"/>
    </row>
    <row r="2707" spans="111:111" ht="15" thickBot="1" x14ac:dyDescent="0.35">
      <c r="DG2707" s="156"/>
    </row>
    <row r="2708" spans="111:111" ht="15" thickBot="1" x14ac:dyDescent="0.35">
      <c r="DG2708" s="156"/>
    </row>
    <row r="2709" spans="111:111" ht="15" thickBot="1" x14ac:dyDescent="0.35">
      <c r="DG2709" s="156"/>
    </row>
    <row r="2710" spans="111:111" ht="15" thickBot="1" x14ac:dyDescent="0.35">
      <c r="DG2710" s="156"/>
    </row>
    <row r="2711" spans="111:111" ht="15" thickBot="1" x14ac:dyDescent="0.35">
      <c r="DG2711" s="156"/>
    </row>
    <row r="2712" spans="111:111" ht="15" thickBot="1" x14ac:dyDescent="0.35">
      <c r="DG2712" s="156"/>
    </row>
    <row r="2713" spans="111:111" ht="15" thickBot="1" x14ac:dyDescent="0.35">
      <c r="DG2713" s="156"/>
    </row>
    <row r="2714" spans="111:111" ht="15" thickBot="1" x14ac:dyDescent="0.35">
      <c r="DG2714" s="156"/>
    </row>
    <row r="2715" spans="111:111" ht="15" thickBot="1" x14ac:dyDescent="0.35">
      <c r="DG2715" s="156"/>
    </row>
    <row r="2716" spans="111:111" ht="15" thickBot="1" x14ac:dyDescent="0.35">
      <c r="DG2716" s="156"/>
    </row>
    <row r="2717" spans="111:111" ht="15" thickBot="1" x14ac:dyDescent="0.35">
      <c r="DG2717" s="156"/>
    </row>
    <row r="2718" spans="111:111" ht="15" thickBot="1" x14ac:dyDescent="0.35">
      <c r="DG2718" s="156"/>
    </row>
    <row r="2719" spans="111:111" ht="15" thickBot="1" x14ac:dyDescent="0.35">
      <c r="DG2719" s="156"/>
    </row>
    <row r="2720" spans="111:111" ht="15" thickBot="1" x14ac:dyDescent="0.35">
      <c r="DG2720" s="156"/>
    </row>
    <row r="2721" spans="111:111" ht="15" thickBot="1" x14ac:dyDescent="0.35">
      <c r="DG2721" s="156"/>
    </row>
    <row r="2722" spans="111:111" ht="15" thickBot="1" x14ac:dyDescent="0.35">
      <c r="DG2722" s="156"/>
    </row>
    <row r="2723" spans="111:111" ht="15" thickBot="1" x14ac:dyDescent="0.35">
      <c r="DG2723" s="156"/>
    </row>
    <row r="2724" spans="111:111" ht="15" thickBot="1" x14ac:dyDescent="0.35">
      <c r="DG2724" s="156"/>
    </row>
    <row r="2725" spans="111:111" ht="15" thickBot="1" x14ac:dyDescent="0.35">
      <c r="DG2725" s="156"/>
    </row>
    <row r="2726" spans="111:111" ht="15" thickBot="1" x14ac:dyDescent="0.35">
      <c r="DG2726" s="156"/>
    </row>
    <row r="2727" spans="111:111" ht="15" thickBot="1" x14ac:dyDescent="0.35">
      <c r="DG2727" s="156"/>
    </row>
    <row r="2728" spans="111:111" ht="15" thickBot="1" x14ac:dyDescent="0.35">
      <c r="DG2728" s="156"/>
    </row>
    <row r="2729" spans="111:111" ht="15" thickBot="1" x14ac:dyDescent="0.35">
      <c r="DG2729" s="156"/>
    </row>
    <row r="2730" spans="111:111" ht="15" thickBot="1" x14ac:dyDescent="0.35">
      <c r="DG2730" s="156"/>
    </row>
    <row r="2731" spans="111:111" ht="15" thickBot="1" x14ac:dyDescent="0.35">
      <c r="DG2731" s="156"/>
    </row>
    <row r="2732" spans="111:111" ht="15" thickBot="1" x14ac:dyDescent="0.35">
      <c r="DG2732" s="156"/>
    </row>
    <row r="2733" spans="111:111" ht="15" thickBot="1" x14ac:dyDescent="0.35">
      <c r="DG2733" s="156"/>
    </row>
    <row r="2734" spans="111:111" ht="15" thickBot="1" x14ac:dyDescent="0.35">
      <c r="DG2734" s="156"/>
    </row>
    <row r="2735" spans="111:111" ht="15" thickBot="1" x14ac:dyDescent="0.35">
      <c r="DG2735" s="156"/>
    </row>
    <row r="2736" spans="111:111" ht="15" thickBot="1" x14ac:dyDescent="0.35">
      <c r="DG2736" s="156"/>
    </row>
    <row r="2737" spans="111:111" ht="15" thickBot="1" x14ac:dyDescent="0.35">
      <c r="DG2737" s="156"/>
    </row>
    <row r="2738" spans="111:111" ht="15" thickBot="1" x14ac:dyDescent="0.35">
      <c r="DG2738" s="156"/>
    </row>
    <row r="2739" spans="111:111" ht="15" thickBot="1" x14ac:dyDescent="0.35">
      <c r="DG2739" s="156"/>
    </row>
    <row r="2740" spans="111:111" ht="15" thickBot="1" x14ac:dyDescent="0.35">
      <c r="DG2740" s="156"/>
    </row>
    <row r="2741" spans="111:111" ht="15" thickBot="1" x14ac:dyDescent="0.35">
      <c r="DG2741" s="156"/>
    </row>
    <row r="2742" spans="111:111" ht="15" thickBot="1" x14ac:dyDescent="0.35">
      <c r="DG2742" s="156"/>
    </row>
    <row r="2743" spans="111:111" ht="15" thickBot="1" x14ac:dyDescent="0.35">
      <c r="DG2743" s="156"/>
    </row>
    <row r="2744" spans="111:111" ht="15" thickBot="1" x14ac:dyDescent="0.35">
      <c r="DG2744" s="156"/>
    </row>
    <row r="2745" spans="111:111" ht="15" thickBot="1" x14ac:dyDescent="0.35">
      <c r="DG2745" s="156"/>
    </row>
    <row r="2746" spans="111:111" ht="15" thickBot="1" x14ac:dyDescent="0.35">
      <c r="DG2746" s="156"/>
    </row>
    <row r="2747" spans="111:111" ht="15" thickBot="1" x14ac:dyDescent="0.35">
      <c r="DG2747" s="156"/>
    </row>
    <row r="2748" spans="111:111" ht="15" thickBot="1" x14ac:dyDescent="0.35">
      <c r="DG2748" s="156"/>
    </row>
    <row r="2749" spans="111:111" ht="15" thickBot="1" x14ac:dyDescent="0.35">
      <c r="DG2749" s="156"/>
    </row>
    <row r="2750" spans="111:111" ht="15" thickBot="1" x14ac:dyDescent="0.35">
      <c r="DG2750" s="156"/>
    </row>
    <row r="2751" spans="111:111" ht="15" thickBot="1" x14ac:dyDescent="0.35">
      <c r="DG2751" s="156"/>
    </row>
    <row r="2752" spans="111:111" ht="15" thickBot="1" x14ac:dyDescent="0.35">
      <c r="DG2752" s="156"/>
    </row>
    <row r="2753" spans="111:111" ht="15" thickBot="1" x14ac:dyDescent="0.35">
      <c r="DG2753" s="156"/>
    </row>
    <row r="2754" spans="111:111" ht="15" thickBot="1" x14ac:dyDescent="0.35">
      <c r="DG2754" s="156"/>
    </row>
    <row r="2755" spans="111:111" ht="15" thickBot="1" x14ac:dyDescent="0.35">
      <c r="DG2755" s="156"/>
    </row>
    <row r="2756" spans="111:111" ht="15" thickBot="1" x14ac:dyDescent="0.35">
      <c r="DG2756" s="156"/>
    </row>
    <row r="2757" spans="111:111" ht="15" thickBot="1" x14ac:dyDescent="0.35">
      <c r="DG2757" s="156"/>
    </row>
    <row r="2758" spans="111:111" ht="15" thickBot="1" x14ac:dyDescent="0.35">
      <c r="DG2758" s="156"/>
    </row>
    <row r="2759" spans="111:111" ht="15" thickBot="1" x14ac:dyDescent="0.35">
      <c r="DG2759" s="156"/>
    </row>
    <row r="2760" spans="111:111" ht="15" thickBot="1" x14ac:dyDescent="0.35">
      <c r="DG2760" s="156"/>
    </row>
    <row r="2761" spans="111:111" ht="15" thickBot="1" x14ac:dyDescent="0.35">
      <c r="DG2761" s="156"/>
    </row>
    <row r="2762" spans="111:111" ht="15" thickBot="1" x14ac:dyDescent="0.35">
      <c r="DG2762" s="156"/>
    </row>
    <row r="2763" spans="111:111" ht="15" thickBot="1" x14ac:dyDescent="0.35">
      <c r="DG2763" s="156"/>
    </row>
    <row r="2764" spans="111:111" ht="15" thickBot="1" x14ac:dyDescent="0.35">
      <c r="DG2764" s="156"/>
    </row>
    <row r="2765" spans="111:111" ht="15" thickBot="1" x14ac:dyDescent="0.35">
      <c r="DG2765" s="156"/>
    </row>
    <row r="2766" spans="111:111" ht="15" thickBot="1" x14ac:dyDescent="0.35">
      <c r="DG2766" s="156"/>
    </row>
    <row r="2767" spans="111:111" ht="15" thickBot="1" x14ac:dyDescent="0.35">
      <c r="DG2767" s="156"/>
    </row>
    <row r="2768" spans="111:111" ht="15" thickBot="1" x14ac:dyDescent="0.35">
      <c r="DG2768" s="156"/>
    </row>
    <row r="2769" spans="111:111" ht="15" thickBot="1" x14ac:dyDescent="0.35">
      <c r="DG2769" s="156"/>
    </row>
    <row r="2770" spans="111:111" ht="15" thickBot="1" x14ac:dyDescent="0.35">
      <c r="DG2770" s="156"/>
    </row>
    <row r="2771" spans="111:111" ht="15" thickBot="1" x14ac:dyDescent="0.35">
      <c r="DG2771" s="156"/>
    </row>
    <row r="2772" spans="111:111" ht="15" thickBot="1" x14ac:dyDescent="0.35">
      <c r="DG2772" s="156"/>
    </row>
    <row r="2773" spans="111:111" ht="15" thickBot="1" x14ac:dyDescent="0.35">
      <c r="DG2773" s="156"/>
    </row>
    <row r="2774" spans="111:111" ht="15" thickBot="1" x14ac:dyDescent="0.35">
      <c r="DG2774" s="156"/>
    </row>
    <row r="2775" spans="111:111" ht="15" thickBot="1" x14ac:dyDescent="0.35">
      <c r="DG2775" s="156"/>
    </row>
    <row r="2776" spans="111:111" ht="15" thickBot="1" x14ac:dyDescent="0.35">
      <c r="DG2776" s="156"/>
    </row>
    <row r="2777" spans="111:111" ht="15" thickBot="1" x14ac:dyDescent="0.35">
      <c r="DG2777" s="156"/>
    </row>
    <row r="2778" spans="111:111" ht="15" thickBot="1" x14ac:dyDescent="0.35">
      <c r="DG2778" s="156"/>
    </row>
    <row r="2779" spans="111:111" ht="15" thickBot="1" x14ac:dyDescent="0.35">
      <c r="DG2779" s="156"/>
    </row>
    <row r="2780" spans="111:111" ht="15" thickBot="1" x14ac:dyDescent="0.35">
      <c r="DG2780" s="156"/>
    </row>
    <row r="2781" spans="111:111" ht="15" thickBot="1" x14ac:dyDescent="0.35">
      <c r="DG2781" s="156"/>
    </row>
    <row r="2782" spans="111:111" ht="15" thickBot="1" x14ac:dyDescent="0.35">
      <c r="DG2782" s="156"/>
    </row>
    <row r="2783" spans="111:111" ht="15" thickBot="1" x14ac:dyDescent="0.35">
      <c r="DG2783" s="156"/>
    </row>
    <row r="2784" spans="111:111" ht="15" thickBot="1" x14ac:dyDescent="0.35">
      <c r="DG2784" s="156"/>
    </row>
    <row r="2785" spans="111:111" ht="15" thickBot="1" x14ac:dyDescent="0.35">
      <c r="DG2785" s="156"/>
    </row>
    <row r="2786" spans="111:111" ht="15" thickBot="1" x14ac:dyDescent="0.35">
      <c r="DG2786" s="156"/>
    </row>
    <row r="2787" spans="111:111" ht="15" thickBot="1" x14ac:dyDescent="0.35">
      <c r="DG2787" s="156"/>
    </row>
    <row r="2788" spans="111:111" ht="15" thickBot="1" x14ac:dyDescent="0.35">
      <c r="DG2788" s="156"/>
    </row>
    <row r="2789" spans="111:111" ht="15" thickBot="1" x14ac:dyDescent="0.35">
      <c r="DG2789" s="156"/>
    </row>
    <row r="2790" spans="111:111" ht="15" thickBot="1" x14ac:dyDescent="0.35">
      <c r="DG2790" s="156"/>
    </row>
    <row r="2791" spans="111:111" ht="15" thickBot="1" x14ac:dyDescent="0.35">
      <c r="DG2791" s="156"/>
    </row>
    <row r="2792" spans="111:111" ht="15" thickBot="1" x14ac:dyDescent="0.35">
      <c r="DG2792" s="156"/>
    </row>
    <row r="2793" spans="111:111" ht="15" thickBot="1" x14ac:dyDescent="0.35">
      <c r="DG2793" s="156"/>
    </row>
    <row r="2794" spans="111:111" ht="15" thickBot="1" x14ac:dyDescent="0.35">
      <c r="DG2794" s="156"/>
    </row>
    <row r="2795" spans="111:111" ht="15" thickBot="1" x14ac:dyDescent="0.35">
      <c r="DG2795" s="156"/>
    </row>
    <row r="2796" spans="111:111" ht="15" thickBot="1" x14ac:dyDescent="0.35">
      <c r="DG2796" s="156"/>
    </row>
    <row r="2797" spans="111:111" ht="15" thickBot="1" x14ac:dyDescent="0.35">
      <c r="DG2797" s="156"/>
    </row>
    <row r="2798" spans="111:111" ht="15" thickBot="1" x14ac:dyDescent="0.35">
      <c r="DG2798" s="156"/>
    </row>
    <row r="2799" spans="111:111" ht="15" thickBot="1" x14ac:dyDescent="0.35">
      <c r="DG2799" s="156"/>
    </row>
    <row r="2800" spans="111:111" ht="15" thickBot="1" x14ac:dyDescent="0.35">
      <c r="DG2800" s="156"/>
    </row>
    <row r="2801" spans="111:111" ht="15" thickBot="1" x14ac:dyDescent="0.35">
      <c r="DG2801" s="156"/>
    </row>
    <row r="2802" spans="111:111" ht="15" thickBot="1" x14ac:dyDescent="0.35">
      <c r="DG2802" s="156"/>
    </row>
    <row r="2803" spans="111:111" ht="15" thickBot="1" x14ac:dyDescent="0.35">
      <c r="DG2803" s="156"/>
    </row>
    <row r="2804" spans="111:111" ht="15" thickBot="1" x14ac:dyDescent="0.35">
      <c r="DG2804" s="156"/>
    </row>
    <row r="2805" spans="111:111" ht="15" thickBot="1" x14ac:dyDescent="0.35">
      <c r="DG2805" s="156"/>
    </row>
    <row r="2806" spans="111:111" ht="15" thickBot="1" x14ac:dyDescent="0.35">
      <c r="DG2806" s="156"/>
    </row>
    <row r="2807" spans="111:111" ht="15" thickBot="1" x14ac:dyDescent="0.35">
      <c r="DG2807" s="156"/>
    </row>
    <row r="2808" spans="111:111" ht="15" thickBot="1" x14ac:dyDescent="0.35">
      <c r="DG2808" s="156"/>
    </row>
    <row r="2809" spans="111:111" ht="15" thickBot="1" x14ac:dyDescent="0.35">
      <c r="DG2809" s="156"/>
    </row>
    <row r="2810" spans="111:111" ht="15" thickBot="1" x14ac:dyDescent="0.35">
      <c r="DG2810" s="156"/>
    </row>
    <row r="2811" spans="111:111" ht="15" thickBot="1" x14ac:dyDescent="0.35">
      <c r="DG2811" s="156"/>
    </row>
    <row r="2812" spans="111:111" ht="15" thickBot="1" x14ac:dyDescent="0.35">
      <c r="DG2812" s="156"/>
    </row>
    <row r="2813" spans="111:111" ht="15" thickBot="1" x14ac:dyDescent="0.35">
      <c r="DG2813" s="156"/>
    </row>
    <row r="2814" spans="111:111" ht="15" thickBot="1" x14ac:dyDescent="0.35">
      <c r="DG2814" s="156"/>
    </row>
    <row r="2815" spans="111:111" ht="15" thickBot="1" x14ac:dyDescent="0.35">
      <c r="DG2815" s="156"/>
    </row>
    <row r="2816" spans="111:111" ht="15" thickBot="1" x14ac:dyDescent="0.35">
      <c r="DG2816" s="156"/>
    </row>
    <row r="2817" spans="111:111" ht="15" thickBot="1" x14ac:dyDescent="0.35">
      <c r="DG2817" s="156"/>
    </row>
    <row r="2818" spans="111:111" ht="15" thickBot="1" x14ac:dyDescent="0.35">
      <c r="DG2818" s="156"/>
    </row>
    <row r="2819" spans="111:111" ht="15" thickBot="1" x14ac:dyDescent="0.35">
      <c r="DG2819" s="156"/>
    </row>
    <row r="2820" spans="111:111" ht="15" thickBot="1" x14ac:dyDescent="0.35">
      <c r="DG2820" s="156"/>
    </row>
    <row r="2821" spans="111:111" ht="15" thickBot="1" x14ac:dyDescent="0.35">
      <c r="DG2821" s="156"/>
    </row>
    <row r="2822" spans="111:111" ht="15" thickBot="1" x14ac:dyDescent="0.35">
      <c r="DG2822" s="156"/>
    </row>
    <row r="2823" spans="111:111" ht="15" thickBot="1" x14ac:dyDescent="0.35">
      <c r="DG2823" s="156"/>
    </row>
    <row r="2824" spans="111:111" ht="15" thickBot="1" x14ac:dyDescent="0.35">
      <c r="DG2824" s="156"/>
    </row>
    <row r="2825" spans="111:111" ht="15" thickBot="1" x14ac:dyDescent="0.35">
      <c r="DG2825" s="156"/>
    </row>
    <row r="2826" spans="111:111" ht="15" thickBot="1" x14ac:dyDescent="0.35">
      <c r="DG2826" s="156"/>
    </row>
    <row r="2827" spans="111:111" ht="15" thickBot="1" x14ac:dyDescent="0.35">
      <c r="DG2827" s="156"/>
    </row>
    <row r="2828" spans="111:111" ht="15" thickBot="1" x14ac:dyDescent="0.35">
      <c r="DG2828" s="156"/>
    </row>
    <row r="2829" spans="111:111" ht="15" thickBot="1" x14ac:dyDescent="0.35">
      <c r="DG2829" s="156"/>
    </row>
    <row r="2830" spans="111:111" ht="15" thickBot="1" x14ac:dyDescent="0.35">
      <c r="DG2830" s="156"/>
    </row>
    <row r="2831" spans="111:111" ht="15" thickBot="1" x14ac:dyDescent="0.35">
      <c r="DG2831" s="156"/>
    </row>
    <row r="2832" spans="111:111" ht="15" thickBot="1" x14ac:dyDescent="0.35">
      <c r="DG2832" s="156"/>
    </row>
    <row r="2833" spans="111:111" ht="15" thickBot="1" x14ac:dyDescent="0.35">
      <c r="DG2833" s="156"/>
    </row>
    <row r="2834" spans="111:111" ht="15" thickBot="1" x14ac:dyDescent="0.35">
      <c r="DG2834" s="156"/>
    </row>
    <row r="2835" spans="111:111" ht="15" thickBot="1" x14ac:dyDescent="0.35">
      <c r="DG2835" s="156"/>
    </row>
    <row r="2836" spans="111:111" ht="15" thickBot="1" x14ac:dyDescent="0.35">
      <c r="DG2836" s="156"/>
    </row>
    <row r="2837" spans="111:111" ht="15" thickBot="1" x14ac:dyDescent="0.35">
      <c r="DG2837" s="156"/>
    </row>
    <row r="2838" spans="111:111" ht="15" thickBot="1" x14ac:dyDescent="0.35">
      <c r="DG2838" s="156"/>
    </row>
    <row r="2839" spans="111:111" ht="15" thickBot="1" x14ac:dyDescent="0.35">
      <c r="DG2839" s="156"/>
    </row>
    <row r="2840" spans="111:111" ht="15" thickBot="1" x14ac:dyDescent="0.35">
      <c r="DG2840" s="156"/>
    </row>
    <row r="2841" spans="111:111" ht="15" thickBot="1" x14ac:dyDescent="0.35">
      <c r="DG2841" s="156"/>
    </row>
    <row r="2842" spans="111:111" ht="15" thickBot="1" x14ac:dyDescent="0.35">
      <c r="DG2842" s="156"/>
    </row>
    <row r="2843" spans="111:111" ht="15" thickBot="1" x14ac:dyDescent="0.35">
      <c r="DG2843" s="156"/>
    </row>
    <row r="2844" spans="111:111" ht="15" thickBot="1" x14ac:dyDescent="0.35">
      <c r="DG2844" s="156"/>
    </row>
    <row r="2845" spans="111:111" ht="15" thickBot="1" x14ac:dyDescent="0.35">
      <c r="DG2845" s="156"/>
    </row>
    <row r="2846" spans="111:111" ht="15" thickBot="1" x14ac:dyDescent="0.35">
      <c r="DG2846" s="156"/>
    </row>
    <row r="2847" spans="111:111" ht="15" thickBot="1" x14ac:dyDescent="0.35">
      <c r="DG2847" s="156"/>
    </row>
    <row r="2848" spans="111:111" ht="15" thickBot="1" x14ac:dyDescent="0.35">
      <c r="DG2848" s="156"/>
    </row>
    <row r="2849" spans="111:111" ht="15" thickBot="1" x14ac:dyDescent="0.35">
      <c r="DG2849" s="156"/>
    </row>
    <row r="2850" spans="111:111" ht="15" thickBot="1" x14ac:dyDescent="0.35">
      <c r="DG2850" s="156"/>
    </row>
    <row r="2851" spans="111:111" ht="15" thickBot="1" x14ac:dyDescent="0.35">
      <c r="DG2851" s="156"/>
    </row>
    <row r="2852" spans="111:111" ht="15" thickBot="1" x14ac:dyDescent="0.35">
      <c r="DG2852" s="156"/>
    </row>
    <row r="2853" spans="111:111" ht="15" thickBot="1" x14ac:dyDescent="0.35">
      <c r="DG2853" s="156"/>
    </row>
    <row r="2854" spans="111:111" ht="15" thickBot="1" x14ac:dyDescent="0.35">
      <c r="DG2854" s="156"/>
    </row>
    <row r="2855" spans="111:111" ht="15" thickBot="1" x14ac:dyDescent="0.35">
      <c r="DG2855" s="156"/>
    </row>
    <row r="2856" spans="111:111" ht="15" thickBot="1" x14ac:dyDescent="0.35">
      <c r="DG2856" s="156"/>
    </row>
    <row r="2857" spans="111:111" ht="15" thickBot="1" x14ac:dyDescent="0.35">
      <c r="DG2857" s="156"/>
    </row>
    <row r="2858" spans="111:111" ht="15" thickBot="1" x14ac:dyDescent="0.35">
      <c r="DG2858" s="156"/>
    </row>
    <row r="2859" spans="111:111" ht="15" thickBot="1" x14ac:dyDescent="0.35">
      <c r="DG2859" s="156"/>
    </row>
    <row r="2860" spans="111:111" ht="15" thickBot="1" x14ac:dyDescent="0.35">
      <c r="DG2860" s="156"/>
    </row>
    <row r="2861" spans="111:111" ht="15" thickBot="1" x14ac:dyDescent="0.35">
      <c r="DG2861" s="156"/>
    </row>
    <row r="2862" spans="111:111" ht="15" thickBot="1" x14ac:dyDescent="0.35">
      <c r="DG2862" s="156"/>
    </row>
    <row r="2863" spans="111:111" ht="15" thickBot="1" x14ac:dyDescent="0.35">
      <c r="DG2863" s="156"/>
    </row>
    <row r="2864" spans="111:111" ht="15" thickBot="1" x14ac:dyDescent="0.35">
      <c r="DG2864" s="156"/>
    </row>
    <row r="2865" spans="111:111" ht="15" thickBot="1" x14ac:dyDescent="0.35">
      <c r="DG2865" s="156"/>
    </row>
    <row r="2866" spans="111:111" ht="15" thickBot="1" x14ac:dyDescent="0.35">
      <c r="DG2866" s="156"/>
    </row>
    <row r="2867" spans="111:111" ht="15" thickBot="1" x14ac:dyDescent="0.35">
      <c r="DG2867" s="156"/>
    </row>
    <row r="2868" spans="111:111" ht="15" thickBot="1" x14ac:dyDescent="0.35">
      <c r="DG2868" s="156"/>
    </row>
    <row r="2869" spans="111:111" ht="15" thickBot="1" x14ac:dyDescent="0.35">
      <c r="DG2869" s="156"/>
    </row>
    <row r="2870" spans="111:111" ht="15" thickBot="1" x14ac:dyDescent="0.35">
      <c r="DG2870" s="156"/>
    </row>
    <row r="2871" spans="111:111" ht="15" thickBot="1" x14ac:dyDescent="0.35">
      <c r="DG2871" s="156"/>
    </row>
    <row r="2872" spans="111:111" ht="15" thickBot="1" x14ac:dyDescent="0.35">
      <c r="DG2872" s="156"/>
    </row>
    <row r="2873" spans="111:111" ht="15" thickBot="1" x14ac:dyDescent="0.35">
      <c r="DG2873" s="156"/>
    </row>
    <row r="2874" spans="111:111" ht="15" thickBot="1" x14ac:dyDescent="0.35">
      <c r="DG2874" s="156"/>
    </row>
    <row r="2875" spans="111:111" ht="15" thickBot="1" x14ac:dyDescent="0.35">
      <c r="DG2875" s="156"/>
    </row>
    <row r="2876" spans="111:111" ht="15" thickBot="1" x14ac:dyDescent="0.35">
      <c r="DG2876" s="156"/>
    </row>
    <row r="2877" spans="111:111" ht="15" thickBot="1" x14ac:dyDescent="0.35">
      <c r="DG2877" s="156"/>
    </row>
    <row r="2878" spans="111:111" ht="15" thickBot="1" x14ac:dyDescent="0.35">
      <c r="DG2878" s="156"/>
    </row>
    <row r="2879" spans="111:111" ht="15" thickBot="1" x14ac:dyDescent="0.35">
      <c r="DG2879" s="156"/>
    </row>
    <row r="2880" spans="111:111" ht="15" thickBot="1" x14ac:dyDescent="0.35">
      <c r="DG2880" s="156"/>
    </row>
    <row r="2881" spans="111:111" ht="15" thickBot="1" x14ac:dyDescent="0.35">
      <c r="DG2881" s="156"/>
    </row>
    <row r="2882" spans="111:111" ht="15" thickBot="1" x14ac:dyDescent="0.35">
      <c r="DG2882" s="156"/>
    </row>
    <row r="2883" spans="111:111" ht="15" thickBot="1" x14ac:dyDescent="0.35">
      <c r="DG2883" s="156"/>
    </row>
    <row r="2884" spans="111:111" ht="15" thickBot="1" x14ac:dyDescent="0.35">
      <c r="DG2884" s="156"/>
    </row>
    <row r="2885" spans="111:111" ht="15" thickBot="1" x14ac:dyDescent="0.35">
      <c r="DG2885" s="156"/>
    </row>
    <row r="2886" spans="111:111" ht="15" thickBot="1" x14ac:dyDescent="0.35">
      <c r="DG2886" s="156"/>
    </row>
    <row r="2887" spans="111:111" ht="15" thickBot="1" x14ac:dyDescent="0.35">
      <c r="DG2887" s="156"/>
    </row>
    <row r="2888" spans="111:111" ht="15" thickBot="1" x14ac:dyDescent="0.35">
      <c r="DG2888" s="156"/>
    </row>
    <row r="2889" spans="111:111" ht="15" thickBot="1" x14ac:dyDescent="0.35">
      <c r="DG2889" s="156"/>
    </row>
    <row r="2890" spans="111:111" ht="15" thickBot="1" x14ac:dyDescent="0.35">
      <c r="DG2890" s="156"/>
    </row>
    <row r="2891" spans="111:111" ht="15" thickBot="1" x14ac:dyDescent="0.35">
      <c r="DG2891" s="156"/>
    </row>
    <row r="2892" spans="111:111" ht="15" thickBot="1" x14ac:dyDescent="0.35">
      <c r="DG2892" s="156"/>
    </row>
    <row r="2893" spans="111:111" ht="15" thickBot="1" x14ac:dyDescent="0.35">
      <c r="DG2893" s="156"/>
    </row>
    <row r="2894" spans="111:111" ht="15" thickBot="1" x14ac:dyDescent="0.35">
      <c r="DG2894" s="156"/>
    </row>
    <row r="2895" spans="111:111" ht="15" thickBot="1" x14ac:dyDescent="0.35">
      <c r="DG2895" s="156"/>
    </row>
    <row r="2896" spans="111:111" ht="15" thickBot="1" x14ac:dyDescent="0.35">
      <c r="DG2896" s="156"/>
    </row>
    <row r="2897" spans="111:111" ht="15" thickBot="1" x14ac:dyDescent="0.35">
      <c r="DG2897" s="156"/>
    </row>
    <row r="2898" spans="111:111" ht="15" thickBot="1" x14ac:dyDescent="0.35">
      <c r="DG2898" s="156"/>
    </row>
    <row r="2899" spans="111:111" ht="15" thickBot="1" x14ac:dyDescent="0.35">
      <c r="DG2899" s="156"/>
    </row>
    <row r="2900" spans="111:111" ht="15" thickBot="1" x14ac:dyDescent="0.35">
      <c r="DG2900" s="156"/>
    </row>
    <row r="2901" spans="111:111" ht="15" thickBot="1" x14ac:dyDescent="0.35">
      <c r="DG2901" s="156"/>
    </row>
    <row r="2902" spans="111:111" ht="15" thickBot="1" x14ac:dyDescent="0.35">
      <c r="DG2902" s="156"/>
    </row>
    <row r="2903" spans="111:111" ht="15" thickBot="1" x14ac:dyDescent="0.35">
      <c r="DG2903" s="156"/>
    </row>
    <row r="2904" spans="111:111" ht="15" thickBot="1" x14ac:dyDescent="0.35">
      <c r="DG2904" s="156"/>
    </row>
    <row r="2905" spans="111:111" ht="15" thickBot="1" x14ac:dyDescent="0.35">
      <c r="DG2905" s="156"/>
    </row>
    <row r="2906" spans="111:111" ht="15" thickBot="1" x14ac:dyDescent="0.35">
      <c r="DG2906" s="156"/>
    </row>
    <row r="2907" spans="111:111" ht="15" thickBot="1" x14ac:dyDescent="0.35">
      <c r="DG2907" s="156"/>
    </row>
    <row r="2908" spans="111:111" ht="15" thickBot="1" x14ac:dyDescent="0.35">
      <c r="DG2908" s="156"/>
    </row>
    <row r="2909" spans="111:111" ht="15" thickBot="1" x14ac:dyDescent="0.35">
      <c r="DG2909" s="156"/>
    </row>
    <row r="2910" spans="111:111" ht="15" thickBot="1" x14ac:dyDescent="0.35">
      <c r="DG2910" s="156"/>
    </row>
    <row r="2911" spans="111:111" ht="15" thickBot="1" x14ac:dyDescent="0.35">
      <c r="DG2911" s="156"/>
    </row>
    <row r="2912" spans="111:111" ht="15" thickBot="1" x14ac:dyDescent="0.35">
      <c r="DG2912" s="156"/>
    </row>
    <row r="2913" spans="111:111" ht="15" thickBot="1" x14ac:dyDescent="0.35">
      <c r="DG2913" s="156"/>
    </row>
    <row r="2914" spans="111:111" ht="15" thickBot="1" x14ac:dyDescent="0.35">
      <c r="DG2914" s="156"/>
    </row>
    <row r="2915" spans="111:111" ht="15" thickBot="1" x14ac:dyDescent="0.35">
      <c r="DG2915" s="156"/>
    </row>
    <row r="2916" spans="111:111" ht="15" thickBot="1" x14ac:dyDescent="0.35">
      <c r="DG2916" s="156"/>
    </row>
    <row r="2917" spans="111:111" ht="15" thickBot="1" x14ac:dyDescent="0.35">
      <c r="DG2917" s="156"/>
    </row>
    <row r="2918" spans="111:111" ht="15" thickBot="1" x14ac:dyDescent="0.35">
      <c r="DG2918" s="156"/>
    </row>
    <row r="2919" spans="111:111" ht="15" thickBot="1" x14ac:dyDescent="0.35">
      <c r="DG2919" s="156"/>
    </row>
    <row r="2920" spans="111:111" ht="15" thickBot="1" x14ac:dyDescent="0.35">
      <c r="DG2920" s="156"/>
    </row>
    <row r="2921" spans="111:111" ht="15" thickBot="1" x14ac:dyDescent="0.35">
      <c r="DG2921" s="156"/>
    </row>
    <row r="2922" spans="111:111" ht="15" thickBot="1" x14ac:dyDescent="0.35">
      <c r="DG2922" s="156"/>
    </row>
    <row r="2923" spans="111:111" ht="15" thickBot="1" x14ac:dyDescent="0.35">
      <c r="DG2923" s="156"/>
    </row>
    <row r="2924" spans="111:111" ht="15" thickBot="1" x14ac:dyDescent="0.35">
      <c r="DG2924" s="156"/>
    </row>
    <row r="2925" spans="111:111" ht="15" thickBot="1" x14ac:dyDescent="0.35">
      <c r="DG2925" s="156"/>
    </row>
    <row r="2926" spans="111:111" ht="15" thickBot="1" x14ac:dyDescent="0.35">
      <c r="DG2926" s="156"/>
    </row>
    <row r="2927" spans="111:111" ht="15" thickBot="1" x14ac:dyDescent="0.35">
      <c r="DG2927" s="156"/>
    </row>
    <row r="2928" spans="111:111" ht="15" thickBot="1" x14ac:dyDescent="0.35">
      <c r="DG2928" s="156"/>
    </row>
    <row r="2929" spans="111:111" ht="15" thickBot="1" x14ac:dyDescent="0.35">
      <c r="DG2929" s="156"/>
    </row>
    <row r="2930" spans="111:111" ht="15" thickBot="1" x14ac:dyDescent="0.35">
      <c r="DG2930" s="156"/>
    </row>
    <row r="2931" spans="111:111" ht="15" thickBot="1" x14ac:dyDescent="0.35">
      <c r="DG2931" s="156"/>
    </row>
    <row r="2932" spans="111:111" ht="15" thickBot="1" x14ac:dyDescent="0.35">
      <c r="DG2932" s="156"/>
    </row>
    <row r="2933" spans="111:111" ht="15" thickBot="1" x14ac:dyDescent="0.35">
      <c r="DG2933" s="156"/>
    </row>
    <row r="2934" spans="111:111" ht="15" thickBot="1" x14ac:dyDescent="0.35">
      <c r="DG2934" s="156"/>
    </row>
    <row r="2935" spans="111:111" ht="15" thickBot="1" x14ac:dyDescent="0.35">
      <c r="DG2935" s="156"/>
    </row>
    <row r="2936" spans="111:111" ht="15" thickBot="1" x14ac:dyDescent="0.35">
      <c r="DG2936" s="156"/>
    </row>
    <row r="2937" spans="111:111" ht="15" thickBot="1" x14ac:dyDescent="0.35">
      <c r="DG2937" s="156"/>
    </row>
    <row r="2938" spans="111:111" ht="15" thickBot="1" x14ac:dyDescent="0.35">
      <c r="DG2938" s="156"/>
    </row>
    <row r="2939" spans="111:111" ht="15" thickBot="1" x14ac:dyDescent="0.35">
      <c r="DG2939" s="156"/>
    </row>
    <row r="2940" spans="111:111" ht="15" thickBot="1" x14ac:dyDescent="0.35">
      <c r="DG2940" s="156"/>
    </row>
    <row r="2941" spans="111:111" ht="15" thickBot="1" x14ac:dyDescent="0.35">
      <c r="DG2941" s="156"/>
    </row>
    <row r="2942" spans="111:111" ht="15" thickBot="1" x14ac:dyDescent="0.35">
      <c r="DG2942" s="156"/>
    </row>
    <row r="2943" spans="111:111" ht="15" thickBot="1" x14ac:dyDescent="0.35">
      <c r="DG2943" s="156"/>
    </row>
    <row r="2944" spans="111:111" ht="15" thickBot="1" x14ac:dyDescent="0.35">
      <c r="DG2944" s="156"/>
    </row>
    <row r="2945" spans="111:111" ht="15" thickBot="1" x14ac:dyDescent="0.35">
      <c r="DG2945" s="156"/>
    </row>
    <row r="2946" spans="111:111" ht="15" thickBot="1" x14ac:dyDescent="0.35">
      <c r="DG2946" s="156"/>
    </row>
    <row r="2947" spans="111:111" ht="15" thickBot="1" x14ac:dyDescent="0.35">
      <c r="DG2947" s="156"/>
    </row>
    <row r="2948" spans="111:111" ht="15" thickBot="1" x14ac:dyDescent="0.35">
      <c r="DG2948" s="156"/>
    </row>
    <row r="2949" spans="111:111" ht="15" thickBot="1" x14ac:dyDescent="0.35">
      <c r="DG2949" s="156"/>
    </row>
    <row r="2950" spans="111:111" ht="15" thickBot="1" x14ac:dyDescent="0.35">
      <c r="DG2950" s="156"/>
    </row>
    <row r="2951" spans="111:111" ht="15" thickBot="1" x14ac:dyDescent="0.35">
      <c r="DG2951" s="156"/>
    </row>
    <row r="2952" spans="111:111" ht="15" thickBot="1" x14ac:dyDescent="0.35">
      <c r="DG2952" s="156"/>
    </row>
    <row r="2953" spans="111:111" ht="15" thickBot="1" x14ac:dyDescent="0.35">
      <c r="DG2953" s="156"/>
    </row>
    <row r="2954" spans="111:111" ht="15" thickBot="1" x14ac:dyDescent="0.35">
      <c r="DG2954" s="156"/>
    </row>
    <row r="2955" spans="111:111" ht="15" thickBot="1" x14ac:dyDescent="0.35">
      <c r="DG2955" s="156"/>
    </row>
    <row r="2956" spans="111:111" ht="15" thickBot="1" x14ac:dyDescent="0.35">
      <c r="DG2956" s="156"/>
    </row>
    <row r="2957" spans="111:111" ht="15" thickBot="1" x14ac:dyDescent="0.35">
      <c r="DG2957" s="156"/>
    </row>
    <row r="2958" spans="111:111" ht="15" thickBot="1" x14ac:dyDescent="0.35">
      <c r="DG2958" s="156"/>
    </row>
    <row r="2959" spans="111:111" ht="15" thickBot="1" x14ac:dyDescent="0.35">
      <c r="DG2959" s="156"/>
    </row>
    <row r="2960" spans="111:111" ht="15" thickBot="1" x14ac:dyDescent="0.35">
      <c r="DG2960" s="156"/>
    </row>
    <row r="2961" spans="111:111" ht="15" thickBot="1" x14ac:dyDescent="0.35">
      <c r="DG2961" s="156"/>
    </row>
    <row r="2962" spans="111:111" ht="15" thickBot="1" x14ac:dyDescent="0.35">
      <c r="DG2962" s="156"/>
    </row>
    <row r="2963" spans="111:111" ht="15" thickBot="1" x14ac:dyDescent="0.35">
      <c r="DG2963" s="156"/>
    </row>
    <row r="2964" spans="111:111" ht="15" thickBot="1" x14ac:dyDescent="0.35">
      <c r="DG2964" s="156"/>
    </row>
    <row r="2965" spans="111:111" ht="15" thickBot="1" x14ac:dyDescent="0.35">
      <c r="DG2965" s="156"/>
    </row>
    <row r="2966" spans="111:111" ht="15" thickBot="1" x14ac:dyDescent="0.35">
      <c r="DG2966" s="156"/>
    </row>
    <row r="2967" spans="111:111" ht="15" thickBot="1" x14ac:dyDescent="0.35">
      <c r="DG2967" s="156"/>
    </row>
    <row r="2968" spans="111:111" ht="15" thickBot="1" x14ac:dyDescent="0.35">
      <c r="DG2968" s="156"/>
    </row>
    <row r="2969" spans="111:111" ht="15" thickBot="1" x14ac:dyDescent="0.35">
      <c r="DG2969" s="156"/>
    </row>
    <row r="2970" spans="111:111" ht="15" thickBot="1" x14ac:dyDescent="0.35">
      <c r="DG2970" s="156"/>
    </row>
    <row r="2971" spans="111:111" ht="15" thickBot="1" x14ac:dyDescent="0.35">
      <c r="DG2971" s="156"/>
    </row>
    <row r="2972" spans="111:111" ht="15" thickBot="1" x14ac:dyDescent="0.35">
      <c r="DG2972" s="156"/>
    </row>
    <row r="2973" spans="111:111" ht="15" thickBot="1" x14ac:dyDescent="0.35">
      <c r="DG2973" s="156"/>
    </row>
    <row r="2974" spans="111:111" ht="15" thickBot="1" x14ac:dyDescent="0.35">
      <c r="DG2974" s="156"/>
    </row>
    <row r="2975" spans="111:111" ht="15" thickBot="1" x14ac:dyDescent="0.35">
      <c r="DG2975" s="156"/>
    </row>
    <row r="2976" spans="111:111" ht="15" thickBot="1" x14ac:dyDescent="0.35">
      <c r="DG2976" s="156"/>
    </row>
    <row r="2977" spans="111:111" ht="15" thickBot="1" x14ac:dyDescent="0.35">
      <c r="DG2977" s="156"/>
    </row>
    <row r="2978" spans="111:111" ht="15" thickBot="1" x14ac:dyDescent="0.35">
      <c r="DG2978" s="156"/>
    </row>
    <row r="2979" spans="111:111" ht="15" thickBot="1" x14ac:dyDescent="0.35">
      <c r="DG2979" s="156"/>
    </row>
    <row r="2980" spans="111:111" ht="15" thickBot="1" x14ac:dyDescent="0.35">
      <c r="DG2980" s="156"/>
    </row>
    <row r="2981" spans="111:111" ht="15" thickBot="1" x14ac:dyDescent="0.35">
      <c r="DG2981" s="156"/>
    </row>
    <row r="2982" spans="111:111" ht="15" thickBot="1" x14ac:dyDescent="0.35">
      <c r="DG2982" s="156"/>
    </row>
    <row r="2983" spans="111:111" ht="15" thickBot="1" x14ac:dyDescent="0.35">
      <c r="DG2983" s="156"/>
    </row>
    <row r="2984" spans="111:111" ht="15" thickBot="1" x14ac:dyDescent="0.35">
      <c r="DG2984" s="156"/>
    </row>
    <row r="2985" spans="111:111" ht="15" thickBot="1" x14ac:dyDescent="0.35">
      <c r="DG2985" s="156"/>
    </row>
    <row r="2986" spans="111:111" ht="15" thickBot="1" x14ac:dyDescent="0.35">
      <c r="DG2986" s="156"/>
    </row>
    <row r="2987" spans="111:111" ht="15" thickBot="1" x14ac:dyDescent="0.35">
      <c r="DG2987" s="156"/>
    </row>
    <row r="2988" spans="111:111" ht="15" thickBot="1" x14ac:dyDescent="0.35">
      <c r="DG2988" s="156"/>
    </row>
    <row r="2989" spans="111:111" ht="15" thickBot="1" x14ac:dyDescent="0.35">
      <c r="DG2989" s="156"/>
    </row>
    <row r="2990" spans="111:111" ht="15" thickBot="1" x14ac:dyDescent="0.35">
      <c r="DG2990" s="156"/>
    </row>
    <row r="2991" spans="111:111" ht="15" thickBot="1" x14ac:dyDescent="0.35">
      <c r="DG2991" s="156"/>
    </row>
    <row r="2992" spans="111:111" ht="15" thickBot="1" x14ac:dyDescent="0.35">
      <c r="DG2992" s="156"/>
    </row>
    <row r="2993" spans="111:111" ht="15" thickBot="1" x14ac:dyDescent="0.35">
      <c r="DG2993" s="156"/>
    </row>
    <row r="2994" spans="111:111" ht="15" thickBot="1" x14ac:dyDescent="0.35">
      <c r="DG2994" s="156"/>
    </row>
    <row r="2995" spans="111:111" ht="15" thickBot="1" x14ac:dyDescent="0.35">
      <c r="DG2995" s="156"/>
    </row>
    <row r="2996" spans="111:111" ht="15" thickBot="1" x14ac:dyDescent="0.35">
      <c r="DG2996" s="156"/>
    </row>
    <row r="2997" spans="111:111" ht="15" thickBot="1" x14ac:dyDescent="0.35">
      <c r="DG2997" s="156"/>
    </row>
    <row r="2998" spans="111:111" ht="15" thickBot="1" x14ac:dyDescent="0.35">
      <c r="DG2998" s="156"/>
    </row>
    <row r="2999" spans="111:111" ht="15" thickBot="1" x14ac:dyDescent="0.35">
      <c r="DG2999" s="156"/>
    </row>
    <row r="3000" spans="111:111" ht="15" thickBot="1" x14ac:dyDescent="0.35">
      <c r="DG3000" s="156"/>
    </row>
    <row r="3001" spans="111:111" ht="15" thickBot="1" x14ac:dyDescent="0.35">
      <c r="DG3001" s="156"/>
    </row>
    <row r="3002" spans="111:111" ht="15" thickBot="1" x14ac:dyDescent="0.35">
      <c r="DG3002" s="156"/>
    </row>
    <row r="3003" spans="111:111" ht="15" thickBot="1" x14ac:dyDescent="0.35">
      <c r="DG3003" s="156"/>
    </row>
    <row r="3004" spans="111:111" ht="15" thickBot="1" x14ac:dyDescent="0.35">
      <c r="DG3004" s="156"/>
    </row>
    <row r="3005" spans="111:111" ht="15" thickBot="1" x14ac:dyDescent="0.35">
      <c r="DG3005" s="156"/>
    </row>
    <row r="3006" spans="111:111" ht="15" thickBot="1" x14ac:dyDescent="0.35">
      <c r="DG3006" s="156"/>
    </row>
    <row r="3007" spans="111:111" ht="15" thickBot="1" x14ac:dyDescent="0.35">
      <c r="DG3007" s="156"/>
    </row>
    <row r="3008" spans="111:111" ht="15" thickBot="1" x14ac:dyDescent="0.35">
      <c r="DG3008" s="156"/>
    </row>
    <row r="3009" spans="111:111" ht="15" thickBot="1" x14ac:dyDescent="0.35">
      <c r="DG3009" s="156"/>
    </row>
    <row r="3010" spans="111:111" ht="15" thickBot="1" x14ac:dyDescent="0.35">
      <c r="DG3010" s="156"/>
    </row>
    <row r="3011" spans="111:111" ht="15" thickBot="1" x14ac:dyDescent="0.35">
      <c r="DG3011" s="156"/>
    </row>
    <row r="3012" spans="111:111" ht="15" thickBot="1" x14ac:dyDescent="0.35">
      <c r="DG3012" s="156"/>
    </row>
    <row r="3013" spans="111:111" ht="15" thickBot="1" x14ac:dyDescent="0.35">
      <c r="DG3013" s="156"/>
    </row>
    <row r="3014" spans="111:111" ht="15" thickBot="1" x14ac:dyDescent="0.35">
      <c r="DG3014" s="156"/>
    </row>
    <row r="3015" spans="111:111" ht="15" thickBot="1" x14ac:dyDescent="0.35">
      <c r="DG3015" s="156"/>
    </row>
    <row r="3016" spans="111:111" ht="15" thickBot="1" x14ac:dyDescent="0.35">
      <c r="DG3016" s="156"/>
    </row>
    <row r="3017" spans="111:111" ht="15" thickBot="1" x14ac:dyDescent="0.35">
      <c r="DG3017" s="156"/>
    </row>
    <row r="3018" spans="111:111" ht="15" thickBot="1" x14ac:dyDescent="0.35">
      <c r="DG3018" s="156"/>
    </row>
    <row r="3019" spans="111:111" ht="15" thickBot="1" x14ac:dyDescent="0.35">
      <c r="DG3019" s="156"/>
    </row>
    <row r="3020" spans="111:111" ht="15" thickBot="1" x14ac:dyDescent="0.35">
      <c r="DG3020" s="156"/>
    </row>
    <row r="3021" spans="111:111" ht="15" thickBot="1" x14ac:dyDescent="0.35">
      <c r="DG3021" s="156"/>
    </row>
    <row r="3022" spans="111:111" ht="15" thickBot="1" x14ac:dyDescent="0.35">
      <c r="DG3022" s="156"/>
    </row>
    <row r="3023" spans="111:111" ht="15" thickBot="1" x14ac:dyDescent="0.35">
      <c r="DG3023" s="156"/>
    </row>
    <row r="3024" spans="111:111" ht="15" thickBot="1" x14ac:dyDescent="0.35">
      <c r="DG3024" s="156"/>
    </row>
    <row r="3025" spans="111:111" ht="15" thickBot="1" x14ac:dyDescent="0.35">
      <c r="DG3025" s="156"/>
    </row>
    <row r="3026" spans="111:111" ht="15" thickBot="1" x14ac:dyDescent="0.35">
      <c r="DG3026" s="156"/>
    </row>
    <row r="3027" spans="111:111" ht="15" thickBot="1" x14ac:dyDescent="0.35">
      <c r="DG3027" s="156"/>
    </row>
    <row r="3028" spans="111:111" ht="15" thickBot="1" x14ac:dyDescent="0.35">
      <c r="DG3028" s="156"/>
    </row>
    <row r="3029" spans="111:111" ht="15" thickBot="1" x14ac:dyDescent="0.35">
      <c r="DG3029" s="156"/>
    </row>
    <row r="3030" spans="111:111" ht="15" thickBot="1" x14ac:dyDescent="0.35">
      <c r="DG3030" s="156"/>
    </row>
    <row r="3031" spans="111:111" ht="15" thickBot="1" x14ac:dyDescent="0.35">
      <c r="DG3031" s="156"/>
    </row>
    <row r="3032" spans="111:111" ht="15" thickBot="1" x14ac:dyDescent="0.35">
      <c r="DG3032" s="156"/>
    </row>
    <row r="3033" spans="111:111" ht="15" thickBot="1" x14ac:dyDescent="0.35">
      <c r="DG3033" s="156"/>
    </row>
    <row r="3034" spans="111:111" ht="15" thickBot="1" x14ac:dyDescent="0.35">
      <c r="DG3034" s="156"/>
    </row>
    <row r="3035" spans="111:111" ht="15" thickBot="1" x14ac:dyDescent="0.35">
      <c r="DG3035" s="156"/>
    </row>
    <row r="3036" spans="111:111" ht="15" thickBot="1" x14ac:dyDescent="0.35">
      <c r="DG3036" s="156"/>
    </row>
    <row r="3037" spans="111:111" ht="15" thickBot="1" x14ac:dyDescent="0.35">
      <c r="DG3037" s="156"/>
    </row>
    <row r="3038" spans="111:111" ht="15" thickBot="1" x14ac:dyDescent="0.35">
      <c r="DG3038" s="156"/>
    </row>
    <row r="3039" spans="111:111" ht="15" thickBot="1" x14ac:dyDescent="0.35">
      <c r="DG3039" s="156"/>
    </row>
    <row r="3040" spans="111:111" ht="15" thickBot="1" x14ac:dyDescent="0.35">
      <c r="DG3040" s="156"/>
    </row>
    <row r="3041" spans="111:111" ht="15" thickBot="1" x14ac:dyDescent="0.35">
      <c r="DG3041" s="156"/>
    </row>
    <row r="3042" spans="111:111" ht="15" thickBot="1" x14ac:dyDescent="0.35">
      <c r="DG3042" s="156"/>
    </row>
    <row r="3043" spans="111:111" ht="15" thickBot="1" x14ac:dyDescent="0.35">
      <c r="DG3043" s="156"/>
    </row>
    <row r="3044" spans="111:111" ht="15" thickBot="1" x14ac:dyDescent="0.35">
      <c r="DG3044" s="156"/>
    </row>
    <row r="3045" spans="111:111" ht="15" thickBot="1" x14ac:dyDescent="0.35">
      <c r="DG3045" s="156"/>
    </row>
    <row r="3046" spans="111:111" ht="15" thickBot="1" x14ac:dyDescent="0.35">
      <c r="DG3046" s="156"/>
    </row>
    <row r="3047" spans="111:111" ht="15" thickBot="1" x14ac:dyDescent="0.35">
      <c r="DG3047" s="156"/>
    </row>
    <row r="3048" spans="111:111" ht="15" thickBot="1" x14ac:dyDescent="0.35">
      <c r="DG3048" s="156"/>
    </row>
    <row r="3049" spans="111:111" ht="15" thickBot="1" x14ac:dyDescent="0.35">
      <c r="DG3049" s="156"/>
    </row>
    <row r="3050" spans="111:111" ht="15" thickBot="1" x14ac:dyDescent="0.35">
      <c r="DG3050" s="156"/>
    </row>
    <row r="3051" spans="111:111" ht="15" thickBot="1" x14ac:dyDescent="0.35">
      <c r="DG3051" s="156"/>
    </row>
    <row r="3052" spans="111:111" ht="15" thickBot="1" x14ac:dyDescent="0.35">
      <c r="DG3052" s="156"/>
    </row>
    <row r="3053" spans="111:111" ht="15" thickBot="1" x14ac:dyDescent="0.35">
      <c r="DG3053" s="156"/>
    </row>
    <row r="3054" spans="111:111" ht="15" thickBot="1" x14ac:dyDescent="0.35">
      <c r="DG3054" s="156"/>
    </row>
    <row r="3055" spans="111:111" ht="15" thickBot="1" x14ac:dyDescent="0.35">
      <c r="DG3055" s="156"/>
    </row>
    <row r="3056" spans="111:111" ht="15" thickBot="1" x14ac:dyDescent="0.35">
      <c r="DG3056" s="156"/>
    </row>
    <row r="3057" spans="111:111" ht="15" thickBot="1" x14ac:dyDescent="0.35">
      <c r="DG3057" s="156"/>
    </row>
    <row r="3058" spans="111:111" ht="15" thickBot="1" x14ac:dyDescent="0.35">
      <c r="DG3058" s="156"/>
    </row>
    <row r="3059" spans="111:111" ht="15" thickBot="1" x14ac:dyDescent="0.35">
      <c r="DG3059" s="156"/>
    </row>
    <row r="3060" spans="111:111" ht="15" thickBot="1" x14ac:dyDescent="0.35">
      <c r="DG3060" s="156"/>
    </row>
    <row r="3061" spans="111:111" ht="15" thickBot="1" x14ac:dyDescent="0.35">
      <c r="DG3061" s="156"/>
    </row>
    <row r="3062" spans="111:111" ht="15" thickBot="1" x14ac:dyDescent="0.35">
      <c r="DG3062" s="156"/>
    </row>
    <row r="3063" spans="111:111" ht="15" thickBot="1" x14ac:dyDescent="0.35">
      <c r="DG3063" s="156"/>
    </row>
    <row r="3064" spans="111:111" ht="15" thickBot="1" x14ac:dyDescent="0.35">
      <c r="DG3064" s="156"/>
    </row>
    <row r="3065" spans="111:111" ht="15" thickBot="1" x14ac:dyDescent="0.35">
      <c r="DG3065" s="156"/>
    </row>
    <row r="3066" spans="111:111" ht="15" thickBot="1" x14ac:dyDescent="0.35">
      <c r="DG3066" s="156"/>
    </row>
    <row r="3067" spans="111:111" ht="15" thickBot="1" x14ac:dyDescent="0.35">
      <c r="DG3067" s="156"/>
    </row>
    <row r="3068" spans="111:111" ht="15" thickBot="1" x14ac:dyDescent="0.35">
      <c r="DG3068" s="156"/>
    </row>
    <row r="3069" spans="111:111" ht="15" thickBot="1" x14ac:dyDescent="0.35">
      <c r="DG3069" s="156"/>
    </row>
    <row r="3070" spans="111:111" ht="15" thickBot="1" x14ac:dyDescent="0.35">
      <c r="DG3070" s="156"/>
    </row>
    <row r="3071" spans="111:111" ht="15" thickBot="1" x14ac:dyDescent="0.35">
      <c r="DG3071" s="156"/>
    </row>
    <row r="3072" spans="111:111" ht="15" thickBot="1" x14ac:dyDescent="0.35">
      <c r="DG3072" s="156"/>
    </row>
    <row r="3073" spans="111:111" ht="15" thickBot="1" x14ac:dyDescent="0.35">
      <c r="DG3073" s="156"/>
    </row>
    <row r="3074" spans="111:111" ht="15" thickBot="1" x14ac:dyDescent="0.35">
      <c r="DG3074" s="156"/>
    </row>
    <row r="3075" spans="111:111" ht="15" thickBot="1" x14ac:dyDescent="0.35">
      <c r="DG3075" s="156"/>
    </row>
    <row r="3076" spans="111:111" ht="15" thickBot="1" x14ac:dyDescent="0.35">
      <c r="DG3076" s="156"/>
    </row>
    <row r="3077" spans="111:111" ht="15" thickBot="1" x14ac:dyDescent="0.35">
      <c r="DG3077" s="156"/>
    </row>
    <row r="3078" spans="111:111" ht="15" thickBot="1" x14ac:dyDescent="0.35">
      <c r="DG3078" s="156"/>
    </row>
    <row r="3079" spans="111:111" ht="15" thickBot="1" x14ac:dyDescent="0.35">
      <c r="DG3079" s="156"/>
    </row>
    <row r="3080" spans="111:111" ht="15" thickBot="1" x14ac:dyDescent="0.35">
      <c r="DG3080" s="156"/>
    </row>
    <row r="3081" spans="111:111" ht="15" thickBot="1" x14ac:dyDescent="0.35">
      <c r="DG3081" s="156"/>
    </row>
    <row r="3082" spans="111:111" ht="15" thickBot="1" x14ac:dyDescent="0.35">
      <c r="DG3082" s="156"/>
    </row>
    <row r="3083" spans="111:111" ht="15" thickBot="1" x14ac:dyDescent="0.35">
      <c r="DG3083" s="156"/>
    </row>
    <row r="3084" spans="111:111" ht="15" thickBot="1" x14ac:dyDescent="0.35">
      <c r="DG3084" s="156"/>
    </row>
    <row r="3085" spans="111:111" ht="15" thickBot="1" x14ac:dyDescent="0.35">
      <c r="DG3085" s="156"/>
    </row>
    <row r="3086" spans="111:111" ht="15" thickBot="1" x14ac:dyDescent="0.35">
      <c r="DG3086" s="156"/>
    </row>
    <row r="3087" spans="111:111" ht="15" thickBot="1" x14ac:dyDescent="0.35">
      <c r="DG3087" s="156"/>
    </row>
    <row r="3088" spans="111:111" ht="15" thickBot="1" x14ac:dyDescent="0.35">
      <c r="DG3088" s="156"/>
    </row>
    <row r="3089" spans="111:111" ht="15" thickBot="1" x14ac:dyDescent="0.35">
      <c r="DG3089" s="156"/>
    </row>
    <row r="3090" spans="111:111" ht="15" thickBot="1" x14ac:dyDescent="0.35">
      <c r="DG3090" s="156"/>
    </row>
    <row r="3091" spans="111:111" ht="15" thickBot="1" x14ac:dyDescent="0.35">
      <c r="DG3091" s="156"/>
    </row>
    <row r="3092" spans="111:111" ht="15" thickBot="1" x14ac:dyDescent="0.35">
      <c r="DG3092" s="156"/>
    </row>
    <row r="3093" spans="111:111" ht="15" thickBot="1" x14ac:dyDescent="0.35">
      <c r="DG3093" s="156"/>
    </row>
    <row r="3094" spans="111:111" ht="15" thickBot="1" x14ac:dyDescent="0.35">
      <c r="DG3094" s="156"/>
    </row>
    <row r="3095" spans="111:111" ht="15" thickBot="1" x14ac:dyDescent="0.35">
      <c r="DG3095" s="156"/>
    </row>
    <row r="3096" spans="111:111" ht="15" thickBot="1" x14ac:dyDescent="0.35">
      <c r="DG3096" s="156"/>
    </row>
    <row r="3097" spans="111:111" ht="15" thickBot="1" x14ac:dyDescent="0.35">
      <c r="DG3097" s="156"/>
    </row>
    <row r="3098" spans="111:111" ht="15" thickBot="1" x14ac:dyDescent="0.35">
      <c r="DG3098" s="156"/>
    </row>
    <row r="3099" spans="111:111" ht="15" thickBot="1" x14ac:dyDescent="0.35">
      <c r="DG3099" s="156"/>
    </row>
    <row r="3100" spans="111:111" ht="15" thickBot="1" x14ac:dyDescent="0.35">
      <c r="DG3100" s="156"/>
    </row>
    <row r="3101" spans="111:111" ht="15" thickBot="1" x14ac:dyDescent="0.35">
      <c r="DG3101" s="156"/>
    </row>
    <row r="3102" spans="111:111" ht="15" thickBot="1" x14ac:dyDescent="0.35">
      <c r="DG3102" s="156"/>
    </row>
    <row r="3103" spans="111:111" ht="15" thickBot="1" x14ac:dyDescent="0.35">
      <c r="DG3103" s="156"/>
    </row>
    <row r="3104" spans="111:111" ht="15" thickBot="1" x14ac:dyDescent="0.35">
      <c r="DG3104" s="156"/>
    </row>
    <row r="3105" spans="111:111" ht="15" thickBot="1" x14ac:dyDescent="0.35">
      <c r="DG3105" s="156"/>
    </row>
    <row r="3106" spans="111:111" ht="15" thickBot="1" x14ac:dyDescent="0.35">
      <c r="DG3106" s="156"/>
    </row>
    <row r="3107" spans="111:111" ht="15" thickBot="1" x14ac:dyDescent="0.35">
      <c r="DG3107" s="156"/>
    </row>
    <row r="3108" spans="111:111" ht="15" thickBot="1" x14ac:dyDescent="0.35">
      <c r="DG3108" s="156"/>
    </row>
    <row r="3109" spans="111:111" ht="15" thickBot="1" x14ac:dyDescent="0.35">
      <c r="DG3109" s="156"/>
    </row>
    <row r="3110" spans="111:111" ht="15" thickBot="1" x14ac:dyDescent="0.35">
      <c r="DG3110" s="156"/>
    </row>
    <row r="3111" spans="111:111" ht="15" thickBot="1" x14ac:dyDescent="0.35">
      <c r="DG3111" s="156"/>
    </row>
    <row r="3112" spans="111:111" ht="15" thickBot="1" x14ac:dyDescent="0.35">
      <c r="DG3112" s="156"/>
    </row>
    <row r="3113" spans="111:111" ht="15" thickBot="1" x14ac:dyDescent="0.35">
      <c r="DG3113" s="156"/>
    </row>
    <row r="3114" spans="111:111" ht="15" thickBot="1" x14ac:dyDescent="0.35">
      <c r="DG3114" s="156"/>
    </row>
    <row r="3115" spans="111:111" ht="15" thickBot="1" x14ac:dyDescent="0.35">
      <c r="DG3115" s="156"/>
    </row>
    <row r="3116" spans="111:111" ht="15" thickBot="1" x14ac:dyDescent="0.35">
      <c r="DG3116" s="156"/>
    </row>
    <row r="3117" spans="111:111" ht="15" thickBot="1" x14ac:dyDescent="0.35">
      <c r="DG3117" s="156"/>
    </row>
    <row r="3118" spans="111:111" ht="15" thickBot="1" x14ac:dyDescent="0.35">
      <c r="DG3118" s="156"/>
    </row>
    <row r="3119" spans="111:111" ht="15" thickBot="1" x14ac:dyDescent="0.35">
      <c r="DG3119" s="156"/>
    </row>
    <row r="3120" spans="111:111" ht="15" thickBot="1" x14ac:dyDescent="0.35">
      <c r="DG3120" s="156"/>
    </row>
    <row r="3121" spans="111:111" ht="15" thickBot="1" x14ac:dyDescent="0.35">
      <c r="DG3121" s="156"/>
    </row>
    <row r="3122" spans="111:111" ht="15" thickBot="1" x14ac:dyDescent="0.35">
      <c r="DG3122" s="156"/>
    </row>
    <row r="3123" spans="111:111" ht="15" thickBot="1" x14ac:dyDescent="0.35">
      <c r="DG3123" s="156"/>
    </row>
    <row r="3124" spans="111:111" ht="15" thickBot="1" x14ac:dyDescent="0.35">
      <c r="DG3124" s="156"/>
    </row>
    <row r="3125" spans="111:111" ht="15" thickBot="1" x14ac:dyDescent="0.35">
      <c r="DG3125" s="156"/>
    </row>
    <row r="3126" spans="111:111" ht="15" thickBot="1" x14ac:dyDescent="0.35">
      <c r="DG3126" s="156"/>
    </row>
    <row r="3127" spans="111:111" ht="15" thickBot="1" x14ac:dyDescent="0.35">
      <c r="DG3127" s="156"/>
    </row>
    <row r="3128" spans="111:111" ht="15" thickBot="1" x14ac:dyDescent="0.35">
      <c r="DG3128" s="156"/>
    </row>
    <row r="3129" spans="111:111" ht="15" thickBot="1" x14ac:dyDescent="0.35">
      <c r="DG3129" s="156"/>
    </row>
    <row r="3130" spans="111:111" ht="15" thickBot="1" x14ac:dyDescent="0.35">
      <c r="DG3130" s="156"/>
    </row>
    <row r="3131" spans="111:111" ht="15" thickBot="1" x14ac:dyDescent="0.35">
      <c r="DG3131" s="156"/>
    </row>
    <row r="3132" spans="111:111" ht="15" thickBot="1" x14ac:dyDescent="0.35">
      <c r="DG3132" s="156"/>
    </row>
    <row r="3133" spans="111:111" ht="15" thickBot="1" x14ac:dyDescent="0.35">
      <c r="DG3133" s="156"/>
    </row>
    <row r="3134" spans="111:111" ht="15" thickBot="1" x14ac:dyDescent="0.35">
      <c r="DG3134" s="156"/>
    </row>
    <row r="3135" spans="111:111" ht="15" thickBot="1" x14ac:dyDescent="0.35">
      <c r="DG3135" s="156"/>
    </row>
    <row r="3136" spans="111:111" ht="15" thickBot="1" x14ac:dyDescent="0.35">
      <c r="DG3136" s="156"/>
    </row>
    <row r="3137" spans="111:111" ht="15" thickBot="1" x14ac:dyDescent="0.35">
      <c r="DG3137" s="156"/>
    </row>
    <row r="3138" spans="111:111" ht="15" thickBot="1" x14ac:dyDescent="0.35">
      <c r="DG3138" s="156"/>
    </row>
    <row r="3139" spans="111:111" ht="15" thickBot="1" x14ac:dyDescent="0.35">
      <c r="DG3139" s="156"/>
    </row>
    <row r="3140" spans="111:111" ht="15" thickBot="1" x14ac:dyDescent="0.35">
      <c r="DG3140" s="156"/>
    </row>
    <row r="3141" spans="111:111" ht="15" thickBot="1" x14ac:dyDescent="0.35">
      <c r="DG3141" s="156"/>
    </row>
    <row r="3142" spans="111:111" ht="15" thickBot="1" x14ac:dyDescent="0.35">
      <c r="DG3142" s="156"/>
    </row>
    <row r="3143" spans="111:111" ht="15" thickBot="1" x14ac:dyDescent="0.35">
      <c r="DG3143" s="156"/>
    </row>
    <row r="3144" spans="111:111" ht="15" thickBot="1" x14ac:dyDescent="0.35">
      <c r="DG3144" s="156"/>
    </row>
    <row r="3145" spans="111:111" ht="15" thickBot="1" x14ac:dyDescent="0.35">
      <c r="DG3145" s="156"/>
    </row>
    <row r="3146" spans="111:111" ht="15" thickBot="1" x14ac:dyDescent="0.35">
      <c r="DG3146" s="156"/>
    </row>
    <row r="3147" spans="111:111" ht="15" thickBot="1" x14ac:dyDescent="0.35">
      <c r="DG3147" s="156"/>
    </row>
    <row r="3148" spans="111:111" ht="15" thickBot="1" x14ac:dyDescent="0.35">
      <c r="DG3148" s="156"/>
    </row>
    <row r="3149" spans="111:111" ht="15" thickBot="1" x14ac:dyDescent="0.35">
      <c r="DG3149" s="156"/>
    </row>
    <row r="3150" spans="111:111" ht="15" thickBot="1" x14ac:dyDescent="0.35">
      <c r="DG3150" s="156"/>
    </row>
    <row r="3151" spans="111:111" ht="15" thickBot="1" x14ac:dyDescent="0.35">
      <c r="DG3151" s="156"/>
    </row>
    <row r="3152" spans="111:111" ht="15" thickBot="1" x14ac:dyDescent="0.35">
      <c r="DG3152" s="156"/>
    </row>
    <row r="3153" spans="111:111" ht="15" thickBot="1" x14ac:dyDescent="0.35">
      <c r="DG3153" s="156"/>
    </row>
    <row r="3154" spans="111:111" ht="15" thickBot="1" x14ac:dyDescent="0.35">
      <c r="DG3154" s="156"/>
    </row>
    <row r="3155" spans="111:111" ht="15" thickBot="1" x14ac:dyDescent="0.35">
      <c r="DG3155" s="156"/>
    </row>
    <row r="3156" spans="111:111" ht="15" thickBot="1" x14ac:dyDescent="0.35">
      <c r="DG3156" s="156"/>
    </row>
    <row r="3157" spans="111:111" ht="15" thickBot="1" x14ac:dyDescent="0.35">
      <c r="DG3157" s="156"/>
    </row>
    <row r="3158" spans="111:111" ht="15" thickBot="1" x14ac:dyDescent="0.35">
      <c r="DG3158" s="156"/>
    </row>
    <row r="3159" spans="111:111" ht="15" thickBot="1" x14ac:dyDescent="0.35">
      <c r="DG3159" s="156"/>
    </row>
    <row r="3160" spans="111:111" ht="15" thickBot="1" x14ac:dyDescent="0.35">
      <c r="DG3160" s="156"/>
    </row>
    <row r="3161" spans="111:111" ht="15" thickBot="1" x14ac:dyDescent="0.35">
      <c r="DG3161" s="156"/>
    </row>
    <row r="3162" spans="111:111" ht="15" thickBot="1" x14ac:dyDescent="0.35">
      <c r="DG3162" s="156"/>
    </row>
    <row r="3163" spans="111:111" ht="15" thickBot="1" x14ac:dyDescent="0.35">
      <c r="DG3163" s="156"/>
    </row>
    <row r="3164" spans="111:111" ht="15" thickBot="1" x14ac:dyDescent="0.35">
      <c r="DG3164" s="156"/>
    </row>
    <row r="3165" spans="111:111" ht="15" thickBot="1" x14ac:dyDescent="0.35">
      <c r="DG3165" s="156"/>
    </row>
    <row r="3166" spans="111:111" ht="15" thickBot="1" x14ac:dyDescent="0.35">
      <c r="DG3166" s="156"/>
    </row>
    <row r="3167" spans="111:111" ht="15" thickBot="1" x14ac:dyDescent="0.35">
      <c r="DG3167" s="156"/>
    </row>
    <row r="3168" spans="111:111" ht="15" thickBot="1" x14ac:dyDescent="0.35">
      <c r="DG3168" s="156"/>
    </row>
    <row r="3169" spans="111:111" ht="15" thickBot="1" x14ac:dyDescent="0.35">
      <c r="DG3169" s="156"/>
    </row>
    <row r="3170" spans="111:111" ht="15" thickBot="1" x14ac:dyDescent="0.35">
      <c r="DG3170" s="156"/>
    </row>
    <row r="3171" spans="111:111" ht="15" thickBot="1" x14ac:dyDescent="0.35">
      <c r="DG3171" s="156"/>
    </row>
    <row r="3172" spans="111:111" ht="15" thickBot="1" x14ac:dyDescent="0.35">
      <c r="DG3172" s="156"/>
    </row>
    <row r="3173" spans="111:111" ht="15" thickBot="1" x14ac:dyDescent="0.35">
      <c r="DG3173" s="156"/>
    </row>
    <row r="3174" spans="111:111" ht="15" thickBot="1" x14ac:dyDescent="0.35">
      <c r="DG3174" s="156"/>
    </row>
    <row r="3175" spans="111:111" ht="15" thickBot="1" x14ac:dyDescent="0.35">
      <c r="DG3175" s="156"/>
    </row>
    <row r="3176" spans="111:111" ht="15" thickBot="1" x14ac:dyDescent="0.35">
      <c r="DG3176" s="156"/>
    </row>
    <row r="3177" spans="111:111" ht="15" thickBot="1" x14ac:dyDescent="0.35">
      <c r="DG3177" s="156"/>
    </row>
    <row r="3178" spans="111:111" ht="15" thickBot="1" x14ac:dyDescent="0.35">
      <c r="DG3178" s="156"/>
    </row>
    <row r="3179" spans="111:111" ht="15" thickBot="1" x14ac:dyDescent="0.35">
      <c r="DG3179" s="156"/>
    </row>
    <row r="3180" spans="111:111" ht="15" thickBot="1" x14ac:dyDescent="0.35">
      <c r="DG3180" s="156"/>
    </row>
    <row r="3181" spans="111:111" ht="15" thickBot="1" x14ac:dyDescent="0.35">
      <c r="DG3181" s="156"/>
    </row>
    <row r="3182" spans="111:111" ht="15" thickBot="1" x14ac:dyDescent="0.35">
      <c r="DG3182" s="156"/>
    </row>
    <row r="3183" spans="111:111" ht="15" thickBot="1" x14ac:dyDescent="0.35">
      <c r="DG3183" s="156"/>
    </row>
    <row r="3184" spans="111:111" ht="15" thickBot="1" x14ac:dyDescent="0.35">
      <c r="DG3184" s="156"/>
    </row>
    <row r="3185" spans="111:111" ht="15" thickBot="1" x14ac:dyDescent="0.35">
      <c r="DG3185" s="156"/>
    </row>
    <row r="3186" spans="111:111" ht="15" thickBot="1" x14ac:dyDescent="0.35">
      <c r="DG3186" s="156"/>
    </row>
    <row r="3187" spans="111:111" ht="15" thickBot="1" x14ac:dyDescent="0.35">
      <c r="DG3187" s="156"/>
    </row>
    <row r="3188" spans="111:111" ht="15" thickBot="1" x14ac:dyDescent="0.35">
      <c r="DG3188" s="156"/>
    </row>
    <row r="3189" spans="111:111" ht="15" thickBot="1" x14ac:dyDescent="0.35">
      <c r="DG3189" s="156"/>
    </row>
    <row r="3190" spans="111:111" ht="15" thickBot="1" x14ac:dyDescent="0.35">
      <c r="DG3190" s="156"/>
    </row>
    <row r="3191" spans="111:111" ht="15" thickBot="1" x14ac:dyDescent="0.35">
      <c r="DG3191" s="156"/>
    </row>
    <row r="3192" spans="111:111" ht="15" thickBot="1" x14ac:dyDescent="0.35">
      <c r="DG3192" s="156"/>
    </row>
    <row r="3193" spans="111:111" ht="15" thickBot="1" x14ac:dyDescent="0.35">
      <c r="DG3193" s="156"/>
    </row>
    <row r="3194" spans="111:111" ht="15" thickBot="1" x14ac:dyDescent="0.35">
      <c r="DG3194" s="156"/>
    </row>
    <row r="3195" spans="111:111" ht="15" thickBot="1" x14ac:dyDescent="0.35">
      <c r="DG3195" s="156"/>
    </row>
    <row r="3196" spans="111:111" ht="15" thickBot="1" x14ac:dyDescent="0.35">
      <c r="DG3196" s="156"/>
    </row>
    <row r="3197" spans="111:111" ht="15" thickBot="1" x14ac:dyDescent="0.35">
      <c r="DG3197" s="156"/>
    </row>
    <row r="3198" spans="111:111" ht="15" thickBot="1" x14ac:dyDescent="0.35">
      <c r="DG3198" s="156"/>
    </row>
    <row r="3199" spans="111:111" ht="15" thickBot="1" x14ac:dyDescent="0.35">
      <c r="DG3199" s="156"/>
    </row>
    <row r="3200" spans="111:111" ht="15" thickBot="1" x14ac:dyDescent="0.35">
      <c r="DG3200" s="156"/>
    </row>
    <row r="3201" spans="111:111" ht="15" thickBot="1" x14ac:dyDescent="0.35">
      <c r="DG3201" s="156"/>
    </row>
    <row r="3202" spans="111:111" ht="15" thickBot="1" x14ac:dyDescent="0.35">
      <c r="DG3202" s="156"/>
    </row>
    <row r="3203" spans="111:111" ht="15" thickBot="1" x14ac:dyDescent="0.35">
      <c r="DG3203" s="156"/>
    </row>
    <row r="3204" spans="111:111" ht="15" thickBot="1" x14ac:dyDescent="0.35">
      <c r="DG3204" s="156"/>
    </row>
    <row r="3205" spans="111:111" ht="15" thickBot="1" x14ac:dyDescent="0.35">
      <c r="DG3205" s="156"/>
    </row>
    <row r="3206" spans="111:111" ht="15" thickBot="1" x14ac:dyDescent="0.35">
      <c r="DG3206" s="156"/>
    </row>
    <row r="3207" spans="111:111" ht="15" thickBot="1" x14ac:dyDescent="0.35">
      <c r="DG3207" s="156"/>
    </row>
    <row r="3208" spans="111:111" ht="15" thickBot="1" x14ac:dyDescent="0.35">
      <c r="DG3208" s="156"/>
    </row>
    <row r="3209" spans="111:111" ht="15" thickBot="1" x14ac:dyDescent="0.35">
      <c r="DG3209" s="156"/>
    </row>
    <row r="3210" spans="111:111" ht="15" thickBot="1" x14ac:dyDescent="0.35">
      <c r="DG3210" s="156"/>
    </row>
    <row r="3211" spans="111:111" ht="15" thickBot="1" x14ac:dyDescent="0.35">
      <c r="DG3211" s="156"/>
    </row>
    <row r="3212" spans="111:111" ht="15" thickBot="1" x14ac:dyDescent="0.35">
      <c r="DG3212" s="156"/>
    </row>
    <row r="3213" spans="111:111" ht="15" thickBot="1" x14ac:dyDescent="0.35">
      <c r="DG3213" s="156"/>
    </row>
    <row r="3214" spans="111:111" ht="15" thickBot="1" x14ac:dyDescent="0.35">
      <c r="DG3214" s="156"/>
    </row>
    <row r="3215" spans="111:111" ht="15" thickBot="1" x14ac:dyDescent="0.35">
      <c r="DG3215" s="156"/>
    </row>
    <row r="3216" spans="111:111" ht="15" thickBot="1" x14ac:dyDescent="0.35">
      <c r="DG3216" s="156"/>
    </row>
    <row r="3217" spans="111:111" ht="15" thickBot="1" x14ac:dyDescent="0.35">
      <c r="DG3217" s="156"/>
    </row>
    <row r="3218" spans="111:111" ht="15" thickBot="1" x14ac:dyDescent="0.35">
      <c r="DG3218" s="156"/>
    </row>
    <row r="3219" spans="111:111" ht="15" thickBot="1" x14ac:dyDescent="0.35">
      <c r="DG3219" s="156"/>
    </row>
    <row r="3220" spans="111:111" ht="15" thickBot="1" x14ac:dyDescent="0.35">
      <c r="DG3220" s="156"/>
    </row>
    <row r="3221" spans="111:111" ht="15" thickBot="1" x14ac:dyDescent="0.35">
      <c r="DG3221" s="156"/>
    </row>
    <row r="3222" spans="111:111" ht="15" thickBot="1" x14ac:dyDescent="0.35">
      <c r="DG3222" s="156"/>
    </row>
    <row r="3223" spans="111:111" ht="15" thickBot="1" x14ac:dyDescent="0.35">
      <c r="DG3223" s="156"/>
    </row>
    <row r="3224" spans="111:111" ht="15" thickBot="1" x14ac:dyDescent="0.35">
      <c r="DG3224" s="156"/>
    </row>
    <row r="3225" spans="111:111" ht="15" thickBot="1" x14ac:dyDescent="0.35">
      <c r="DG3225" s="156"/>
    </row>
    <row r="3226" spans="111:111" ht="15" thickBot="1" x14ac:dyDescent="0.35">
      <c r="DG3226" s="156"/>
    </row>
    <row r="3227" spans="111:111" ht="15" thickBot="1" x14ac:dyDescent="0.35">
      <c r="DG3227" s="156"/>
    </row>
    <row r="3228" spans="111:111" ht="15" thickBot="1" x14ac:dyDescent="0.35">
      <c r="DG3228" s="156"/>
    </row>
    <row r="3229" spans="111:111" ht="15" thickBot="1" x14ac:dyDescent="0.35">
      <c r="DG3229" s="156"/>
    </row>
    <row r="3230" spans="111:111" ht="15" thickBot="1" x14ac:dyDescent="0.35">
      <c r="DG3230" s="156"/>
    </row>
    <row r="3231" spans="111:111" ht="15" thickBot="1" x14ac:dyDescent="0.35">
      <c r="DG3231" s="156"/>
    </row>
    <row r="3232" spans="111:111" ht="15" thickBot="1" x14ac:dyDescent="0.35">
      <c r="DG3232" s="156"/>
    </row>
    <row r="3233" spans="111:111" ht="15" thickBot="1" x14ac:dyDescent="0.35">
      <c r="DG3233" s="156"/>
    </row>
    <row r="3234" spans="111:111" ht="15" thickBot="1" x14ac:dyDescent="0.35">
      <c r="DG3234" s="156"/>
    </row>
    <row r="3235" spans="111:111" ht="15" thickBot="1" x14ac:dyDescent="0.35">
      <c r="DG3235" s="156"/>
    </row>
    <row r="3236" spans="111:111" ht="15" thickBot="1" x14ac:dyDescent="0.35">
      <c r="DG3236" s="156"/>
    </row>
    <row r="3237" spans="111:111" ht="15" thickBot="1" x14ac:dyDescent="0.35">
      <c r="DG3237" s="156"/>
    </row>
    <row r="3238" spans="111:111" ht="15" thickBot="1" x14ac:dyDescent="0.35">
      <c r="DG3238" s="156"/>
    </row>
    <row r="3239" spans="111:111" ht="15" thickBot="1" x14ac:dyDescent="0.35">
      <c r="DG3239" s="156"/>
    </row>
    <row r="3240" spans="111:111" ht="15" thickBot="1" x14ac:dyDescent="0.35">
      <c r="DG3240" s="156"/>
    </row>
    <row r="3241" spans="111:111" ht="15" thickBot="1" x14ac:dyDescent="0.35">
      <c r="DG3241" s="156"/>
    </row>
    <row r="3242" spans="111:111" ht="15" thickBot="1" x14ac:dyDescent="0.35">
      <c r="DG3242" s="156"/>
    </row>
    <row r="3243" spans="111:111" ht="15" thickBot="1" x14ac:dyDescent="0.35">
      <c r="DG3243" s="156"/>
    </row>
    <row r="3244" spans="111:111" ht="15" thickBot="1" x14ac:dyDescent="0.35">
      <c r="DG3244" s="156"/>
    </row>
    <row r="3245" spans="111:111" ht="15" thickBot="1" x14ac:dyDescent="0.35">
      <c r="DG3245" s="156"/>
    </row>
    <row r="3246" spans="111:111" ht="15" thickBot="1" x14ac:dyDescent="0.35">
      <c r="DG3246" s="156"/>
    </row>
    <row r="3247" spans="111:111" ht="15" thickBot="1" x14ac:dyDescent="0.35">
      <c r="DG3247" s="156"/>
    </row>
    <row r="3248" spans="111:111" ht="15" thickBot="1" x14ac:dyDescent="0.35">
      <c r="DG3248" s="156"/>
    </row>
    <row r="3249" spans="111:111" ht="15" thickBot="1" x14ac:dyDescent="0.35">
      <c r="DG3249" s="156"/>
    </row>
    <row r="3250" spans="111:111" ht="15" thickBot="1" x14ac:dyDescent="0.35">
      <c r="DG3250" s="156"/>
    </row>
    <row r="3251" spans="111:111" ht="15" thickBot="1" x14ac:dyDescent="0.35">
      <c r="DG3251" s="156"/>
    </row>
    <row r="3252" spans="111:111" ht="15" thickBot="1" x14ac:dyDescent="0.35">
      <c r="DG3252" s="156"/>
    </row>
    <row r="3253" spans="111:111" ht="15" thickBot="1" x14ac:dyDescent="0.35">
      <c r="DG3253" s="156"/>
    </row>
    <row r="3254" spans="111:111" ht="15" thickBot="1" x14ac:dyDescent="0.35">
      <c r="DG3254" s="156"/>
    </row>
    <row r="3255" spans="111:111" ht="15" thickBot="1" x14ac:dyDescent="0.35">
      <c r="DG3255" s="156"/>
    </row>
    <row r="3256" spans="111:111" ht="15" thickBot="1" x14ac:dyDescent="0.35">
      <c r="DG3256" s="156"/>
    </row>
    <row r="3257" spans="111:111" ht="15" thickBot="1" x14ac:dyDescent="0.35">
      <c r="DG3257" s="156"/>
    </row>
    <row r="3258" spans="111:111" ht="15" thickBot="1" x14ac:dyDescent="0.35">
      <c r="DG3258" s="156"/>
    </row>
    <row r="3259" spans="111:111" ht="15" thickBot="1" x14ac:dyDescent="0.35">
      <c r="DG3259" s="156"/>
    </row>
    <row r="3260" spans="111:111" ht="15" thickBot="1" x14ac:dyDescent="0.35">
      <c r="DG3260" s="156"/>
    </row>
    <row r="3261" spans="111:111" ht="15" thickBot="1" x14ac:dyDescent="0.35">
      <c r="DG3261" s="156"/>
    </row>
    <row r="3262" spans="111:111" ht="15" thickBot="1" x14ac:dyDescent="0.35">
      <c r="DG3262" s="156"/>
    </row>
    <row r="3263" spans="111:111" ht="15" thickBot="1" x14ac:dyDescent="0.35">
      <c r="DG3263" s="156"/>
    </row>
    <row r="3264" spans="111:111" ht="15" thickBot="1" x14ac:dyDescent="0.35">
      <c r="DG3264" s="156"/>
    </row>
    <row r="3265" spans="111:111" ht="15" thickBot="1" x14ac:dyDescent="0.35">
      <c r="DG3265" s="156"/>
    </row>
    <row r="3266" spans="111:111" ht="15" thickBot="1" x14ac:dyDescent="0.35">
      <c r="DG3266" s="156"/>
    </row>
    <row r="3267" spans="111:111" ht="15" thickBot="1" x14ac:dyDescent="0.35">
      <c r="DG3267" s="156"/>
    </row>
    <row r="3268" spans="111:111" ht="15" thickBot="1" x14ac:dyDescent="0.35">
      <c r="DG3268" s="156"/>
    </row>
    <row r="3269" spans="111:111" ht="15" thickBot="1" x14ac:dyDescent="0.35">
      <c r="DG3269" s="156"/>
    </row>
    <row r="3270" spans="111:111" ht="15" thickBot="1" x14ac:dyDescent="0.35">
      <c r="DG3270" s="156"/>
    </row>
    <row r="3271" spans="111:111" ht="15" thickBot="1" x14ac:dyDescent="0.35">
      <c r="DG3271" s="156"/>
    </row>
    <row r="3272" spans="111:111" ht="15" thickBot="1" x14ac:dyDescent="0.35">
      <c r="DG3272" s="156"/>
    </row>
    <row r="3273" spans="111:111" ht="15" thickBot="1" x14ac:dyDescent="0.35">
      <c r="DG3273" s="156"/>
    </row>
    <row r="3274" spans="111:111" ht="15" thickBot="1" x14ac:dyDescent="0.35">
      <c r="DG3274" s="156"/>
    </row>
    <row r="3275" spans="111:111" ht="15" thickBot="1" x14ac:dyDescent="0.35">
      <c r="DG3275" s="156"/>
    </row>
    <row r="3276" spans="111:111" ht="15" thickBot="1" x14ac:dyDescent="0.35">
      <c r="DG3276" s="156"/>
    </row>
    <row r="3277" spans="111:111" ht="15" thickBot="1" x14ac:dyDescent="0.35">
      <c r="DG3277" s="156"/>
    </row>
    <row r="3278" spans="111:111" ht="15" thickBot="1" x14ac:dyDescent="0.35">
      <c r="DG3278" s="156"/>
    </row>
    <row r="3279" spans="111:111" ht="15" thickBot="1" x14ac:dyDescent="0.35">
      <c r="DG3279" s="156"/>
    </row>
    <row r="3280" spans="111:111" ht="15" thickBot="1" x14ac:dyDescent="0.35">
      <c r="DG3280" s="156"/>
    </row>
    <row r="3281" spans="111:111" ht="15" thickBot="1" x14ac:dyDescent="0.35">
      <c r="DG3281" s="156"/>
    </row>
    <row r="3282" spans="111:111" ht="15" thickBot="1" x14ac:dyDescent="0.35">
      <c r="DG3282" s="156"/>
    </row>
    <row r="3283" spans="111:111" ht="15" thickBot="1" x14ac:dyDescent="0.35">
      <c r="DG3283" s="156"/>
    </row>
    <row r="3284" spans="111:111" ht="15" thickBot="1" x14ac:dyDescent="0.35">
      <c r="DG3284" s="156"/>
    </row>
    <row r="3285" spans="111:111" ht="15" thickBot="1" x14ac:dyDescent="0.35">
      <c r="DG3285" s="156"/>
    </row>
    <row r="3286" spans="111:111" ht="15" thickBot="1" x14ac:dyDescent="0.35">
      <c r="DG3286" s="156"/>
    </row>
    <row r="3287" spans="111:111" ht="15" thickBot="1" x14ac:dyDescent="0.35">
      <c r="DG3287" s="156"/>
    </row>
    <row r="3288" spans="111:111" ht="15" thickBot="1" x14ac:dyDescent="0.35">
      <c r="DG3288" s="156"/>
    </row>
    <row r="3289" spans="111:111" ht="15" thickBot="1" x14ac:dyDescent="0.35">
      <c r="DG3289" s="156"/>
    </row>
    <row r="3290" spans="111:111" ht="15" thickBot="1" x14ac:dyDescent="0.35">
      <c r="DG3290" s="156"/>
    </row>
    <row r="3291" spans="111:111" ht="15" thickBot="1" x14ac:dyDescent="0.35">
      <c r="DG3291" s="156"/>
    </row>
    <row r="3292" spans="111:111" ht="15" thickBot="1" x14ac:dyDescent="0.35">
      <c r="DG3292" s="156"/>
    </row>
    <row r="3293" spans="111:111" ht="15" thickBot="1" x14ac:dyDescent="0.35">
      <c r="DG3293" s="156"/>
    </row>
    <row r="3294" spans="111:111" ht="15" thickBot="1" x14ac:dyDescent="0.35">
      <c r="DG3294" s="156"/>
    </row>
    <row r="3295" spans="111:111" ht="15" thickBot="1" x14ac:dyDescent="0.35">
      <c r="DG3295" s="156"/>
    </row>
    <row r="3296" spans="111:111" ht="15" thickBot="1" x14ac:dyDescent="0.35">
      <c r="DG3296" s="156"/>
    </row>
    <row r="3297" spans="111:111" ht="15" thickBot="1" x14ac:dyDescent="0.35">
      <c r="DG3297" s="156"/>
    </row>
    <row r="3298" spans="111:111" ht="15" thickBot="1" x14ac:dyDescent="0.35">
      <c r="DG3298" s="156"/>
    </row>
    <row r="3299" spans="111:111" ht="15" thickBot="1" x14ac:dyDescent="0.35">
      <c r="DG3299" s="156"/>
    </row>
    <row r="3300" spans="111:111" ht="15" thickBot="1" x14ac:dyDescent="0.35">
      <c r="DG3300" s="156"/>
    </row>
    <row r="3301" spans="111:111" ht="15" thickBot="1" x14ac:dyDescent="0.35">
      <c r="DG3301" s="156"/>
    </row>
    <row r="3302" spans="111:111" ht="15" thickBot="1" x14ac:dyDescent="0.35">
      <c r="DG3302" s="156"/>
    </row>
    <row r="3303" spans="111:111" ht="15" thickBot="1" x14ac:dyDescent="0.35">
      <c r="DG3303" s="156"/>
    </row>
    <row r="3304" spans="111:111" ht="15" thickBot="1" x14ac:dyDescent="0.35">
      <c r="DG3304" s="156"/>
    </row>
    <row r="3305" spans="111:111" ht="15" thickBot="1" x14ac:dyDescent="0.35">
      <c r="DG3305" s="156"/>
    </row>
    <row r="3306" spans="111:111" ht="15" thickBot="1" x14ac:dyDescent="0.35">
      <c r="DG3306" s="156"/>
    </row>
    <row r="3307" spans="111:111" ht="15" thickBot="1" x14ac:dyDescent="0.35">
      <c r="DG3307" s="156"/>
    </row>
    <row r="3308" spans="111:111" ht="15" thickBot="1" x14ac:dyDescent="0.35">
      <c r="DG3308" s="156"/>
    </row>
    <row r="3309" spans="111:111" ht="15" thickBot="1" x14ac:dyDescent="0.35">
      <c r="DG3309" s="156"/>
    </row>
    <row r="3310" spans="111:111" ht="15" thickBot="1" x14ac:dyDescent="0.35">
      <c r="DG3310" s="156"/>
    </row>
    <row r="3311" spans="111:111" ht="15" thickBot="1" x14ac:dyDescent="0.35">
      <c r="DG3311" s="156"/>
    </row>
    <row r="3312" spans="111:111" ht="15" thickBot="1" x14ac:dyDescent="0.35">
      <c r="DG3312" s="156"/>
    </row>
    <row r="3313" spans="111:111" ht="15" thickBot="1" x14ac:dyDescent="0.35">
      <c r="DG3313" s="156"/>
    </row>
    <row r="3314" spans="111:111" ht="15" thickBot="1" x14ac:dyDescent="0.35">
      <c r="DG3314" s="156"/>
    </row>
    <row r="3315" spans="111:111" ht="15" thickBot="1" x14ac:dyDescent="0.35">
      <c r="DG3315" s="156"/>
    </row>
    <row r="3316" spans="111:111" ht="15" thickBot="1" x14ac:dyDescent="0.35">
      <c r="DG3316" s="156"/>
    </row>
    <row r="3317" spans="111:111" ht="15" thickBot="1" x14ac:dyDescent="0.35">
      <c r="DG3317" s="156"/>
    </row>
    <row r="3318" spans="111:111" ht="15" thickBot="1" x14ac:dyDescent="0.35">
      <c r="DG3318" s="156"/>
    </row>
    <row r="3319" spans="111:111" ht="15" thickBot="1" x14ac:dyDescent="0.35">
      <c r="DG3319" s="156"/>
    </row>
    <row r="3320" spans="111:111" ht="15" thickBot="1" x14ac:dyDescent="0.35">
      <c r="DG3320" s="156"/>
    </row>
    <row r="3321" spans="111:111" ht="15" thickBot="1" x14ac:dyDescent="0.35">
      <c r="DG3321" s="156"/>
    </row>
    <row r="3322" spans="111:111" ht="15" thickBot="1" x14ac:dyDescent="0.35">
      <c r="DG3322" s="156"/>
    </row>
    <row r="3323" spans="111:111" ht="15" thickBot="1" x14ac:dyDescent="0.35">
      <c r="DG3323" s="156"/>
    </row>
    <row r="3324" spans="111:111" ht="15" thickBot="1" x14ac:dyDescent="0.35">
      <c r="DG3324" s="156"/>
    </row>
    <row r="3325" spans="111:111" ht="15" thickBot="1" x14ac:dyDescent="0.35">
      <c r="DG3325" s="156"/>
    </row>
    <row r="3326" spans="111:111" ht="15" thickBot="1" x14ac:dyDescent="0.35">
      <c r="DG3326" s="156"/>
    </row>
    <row r="3327" spans="111:111" ht="15" thickBot="1" x14ac:dyDescent="0.35">
      <c r="DG3327" s="156"/>
    </row>
    <row r="3328" spans="111:111" ht="15" thickBot="1" x14ac:dyDescent="0.35">
      <c r="DG3328" s="156"/>
    </row>
    <row r="3329" spans="111:111" ht="15" thickBot="1" x14ac:dyDescent="0.35">
      <c r="DG3329" s="156"/>
    </row>
    <row r="3330" spans="111:111" ht="15" thickBot="1" x14ac:dyDescent="0.35">
      <c r="DG3330" s="156"/>
    </row>
    <row r="3331" spans="111:111" ht="15" thickBot="1" x14ac:dyDescent="0.35">
      <c r="DG3331" s="156"/>
    </row>
    <row r="3332" spans="111:111" ht="15" thickBot="1" x14ac:dyDescent="0.35">
      <c r="DG3332" s="156"/>
    </row>
    <row r="3333" spans="111:111" ht="15" thickBot="1" x14ac:dyDescent="0.35">
      <c r="DG3333" s="156"/>
    </row>
    <row r="3334" spans="111:111" ht="15" thickBot="1" x14ac:dyDescent="0.35">
      <c r="DG3334" s="156"/>
    </row>
    <row r="3335" spans="111:111" ht="15" thickBot="1" x14ac:dyDescent="0.35">
      <c r="DG3335" s="156"/>
    </row>
    <row r="3336" spans="111:111" ht="15" thickBot="1" x14ac:dyDescent="0.35">
      <c r="DG3336" s="156"/>
    </row>
    <row r="3337" spans="111:111" ht="15" thickBot="1" x14ac:dyDescent="0.35">
      <c r="DG3337" s="156"/>
    </row>
    <row r="3338" spans="111:111" ht="15" thickBot="1" x14ac:dyDescent="0.35">
      <c r="DG3338" s="156"/>
    </row>
    <row r="3339" spans="111:111" ht="15" thickBot="1" x14ac:dyDescent="0.35">
      <c r="DG3339" s="156"/>
    </row>
    <row r="3340" spans="111:111" ht="15" thickBot="1" x14ac:dyDescent="0.35">
      <c r="DG3340" s="156"/>
    </row>
    <row r="3341" spans="111:111" ht="15" thickBot="1" x14ac:dyDescent="0.35">
      <c r="DG3341" s="156"/>
    </row>
    <row r="3342" spans="111:111" ht="15" thickBot="1" x14ac:dyDescent="0.35">
      <c r="DG3342" s="156"/>
    </row>
    <row r="3343" spans="111:111" ht="15" thickBot="1" x14ac:dyDescent="0.35">
      <c r="DG3343" s="156"/>
    </row>
    <row r="3344" spans="111:111" ht="15" thickBot="1" x14ac:dyDescent="0.35">
      <c r="DG3344" s="156"/>
    </row>
    <row r="3345" spans="111:111" ht="15" thickBot="1" x14ac:dyDescent="0.35">
      <c r="DG3345" s="156"/>
    </row>
    <row r="3346" spans="111:111" ht="15" thickBot="1" x14ac:dyDescent="0.35">
      <c r="DG3346" s="156"/>
    </row>
    <row r="3347" spans="111:111" ht="15" thickBot="1" x14ac:dyDescent="0.35">
      <c r="DG3347" s="156"/>
    </row>
    <row r="3348" spans="111:111" ht="15" thickBot="1" x14ac:dyDescent="0.35">
      <c r="DG3348" s="156"/>
    </row>
    <row r="3349" spans="111:111" ht="15" thickBot="1" x14ac:dyDescent="0.35">
      <c r="DG3349" s="156"/>
    </row>
    <row r="3350" spans="111:111" ht="15" thickBot="1" x14ac:dyDescent="0.35">
      <c r="DG3350" s="156"/>
    </row>
    <row r="3351" spans="111:111" ht="15" thickBot="1" x14ac:dyDescent="0.35">
      <c r="DG3351" s="156"/>
    </row>
    <row r="3352" spans="111:111" ht="15" thickBot="1" x14ac:dyDescent="0.35">
      <c r="DG3352" s="156"/>
    </row>
    <row r="3353" spans="111:111" ht="15" thickBot="1" x14ac:dyDescent="0.35">
      <c r="DG3353" s="156"/>
    </row>
    <row r="3354" spans="111:111" ht="15" thickBot="1" x14ac:dyDescent="0.35">
      <c r="DG3354" s="156"/>
    </row>
    <row r="3355" spans="111:111" ht="15" thickBot="1" x14ac:dyDescent="0.35">
      <c r="DG3355" s="156"/>
    </row>
    <row r="3356" spans="111:111" ht="15" thickBot="1" x14ac:dyDescent="0.35">
      <c r="DG3356" s="156"/>
    </row>
    <row r="3357" spans="111:111" ht="15" thickBot="1" x14ac:dyDescent="0.35">
      <c r="DG3357" s="156"/>
    </row>
    <row r="3358" spans="111:111" ht="15" thickBot="1" x14ac:dyDescent="0.35">
      <c r="DG3358" s="156"/>
    </row>
    <row r="3359" spans="111:111" ht="15" thickBot="1" x14ac:dyDescent="0.35">
      <c r="DG3359" s="156"/>
    </row>
    <row r="3360" spans="111:111" ht="15" thickBot="1" x14ac:dyDescent="0.35">
      <c r="DG3360" s="156"/>
    </row>
    <row r="3361" spans="111:111" ht="15" thickBot="1" x14ac:dyDescent="0.35">
      <c r="DG3361" s="156"/>
    </row>
    <row r="3362" spans="111:111" ht="15" thickBot="1" x14ac:dyDescent="0.35">
      <c r="DG3362" s="156"/>
    </row>
    <row r="3363" spans="111:111" ht="15" thickBot="1" x14ac:dyDescent="0.35">
      <c r="DG3363" s="156"/>
    </row>
    <row r="3364" spans="111:111" ht="15" thickBot="1" x14ac:dyDescent="0.35">
      <c r="DG3364" s="156"/>
    </row>
    <row r="3365" spans="111:111" ht="15" thickBot="1" x14ac:dyDescent="0.35">
      <c r="DG3365" s="156"/>
    </row>
    <row r="3366" spans="111:111" ht="15" thickBot="1" x14ac:dyDescent="0.35">
      <c r="DG3366" s="156"/>
    </row>
    <row r="3367" spans="111:111" ht="15" thickBot="1" x14ac:dyDescent="0.35">
      <c r="DG3367" s="156"/>
    </row>
    <row r="3368" spans="111:111" ht="15" thickBot="1" x14ac:dyDescent="0.35">
      <c r="DG3368" s="156"/>
    </row>
    <row r="3369" spans="111:111" ht="15" thickBot="1" x14ac:dyDescent="0.35">
      <c r="DG3369" s="156"/>
    </row>
    <row r="3370" spans="111:111" ht="15" thickBot="1" x14ac:dyDescent="0.35">
      <c r="DG3370" s="156"/>
    </row>
    <row r="3371" spans="111:111" ht="15" thickBot="1" x14ac:dyDescent="0.35">
      <c r="DG3371" s="156"/>
    </row>
    <row r="3372" spans="111:111" ht="15" thickBot="1" x14ac:dyDescent="0.35">
      <c r="DG3372" s="156"/>
    </row>
    <row r="3373" spans="111:111" ht="15" thickBot="1" x14ac:dyDescent="0.35">
      <c r="DG3373" s="156"/>
    </row>
    <row r="3374" spans="111:111" ht="15" thickBot="1" x14ac:dyDescent="0.35">
      <c r="DG3374" s="156"/>
    </row>
    <row r="3375" spans="111:111" ht="15" thickBot="1" x14ac:dyDescent="0.35">
      <c r="DG3375" s="156"/>
    </row>
    <row r="3376" spans="111:111" ht="15" thickBot="1" x14ac:dyDescent="0.35">
      <c r="DG3376" s="156"/>
    </row>
    <row r="3377" spans="111:111" ht="15" thickBot="1" x14ac:dyDescent="0.35">
      <c r="DG3377" s="156"/>
    </row>
    <row r="3378" spans="111:111" ht="15" thickBot="1" x14ac:dyDescent="0.35">
      <c r="DG3378" s="156"/>
    </row>
    <row r="3379" spans="111:111" ht="15" thickBot="1" x14ac:dyDescent="0.35">
      <c r="DG3379" s="156"/>
    </row>
    <row r="3380" spans="111:111" ht="15" thickBot="1" x14ac:dyDescent="0.35">
      <c r="DG3380" s="156"/>
    </row>
    <row r="3381" spans="111:111" ht="15" thickBot="1" x14ac:dyDescent="0.35">
      <c r="DG3381" s="156"/>
    </row>
    <row r="3382" spans="111:111" ht="15" thickBot="1" x14ac:dyDescent="0.35">
      <c r="DG3382" s="156"/>
    </row>
    <row r="3383" spans="111:111" ht="15" thickBot="1" x14ac:dyDescent="0.35">
      <c r="DG3383" s="156"/>
    </row>
    <row r="3384" spans="111:111" ht="15" thickBot="1" x14ac:dyDescent="0.35">
      <c r="DG3384" s="156"/>
    </row>
    <row r="3385" spans="111:111" ht="15" thickBot="1" x14ac:dyDescent="0.35">
      <c r="DG3385" s="156"/>
    </row>
    <row r="3386" spans="111:111" ht="15" thickBot="1" x14ac:dyDescent="0.35">
      <c r="DG3386" s="156"/>
    </row>
    <row r="3387" spans="111:111" ht="15" thickBot="1" x14ac:dyDescent="0.35">
      <c r="DG3387" s="156"/>
    </row>
    <row r="3388" spans="111:111" ht="15" thickBot="1" x14ac:dyDescent="0.35">
      <c r="DG3388" s="156"/>
    </row>
    <row r="3389" spans="111:111" ht="15" thickBot="1" x14ac:dyDescent="0.35">
      <c r="DG3389" s="156"/>
    </row>
    <row r="3390" spans="111:111" ht="15" thickBot="1" x14ac:dyDescent="0.35">
      <c r="DG3390" s="156"/>
    </row>
    <row r="3391" spans="111:111" ht="15" thickBot="1" x14ac:dyDescent="0.35">
      <c r="DG3391" s="156"/>
    </row>
    <row r="3392" spans="111:111" ht="15" thickBot="1" x14ac:dyDescent="0.35">
      <c r="DG3392" s="156"/>
    </row>
    <row r="3393" spans="111:111" ht="15" thickBot="1" x14ac:dyDescent="0.35">
      <c r="DG3393" s="156"/>
    </row>
    <row r="3394" spans="111:111" ht="15" thickBot="1" x14ac:dyDescent="0.35">
      <c r="DG3394" s="156"/>
    </row>
    <row r="3395" spans="111:111" ht="15" thickBot="1" x14ac:dyDescent="0.35">
      <c r="DG3395" s="156"/>
    </row>
    <row r="3396" spans="111:111" ht="15" thickBot="1" x14ac:dyDescent="0.35">
      <c r="DG3396" s="156"/>
    </row>
    <row r="3397" spans="111:111" ht="15" thickBot="1" x14ac:dyDescent="0.35">
      <c r="DG3397" s="156"/>
    </row>
    <row r="3398" spans="111:111" ht="15" thickBot="1" x14ac:dyDescent="0.35">
      <c r="DG3398" s="156"/>
    </row>
    <row r="3399" spans="111:111" ht="15" thickBot="1" x14ac:dyDescent="0.35">
      <c r="DG3399" s="156"/>
    </row>
    <row r="3400" spans="111:111" ht="15" thickBot="1" x14ac:dyDescent="0.35">
      <c r="DG3400" s="156"/>
    </row>
    <row r="3401" spans="111:111" ht="15" thickBot="1" x14ac:dyDescent="0.35">
      <c r="DG3401" s="156"/>
    </row>
    <row r="3402" spans="111:111" ht="15" thickBot="1" x14ac:dyDescent="0.35">
      <c r="DG3402" s="156"/>
    </row>
    <row r="3403" spans="111:111" ht="15" thickBot="1" x14ac:dyDescent="0.35">
      <c r="DG3403" s="156"/>
    </row>
    <row r="3404" spans="111:111" ht="15" thickBot="1" x14ac:dyDescent="0.35">
      <c r="DG3404" s="156"/>
    </row>
    <row r="3405" spans="111:111" ht="15" thickBot="1" x14ac:dyDescent="0.35">
      <c r="DG3405" s="156"/>
    </row>
    <row r="3406" spans="111:111" ht="15" thickBot="1" x14ac:dyDescent="0.35">
      <c r="DG3406" s="156"/>
    </row>
    <row r="3407" spans="111:111" ht="15" thickBot="1" x14ac:dyDescent="0.35">
      <c r="DG3407" s="156"/>
    </row>
    <row r="3408" spans="111:111" ht="15" thickBot="1" x14ac:dyDescent="0.35">
      <c r="DG3408" s="156"/>
    </row>
    <row r="3409" spans="111:111" ht="15" thickBot="1" x14ac:dyDescent="0.35">
      <c r="DG3409" s="156"/>
    </row>
    <row r="3410" spans="111:111" ht="15" thickBot="1" x14ac:dyDescent="0.35">
      <c r="DG3410" s="156"/>
    </row>
    <row r="3411" spans="111:111" ht="15" thickBot="1" x14ac:dyDescent="0.35">
      <c r="DG3411" s="156"/>
    </row>
    <row r="3412" spans="111:111" ht="15" thickBot="1" x14ac:dyDescent="0.35">
      <c r="DG3412" s="156"/>
    </row>
    <row r="3413" spans="111:111" ht="15" thickBot="1" x14ac:dyDescent="0.35">
      <c r="DG3413" s="156"/>
    </row>
    <row r="3414" spans="111:111" ht="15" thickBot="1" x14ac:dyDescent="0.35">
      <c r="DG3414" s="156"/>
    </row>
    <row r="3415" spans="111:111" ht="15" thickBot="1" x14ac:dyDescent="0.35">
      <c r="DG3415" s="156"/>
    </row>
    <row r="3416" spans="111:111" ht="15" thickBot="1" x14ac:dyDescent="0.35">
      <c r="DG3416" s="156"/>
    </row>
    <row r="3417" spans="111:111" ht="15" thickBot="1" x14ac:dyDescent="0.35">
      <c r="DG3417" s="156"/>
    </row>
    <row r="3418" spans="111:111" ht="15" thickBot="1" x14ac:dyDescent="0.35">
      <c r="DG3418" s="156"/>
    </row>
    <row r="3419" spans="111:111" ht="15" thickBot="1" x14ac:dyDescent="0.35">
      <c r="DG3419" s="156"/>
    </row>
    <row r="3420" spans="111:111" ht="15" thickBot="1" x14ac:dyDescent="0.35">
      <c r="DG3420" s="156"/>
    </row>
    <row r="3421" spans="111:111" ht="15" thickBot="1" x14ac:dyDescent="0.35">
      <c r="DG3421" s="156"/>
    </row>
    <row r="3422" spans="111:111" ht="15" thickBot="1" x14ac:dyDescent="0.35">
      <c r="DG3422" s="156"/>
    </row>
    <row r="3423" spans="111:111" ht="15" thickBot="1" x14ac:dyDescent="0.35">
      <c r="DG3423" s="156"/>
    </row>
    <row r="3424" spans="111:111" ht="15" thickBot="1" x14ac:dyDescent="0.35">
      <c r="DG3424" s="156"/>
    </row>
    <row r="3425" spans="111:111" ht="15" thickBot="1" x14ac:dyDescent="0.35">
      <c r="DG3425" s="156"/>
    </row>
    <row r="3426" spans="111:111" ht="15" thickBot="1" x14ac:dyDescent="0.35">
      <c r="DG3426" s="156"/>
    </row>
    <row r="3427" spans="111:111" ht="15" thickBot="1" x14ac:dyDescent="0.35">
      <c r="DG3427" s="156"/>
    </row>
    <row r="3428" spans="111:111" ht="15" thickBot="1" x14ac:dyDescent="0.35">
      <c r="DG3428" s="156"/>
    </row>
    <row r="3429" spans="111:111" ht="15" thickBot="1" x14ac:dyDescent="0.35">
      <c r="DG3429" s="156"/>
    </row>
    <row r="3430" spans="111:111" ht="15" thickBot="1" x14ac:dyDescent="0.35">
      <c r="DG3430" s="156"/>
    </row>
    <row r="3431" spans="111:111" ht="15" thickBot="1" x14ac:dyDescent="0.35">
      <c r="DG3431" s="156"/>
    </row>
    <row r="3432" spans="111:111" ht="15" thickBot="1" x14ac:dyDescent="0.35">
      <c r="DG3432" s="156"/>
    </row>
    <row r="3433" spans="111:111" ht="15" thickBot="1" x14ac:dyDescent="0.35">
      <c r="DG3433" s="156"/>
    </row>
    <row r="3434" spans="111:111" ht="15" thickBot="1" x14ac:dyDescent="0.35">
      <c r="DG3434" s="156"/>
    </row>
    <row r="3435" spans="111:111" ht="15" thickBot="1" x14ac:dyDescent="0.35">
      <c r="DG3435" s="156"/>
    </row>
    <row r="3436" spans="111:111" ht="15" thickBot="1" x14ac:dyDescent="0.35">
      <c r="DG3436" s="156"/>
    </row>
    <row r="3437" spans="111:111" ht="15" thickBot="1" x14ac:dyDescent="0.35">
      <c r="DG3437" s="156"/>
    </row>
    <row r="3438" spans="111:111" ht="15" thickBot="1" x14ac:dyDescent="0.35">
      <c r="DG3438" s="156"/>
    </row>
    <row r="3439" spans="111:111" ht="15" thickBot="1" x14ac:dyDescent="0.35">
      <c r="DG3439" s="156"/>
    </row>
    <row r="3440" spans="111:111" ht="15" thickBot="1" x14ac:dyDescent="0.35">
      <c r="DG3440" s="156"/>
    </row>
    <row r="3441" spans="111:111" ht="15" thickBot="1" x14ac:dyDescent="0.35">
      <c r="DG3441" s="156"/>
    </row>
    <row r="3442" spans="111:111" ht="15" thickBot="1" x14ac:dyDescent="0.35">
      <c r="DG3442" s="156"/>
    </row>
    <row r="3443" spans="111:111" ht="15" thickBot="1" x14ac:dyDescent="0.35">
      <c r="DG3443" s="156"/>
    </row>
    <row r="3444" spans="111:111" ht="15" thickBot="1" x14ac:dyDescent="0.35">
      <c r="DG3444" s="156"/>
    </row>
    <row r="3445" spans="111:111" ht="15" thickBot="1" x14ac:dyDescent="0.35">
      <c r="DG3445" s="156"/>
    </row>
    <row r="3446" spans="111:111" ht="15" thickBot="1" x14ac:dyDescent="0.35">
      <c r="DG3446" s="156"/>
    </row>
    <row r="3447" spans="111:111" ht="15" thickBot="1" x14ac:dyDescent="0.35">
      <c r="DG3447" s="156"/>
    </row>
    <row r="3448" spans="111:111" ht="15" thickBot="1" x14ac:dyDescent="0.35">
      <c r="DG3448" s="156"/>
    </row>
    <row r="3449" spans="111:111" ht="15" thickBot="1" x14ac:dyDescent="0.35">
      <c r="DG3449" s="156"/>
    </row>
    <row r="3450" spans="111:111" ht="15" thickBot="1" x14ac:dyDescent="0.35">
      <c r="DG3450" s="156"/>
    </row>
    <row r="3451" spans="111:111" ht="15" thickBot="1" x14ac:dyDescent="0.35">
      <c r="DG3451" s="156"/>
    </row>
    <row r="3452" spans="111:111" ht="15" thickBot="1" x14ac:dyDescent="0.35">
      <c r="DG3452" s="156"/>
    </row>
    <row r="3453" spans="111:111" ht="15" thickBot="1" x14ac:dyDescent="0.35">
      <c r="DG3453" s="156"/>
    </row>
    <row r="3454" spans="111:111" ht="15" thickBot="1" x14ac:dyDescent="0.35">
      <c r="DG3454" s="156"/>
    </row>
    <row r="3455" spans="111:111" ht="15" thickBot="1" x14ac:dyDescent="0.35">
      <c r="DG3455" s="156"/>
    </row>
    <row r="3456" spans="111:111" ht="15" thickBot="1" x14ac:dyDescent="0.35">
      <c r="DG3456" s="156"/>
    </row>
    <row r="3457" spans="111:111" ht="15" thickBot="1" x14ac:dyDescent="0.35">
      <c r="DG3457" s="156"/>
    </row>
    <row r="3458" spans="111:111" ht="15" thickBot="1" x14ac:dyDescent="0.35">
      <c r="DG3458" s="156"/>
    </row>
    <row r="3459" spans="111:111" ht="15" thickBot="1" x14ac:dyDescent="0.35">
      <c r="DG3459" s="156"/>
    </row>
    <row r="3460" spans="111:111" ht="15" thickBot="1" x14ac:dyDescent="0.35">
      <c r="DG3460" s="156"/>
    </row>
    <row r="3461" spans="111:111" ht="15" thickBot="1" x14ac:dyDescent="0.35">
      <c r="DG3461" s="156"/>
    </row>
    <row r="3462" spans="111:111" ht="15" thickBot="1" x14ac:dyDescent="0.35">
      <c r="DG3462" s="156"/>
    </row>
    <row r="3463" spans="111:111" ht="15" thickBot="1" x14ac:dyDescent="0.35">
      <c r="DG3463" s="156"/>
    </row>
    <row r="3464" spans="111:111" ht="15" thickBot="1" x14ac:dyDescent="0.35">
      <c r="DG3464" s="156"/>
    </row>
    <row r="3465" spans="111:111" ht="15" thickBot="1" x14ac:dyDescent="0.35">
      <c r="DG3465" s="156"/>
    </row>
    <row r="3466" spans="111:111" ht="15" thickBot="1" x14ac:dyDescent="0.35">
      <c r="DG3466" s="156"/>
    </row>
    <row r="3467" spans="111:111" ht="15" thickBot="1" x14ac:dyDescent="0.35">
      <c r="DG3467" s="156"/>
    </row>
    <row r="3468" spans="111:111" ht="15" thickBot="1" x14ac:dyDescent="0.35">
      <c r="DG3468" s="156"/>
    </row>
    <row r="3469" spans="111:111" ht="15" thickBot="1" x14ac:dyDescent="0.35">
      <c r="DG3469" s="156"/>
    </row>
    <row r="3470" spans="111:111" ht="15" thickBot="1" x14ac:dyDescent="0.35">
      <c r="DG3470" s="156"/>
    </row>
    <row r="3471" spans="111:111" ht="15" thickBot="1" x14ac:dyDescent="0.35">
      <c r="DG3471" s="156"/>
    </row>
    <row r="3472" spans="111:111" ht="15" thickBot="1" x14ac:dyDescent="0.35">
      <c r="DG3472" s="156"/>
    </row>
    <row r="3473" spans="111:111" ht="15" thickBot="1" x14ac:dyDescent="0.35">
      <c r="DG3473" s="156"/>
    </row>
    <row r="3474" spans="111:111" ht="15" thickBot="1" x14ac:dyDescent="0.35">
      <c r="DG3474" s="156"/>
    </row>
    <row r="3475" spans="111:111" ht="15" thickBot="1" x14ac:dyDescent="0.35">
      <c r="DG3475" s="156"/>
    </row>
    <row r="3476" spans="111:111" ht="15" thickBot="1" x14ac:dyDescent="0.35">
      <c r="DG3476" s="156"/>
    </row>
    <row r="3477" spans="111:111" ht="15" thickBot="1" x14ac:dyDescent="0.35">
      <c r="DG3477" s="156"/>
    </row>
    <row r="3478" spans="111:111" ht="15" thickBot="1" x14ac:dyDescent="0.35">
      <c r="DG3478" s="156"/>
    </row>
    <row r="3479" spans="111:111" ht="15" thickBot="1" x14ac:dyDescent="0.35">
      <c r="DG3479" s="156"/>
    </row>
    <row r="3480" spans="111:111" ht="15" thickBot="1" x14ac:dyDescent="0.35">
      <c r="DG3480" s="156"/>
    </row>
    <row r="3481" spans="111:111" ht="15" thickBot="1" x14ac:dyDescent="0.35">
      <c r="DG3481" s="156"/>
    </row>
    <row r="3482" spans="111:111" ht="15" thickBot="1" x14ac:dyDescent="0.35">
      <c r="DG3482" s="156"/>
    </row>
    <row r="3483" spans="111:111" ht="15" thickBot="1" x14ac:dyDescent="0.35">
      <c r="DG3483" s="156"/>
    </row>
    <row r="3484" spans="111:111" ht="15" thickBot="1" x14ac:dyDescent="0.35">
      <c r="DG3484" s="156"/>
    </row>
    <row r="3485" spans="111:111" ht="15" thickBot="1" x14ac:dyDescent="0.35">
      <c r="DG3485" s="156"/>
    </row>
    <row r="3486" spans="111:111" ht="15" thickBot="1" x14ac:dyDescent="0.35">
      <c r="DG3486" s="156"/>
    </row>
    <row r="3487" spans="111:111" ht="15" thickBot="1" x14ac:dyDescent="0.35">
      <c r="DG3487" s="156"/>
    </row>
    <row r="3488" spans="111:111" ht="15" thickBot="1" x14ac:dyDescent="0.35">
      <c r="DG3488" s="156"/>
    </row>
    <row r="3489" spans="111:111" ht="15" thickBot="1" x14ac:dyDescent="0.35">
      <c r="DG3489" s="156"/>
    </row>
    <row r="3490" spans="111:111" ht="15" thickBot="1" x14ac:dyDescent="0.35">
      <c r="DG3490" s="156"/>
    </row>
    <row r="3491" spans="111:111" ht="15" thickBot="1" x14ac:dyDescent="0.35">
      <c r="DG3491" s="156"/>
    </row>
    <row r="3492" spans="111:111" ht="15" thickBot="1" x14ac:dyDescent="0.35">
      <c r="DG3492" s="156"/>
    </row>
    <row r="3493" spans="111:111" ht="15" thickBot="1" x14ac:dyDescent="0.35">
      <c r="DG3493" s="156"/>
    </row>
    <row r="3494" spans="111:111" ht="15" thickBot="1" x14ac:dyDescent="0.35">
      <c r="DG3494" s="156"/>
    </row>
    <row r="3495" spans="111:111" ht="15" thickBot="1" x14ac:dyDescent="0.35">
      <c r="DG3495" s="156"/>
    </row>
    <row r="3496" spans="111:111" ht="15" thickBot="1" x14ac:dyDescent="0.35">
      <c r="DG3496" s="156"/>
    </row>
    <row r="3497" spans="111:111" ht="15" thickBot="1" x14ac:dyDescent="0.35">
      <c r="DG3497" s="156"/>
    </row>
    <row r="3498" spans="111:111" ht="15" thickBot="1" x14ac:dyDescent="0.35">
      <c r="DG3498" s="156"/>
    </row>
    <row r="3499" spans="111:111" ht="15" thickBot="1" x14ac:dyDescent="0.35">
      <c r="DG3499" s="156"/>
    </row>
    <row r="3500" spans="111:111" ht="15" thickBot="1" x14ac:dyDescent="0.35">
      <c r="DG3500" s="156"/>
    </row>
    <row r="3501" spans="111:111" ht="15" thickBot="1" x14ac:dyDescent="0.35">
      <c r="DG3501" s="156"/>
    </row>
    <row r="3502" spans="111:111" ht="15" thickBot="1" x14ac:dyDescent="0.35">
      <c r="DG3502" s="156"/>
    </row>
    <row r="3503" spans="111:111" ht="15" thickBot="1" x14ac:dyDescent="0.35">
      <c r="DG3503" s="156"/>
    </row>
    <row r="3504" spans="111:111" ht="15" thickBot="1" x14ac:dyDescent="0.35">
      <c r="DG3504" s="156"/>
    </row>
    <row r="3505" spans="111:111" ht="15" thickBot="1" x14ac:dyDescent="0.35">
      <c r="DG3505" s="156"/>
    </row>
    <row r="3506" spans="111:111" ht="15" thickBot="1" x14ac:dyDescent="0.35">
      <c r="DG3506" s="156"/>
    </row>
    <row r="3507" spans="111:111" ht="15" thickBot="1" x14ac:dyDescent="0.35">
      <c r="DG3507" s="156"/>
    </row>
    <row r="3508" spans="111:111" ht="15" thickBot="1" x14ac:dyDescent="0.35">
      <c r="DG3508" s="156"/>
    </row>
    <row r="3509" spans="111:111" ht="15" thickBot="1" x14ac:dyDescent="0.35">
      <c r="DG3509" s="156"/>
    </row>
    <row r="3510" spans="111:111" ht="15" thickBot="1" x14ac:dyDescent="0.35">
      <c r="DG3510" s="156"/>
    </row>
    <row r="3511" spans="111:111" ht="15" thickBot="1" x14ac:dyDescent="0.35">
      <c r="DG3511" s="156"/>
    </row>
    <row r="3512" spans="111:111" ht="15" thickBot="1" x14ac:dyDescent="0.35">
      <c r="DG3512" s="156"/>
    </row>
    <row r="3513" spans="111:111" ht="15" thickBot="1" x14ac:dyDescent="0.35">
      <c r="DG3513" s="156"/>
    </row>
    <row r="3514" spans="111:111" ht="15" thickBot="1" x14ac:dyDescent="0.35">
      <c r="DG3514" s="156"/>
    </row>
    <row r="3515" spans="111:111" ht="15" thickBot="1" x14ac:dyDescent="0.35">
      <c r="DG3515" s="156"/>
    </row>
    <row r="3516" spans="111:111" ht="15" thickBot="1" x14ac:dyDescent="0.35">
      <c r="DG3516" s="156"/>
    </row>
    <row r="3517" spans="111:111" ht="15" thickBot="1" x14ac:dyDescent="0.35">
      <c r="DG3517" s="156"/>
    </row>
    <row r="3518" spans="111:111" ht="15" thickBot="1" x14ac:dyDescent="0.35">
      <c r="DG3518" s="156"/>
    </row>
    <row r="3519" spans="111:111" ht="15" thickBot="1" x14ac:dyDescent="0.35">
      <c r="DG3519" s="156"/>
    </row>
    <row r="3520" spans="111:111" ht="15" thickBot="1" x14ac:dyDescent="0.35">
      <c r="DG3520" s="156"/>
    </row>
    <row r="3521" spans="111:111" ht="15" thickBot="1" x14ac:dyDescent="0.35">
      <c r="DG3521" s="156"/>
    </row>
    <row r="3522" spans="111:111" ht="15" thickBot="1" x14ac:dyDescent="0.35">
      <c r="DG3522" s="156"/>
    </row>
    <row r="3523" spans="111:111" ht="15" thickBot="1" x14ac:dyDescent="0.35">
      <c r="DG3523" s="156"/>
    </row>
    <row r="3524" spans="111:111" ht="15" thickBot="1" x14ac:dyDescent="0.35">
      <c r="DG3524" s="156"/>
    </row>
    <row r="3525" spans="111:111" ht="15" thickBot="1" x14ac:dyDescent="0.35">
      <c r="DG3525" s="156"/>
    </row>
    <row r="3526" spans="111:111" ht="15" thickBot="1" x14ac:dyDescent="0.35">
      <c r="DG3526" s="156"/>
    </row>
    <row r="3527" spans="111:111" ht="15" thickBot="1" x14ac:dyDescent="0.35">
      <c r="DG3527" s="156"/>
    </row>
    <row r="3528" spans="111:111" ht="15" thickBot="1" x14ac:dyDescent="0.35">
      <c r="DG3528" s="156"/>
    </row>
    <row r="3529" spans="111:111" ht="15" thickBot="1" x14ac:dyDescent="0.35">
      <c r="DG3529" s="156"/>
    </row>
    <row r="3530" spans="111:111" ht="15" thickBot="1" x14ac:dyDescent="0.35">
      <c r="DG3530" s="156"/>
    </row>
    <row r="3531" spans="111:111" ht="15" thickBot="1" x14ac:dyDescent="0.35">
      <c r="DG3531" s="156"/>
    </row>
    <row r="3532" spans="111:111" ht="15" thickBot="1" x14ac:dyDescent="0.35">
      <c r="DG3532" s="156"/>
    </row>
    <row r="3533" spans="111:111" ht="15" thickBot="1" x14ac:dyDescent="0.35">
      <c r="DG3533" s="156"/>
    </row>
    <row r="3534" spans="111:111" ht="15" thickBot="1" x14ac:dyDescent="0.35">
      <c r="DG3534" s="156"/>
    </row>
    <row r="3535" spans="111:111" ht="15" thickBot="1" x14ac:dyDescent="0.35">
      <c r="DG3535" s="156"/>
    </row>
    <row r="3536" spans="111:111" ht="15" thickBot="1" x14ac:dyDescent="0.35">
      <c r="DG3536" s="156"/>
    </row>
    <row r="3537" spans="111:111" ht="15" thickBot="1" x14ac:dyDescent="0.35">
      <c r="DG3537" s="156"/>
    </row>
    <row r="3538" spans="111:111" ht="15" thickBot="1" x14ac:dyDescent="0.35">
      <c r="DG3538" s="156"/>
    </row>
    <row r="3539" spans="111:111" ht="15" thickBot="1" x14ac:dyDescent="0.35">
      <c r="DG3539" s="156"/>
    </row>
    <row r="3540" spans="111:111" ht="15" thickBot="1" x14ac:dyDescent="0.35">
      <c r="DG3540" s="156"/>
    </row>
    <row r="3541" spans="111:111" ht="15" thickBot="1" x14ac:dyDescent="0.35">
      <c r="DG3541" s="156"/>
    </row>
    <row r="3542" spans="111:111" ht="15" thickBot="1" x14ac:dyDescent="0.35">
      <c r="DG3542" s="156"/>
    </row>
    <row r="3543" spans="111:111" ht="15" thickBot="1" x14ac:dyDescent="0.35">
      <c r="DG3543" s="156"/>
    </row>
    <row r="3544" spans="111:111" ht="15" thickBot="1" x14ac:dyDescent="0.35">
      <c r="DG3544" s="156"/>
    </row>
    <row r="3545" spans="111:111" ht="15" thickBot="1" x14ac:dyDescent="0.35">
      <c r="DG3545" s="156"/>
    </row>
    <row r="3546" spans="111:111" ht="15" thickBot="1" x14ac:dyDescent="0.35">
      <c r="DG3546" s="156"/>
    </row>
    <row r="3547" spans="111:111" ht="15" thickBot="1" x14ac:dyDescent="0.35">
      <c r="DG3547" s="156"/>
    </row>
    <row r="3548" spans="111:111" ht="15" thickBot="1" x14ac:dyDescent="0.35">
      <c r="DG3548" s="156"/>
    </row>
    <row r="3549" spans="111:111" ht="15" thickBot="1" x14ac:dyDescent="0.35">
      <c r="DG3549" s="156"/>
    </row>
    <row r="3550" spans="111:111" ht="15" thickBot="1" x14ac:dyDescent="0.35">
      <c r="DG3550" s="156"/>
    </row>
    <row r="3551" spans="111:111" ht="15" thickBot="1" x14ac:dyDescent="0.35">
      <c r="DG3551" s="156"/>
    </row>
    <row r="3552" spans="111:111" ht="15" thickBot="1" x14ac:dyDescent="0.35">
      <c r="DG3552" s="156"/>
    </row>
    <row r="3553" spans="111:111" ht="15" thickBot="1" x14ac:dyDescent="0.35">
      <c r="DG3553" s="156"/>
    </row>
    <row r="3554" spans="111:111" ht="15" thickBot="1" x14ac:dyDescent="0.35">
      <c r="DG3554" s="156"/>
    </row>
    <row r="3555" spans="111:111" ht="15" thickBot="1" x14ac:dyDescent="0.35">
      <c r="DG3555" s="156"/>
    </row>
    <row r="3556" spans="111:111" ht="15" thickBot="1" x14ac:dyDescent="0.35">
      <c r="DG3556" s="156"/>
    </row>
    <row r="3557" spans="111:111" ht="15" thickBot="1" x14ac:dyDescent="0.35">
      <c r="DG3557" s="156"/>
    </row>
    <row r="3558" spans="111:111" ht="15" thickBot="1" x14ac:dyDescent="0.35">
      <c r="DG3558" s="156"/>
    </row>
    <row r="3559" spans="111:111" ht="15" thickBot="1" x14ac:dyDescent="0.35">
      <c r="DG3559" s="156"/>
    </row>
    <row r="3560" spans="111:111" ht="15" thickBot="1" x14ac:dyDescent="0.35">
      <c r="DG3560" s="156"/>
    </row>
    <row r="3561" spans="111:111" ht="15" thickBot="1" x14ac:dyDescent="0.35">
      <c r="DG3561" s="156"/>
    </row>
    <row r="3562" spans="111:111" ht="15" thickBot="1" x14ac:dyDescent="0.35">
      <c r="DG3562" s="156"/>
    </row>
    <row r="3563" spans="111:111" ht="15" thickBot="1" x14ac:dyDescent="0.35">
      <c r="DG3563" s="156"/>
    </row>
    <row r="3564" spans="111:111" ht="15" thickBot="1" x14ac:dyDescent="0.35">
      <c r="DG3564" s="156"/>
    </row>
    <row r="3565" spans="111:111" ht="15" thickBot="1" x14ac:dyDescent="0.35">
      <c r="DG3565" s="156"/>
    </row>
    <row r="3566" spans="111:111" ht="15" thickBot="1" x14ac:dyDescent="0.35">
      <c r="DG3566" s="156"/>
    </row>
    <row r="3567" spans="111:111" ht="15" thickBot="1" x14ac:dyDescent="0.35">
      <c r="DG3567" s="156"/>
    </row>
    <row r="3568" spans="111:111" ht="15" thickBot="1" x14ac:dyDescent="0.35">
      <c r="DG3568" s="156"/>
    </row>
    <row r="3569" spans="111:111" ht="15" thickBot="1" x14ac:dyDescent="0.35">
      <c r="DG3569" s="156"/>
    </row>
    <row r="3570" spans="111:111" ht="15" thickBot="1" x14ac:dyDescent="0.35">
      <c r="DG3570" s="156"/>
    </row>
    <row r="3571" spans="111:111" ht="15" thickBot="1" x14ac:dyDescent="0.35">
      <c r="DG3571" s="156"/>
    </row>
    <row r="3572" spans="111:111" ht="15" thickBot="1" x14ac:dyDescent="0.35">
      <c r="DG3572" s="156"/>
    </row>
    <row r="3573" spans="111:111" ht="15" thickBot="1" x14ac:dyDescent="0.35">
      <c r="DG3573" s="156"/>
    </row>
    <row r="3574" spans="111:111" ht="15" thickBot="1" x14ac:dyDescent="0.35">
      <c r="DG3574" s="156"/>
    </row>
    <row r="3575" spans="111:111" ht="15" thickBot="1" x14ac:dyDescent="0.35">
      <c r="DG3575" s="156"/>
    </row>
    <row r="3576" spans="111:111" ht="15" thickBot="1" x14ac:dyDescent="0.35">
      <c r="DG3576" s="156"/>
    </row>
    <row r="3577" spans="111:111" ht="15" thickBot="1" x14ac:dyDescent="0.35">
      <c r="DG3577" s="156"/>
    </row>
    <row r="3578" spans="111:111" ht="15" thickBot="1" x14ac:dyDescent="0.35">
      <c r="DG3578" s="156"/>
    </row>
    <row r="3579" spans="111:111" ht="15" thickBot="1" x14ac:dyDescent="0.35">
      <c r="DG3579" s="156"/>
    </row>
    <row r="3580" spans="111:111" ht="15" thickBot="1" x14ac:dyDescent="0.35">
      <c r="DG3580" s="156"/>
    </row>
    <row r="3581" spans="111:111" ht="15" thickBot="1" x14ac:dyDescent="0.35">
      <c r="DG3581" s="156"/>
    </row>
    <row r="3582" spans="111:111" ht="15" thickBot="1" x14ac:dyDescent="0.35">
      <c r="DG3582" s="156"/>
    </row>
    <row r="3583" spans="111:111" ht="15" thickBot="1" x14ac:dyDescent="0.35">
      <c r="DG3583" s="156"/>
    </row>
    <row r="3584" spans="111:111" ht="15" thickBot="1" x14ac:dyDescent="0.35">
      <c r="DG3584" s="156"/>
    </row>
    <row r="3585" spans="111:111" ht="15" thickBot="1" x14ac:dyDescent="0.35">
      <c r="DG3585" s="156"/>
    </row>
    <row r="3586" spans="111:111" ht="15" thickBot="1" x14ac:dyDescent="0.35">
      <c r="DG3586" s="156"/>
    </row>
    <row r="3587" spans="111:111" ht="15" thickBot="1" x14ac:dyDescent="0.35">
      <c r="DG3587" s="156"/>
    </row>
    <row r="3588" spans="111:111" ht="15" thickBot="1" x14ac:dyDescent="0.35">
      <c r="DG3588" s="156"/>
    </row>
    <row r="3589" spans="111:111" ht="15" thickBot="1" x14ac:dyDescent="0.35">
      <c r="DG3589" s="156"/>
    </row>
    <row r="3590" spans="111:111" ht="15" thickBot="1" x14ac:dyDescent="0.35">
      <c r="DG3590" s="156"/>
    </row>
    <row r="3591" spans="111:111" ht="15" thickBot="1" x14ac:dyDescent="0.35">
      <c r="DG3591" s="156"/>
    </row>
    <row r="3592" spans="111:111" ht="15" thickBot="1" x14ac:dyDescent="0.35">
      <c r="DG3592" s="156"/>
    </row>
    <row r="3593" spans="111:111" ht="15" thickBot="1" x14ac:dyDescent="0.35">
      <c r="DG3593" s="156"/>
    </row>
    <row r="3594" spans="111:111" ht="15" thickBot="1" x14ac:dyDescent="0.35">
      <c r="DG3594" s="156"/>
    </row>
    <row r="3595" spans="111:111" ht="15" thickBot="1" x14ac:dyDescent="0.35">
      <c r="DG3595" s="156"/>
    </row>
    <row r="3596" spans="111:111" ht="15" thickBot="1" x14ac:dyDescent="0.35">
      <c r="DG3596" s="156"/>
    </row>
    <row r="3597" spans="111:111" ht="15" thickBot="1" x14ac:dyDescent="0.35">
      <c r="DG3597" s="156"/>
    </row>
    <row r="3598" spans="111:111" ht="15" thickBot="1" x14ac:dyDescent="0.35">
      <c r="DG3598" s="156"/>
    </row>
    <row r="3599" spans="111:111" ht="15" thickBot="1" x14ac:dyDescent="0.35">
      <c r="DG3599" s="156"/>
    </row>
    <row r="3600" spans="111:111" ht="15" thickBot="1" x14ac:dyDescent="0.35">
      <c r="DG3600" s="156"/>
    </row>
    <row r="3601" spans="111:111" ht="15" thickBot="1" x14ac:dyDescent="0.35">
      <c r="DG3601" s="156"/>
    </row>
    <row r="3602" spans="111:111" ht="15" thickBot="1" x14ac:dyDescent="0.35">
      <c r="DG3602" s="156"/>
    </row>
    <row r="3603" spans="111:111" ht="15" thickBot="1" x14ac:dyDescent="0.35">
      <c r="DG3603" s="156"/>
    </row>
    <row r="3604" spans="111:111" ht="15" thickBot="1" x14ac:dyDescent="0.35">
      <c r="DG3604" s="156"/>
    </row>
    <row r="3605" spans="111:111" ht="15" thickBot="1" x14ac:dyDescent="0.35">
      <c r="DG3605" s="156"/>
    </row>
    <row r="3606" spans="111:111" ht="15" thickBot="1" x14ac:dyDescent="0.35">
      <c r="DG3606" s="156"/>
    </row>
    <row r="3607" spans="111:111" ht="15" thickBot="1" x14ac:dyDescent="0.35">
      <c r="DG3607" s="156"/>
    </row>
    <row r="3608" spans="111:111" ht="15" thickBot="1" x14ac:dyDescent="0.35">
      <c r="DG3608" s="156"/>
    </row>
    <row r="3609" spans="111:111" ht="15" thickBot="1" x14ac:dyDescent="0.35">
      <c r="DG3609" s="156"/>
    </row>
    <row r="3610" spans="111:111" ht="15" thickBot="1" x14ac:dyDescent="0.35">
      <c r="DG3610" s="156"/>
    </row>
    <row r="3611" spans="111:111" ht="15" thickBot="1" x14ac:dyDescent="0.35">
      <c r="DG3611" s="156"/>
    </row>
    <row r="3612" spans="111:111" ht="15" thickBot="1" x14ac:dyDescent="0.35">
      <c r="DG3612" s="156"/>
    </row>
    <row r="3613" spans="111:111" ht="15" thickBot="1" x14ac:dyDescent="0.35">
      <c r="DG3613" s="156"/>
    </row>
    <row r="3614" spans="111:111" ht="15" thickBot="1" x14ac:dyDescent="0.35">
      <c r="DG3614" s="156"/>
    </row>
    <row r="3615" spans="111:111" ht="15" thickBot="1" x14ac:dyDescent="0.35">
      <c r="DG3615" s="156"/>
    </row>
    <row r="3616" spans="111:111" ht="15" thickBot="1" x14ac:dyDescent="0.35">
      <c r="DG3616" s="156"/>
    </row>
    <row r="3617" spans="111:111" ht="15" thickBot="1" x14ac:dyDescent="0.35">
      <c r="DG3617" s="156"/>
    </row>
    <row r="3618" spans="111:111" ht="15" thickBot="1" x14ac:dyDescent="0.35">
      <c r="DG3618" s="156"/>
    </row>
    <row r="3619" spans="111:111" ht="15" thickBot="1" x14ac:dyDescent="0.35">
      <c r="DG3619" s="156"/>
    </row>
    <row r="3620" spans="111:111" ht="15" thickBot="1" x14ac:dyDescent="0.35">
      <c r="DG3620" s="156"/>
    </row>
    <row r="3621" spans="111:111" ht="15" thickBot="1" x14ac:dyDescent="0.35">
      <c r="DG3621" s="156"/>
    </row>
    <row r="3622" spans="111:111" ht="15" thickBot="1" x14ac:dyDescent="0.35">
      <c r="DG3622" s="156"/>
    </row>
    <row r="3623" spans="111:111" ht="15" thickBot="1" x14ac:dyDescent="0.35">
      <c r="DG3623" s="156"/>
    </row>
    <row r="3624" spans="111:111" ht="15" thickBot="1" x14ac:dyDescent="0.35">
      <c r="DG3624" s="156"/>
    </row>
    <row r="3625" spans="111:111" ht="15" thickBot="1" x14ac:dyDescent="0.35">
      <c r="DG3625" s="156"/>
    </row>
    <row r="3626" spans="111:111" ht="15" thickBot="1" x14ac:dyDescent="0.35">
      <c r="DG3626" s="156"/>
    </row>
    <row r="3627" spans="111:111" ht="15" thickBot="1" x14ac:dyDescent="0.35">
      <c r="DG3627" s="156"/>
    </row>
    <row r="3628" spans="111:111" ht="15" thickBot="1" x14ac:dyDescent="0.35">
      <c r="DG3628" s="156"/>
    </row>
    <row r="3629" spans="111:111" ht="15" thickBot="1" x14ac:dyDescent="0.35">
      <c r="DG3629" s="156"/>
    </row>
    <row r="3630" spans="111:111" ht="15" thickBot="1" x14ac:dyDescent="0.35">
      <c r="DG3630" s="156"/>
    </row>
    <row r="3631" spans="111:111" ht="15" thickBot="1" x14ac:dyDescent="0.35">
      <c r="DG3631" s="156"/>
    </row>
    <row r="3632" spans="111:111" ht="15" thickBot="1" x14ac:dyDescent="0.35">
      <c r="DG3632" s="156"/>
    </row>
    <row r="3633" spans="111:111" ht="15" thickBot="1" x14ac:dyDescent="0.35">
      <c r="DG3633" s="156"/>
    </row>
    <row r="3634" spans="111:111" ht="15" thickBot="1" x14ac:dyDescent="0.35">
      <c r="DG3634" s="156"/>
    </row>
    <row r="3635" spans="111:111" ht="15" thickBot="1" x14ac:dyDescent="0.35">
      <c r="DG3635" s="156"/>
    </row>
    <row r="3636" spans="111:111" ht="15" thickBot="1" x14ac:dyDescent="0.35">
      <c r="DG3636" s="156"/>
    </row>
    <row r="3637" spans="111:111" ht="15" thickBot="1" x14ac:dyDescent="0.35">
      <c r="DG3637" s="156"/>
    </row>
    <row r="3638" spans="111:111" ht="15" thickBot="1" x14ac:dyDescent="0.35">
      <c r="DG3638" s="156"/>
    </row>
    <row r="3639" spans="111:111" ht="15" thickBot="1" x14ac:dyDescent="0.35">
      <c r="DG3639" s="156"/>
    </row>
    <row r="3640" spans="111:111" ht="15" thickBot="1" x14ac:dyDescent="0.35">
      <c r="DG3640" s="156"/>
    </row>
    <row r="3641" spans="111:111" ht="15" thickBot="1" x14ac:dyDescent="0.35">
      <c r="DG3641" s="156"/>
    </row>
    <row r="3642" spans="111:111" ht="15" thickBot="1" x14ac:dyDescent="0.35">
      <c r="DG3642" s="156"/>
    </row>
    <row r="3643" spans="111:111" ht="15" thickBot="1" x14ac:dyDescent="0.35">
      <c r="DG3643" s="156"/>
    </row>
    <row r="3644" spans="111:111" ht="15" thickBot="1" x14ac:dyDescent="0.35">
      <c r="DG3644" s="156"/>
    </row>
    <row r="3645" spans="111:111" ht="15" thickBot="1" x14ac:dyDescent="0.35">
      <c r="DG3645" s="156"/>
    </row>
    <row r="3646" spans="111:111" ht="15" thickBot="1" x14ac:dyDescent="0.35">
      <c r="DG3646" s="156"/>
    </row>
    <row r="3647" spans="111:111" ht="15" thickBot="1" x14ac:dyDescent="0.35">
      <c r="DG3647" s="156"/>
    </row>
    <row r="3648" spans="111:111" ht="15" thickBot="1" x14ac:dyDescent="0.35">
      <c r="DG3648" s="156"/>
    </row>
    <row r="3649" spans="111:111" ht="15" thickBot="1" x14ac:dyDescent="0.35">
      <c r="DG3649" s="156"/>
    </row>
    <row r="3650" spans="111:111" ht="15" thickBot="1" x14ac:dyDescent="0.35">
      <c r="DG3650" s="156"/>
    </row>
    <row r="3651" spans="111:111" ht="15" thickBot="1" x14ac:dyDescent="0.35">
      <c r="DG3651" s="156"/>
    </row>
    <row r="3652" spans="111:111" ht="15" thickBot="1" x14ac:dyDescent="0.35">
      <c r="DG3652" s="156"/>
    </row>
    <row r="3653" spans="111:111" ht="15" thickBot="1" x14ac:dyDescent="0.35">
      <c r="DG3653" s="156"/>
    </row>
    <row r="3654" spans="111:111" ht="15" thickBot="1" x14ac:dyDescent="0.35">
      <c r="DG3654" s="156"/>
    </row>
    <row r="3655" spans="111:111" ht="15" thickBot="1" x14ac:dyDescent="0.35">
      <c r="DG3655" s="156"/>
    </row>
    <row r="3656" spans="111:111" ht="15" thickBot="1" x14ac:dyDescent="0.35">
      <c r="DG3656" s="156"/>
    </row>
    <row r="3657" spans="111:111" ht="15" thickBot="1" x14ac:dyDescent="0.35">
      <c r="DG3657" s="156"/>
    </row>
    <row r="3658" spans="111:111" ht="15" thickBot="1" x14ac:dyDescent="0.35">
      <c r="DG3658" s="156"/>
    </row>
    <row r="3659" spans="111:111" ht="15" thickBot="1" x14ac:dyDescent="0.35">
      <c r="DG3659" s="156"/>
    </row>
    <row r="3660" spans="111:111" ht="15" thickBot="1" x14ac:dyDescent="0.35">
      <c r="DG3660" s="156"/>
    </row>
    <row r="3661" spans="111:111" ht="15" thickBot="1" x14ac:dyDescent="0.35">
      <c r="DG3661" s="156"/>
    </row>
    <row r="3662" spans="111:111" ht="15" thickBot="1" x14ac:dyDescent="0.35">
      <c r="DG3662" s="156"/>
    </row>
    <row r="3663" spans="111:111" ht="15" thickBot="1" x14ac:dyDescent="0.35">
      <c r="DG3663" s="156"/>
    </row>
    <row r="3664" spans="111:111" ht="15" thickBot="1" x14ac:dyDescent="0.35">
      <c r="DG3664" s="156"/>
    </row>
    <row r="3665" spans="111:111" ht="15" thickBot="1" x14ac:dyDescent="0.35">
      <c r="DG3665" s="156"/>
    </row>
    <row r="3666" spans="111:111" ht="15" thickBot="1" x14ac:dyDescent="0.35">
      <c r="DG3666" s="156"/>
    </row>
    <row r="3667" spans="111:111" ht="15" thickBot="1" x14ac:dyDescent="0.35">
      <c r="DG3667" s="156"/>
    </row>
    <row r="3668" spans="111:111" ht="15" thickBot="1" x14ac:dyDescent="0.35">
      <c r="DG3668" s="156"/>
    </row>
    <row r="3669" spans="111:111" ht="15" thickBot="1" x14ac:dyDescent="0.35">
      <c r="DG3669" s="156"/>
    </row>
    <row r="3670" spans="111:111" ht="15" thickBot="1" x14ac:dyDescent="0.35">
      <c r="DG3670" s="156"/>
    </row>
    <row r="3671" spans="111:111" ht="15" thickBot="1" x14ac:dyDescent="0.35">
      <c r="DG3671" s="156"/>
    </row>
    <row r="3672" spans="111:111" ht="15" thickBot="1" x14ac:dyDescent="0.35">
      <c r="DG3672" s="156"/>
    </row>
    <row r="3673" spans="111:111" ht="15" thickBot="1" x14ac:dyDescent="0.35">
      <c r="DG3673" s="156"/>
    </row>
    <row r="3674" spans="111:111" ht="15" thickBot="1" x14ac:dyDescent="0.35">
      <c r="DG3674" s="156"/>
    </row>
    <row r="3675" spans="111:111" ht="15" thickBot="1" x14ac:dyDescent="0.35">
      <c r="DG3675" s="156"/>
    </row>
    <row r="3676" spans="111:111" ht="15" thickBot="1" x14ac:dyDescent="0.35">
      <c r="DG3676" s="156"/>
    </row>
    <row r="3677" spans="111:111" ht="15" thickBot="1" x14ac:dyDescent="0.35">
      <c r="DG3677" s="156"/>
    </row>
    <row r="3678" spans="111:111" ht="15" thickBot="1" x14ac:dyDescent="0.35">
      <c r="DG3678" s="156"/>
    </row>
    <row r="3679" spans="111:111" ht="15" thickBot="1" x14ac:dyDescent="0.35">
      <c r="DG3679" s="156"/>
    </row>
    <row r="3680" spans="111:111" ht="15" thickBot="1" x14ac:dyDescent="0.35">
      <c r="DG3680" s="156"/>
    </row>
    <row r="3681" spans="111:111" ht="15" thickBot="1" x14ac:dyDescent="0.35">
      <c r="DG3681" s="156"/>
    </row>
    <row r="3682" spans="111:111" ht="15" thickBot="1" x14ac:dyDescent="0.35">
      <c r="DG3682" s="156"/>
    </row>
    <row r="3683" spans="111:111" ht="15" thickBot="1" x14ac:dyDescent="0.35">
      <c r="DG3683" s="156"/>
    </row>
    <row r="3684" spans="111:111" ht="15" thickBot="1" x14ac:dyDescent="0.35">
      <c r="DG3684" s="156"/>
    </row>
    <row r="3685" spans="111:111" ht="15" thickBot="1" x14ac:dyDescent="0.35">
      <c r="DG3685" s="156"/>
    </row>
    <row r="3686" spans="111:111" ht="15" thickBot="1" x14ac:dyDescent="0.35">
      <c r="DG3686" s="156"/>
    </row>
    <row r="3687" spans="111:111" ht="15" thickBot="1" x14ac:dyDescent="0.35">
      <c r="DG3687" s="156"/>
    </row>
    <row r="3688" spans="111:111" ht="15" thickBot="1" x14ac:dyDescent="0.35">
      <c r="DG3688" s="156"/>
    </row>
    <row r="3689" spans="111:111" ht="15" thickBot="1" x14ac:dyDescent="0.35">
      <c r="DG3689" s="156"/>
    </row>
    <row r="3690" spans="111:111" ht="15" thickBot="1" x14ac:dyDescent="0.35">
      <c r="DG3690" s="156"/>
    </row>
    <row r="3691" spans="111:111" ht="15" thickBot="1" x14ac:dyDescent="0.35">
      <c r="DG3691" s="156"/>
    </row>
    <row r="3692" spans="111:111" ht="15" thickBot="1" x14ac:dyDescent="0.35">
      <c r="DG3692" s="156"/>
    </row>
    <row r="3693" spans="111:111" ht="15" thickBot="1" x14ac:dyDescent="0.35">
      <c r="DG3693" s="156"/>
    </row>
    <row r="3694" spans="111:111" ht="15" thickBot="1" x14ac:dyDescent="0.35">
      <c r="DG3694" s="156"/>
    </row>
    <row r="3695" spans="111:111" ht="15" thickBot="1" x14ac:dyDescent="0.35">
      <c r="DG3695" s="156"/>
    </row>
    <row r="3696" spans="111:111" ht="15" thickBot="1" x14ac:dyDescent="0.35">
      <c r="DG3696" s="156"/>
    </row>
    <row r="3697" spans="111:111" ht="15" thickBot="1" x14ac:dyDescent="0.35">
      <c r="DG3697" s="156"/>
    </row>
    <row r="3698" spans="111:111" ht="15" thickBot="1" x14ac:dyDescent="0.35">
      <c r="DG3698" s="156"/>
    </row>
    <row r="3699" spans="111:111" ht="15" thickBot="1" x14ac:dyDescent="0.35">
      <c r="DG3699" s="156"/>
    </row>
    <row r="3700" spans="111:111" ht="15" thickBot="1" x14ac:dyDescent="0.35">
      <c r="DG3700" s="156"/>
    </row>
    <row r="3701" spans="111:111" ht="15" thickBot="1" x14ac:dyDescent="0.35">
      <c r="DG3701" s="156"/>
    </row>
    <row r="3702" spans="111:111" ht="15" thickBot="1" x14ac:dyDescent="0.35">
      <c r="DG3702" s="156"/>
    </row>
    <row r="3703" spans="111:111" ht="15" thickBot="1" x14ac:dyDescent="0.35">
      <c r="DG3703" s="156"/>
    </row>
    <row r="3704" spans="111:111" ht="15" thickBot="1" x14ac:dyDescent="0.35">
      <c r="DG3704" s="156"/>
    </row>
    <row r="3705" spans="111:111" ht="15" thickBot="1" x14ac:dyDescent="0.35">
      <c r="DG3705" s="156"/>
    </row>
    <row r="3706" spans="111:111" ht="15" thickBot="1" x14ac:dyDescent="0.35">
      <c r="DG3706" s="156"/>
    </row>
    <row r="3707" spans="111:111" ht="15" thickBot="1" x14ac:dyDescent="0.35">
      <c r="DG3707" s="156"/>
    </row>
    <row r="3708" spans="111:111" ht="15" thickBot="1" x14ac:dyDescent="0.35">
      <c r="DG3708" s="156"/>
    </row>
    <row r="3709" spans="111:111" ht="15" thickBot="1" x14ac:dyDescent="0.35">
      <c r="DG3709" s="156"/>
    </row>
    <row r="3710" spans="111:111" ht="15" thickBot="1" x14ac:dyDescent="0.35">
      <c r="DG3710" s="156"/>
    </row>
    <row r="3711" spans="111:111" ht="15" thickBot="1" x14ac:dyDescent="0.35">
      <c r="DG3711" s="156"/>
    </row>
    <row r="3712" spans="111:111" ht="15" thickBot="1" x14ac:dyDescent="0.35">
      <c r="DG3712" s="156"/>
    </row>
    <row r="3713" spans="111:111" ht="15" thickBot="1" x14ac:dyDescent="0.35">
      <c r="DG3713" s="156"/>
    </row>
    <row r="3714" spans="111:111" ht="15" thickBot="1" x14ac:dyDescent="0.35">
      <c r="DG3714" s="156"/>
    </row>
    <row r="3715" spans="111:111" ht="15" thickBot="1" x14ac:dyDescent="0.35">
      <c r="DG3715" s="156"/>
    </row>
    <row r="3716" spans="111:111" ht="15" thickBot="1" x14ac:dyDescent="0.35">
      <c r="DG3716" s="156"/>
    </row>
    <row r="3717" spans="111:111" ht="15" thickBot="1" x14ac:dyDescent="0.35">
      <c r="DG3717" s="156"/>
    </row>
    <row r="3718" spans="111:111" ht="15" thickBot="1" x14ac:dyDescent="0.35">
      <c r="DG3718" s="156"/>
    </row>
    <row r="3719" spans="111:111" ht="15" thickBot="1" x14ac:dyDescent="0.35">
      <c r="DG3719" s="156"/>
    </row>
    <row r="3720" spans="111:111" ht="15" thickBot="1" x14ac:dyDescent="0.35">
      <c r="DG3720" s="156"/>
    </row>
    <row r="3721" spans="111:111" ht="15" thickBot="1" x14ac:dyDescent="0.35">
      <c r="DG3721" s="156"/>
    </row>
    <row r="3722" spans="111:111" ht="15" thickBot="1" x14ac:dyDescent="0.35">
      <c r="DG3722" s="156"/>
    </row>
    <row r="3723" spans="111:111" ht="15" thickBot="1" x14ac:dyDescent="0.35">
      <c r="DG3723" s="156"/>
    </row>
    <row r="3724" spans="111:111" ht="15" thickBot="1" x14ac:dyDescent="0.35">
      <c r="DG3724" s="156"/>
    </row>
    <row r="3725" spans="111:111" ht="15" thickBot="1" x14ac:dyDescent="0.35">
      <c r="DG3725" s="156"/>
    </row>
    <row r="3726" spans="111:111" ht="15" thickBot="1" x14ac:dyDescent="0.35">
      <c r="DG3726" s="156"/>
    </row>
    <row r="3727" spans="111:111" ht="15" thickBot="1" x14ac:dyDescent="0.35">
      <c r="DG3727" s="156"/>
    </row>
    <row r="3728" spans="111:111" ht="15" thickBot="1" x14ac:dyDescent="0.35">
      <c r="DG3728" s="156"/>
    </row>
    <row r="3729" spans="111:111" ht="15" thickBot="1" x14ac:dyDescent="0.35">
      <c r="DG3729" s="156"/>
    </row>
    <row r="3730" spans="111:111" ht="15" thickBot="1" x14ac:dyDescent="0.35">
      <c r="DG3730" s="156"/>
    </row>
    <row r="3731" spans="111:111" ht="15" thickBot="1" x14ac:dyDescent="0.35">
      <c r="DG3731" s="156"/>
    </row>
    <row r="3732" spans="111:111" ht="15" thickBot="1" x14ac:dyDescent="0.35">
      <c r="DG3732" s="156"/>
    </row>
    <row r="3733" spans="111:111" ht="15" thickBot="1" x14ac:dyDescent="0.35">
      <c r="DG3733" s="156"/>
    </row>
    <row r="3734" spans="111:111" ht="15" thickBot="1" x14ac:dyDescent="0.35">
      <c r="DG3734" s="156"/>
    </row>
    <row r="3735" spans="111:111" ht="15" thickBot="1" x14ac:dyDescent="0.35">
      <c r="DG3735" s="156"/>
    </row>
    <row r="3736" spans="111:111" ht="15" thickBot="1" x14ac:dyDescent="0.35">
      <c r="DG3736" s="156"/>
    </row>
    <row r="3737" spans="111:111" ht="15" thickBot="1" x14ac:dyDescent="0.35">
      <c r="DG3737" s="156"/>
    </row>
    <row r="3738" spans="111:111" ht="15" thickBot="1" x14ac:dyDescent="0.35">
      <c r="DG3738" s="156"/>
    </row>
    <row r="3739" spans="111:111" ht="15" thickBot="1" x14ac:dyDescent="0.35">
      <c r="DG3739" s="156"/>
    </row>
    <row r="3740" spans="111:111" ht="15" thickBot="1" x14ac:dyDescent="0.35">
      <c r="DG3740" s="156"/>
    </row>
    <row r="3741" spans="111:111" ht="15" thickBot="1" x14ac:dyDescent="0.35">
      <c r="DG3741" s="156"/>
    </row>
    <row r="3742" spans="111:111" ht="15" thickBot="1" x14ac:dyDescent="0.35">
      <c r="DG3742" s="156"/>
    </row>
    <row r="3743" spans="111:111" ht="15" thickBot="1" x14ac:dyDescent="0.35">
      <c r="DG3743" s="156"/>
    </row>
    <row r="3744" spans="111:111" ht="15" thickBot="1" x14ac:dyDescent="0.35">
      <c r="DG3744" s="156"/>
    </row>
    <row r="3745" spans="111:111" ht="15" thickBot="1" x14ac:dyDescent="0.35">
      <c r="DG3745" s="156"/>
    </row>
    <row r="3746" spans="111:111" ht="15" thickBot="1" x14ac:dyDescent="0.35">
      <c r="DG3746" s="156"/>
    </row>
    <row r="3747" spans="111:111" ht="15" thickBot="1" x14ac:dyDescent="0.35">
      <c r="DG3747" s="156"/>
    </row>
    <row r="3748" spans="111:111" ht="15" thickBot="1" x14ac:dyDescent="0.35">
      <c r="DG3748" s="156"/>
    </row>
    <row r="3749" spans="111:111" ht="15" thickBot="1" x14ac:dyDescent="0.35">
      <c r="DG3749" s="156"/>
    </row>
    <row r="3750" spans="111:111" ht="15" thickBot="1" x14ac:dyDescent="0.35">
      <c r="DG3750" s="156"/>
    </row>
    <row r="3751" spans="111:111" ht="15" thickBot="1" x14ac:dyDescent="0.35">
      <c r="DG3751" s="156"/>
    </row>
    <row r="3752" spans="111:111" ht="15" thickBot="1" x14ac:dyDescent="0.35">
      <c r="DG3752" s="156"/>
    </row>
    <row r="3753" spans="111:111" ht="15" thickBot="1" x14ac:dyDescent="0.35">
      <c r="DG3753" s="156"/>
    </row>
    <row r="3754" spans="111:111" ht="15" thickBot="1" x14ac:dyDescent="0.35">
      <c r="DG3754" s="156"/>
    </row>
    <row r="3755" spans="111:111" ht="15" thickBot="1" x14ac:dyDescent="0.35">
      <c r="DG3755" s="156"/>
    </row>
    <row r="3756" spans="111:111" ht="15" thickBot="1" x14ac:dyDescent="0.35">
      <c r="DG3756" s="156"/>
    </row>
    <row r="3757" spans="111:111" ht="15" thickBot="1" x14ac:dyDescent="0.35">
      <c r="DG3757" s="156"/>
    </row>
    <row r="3758" spans="111:111" ht="15" thickBot="1" x14ac:dyDescent="0.35">
      <c r="DG3758" s="156"/>
    </row>
    <row r="3759" spans="111:111" ht="15" thickBot="1" x14ac:dyDescent="0.35">
      <c r="DG3759" s="156"/>
    </row>
    <row r="3760" spans="111:111" ht="15" thickBot="1" x14ac:dyDescent="0.35">
      <c r="DG3760" s="156"/>
    </row>
    <row r="3761" spans="111:111" ht="15" thickBot="1" x14ac:dyDescent="0.35">
      <c r="DG3761" s="156"/>
    </row>
    <row r="3762" spans="111:111" ht="15" thickBot="1" x14ac:dyDescent="0.35">
      <c r="DG3762" s="156"/>
    </row>
    <row r="3763" spans="111:111" ht="15" thickBot="1" x14ac:dyDescent="0.35">
      <c r="DG3763" s="156"/>
    </row>
    <row r="3764" spans="111:111" ht="15" thickBot="1" x14ac:dyDescent="0.35">
      <c r="DG3764" s="156"/>
    </row>
    <row r="3765" spans="111:111" ht="15" thickBot="1" x14ac:dyDescent="0.35">
      <c r="DG3765" s="156"/>
    </row>
    <row r="3766" spans="111:111" ht="15" thickBot="1" x14ac:dyDescent="0.35">
      <c r="DG3766" s="156"/>
    </row>
    <row r="3767" spans="111:111" ht="15" thickBot="1" x14ac:dyDescent="0.35">
      <c r="DG3767" s="156"/>
    </row>
    <row r="3768" spans="111:111" ht="15" thickBot="1" x14ac:dyDescent="0.35">
      <c r="DG3768" s="156"/>
    </row>
    <row r="3769" spans="111:111" ht="15" thickBot="1" x14ac:dyDescent="0.35">
      <c r="DG3769" s="156"/>
    </row>
    <row r="3770" spans="111:111" ht="15" thickBot="1" x14ac:dyDescent="0.35">
      <c r="DG3770" s="156"/>
    </row>
    <row r="3771" spans="111:111" ht="15" thickBot="1" x14ac:dyDescent="0.35">
      <c r="DG3771" s="156"/>
    </row>
    <row r="3772" spans="111:111" ht="15" thickBot="1" x14ac:dyDescent="0.35">
      <c r="DG3772" s="156"/>
    </row>
    <row r="3773" spans="111:111" ht="15" thickBot="1" x14ac:dyDescent="0.35">
      <c r="DG3773" s="156"/>
    </row>
    <row r="3774" spans="111:111" ht="15" thickBot="1" x14ac:dyDescent="0.35">
      <c r="DG3774" s="156"/>
    </row>
    <row r="3775" spans="111:111" ht="15" thickBot="1" x14ac:dyDescent="0.35">
      <c r="DG3775" s="156"/>
    </row>
    <row r="3776" spans="111:111" ht="15" thickBot="1" x14ac:dyDescent="0.35">
      <c r="DG3776" s="156"/>
    </row>
    <row r="3777" spans="111:111" ht="15" thickBot="1" x14ac:dyDescent="0.35">
      <c r="DG3777" s="156"/>
    </row>
    <row r="3778" spans="111:111" ht="15" thickBot="1" x14ac:dyDescent="0.35">
      <c r="DG3778" s="156"/>
    </row>
    <row r="3779" spans="111:111" ht="15" thickBot="1" x14ac:dyDescent="0.35">
      <c r="DG3779" s="156"/>
    </row>
    <row r="3780" spans="111:111" ht="15" thickBot="1" x14ac:dyDescent="0.35">
      <c r="DG3780" s="156"/>
    </row>
    <row r="3781" spans="111:111" ht="15" thickBot="1" x14ac:dyDescent="0.35">
      <c r="DG3781" s="156"/>
    </row>
    <row r="3782" spans="111:111" ht="15" thickBot="1" x14ac:dyDescent="0.35">
      <c r="DG3782" s="156"/>
    </row>
    <row r="3783" spans="111:111" ht="15" thickBot="1" x14ac:dyDescent="0.35">
      <c r="DG3783" s="156"/>
    </row>
    <row r="3784" spans="111:111" ht="15" thickBot="1" x14ac:dyDescent="0.35">
      <c r="DG3784" s="156"/>
    </row>
    <row r="3785" spans="111:111" ht="15" thickBot="1" x14ac:dyDescent="0.35">
      <c r="DG3785" s="156"/>
    </row>
    <row r="3786" spans="111:111" ht="15" thickBot="1" x14ac:dyDescent="0.35">
      <c r="DG3786" s="156"/>
    </row>
    <row r="3787" spans="111:111" ht="15" thickBot="1" x14ac:dyDescent="0.35">
      <c r="DG3787" s="156"/>
    </row>
    <row r="3788" spans="111:111" ht="15" thickBot="1" x14ac:dyDescent="0.35">
      <c r="DG3788" s="156"/>
    </row>
    <row r="3789" spans="111:111" ht="15" thickBot="1" x14ac:dyDescent="0.35">
      <c r="DG3789" s="156"/>
    </row>
    <row r="3790" spans="111:111" ht="15" thickBot="1" x14ac:dyDescent="0.35">
      <c r="DG3790" s="156"/>
    </row>
    <row r="3791" spans="111:111" ht="15" thickBot="1" x14ac:dyDescent="0.35">
      <c r="DG3791" s="156"/>
    </row>
    <row r="3792" spans="111:111" ht="15" thickBot="1" x14ac:dyDescent="0.35">
      <c r="DG3792" s="156"/>
    </row>
    <row r="3793" spans="111:111" ht="15" thickBot="1" x14ac:dyDescent="0.35">
      <c r="DG3793" s="156"/>
    </row>
    <row r="3794" spans="111:111" ht="15" thickBot="1" x14ac:dyDescent="0.35">
      <c r="DG3794" s="156"/>
    </row>
    <row r="3795" spans="111:111" ht="15" thickBot="1" x14ac:dyDescent="0.35">
      <c r="DG3795" s="156"/>
    </row>
    <row r="3796" spans="111:111" ht="15" thickBot="1" x14ac:dyDescent="0.35">
      <c r="DG3796" s="156"/>
    </row>
    <row r="3797" spans="111:111" ht="15" thickBot="1" x14ac:dyDescent="0.35">
      <c r="DG3797" s="156"/>
    </row>
    <row r="3798" spans="111:111" ht="15" thickBot="1" x14ac:dyDescent="0.35">
      <c r="DG3798" s="156"/>
    </row>
    <row r="3799" spans="111:111" ht="15" thickBot="1" x14ac:dyDescent="0.35">
      <c r="DG3799" s="156"/>
    </row>
    <row r="3800" spans="111:111" ht="15" thickBot="1" x14ac:dyDescent="0.35">
      <c r="DG3800" s="156"/>
    </row>
    <row r="3801" spans="111:111" ht="15" thickBot="1" x14ac:dyDescent="0.35">
      <c r="DG3801" s="156"/>
    </row>
    <row r="3802" spans="111:111" ht="15" thickBot="1" x14ac:dyDescent="0.35">
      <c r="DG3802" s="156"/>
    </row>
    <row r="3803" spans="111:111" ht="15" thickBot="1" x14ac:dyDescent="0.35">
      <c r="DG3803" s="156"/>
    </row>
    <row r="3804" spans="111:111" ht="15" thickBot="1" x14ac:dyDescent="0.35">
      <c r="DG3804" s="156"/>
    </row>
    <row r="3805" spans="111:111" ht="15" thickBot="1" x14ac:dyDescent="0.35">
      <c r="DG3805" s="156"/>
    </row>
    <row r="3806" spans="111:111" ht="15" thickBot="1" x14ac:dyDescent="0.35">
      <c r="DG3806" s="156"/>
    </row>
    <row r="3807" spans="111:111" ht="15" thickBot="1" x14ac:dyDescent="0.35">
      <c r="DG3807" s="156"/>
    </row>
    <row r="3808" spans="111:111" ht="15" thickBot="1" x14ac:dyDescent="0.35">
      <c r="DG3808" s="156"/>
    </row>
    <row r="3809" spans="111:111" ht="15" thickBot="1" x14ac:dyDescent="0.35">
      <c r="DG3809" s="156"/>
    </row>
    <row r="3810" spans="111:111" ht="15" thickBot="1" x14ac:dyDescent="0.35">
      <c r="DG3810" s="156"/>
    </row>
    <row r="3811" spans="111:111" ht="15" thickBot="1" x14ac:dyDescent="0.35">
      <c r="DG3811" s="156"/>
    </row>
    <row r="3812" spans="111:111" ht="15" thickBot="1" x14ac:dyDescent="0.35">
      <c r="DG3812" s="156"/>
    </row>
    <row r="3813" spans="111:111" ht="15" thickBot="1" x14ac:dyDescent="0.35">
      <c r="DG3813" s="156"/>
    </row>
    <row r="3814" spans="111:111" ht="15" thickBot="1" x14ac:dyDescent="0.35">
      <c r="DG3814" s="156"/>
    </row>
    <row r="3815" spans="111:111" ht="15" thickBot="1" x14ac:dyDescent="0.35">
      <c r="DG3815" s="156"/>
    </row>
    <row r="3816" spans="111:111" ht="15" thickBot="1" x14ac:dyDescent="0.35">
      <c r="DG3816" s="156"/>
    </row>
    <row r="3817" spans="111:111" ht="15" thickBot="1" x14ac:dyDescent="0.35">
      <c r="DG3817" s="156"/>
    </row>
    <row r="3818" spans="111:111" ht="15" thickBot="1" x14ac:dyDescent="0.35">
      <c r="DG3818" s="156"/>
    </row>
    <row r="3819" spans="111:111" ht="15" thickBot="1" x14ac:dyDescent="0.35">
      <c r="DG3819" s="156"/>
    </row>
    <row r="3820" spans="111:111" ht="15" thickBot="1" x14ac:dyDescent="0.35">
      <c r="DG3820" s="156"/>
    </row>
    <row r="3821" spans="111:111" ht="15" thickBot="1" x14ac:dyDescent="0.35">
      <c r="DG3821" s="156"/>
    </row>
    <row r="3822" spans="111:111" ht="15" thickBot="1" x14ac:dyDescent="0.35">
      <c r="DG3822" s="156"/>
    </row>
    <row r="3823" spans="111:111" ht="15" thickBot="1" x14ac:dyDescent="0.35">
      <c r="DG3823" s="156"/>
    </row>
    <row r="3824" spans="111:111" ht="15" thickBot="1" x14ac:dyDescent="0.35">
      <c r="DG3824" s="156"/>
    </row>
    <row r="3825" spans="111:111" ht="15" thickBot="1" x14ac:dyDescent="0.35">
      <c r="DG3825" s="156"/>
    </row>
    <row r="3826" spans="111:111" ht="15" thickBot="1" x14ac:dyDescent="0.35">
      <c r="DG3826" s="156"/>
    </row>
    <row r="3827" spans="111:111" ht="15" thickBot="1" x14ac:dyDescent="0.35">
      <c r="DG3827" s="156"/>
    </row>
    <row r="3828" spans="111:111" ht="15" thickBot="1" x14ac:dyDescent="0.35">
      <c r="DG3828" s="156"/>
    </row>
    <row r="3829" spans="111:111" ht="15" thickBot="1" x14ac:dyDescent="0.35">
      <c r="DG3829" s="156"/>
    </row>
    <row r="3830" spans="111:111" ht="15" thickBot="1" x14ac:dyDescent="0.35">
      <c r="DG3830" s="156"/>
    </row>
    <row r="3831" spans="111:111" ht="15" thickBot="1" x14ac:dyDescent="0.35">
      <c r="DG3831" s="156"/>
    </row>
    <row r="3832" spans="111:111" ht="15" thickBot="1" x14ac:dyDescent="0.35">
      <c r="DG3832" s="156"/>
    </row>
    <row r="3833" spans="111:111" ht="15" thickBot="1" x14ac:dyDescent="0.35">
      <c r="DG3833" s="156"/>
    </row>
    <row r="3834" spans="111:111" ht="15" thickBot="1" x14ac:dyDescent="0.35">
      <c r="DG3834" s="156"/>
    </row>
    <row r="3835" spans="111:111" ht="15" thickBot="1" x14ac:dyDescent="0.35">
      <c r="DG3835" s="156"/>
    </row>
    <row r="3836" spans="111:111" ht="15" thickBot="1" x14ac:dyDescent="0.35">
      <c r="DG3836" s="156"/>
    </row>
    <row r="3837" spans="111:111" ht="15" thickBot="1" x14ac:dyDescent="0.35">
      <c r="DG3837" s="156"/>
    </row>
    <row r="3838" spans="111:111" ht="15" thickBot="1" x14ac:dyDescent="0.35">
      <c r="DG3838" s="156"/>
    </row>
    <row r="3839" spans="111:111" ht="15" thickBot="1" x14ac:dyDescent="0.35">
      <c r="DG3839" s="156"/>
    </row>
    <row r="3840" spans="111:111" ht="15" thickBot="1" x14ac:dyDescent="0.35">
      <c r="DG3840" s="156"/>
    </row>
    <row r="3841" spans="111:111" ht="15" thickBot="1" x14ac:dyDescent="0.35">
      <c r="DG3841" s="156"/>
    </row>
    <row r="3842" spans="111:111" ht="15" thickBot="1" x14ac:dyDescent="0.35">
      <c r="DG3842" s="156"/>
    </row>
    <row r="3843" spans="111:111" ht="15" thickBot="1" x14ac:dyDescent="0.35">
      <c r="DG3843" s="156"/>
    </row>
    <row r="3844" spans="111:111" ht="15" thickBot="1" x14ac:dyDescent="0.35">
      <c r="DG3844" s="156"/>
    </row>
    <row r="3845" spans="111:111" ht="15" thickBot="1" x14ac:dyDescent="0.35">
      <c r="DG3845" s="156"/>
    </row>
    <row r="3846" spans="111:111" ht="15" thickBot="1" x14ac:dyDescent="0.35">
      <c r="DG3846" s="156"/>
    </row>
    <row r="3847" spans="111:111" ht="15" thickBot="1" x14ac:dyDescent="0.35">
      <c r="DG3847" s="156"/>
    </row>
    <row r="3848" spans="111:111" ht="15" thickBot="1" x14ac:dyDescent="0.35">
      <c r="DG3848" s="156"/>
    </row>
    <row r="3849" spans="111:111" ht="15" thickBot="1" x14ac:dyDescent="0.35">
      <c r="DG3849" s="156"/>
    </row>
    <row r="3850" spans="111:111" ht="15" thickBot="1" x14ac:dyDescent="0.35">
      <c r="DG3850" s="156"/>
    </row>
    <row r="3851" spans="111:111" ht="15" thickBot="1" x14ac:dyDescent="0.35">
      <c r="DG3851" s="156"/>
    </row>
    <row r="3852" spans="111:111" ht="15" thickBot="1" x14ac:dyDescent="0.35">
      <c r="DG3852" s="156"/>
    </row>
    <row r="3853" spans="111:111" ht="15" thickBot="1" x14ac:dyDescent="0.35">
      <c r="DG3853" s="156"/>
    </row>
    <row r="3854" spans="111:111" ht="15" thickBot="1" x14ac:dyDescent="0.35">
      <c r="DG3854" s="156"/>
    </row>
    <row r="3855" spans="111:111" ht="15" thickBot="1" x14ac:dyDescent="0.35">
      <c r="DG3855" s="156"/>
    </row>
    <row r="3856" spans="111:111" ht="15" thickBot="1" x14ac:dyDescent="0.35">
      <c r="DG3856" s="156"/>
    </row>
    <row r="3857" spans="111:111" ht="15" thickBot="1" x14ac:dyDescent="0.35">
      <c r="DG3857" s="156"/>
    </row>
    <row r="3858" spans="111:111" ht="15" thickBot="1" x14ac:dyDescent="0.35">
      <c r="DG3858" s="156"/>
    </row>
    <row r="3859" spans="111:111" ht="15" thickBot="1" x14ac:dyDescent="0.35">
      <c r="DG3859" s="156"/>
    </row>
    <row r="3860" spans="111:111" ht="15" thickBot="1" x14ac:dyDescent="0.35">
      <c r="DG3860" s="156"/>
    </row>
    <row r="3861" spans="111:111" ht="15" thickBot="1" x14ac:dyDescent="0.35">
      <c r="DG3861" s="156"/>
    </row>
    <row r="3862" spans="111:111" ht="15" thickBot="1" x14ac:dyDescent="0.35">
      <c r="DG3862" s="156"/>
    </row>
    <row r="3863" spans="111:111" ht="15" thickBot="1" x14ac:dyDescent="0.35">
      <c r="DG3863" s="156"/>
    </row>
    <row r="3864" spans="111:111" ht="15" thickBot="1" x14ac:dyDescent="0.35">
      <c r="DG3864" s="156"/>
    </row>
    <row r="3865" spans="111:111" ht="15" thickBot="1" x14ac:dyDescent="0.35">
      <c r="DG3865" s="156"/>
    </row>
    <row r="3866" spans="111:111" ht="15" thickBot="1" x14ac:dyDescent="0.35">
      <c r="DG3866" s="156"/>
    </row>
    <row r="3867" spans="111:111" ht="15" thickBot="1" x14ac:dyDescent="0.35">
      <c r="DG3867" s="156"/>
    </row>
    <row r="3868" spans="111:111" ht="15" thickBot="1" x14ac:dyDescent="0.35">
      <c r="DG3868" s="156"/>
    </row>
    <row r="3869" spans="111:111" ht="15" thickBot="1" x14ac:dyDescent="0.35">
      <c r="DG3869" s="156"/>
    </row>
    <row r="3870" spans="111:111" ht="15" thickBot="1" x14ac:dyDescent="0.35">
      <c r="DG3870" s="156"/>
    </row>
    <row r="3871" spans="111:111" ht="15" thickBot="1" x14ac:dyDescent="0.35">
      <c r="DG3871" s="156"/>
    </row>
    <row r="3872" spans="111:111" ht="15" thickBot="1" x14ac:dyDescent="0.35">
      <c r="DG3872" s="156"/>
    </row>
    <row r="3873" spans="111:111" ht="15" thickBot="1" x14ac:dyDescent="0.35">
      <c r="DG3873" s="156"/>
    </row>
    <row r="3874" spans="111:111" ht="15" thickBot="1" x14ac:dyDescent="0.35">
      <c r="DG3874" s="156"/>
    </row>
    <row r="3875" spans="111:111" ht="15" thickBot="1" x14ac:dyDescent="0.35">
      <c r="DG3875" s="156"/>
    </row>
    <row r="3876" spans="111:111" ht="15" thickBot="1" x14ac:dyDescent="0.35">
      <c r="DG3876" s="156"/>
    </row>
    <row r="3877" spans="111:111" ht="15" thickBot="1" x14ac:dyDescent="0.35">
      <c r="DG3877" s="156"/>
    </row>
    <row r="3878" spans="111:111" ht="15" thickBot="1" x14ac:dyDescent="0.35">
      <c r="DG3878" s="156"/>
    </row>
    <row r="3879" spans="111:111" ht="15" thickBot="1" x14ac:dyDescent="0.35">
      <c r="DG3879" s="156"/>
    </row>
    <row r="3880" spans="111:111" ht="15" thickBot="1" x14ac:dyDescent="0.35">
      <c r="DG3880" s="156"/>
    </row>
    <row r="3881" spans="111:111" ht="15" thickBot="1" x14ac:dyDescent="0.35">
      <c r="DG3881" s="156"/>
    </row>
    <row r="3882" spans="111:111" ht="15" thickBot="1" x14ac:dyDescent="0.35">
      <c r="DG3882" s="156"/>
    </row>
    <row r="3883" spans="111:111" ht="15" thickBot="1" x14ac:dyDescent="0.35">
      <c r="DG3883" s="156"/>
    </row>
    <row r="3884" spans="111:111" ht="15" thickBot="1" x14ac:dyDescent="0.35">
      <c r="DG3884" s="156"/>
    </row>
    <row r="3885" spans="111:111" ht="15" thickBot="1" x14ac:dyDescent="0.35">
      <c r="DG3885" s="156"/>
    </row>
    <row r="3886" spans="111:111" ht="15" thickBot="1" x14ac:dyDescent="0.35">
      <c r="DG3886" s="156"/>
    </row>
    <row r="3887" spans="111:111" ht="15" thickBot="1" x14ac:dyDescent="0.35">
      <c r="DG3887" s="156"/>
    </row>
    <row r="3888" spans="111:111" ht="15" thickBot="1" x14ac:dyDescent="0.35">
      <c r="DG3888" s="156"/>
    </row>
    <row r="3889" spans="111:111" ht="15" thickBot="1" x14ac:dyDescent="0.35">
      <c r="DG3889" s="156"/>
    </row>
    <row r="3890" spans="111:111" ht="15" thickBot="1" x14ac:dyDescent="0.35">
      <c r="DG3890" s="156"/>
    </row>
    <row r="3891" spans="111:111" ht="15" thickBot="1" x14ac:dyDescent="0.35">
      <c r="DG3891" s="156"/>
    </row>
    <row r="3892" spans="111:111" ht="15" thickBot="1" x14ac:dyDescent="0.35">
      <c r="DG3892" s="156"/>
    </row>
    <row r="3893" spans="111:111" ht="15" thickBot="1" x14ac:dyDescent="0.35">
      <c r="DG3893" s="156"/>
    </row>
    <row r="3894" spans="111:111" ht="15" thickBot="1" x14ac:dyDescent="0.35">
      <c r="DG3894" s="156"/>
    </row>
    <row r="3895" spans="111:111" ht="15" thickBot="1" x14ac:dyDescent="0.35">
      <c r="DG3895" s="156"/>
    </row>
    <row r="3896" spans="111:111" ht="15" thickBot="1" x14ac:dyDescent="0.35">
      <c r="DG3896" s="156"/>
    </row>
    <row r="3897" spans="111:111" ht="15" thickBot="1" x14ac:dyDescent="0.35">
      <c r="DG3897" s="156"/>
    </row>
    <row r="3898" spans="111:111" ht="15" thickBot="1" x14ac:dyDescent="0.35">
      <c r="DG3898" s="156"/>
    </row>
    <row r="3899" spans="111:111" ht="15" thickBot="1" x14ac:dyDescent="0.35">
      <c r="DG3899" s="156"/>
    </row>
    <row r="3900" spans="111:111" ht="15" thickBot="1" x14ac:dyDescent="0.35">
      <c r="DG3900" s="156"/>
    </row>
    <row r="3901" spans="111:111" ht="15" thickBot="1" x14ac:dyDescent="0.35">
      <c r="DG3901" s="156"/>
    </row>
    <row r="3902" spans="111:111" ht="15" thickBot="1" x14ac:dyDescent="0.35">
      <c r="DG3902" s="156"/>
    </row>
    <row r="3903" spans="111:111" ht="15" thickBot="1" x14ac:dyDescent="0.35">
      <c r="DG3903" s="156"/>
    </row>
    <row r="3904" spans="111:111" ht="15" thickBot="1" x14ac:dyDescent="0.35">
      <c r="DG3904" s="156"/>
    </row>
    <row r="3905" spans="111:111" ht="15" thickBot="1" x14ac:dyDescent="0.35">
      <c r="DG3905" s="156"/>
    </row>
    <row r="3906" spans="111:111" ht="15" thickBot="1" x14ac:dyDescent="0.35">
      <c r="DG3906" s="156"/>
    </row>
    <row r="3907" spans="111:111" ht="15" thickBot="1" x14ac:dyDescent="0.35">
      <c r="DG3907" s="156"/>
    </row>
    <row r="3908" spans="111:111" ht="15" thickBot="1" x14ac:dyDescent="0.35">
      <c r="DG3908" s="156"/>
    </row>
    <row r="3909" spans="111:111" ht="15" thickBot="1" x14ac:dyDescent="0.35">
      <c r="DG3909" s="156"/>
    </row>
    <row r="3910" spans="111:111" ht="15" thickBot="1" x14ac:dyDescent="0.35">
      <c r="DG3910" s="156"/>
    </row>
    <row r="3911" spans="111:111" ht="15" thickBot="1" x14ac:dyDescent="0.35">
      <c r="DG3911" s="156"/>
    </row>
    <row r="3912" spans="111:111" ht="15" thickBot="1" x14ac:dyDescent="0.35">
      <c r="DG3912" s="156"/>
    </row>
    <row r="3913" spans="111:111" ht="15" thickBot="1" x14ac:dyDescent="0.35">
      <c r="DG3913" s="156"/>
    </row>
    <row r="3914" spans="111:111" ht="15" thickBot="1" x14ac:dyDescent="0.35">
      <c r="DG3914" s="156"/>
    </row>
    <row r="3915" spans="111:111" ht="15" thickBot="1" x14ac:dyDescent="0.35">
      <c r="DG3915" s="156"/>
    </row>
    <row r="3916" spans="111:111" ht="15" thickBot="1" x14ac:dyDescent="0.35">
      <c r="DG3916" s="156"/>
    </row>
    <row r="3917" spans="111:111" ht="15" thickBot="1" x14ac:dyDescent="0.35">
      <c r="DG3917" s="156"/>
    </row>
    <row r="3918" spans="111:111" ht="15" thickBot="1" x14ac:dyDescent="0.35">
      <c r="DG3918" s="156"/>
    </row>
    <row r="3919" spans="111:111" ht="15" thickBot="1" x14ac:dyDescent="0.35">
      <c r="DG3919" s="156"/>
    </row>
    <row r="3920" spans="111:111" ht="15" thickBot="1" x14ac:dyDescent="0.35">
      <c r="DG3920" s="156"/>
    </row>
    <row r="3921" spans="111:111" ht="15" thickBot="1" x14ac:dyDescent="0.35">
      <c r="DG3921" s="156"/>
    </row>
    <row r="3922" spans="111:111" ht="15" thickBot="1" x14ac:dyDescent="0.35">
      <c r="DG3922" s="156"/>
    </row>
    <row r="3923" spans="111:111" ht="15" thickBot="1" x14ac:dyDescent="0.35">
      <c r="DG3923" s="156"/>
    </row>
    <row r="3924" spans="111:111" ht="15" thickBot="1" x14ac:dyDescent="0.35">
      <c r="DG3924" s="156"/>
    </row>
    <row r="3925" spans="111:111" ht="15" thickBot="1" x14ac:dyDescent="0.35">
      <c r="DG3925" s="156"/>
    </row>
    <row r="3926" spans="111:111" ht="15" thickBot="1" x14ac:dyDescent="0.35">
      <c r="DG3926" s="156"/>
    </row>
    <row r="3927" spans="111:111" ht="15" thickBot="1" x14ac:dyDescent="0.35">
      <c r="DG3927" s="156"/>
    </row>
    <row r="3928" spans="111:111" ht="15" thickBot="1" x14ac:dyDescent="0.35">
      <c r="DG3928" s="156"/>
    </row>
    <row r="3929" spans="111:111" ht="15" thickBot="1" x14ac:dyDescent="0.35">
      <c r="DG3929" s="156"/>
    </row>
    <row r="3930" spans="111:111" ht="15" thickBot="1" x14ac:dyDescent="0.35">
      <c r="DG3930" s="156"/>
    </row>
    <row r="3931" spans="111:111" ht="15" thickBot="1" x14ac:dyDescent="0.35">
      <c r="DG3931" s="156"/>
    </row>
    <row r="3932" spans="111:111" ht="15" thickBot="1" x14ac:dyDescent="0.35">
      <c r="DG3932" s="156"/>
    </row>
    <row r="3933" spans="111:111" ht="15" thickBot="1" x14ac:dyDescent="0.35">
      <c r="DG3933" s="156"/>
    </row>
    <row r="3934" spans="111:111" ht="15" thickBot="1" x14ac:dyDescent="0.35">
      <c r="DG3934" s="156"/>
    </row>
    <row r="3935" spans="111:111" ht="15" thickBot="1" x14ac:dyDescent="0.35">
      <c r="DG3935" s="156"/>
    </row>
    <row r="3936" spans="111:111" ht="15" thickBot="1" x14ac:dyDescent="0.35">
      <c r="DG3936" s="156"/>
    </row>
    <row r="3937" spans="111:111" ht="15" thickBot="1" x14ac:dyDescent="0.35">
      <c r="DG3937" s="156"/>
    </row>
    <row r="3938" spans="111:111" ht="15" thickBot="1" x14ac:dyDescent="0.35">
      <c r="DG3938" s="156"/>
    </row>
    <row r="3939" spans="111:111" ht="15" thickBot="1" x14ac:dyDescent="0.35">
      <c r="DG3939" s="156"/>
    </row>
    <row r="3940" spans="111:111" ht="15" thickBot="1" x14ac:dyDescent="0.35">
      <c r="DG3940" s="156"/>
    </row>
    <row r="3941" spans="111:111" ht="15" thickBot="1" x14ac:dyDescent="0.35">
      <c r="DG3941" s="156"/>
    </row>
    <row r="3942" spans="111:111" ht="15" thickBot="1" x14ac:dyDescent="0.35">
      <c r="DG3942" s="156"/>
    </row>
    <row r="3943" spans="111:111" ht="15" thickBot="1" x14ac:dyDescent="0.35">
      <c r="DG3943" s="156"/>
    </row>
    <row r="3944" spans="111:111" ht="15" thickBot="1" x14ac:dyDescent="0.35">
      <c r="DG3944" s="156"/>
    </row>
    <row r="3945" spans="111:111" ht="15" thickBot="1" x14ac:dyDescent="0.35">
      <c r="DG3945" s="156"/>
    </row>
    <row r="3946" spans="111:111" ht="15" thickBot="1" x14ac:dyDescent="0.35">
      <c r="DG3946" s="156"/>
    </row>
    <row r="3947" spans="111:111" ht="15" thickBot="1" x14ac:dyDescent="0.35">
      <c r="DG3947" s="156"/>
    </row>
    <row r="3948" spans="111:111" ht="15" thickBot="1" x14ac:dyDescent="0.35">
      <c r="DG3948" s="156"/>
    </row>
    <row r="3949" spans="111:111" ht="15" thickBot="1" x14ac:dyDescent="0.35">
      <c r="DG3949" s="156"/>
    </row>
    <row r="3950" spans="111:111" ht="15" thickBot="1" x14ac:dyDescent="0.35">
      <c r="DG3950" s="156"/>
    </row>
    <row r="3951" spans="111:111" ht="15" thickBot="1" x14ac:dyDescent="0.35">
      <c r="DG3951" s="156"/>
    </row>
    <row r="3952" spans="111:111" ht="15" thickBot="1" x14ac:dyDescent="0.35">
      <c r="DG3952" s="156"/>
    </row>
    <row r="3953" spans="111:111" ht="15" thickBot="1" x14ac:dyDescent="0.35">
      <c r="DG3953" s="156"/>
    </row>
    <row r="3954" spans="111:111" ht="15" thickBot="1" x14ac:dyDescent="0.35">
      <c r="DG3954" s="156"/>
    </row>
    <row r="3955" spans="111:111" ht="15" thickBot="1" x14ac:dyDescent="0.35">
      <c r="DG3955" s="156"/>
    </row>
    <row r="3956" spans="111:111" ht="15" thickBot="1" x14ac:dyDescent="0.35">
      <c r="DG3956" s="156"/>
    </row>
    <row r="3957" spans="111:111" ht="15" thickBot="1" x14ac:dyDescent="0.35">
      <c r="DG3957" s="156"/>
    </row>
    <row r="3958" spans="111:111" ht="15" thickBot="1" x14ac:dyDescent="0.35">
      <c r="DG3958" s="156"/>
    </row>
    <row r="3959" spans="111:111" ht="15" thickBot="1" x14ac:dyDescent="0.35">
      <c r="DG3959" s="156"/>
    </row>
    <row r="3960" spans="111:111" ht="15" thickBot="1" x14ac:dyDescent="0.35">
      <c r="DG3960" s="156"/>
    </row>
    <row r="3961" spans="111:111" ht="15" thickBot="1" x14ac:dyDescent="0.35">
      <c r="DG3961" s="156"/>
    </row>
    <row r="3962" spans="111:111" ht="15" thickBot="1" x14ac:dyDescent="0.35">
      <c r="DG3962" s="156"/>
    </row>
    <row r="3963" spans="111:111" ht="15" thickBot="1" x14ac:dyDescent="0.35">
      <c r="DG3963" s="156"/>
    </row>
    <row r="3964" spans="111:111" ht="15" thickBot="1" x14ac:dyDescent="0.35">
      <c r="DG3964" s="156"/>
    </row>
    <row r="3965" spans="111:111" ht="15" thickBot="1" x14ac:dyDescent="0.35">
      <c r="DG3965" s="156"/>
    </row>
    <row r="3966" spans="111:111" ht="15" thickBot="1" x14ac:dyDescent="0.35">
      <c r="DG3966" s="156"/>
    </row>
    <row r="3967" spans="111:111" ht="15" thickBot="1" x14ac:dyDescent="0.35">
      <c r="DG3967" s="156"/>
    </row>
    <row r="3968" spans="111:111" ht="15" thickBot="1" x14ac:dyDescent="0.35">
      <c r="DG3968" s="156"/>
    </row>
    <row r="3969" spans="111:111" ht="15" thickBot="1" x14ac:dyDescent="0.35">
      <c r="DG3969" s="156"/>
    </row>
    <row r="3970" spans="111:111" ht="15" thickBot="1" x14ac:dyDescent="0.35">
      <c r="DG3970" s="156"/>
    </row>
    <row r="3971" spans="111:111" ht="15" thickBot="1" x14ac:dyDescent="0.35">
      <c r="DG3971" s="156"/>
    </row>
    <row r="3972" spans="111:111" ht="15" thickBot="1" x14ac:dyDescent="0.35">
      <c r="DG3972" s="156"/>
    </row>
    <row r="3973" spans="111:111" ht="15" thickBot="1" x14ac:dyDescent="0.35">
      <c r="DG3973" s="156"/>
    </row>
    <row r="3974" spans="111:111" ht="15" thickBot="1" x14ac:dyDescent="0.35">
      <c r="DG3974" s="156"/>
    </row>
    <row r="3975" spans="111:111" ht="15" thickBot="1" x14ac:dyDescent="0.35">
      <c r="DG3975" s="156"/>
    </row>
    <row r="3976" spans="111:111" ht="15" thickBot="1" x14ac:dyDescent="0.35">
      <c r="DG3976" s="156"/>
    </row>
    <row r="3977" spans="111:111" ht="15" thickBot="1" x14ac:dyDescent="0.35">
      <c r="DG3977" s="156"/>
    </row>
    <row r="3978" spans="111:111" ht="15" thickBot="1" x14ac:dyDescent="0.35">
      <c r="DG3978" s="156"/>
    </row>
    <row r="3979" spans="111:111" ht="15" thickBot="1" x14ac:dyDescent="0.35">
      <c r="DG3979" s="156"/>
    </row>
    <row r="3980" spans="111:111" ht="15" thickBot="1" x14ac:dyDescent="0.35">
      <c r="DG3980" s="156"/>
    </row>
    <row r="3981" spans="111:111" ht="15" thickBot="1" x14ac:dyDescent="0.35">
      <c r="DG3981" s="156"/>
    </row>
    <row r="3982" spans="111:111" ht="15" thickBot="1" x14ac:dyDescent="0.35">
      <c r="DG3982" s="156"/>
    </row>
    <row r="3983" spans="111:111" ht="15" thickBot="1" x14ac:dyDescent="0.35">
      <c r="DG3983" s="156"/>
    </row>
    <row r="3984" spans="111:111" ht="15" thickBot="1" x14ac:dyDescent="0.35">
      <c r="DG3984" s="156"/>
    </row>
    <row r="3985" spans="111:111" ht="15" thickBot="1" x14ac:dyDescent="0.35">
      <c r="DG3985" s="156"/>
    </row>
    <row r="3986" spans="111:111" ht="15" thickBot="1" x14ac:dyDescent="0.35">
      <c r="DG3986" s="156"/>
    </row>
    <row r="3987" spans="111:111" ht="15" thickBot="1" x14ac:dyDescent="0.35">
      <c r="DG3987" s="156"/>
    </row>
    <row r="3988" spans="111:111" ht="15" thickBot="1" x14ac:dyDescent="0.35">
      <c r="DG3988" s="156"/>
    </row>
    <row r="3989" spans="111:111" ht="15" thickBot="1" x14ac:dyDescent="0.35">
      <c r="DG3989" s="156"/>
    </row>
    <row r="3990" spans="111:111" ht="15" thickBot="1" x14ac:dyDescent="0.35">
      <c r="DG3990" s="156"/>
    </row>
    <row r="3991" spans="111:111" ht="15" thickBot="1" x14ac:dyDescent="0.35">
      <c r="DG3991" s="156"/>
    </row>
    <row r="3992" spans="111:111" ht="15" thickBot="1" x14ac:dyDescent="0.35">
      <c r="DG3992" s="156"/>
    </row>
    <row r="3993" spans="111:111" ht="15" thickBot="1" x14ac:dyDescent="0.35">
      <c r="DG3993" s="156"/>
    </row>
    <row r="3994" spans="111:111" ht="15" thickBot="1" x14ac:dyDescent="0.35">
      <c r="DG3994" s="156"/>
    </row>
    <row r="3995" spans="111:111" ht="15" thickBot="1" x14ac:dyDescent="0.35">
      <c r="DG3995" s="156"/>
    </row>
    <row r="3996" spans="111:111" ht="15" thickBot="1" x14ac:dyDescent="0.35">
      <c r="DG3996" s="156"/>
    </row>
    <row r="3997" spans="111:111" ht="15" thickBot="1" x14ac:dyDescent="0.35">
      <c r="DG3997" s="156"/>
    </row>
    <row r="3998" spans="111:111" ht="15" thickBot="1" x14ac:dyDescent="0.35">
      <c r="DG3998" s="156"/>
    </row>
    <row r="3999" spans="111:111" ht="15" thickBot="1" x14ac:dyDescent="0.35">
      <c r="DG3999" s="156"/>
    </row>
    <row r="4000" spans="111:111" ht="15" thickBot="1" x14ac:dyDescent="0.35">
      <c r="DG4000" s="156"/>
    </row>
    <row r="4001" spans="111:111" ht="15" thickBot="1" x14ac:dyDescent="0.35">
      <c r="DG4001" s="156"/>
    </row>
    <row r="4002" spans="111:111" ht="15" thickBot="1" x14ac:dyDescent="0.35">
      <c r="DG4002" s="156"/>
    </row>
    <row r="4003" spans="111:111" ht="15" thickBot="1" x14ac:dyDescent="0.35">
      <c r="DG4003" s="156"/>
    </row>
    <row r="4004" spans="111:111" ht="15" thickBot="1" x14ac:dyDescent="0.35">
      <c r="DG4004" s="156"/>
    </row>
    <row r="4005" spans="111:111" ht="15" thickBot="1" x14ac:dyDescent="0.35">
      <c r="DG4005" s="156"/>
    </row>
    <row r="4006" spans="111:111" ht="15" thickBot="1" x14ac:dyDescent="0.35">
      <c r="DG4006" s="156"/>
    </row>
    <row r="4007" spans="111:111" ht="15" thickBot="1" x14ac:dyDescent="0.35">
      <c r="DG4007" s="156"/>
    </row>
    <row r="4008" spans="111:111" ht="15" thickBot="1" x14ac:dyDescent="0.35">
      <c r="DG4008" s="156"/>
    </row>
    <row r="4009" spans="111:111" ht="15" thickBot="1" x14ac:dyDescent="0.35">
      <c r="DG4009" s="156"/>
    </row>
    <row r="4010" spans="111:111" ht="15" thickBot="1" x14ac:dyDescent="0.35">
      <c r="DG4010" s="156"/>
    </row>
    <row r="4011" spans="111:111" ht="15" thickBot="1" x14ac:dyDescent="0.35">
      <c r="DG4011" s="156"/>
    </row>
    <row r="4012" spans="111:111" ht="15" thickBot="1" x14ac:dyDescent="0.35">
      <c r="DG4012" s="156"/>
    </row>
    <row r="4013" spans="111:111" ht="15" thickBot="1" x14ac:dyDescent="0.35">
      <c r="DG4013" s="156"/>
    </row>
    <row r="4014" spans="111:111" ht="15" thickBot="1" x14ac:dyDescent="0.35">
      <c r="DG4014" s="156"/>
    </row>
    <row r="4015" spans="111:111" ht="15" thickBot="1" x14ac:dyDescent="0.35">
      <c r="DG4015" s="156"/>
    </row>
    <row r="4016" spans="111:111" ht="15" thickBot="1" x14ac:dyDescent="0.35">
      <c r="DG4016" s="156"/>
    </row>
    <row r="4017" spans="111:111" ht="15" thickBot="1" x14ac:dyDescent="0.35">
      <c r="DG4017" s="156"/>
    </row>
    <row r="4018" spans="111:111" ht="15" thickBot="1" x14ac:dyDescent="0.35">
      <c r="DG4018" s="156"/>
    </row>
    <row r="4019" spans="111:111" ht="15" thickBot="1" x14ac:dyDescent="0.35">
      <c r="DG4019" s="156"/>
    </row>
    <row r="4020" spans="111:111" ht="15" thickBot="1" x14ac:dyDescent="0.35">
      <c r="DG4020" s="156"/>
    </row>
    <row r="4021" spans="111:111" ht="15" thickBot="1" x14ac:dyDescent="0.35">
      <c r="DG4021" s="156"/>
    </row>
    <row r="4022" spans="111:111" ht="15" thickBot="1" x14ac:dyDescent="0.35">
      <c r="DG4022" s="156"/>
    </row>
    <row r="4023" spans="111:111" ht="15" thickBot="1" x14ac:dyDescent="0.35">
      <c r="DG4023" s="156"/>
    </row>
    <row r="4024" spans="111:111" ht="15" thickBot="1" x14ac:dyDescent="0.35">
      <c r="DG4024" s="156"/>
    </row>
    <row r="4025" spans="111:111" ht="15" thickBot="1" x14ac:dyDescent="0.35">
      <c r="DG4025" s="156"/>
    </row>
    <row r="4026" spans="111:111" ht="15" thickBot="1" x14ac:dyDescent="0.35">
      <c r="DG4026" s="156"/>
    </row>
    <row r="4027" spans="111:111" ht="15" thickBot="1" x14ac:dyDescent="0.35">
      <c r="DG4027" s="156"/>
    </row>
    <row r="4028" spans="111:111" ht="15" thickBot="1" x14ac:dyDescent="0.35">
      <c r="DG4028" s="156"/>
    </row>
    <row r="4029" spans="111:111" ht="15" thickBot="1" x14ac:dyDescent="0.35">
      <c r="DG4029" s="156"/>
    </row>
    <row r="4030" spans="111:111" ht="15" thickBot="1" x14ac:dyDescent="0.35">
      <c r="DG4030" s="156"/>
    </row>
    <row r="4031" spans="111:111" ht="15" thickBot="1" x14ac:dyDescent="0.35">
      <c r="DG4031" s="156"/>
    </row>
    <row r="4032" spans="111:111" ht="15" thickBot="1" x14ac:dyDescent="0.35">
      <c r="DG4032" s="156"/>
    </row>
    <row r="4033" spans="111:111" ht="15" thickBot="1" x14ac:dyDescent="0.35">
      <c r="DG4033" s="156"/>
    </row>
    <row r="4034" spans="111:111" ht="15" thickBot="1" x14ac:dyDescent="0.35">
      <c r="DG4034" s="156"/>
    </row>
    <row r="4035" spans="111:111" ht="15" thickBot="1" x14ac:dyDescent="0.35">
      <c r="DG4035" s="156"/>
    </row>
    <row r="4036" spans="111:111" ht="15" thickBot="1" x14ac:dyDescent="0.35">
      <c r="DG4036" s="156"/>
    </row>
    <row r="4037" spans="111:111" ht="15" thickBot="1" x14ac:dyDescent="0.35">
      <c r="DG4037" s="156"/>
    </row>
    <row r="4038" spans="111:111" ht="15" thickBot="1" x14ac:dyDescent="0.35">
      <c r="DG4038" s="156"/>
    </row>
    <row r="4039" spans="111:111" ht="15" thickBot="1" x14ac:dyDescent="0.35">
      <c r="DG4039" s="156"/>
    </row>
    <row r="4040" spans="111:111" ht="15" thickBot="1" x14ac:dyDescent="0.35">
      <c r="DG4040" s="156"/>
    </row>
    <row r="4041" spans="111:111" ht="15" thickBot="1" x14ac:dyDescent="0.35">
      <c r="DG4041" s="156"/>
    </row>
    <row r="4042" spans="111:111" ht="15" thickBot="1" x14ac:dyDescent="0.35">
      <c r="DG4042" s="156"/>
    </row>
    <row r="4043" spans="111:111" ht="15" thickBot="1" x14ac:dyDescent="0.35">
      <c r="DG4043" s="156"/>
    </row>
    <row r="4044" spans="111:111" ht="15" thickBot="1" x14ac:dyDescent="0.35">
      <c r="DG4044" s="156"/>
    </row>
    <row r="4045" spans="111:111" ht="15" thickBot="1" x14ac:dyDescent="0.35">
      <c r="DG4045" s="156"/>
    </row>
    <row r="4046" spans="111:111" ht="15" thickBot="1" x14ac:dyDescent="0.35">
      <c r="DG4046" s="156"/>
    </row>
    <row r="4047" spans="111:111" ht="15" thickBot="1" x14ac:dyDescent="0.35">
      <c r="DG4047" s="156"/>
    </row>
    <row r="4048" spans="111:111" ht="15" thickBot="1" x14ac:dyDescent="0.35">
      <c r="DG4048" s="156"/>
    </row>
    <row r="4049" spans="111:111" ht="15" thickBot="1" x14ac:dyDescent="0.35">
      <c r="DG4049" s="156"/>
    </row>
    <row r="4050" spans="111:111" ht="15" thickBot="1" x14ac:dyDescent="0.35">
      <c r="DG4050" s="156"/>
    </row>
    <row r="4051" spans="111:111" ht="15" thickBot="1" x14ac:dyDescent="0.35">
      <c r="DG4051" s="156"/>
    </row>
    <row r="4052" spans="111:111" ht="15" thickBot="1" x14ac:dyDescent="0.35">
      <c r="DG4052" s="156"/>
    </row>
    <row r="4053" spans="111:111" ht="15" thickBot="1" x14ac:dyDescent="0.35">
      <c r="DG4053" s="156"/>
    </row>
    <row r="4054" spans="111:111" ht="15" thickBot="1" x14ac:dyDescent="0.35">
      <c r="DG4054" s="156"/>
    </row>
    <row r="4055" spans="111:111" ht="15" thickBot="1" x14ac:dyDescent="0.35">
      <c r="DG4055" s="156"/>
    </row>
    <row r="4056" spans="111:111" ht="15" thickBot="1" x14ac:dyDescent="0.35">
      <c r="DG4056" s="156"/>
    </row>
    <row r="4057" spans="111:111" ht="15" thickBot="1" x14ac:dyDescent="0.35">
      <c r="DG4057" s="156"/>
    </row>
    <row r="4058" spans="111:111" ht="15" thickBot="1" x14ac:dyDescent="0.35">
      <c r="DG4058" s="156"/>
    </row>
    <row r="4059" spans="111:111" ht="15" thickBot="1" x14ac:dyDescent="0.35">
      <c r="DG4059" s="156"/>
    </row>
    <row r="4060" spans="111:111" ht="15" thickBot="1" x14ac:dyDescent="0.35">
      <c r="DG4060" s="156"/>
    </row>
    <row r="4061" spans="111:111" ht="15" thickBot="1" x14ac:dyDescent="0.35">
      <c r="DG4061" s="156"/>
    </row>
    <row r="4062" spans="111:111" ht="15" thickBot="1" x14ac:dyDescent="0.35">
      <c r="DG4062" s="156"/>
    </row>
    <row r="4063" spans="111:111" ht="15" thickBot="1" x14ac:dyDescent="0.35">
      <c r="DG4063" s="156"/>
    </row>
    <row r="4064" spans="111:111" ht="15" thickBot="1" x14ac:dyDescent="0.35">
      <c r="DG4064" s="156"/>
    </row>
    <row r="4065" spans="111:111" ht="15" thickBot="1" x14ac:dyDescent="0.35">
      <c r="DG4065" s="156"/>
    </row>
    <row r="4066" spans="111:111" ht="15" thickBot="1" x14ac:dyDescent="0.35">
      <c r="DG4066" s="156"/>
    </row>
    <row r="4067" spans="111:111" ht="15" thickBot="1" x14ac:dyDescent="0.35">
      <c r="DG4067" s="156"/>
    </row>
    <row r="4068" spans="111:111" ht="15" thickBot="1" x14ac:dyDescent="0.35">
      <c r="DG4068" s="156"/>
    </row>
    <row r="4069" spans="111:111" ht="15" thickBot="1" x14ac:dyDescent="0.35">
      <c r="DG4069" s="156"/>
    </row>
    <row r="4070" spans="111:111" ht="15" thickBot="1" x14ac:dyDescent="0.35">
      <c r="DG4070" s="156"/>
    </row>
    <row r="4071" spans="111:111" ht="15" thickBot="1" x14ac:dyDescent="0.35">
      <c r="DG4071" s="156"/>
    </row>
    <row r="4072" spans="111:111" ht="15" thickBot="1" x14ac:dyDescent="0.35">
      <c r="DG4072" s="156"/>
    </row>
    <row r="4073" spans="111:111" ht="15" thickBot="1" x14ac:dyDescent="0.35">
      <c r="DG4073" s="156"/>
    </row>
    <row r="4074" spans="111:111" ht="15" thickBot="1" x14ac:dyDescent="0.35">
      <c r="DG4074" s="156"/>
    </row>
    <row r="4075" spans="111:111" ht="15" thickBot="1" x14ac:dyDescent="0.35">
      <c r="DG4075" s="156"/>
    </row>
    <row r="4076" spans="111:111" ht="15" thickBot="1" x14ac:dyDescent="0.35">
      <c r="DG4076" s="156"/>
    </row>
    <row r="4077" spans="111:111" ht="15" thickBot="1" x14ac:dyDescent="0.35">
      <c r="DG4077" s="156"/>
    </row>
    <row r="4078" spans="111:111" ht="15" thickBot="1" x14ac:dyDescent="0.35">
      <c r="DG4078" s="156"/>
    </row>
    <row r="4079" spans="111:111" ht="15" thickBot="1" x14ac:dyDescent="0.35">
      <c r="DG4079" s="156"/>
    </row>
    <row r="4080" spans="111:111" ht="15" thickBot="1" x14ac:dyDescent="0.35">
      <c r="DG4080" s="156"/>
    </row>
    <row r="4081" spans="111:111" ht="15" thickBot="1" x14ac:dyDescent="0.35">
      <c r="DG4081" s="156"/>
    </row>
    <row r="4082" spans="111:111" ht="15" thickBot="1" x14ac:dyDescent="0.35">
      <c r="DG4082" s="156"/>
    </row>
    <row r="4083" spans="111:111" ht="15" thickBot="1" x14ac:dyDescent="0.35">
      <c r="DG4083" s="156"/>
    </row>
    <row r="4084" spans="111:111" ht="15" thickBot="1" x14ac:dyDescent="0.35">
      <c r="DG4084" s="156"/>
    </row>
    <row r="4085" spans="111:111" ht="15" thickBot="1" x14ac:dyDescent="0.35">
      <c r="DG4085" s="156"/>
    </row>
    <row r="4086" spans="111:111" ht="15" thickBot="1" x14ac:dyDescent="0.35">
      <c r="DG4086" s="156"/>
    </row>
    <row r="4087" spans="111:111" ht="15" thickBot="1" x14ac:dyDescent="0.35">
      <c r="DG4087" s="156"/>
    </row>
    <row r="4088" spans="111:111" ht="15" thickBot="1" x14ac:dyDescent="0.35">
      <c r="DG4088" s="156"/>
    </row>
    <row r="4089" spans="111:111" ht="15" thickBot="1" x14ac:dyDescent="0.35">
      <c r="DG4089" s="156"/>
    </row>
    <row r="4090" spans="111:111" ht="15" thickBot="1" x14ac:dyDescent="0.35">
      <c r="DG4090" s="156"/>
    </row>
    <row r="4091" spans="111:111" ht="15" thickBot="1" x14ac:dyDescent="0.35">
      <c r="DG4091" s="156"/>
    </row>
    <row r="4092" spans="111:111" ht="15" thickBot="1" x14ac:dyDescent="0.35">
      <c r="DG4092" s="156"/>
    </row>
    <row r="4093" spans="111:111" ht="15" thickBot="1" x14ac:dyDescent="0.35">
      <c r="DG4093" s="156"/>
    </row>
    <row r="4094" spans="111:111" ht="15" thickBot="1" x14ac:dyDescent="0.35">
      <c r="DG4094" s="156"/>
    </row>
    <row r="4095" spans="111:111" ht="15" thickBot="1" x14ac:dyDescent="0.35">
      <c r="DG4095" s="156"/>
    </row>
    <row r="4096" spans="111:111" ht="15" thickBot="1" x14ac:dyDescent="0.35">
      <c r="DG4096" s="156"/>
    </row>
    <row r="4097" spans="111:111" ht="15" thickBot="1" x14ac:dyDescent="0.35">
      <c r="DG4097" s="156"/>
    </row>
    <row r="4098" spans="111:111" ht="15" thickBot="1" x14ac:dyDescent="0.35">
      <c r="DG4098" s="156"/>
    </row>
    <row r="4099" spans="111:111" ht="15" thickBot="1" x14ac:dyDescent="0.35">
      <c r="DG4099" s="156"/>
    </row>
    <row r="4100" spans="111:111" ht="15" thickBot="1" x14ac:dyDescent="0.35">
      <c r="DG4100" s="156"/>
    </row>
    <row r="4101" spans="111:111" ht="15" thickBot="1" x14ac:dyDescent="0.35">
      <c r="DG4101" s="156"/>
    </row>
    <row r="4102" spans="111:111" ht="15" thickBot="1" x14ac:dyDescent="0.35">
      <c r="DG4102" s="156"/>
    </row>
    <row r="4103" spans="111:111" ht="15" thickBot="1" x14ac:dyDescent="0.35">
      <c r="DG4103" s="156"/>
    </row>
    <row r="4104" spans="111:111" ht="15" thickBot="1" x14ac:dyDescent="0.35">
      <c r="DG4104" s="156"/>
    </row>
    <row r="4105" spans="111:111" ht="15" thickBot="1" x14ac:dyDescent="0.35">
      <c r="DG4105" s="156"/>
    </row>
    <row r="4106" spans="111:111" ht="15" thickBot="1" x14ac:dyDescent="0.35">
      <c r="DG4106" s="156"/>
    </row>
    <row r="4107" spans="111:111" ht="15" thickBot="1" x14ac:dyDescent="0.35">
      <c r="DG4107" s="156"/>
    </row>
    <row r="4108" spans="111:111" ht="15" thickBot="1" x14ac:dyDescent="0.35">
      <c r="DG4108" s="156"/>
    </row>
    <row r="4109" spans="111:111" ht="15" thickBot="1" x14ac:dyDescent="0.35">
      <c r="DG4109" s="156"/>
    </row>
    <row r="4110" spans="111:111" ht="15" thickBot="1" x14ac:dyDescent="0.35">
      <c r="DG4110" s="156"/>
    </row>
    <row r="4111" spans="111:111" ht="15" thickBot="1" x14ac:dyDescent="0.35">
      <c r="DG4111" s="156"/>
    </row>
    <row r="4112" spans="111:111" ht="15" thickBot="1" x14ac:dyDescent="0.35">
      <c r="DG4112" s="156"/>
    </row>
    <row r="4113" spans="111:111" ht="15" thickBot="1" x14ac:dyDescent="0.35">
      <c r="DG4113" s="156"/>
    </row>
    <row r="4114" spans="111:111" ht="15" thickBot="1" x14ac:dyDescent="0.35">
      <c r="DG4114" s="156"/>
    </row>
    <row r="4115" spans="111:111" ht="15" thickBot="1" x14ac:dyDescent="0.35">
      <c r="DG4115" s="156"/>
    </row>
    <row r="4116" spans="111:111" ht="15" thickBot="1" x14ac:dyDescent="0.35">
      <c r="DG4116" s="156"/>
    </row>
    <row r="4117" spans="111:111" ht="15" thickBot="1" x14ac:dyDescent="0.35">
      <c r="DG4117" s="156"/>
    </row>
    <row r="4118" spans="111:111" ht="15" thickBot="1" x14ac:dyDescent="0.35">
      <c r="DG4118" s="156"/>
    </row>
    <row r="4119" spans="111:111" ht="15" thickBot="1" x14ac:dyDescent="0.35">
      <c r="DG4119" s="156"/>
    </row>
    <row r="4120" spans="111:111" ht="15" thickBot="1" x14ac:dyDescent="0.35">
      <c r="DG4120" s="156"/>
    </row>
    <row r="4121" spans="111:111" ht="15" thickBot="1" x14ac:dyDescent="0.35">
      <c r="DG4121" s="156"/>
    </row>
    <row r="4122" spans="111:111" ht="15" thickBot="1" x14ac:dyDescent="0.35">
      <c r="DG4122" s="156"/>
    </row>
    <row r="4123" spans="111:111" ht="15" thickBot="1" x14ac:dyDescent="0.35">
      <c r="DG4123" s="156"/>
    </row>
    <row r="4124" spans="111:111" ht="15" thickBot="1" x14ac:dyDescent="0.35">
      <c r="DG4124" s="156"/>
    </row>
    <row r="4125" spans="111:111" ht="15" thickBot="1" x14ac:dyDescent="0.35">
      <c r="DG4125" s="156"/>
    </row>
    <row r="4126" spans="111:111" ht="15" thickBot="1" x14ac:dyDescent="0.35">
      <c r="DG4126" s="156"/>
    </row>
    <row r="4127" spans="111:111" ht="15" thickBot="1" x14ac:dyDescent="0.35">
      <c r="DG4127" s="156"/>
    </row>
    <row r="4128" spans="111:111" ht="15" thickBot="1" x14ac:dyDescent="0.35">
      <c r="DG4128" s="156"/>
    </row>
    <row r="4129" spans="111:111" ht="15" thickBot="1" x14ac:dyDescent="0.35">
      <c r="DG4129" s="156"/>
    </row>
    <row r="4130" spans="111:111" ht="15" thickBot="1" x14ac:dyDescent="0.35">
      <c r="DG4130" s="156"/>
    </row>
    <row r="4131" spans="111:111" ht="15" thickBot="1" x14ac:dyDescent="0.35">
      <c r="DG4131" s="156"/>
    </row>
    <row r="4132" spans="111:111" ht="15" thickBot="1" x14ac:dyDescent="0.35">
      <c r="DG4132" s="156"/>
    </row>
    <row r="4133" spans="111:111" ht="15" thickBot="1" x14ac:dyDescent="0.35">
      <c r="DG4133" s="156"/>
    </row>
    <row r="4134" spans="111:111" ht="15" thickBot="1" x14ac:dyDescent="0.35">
      <c r="DG4134" s="156"/>
    </row>
    <row r="4135" spans="111:111" ht="15" thickBot="1" x14ac:dyDescent="0.35">
      <c r="DG4135" s="156"/>
    </row>
    <row r="4136" spans="111:111" ht="15" thickBot="1" x14ac:dyDescent="0.35">
      <c r="DG4136" s="156"/>
    </row>
    <row r="4137" spans="111:111" ht="15" thickBot="1" x14ac:dyDescent="0.35">
      <c r="DG4137" s="156"/>
    </row>
    <row r="4138" spans="111:111" ht="15" thickBot="1" x14ac:dyDescent="0.35">
      <c r="DG4138" s="156"/>
    </row>
    <row r="4139" spans="111:111" ht="15" thickBot="1" x14ac:dyDescent="0.35">
      <c r="DG4139" s="156"/>
    </row>
    <row r="4140" spans="111:111" ht="15" thickBot="1" x14ac:dyDescent="0.35">
      <c r="DG4140" s="156"/>
    </row>
    <row r="4141" spans="111:111" ht="15" thickBot="1" x14ac:dyDescent="0.35">
      <c r="DG4141" s="156"/>
    </row>
    <row r="4142" spans="111:111" ht="15" thickBot="1" x14ac:dyDescent="0.35">
      <c r="DG4142" s="156"/>
    </row>
    <row r="4143" spans="111:111" ht="15" thickBot="1" x14ac:dyDescent="0.35">
      <c r="DG4143" s="156"/>
    </row>
    <row r="4144" spans="111:111" ht="15" thickBot="1" x14ac:dyDescent="0.35">
      <c r="DG4144" s="156"/>
    </row>
    <row r="4145" spans="111:111" ht="15" thickBot="1" x14ac:dyDescent="0.35">
      <c r="DG4145" s="156"/>
    </row>
    <row r="4146" spans="111:111" ht="15" thickBot="1" x14ac:dyDescent="0.35">
      <c r="DG4146" s="156"/>
    </row>
    <row r="4147" spans="111:111" ht="15" thickBot="1" x14ac:dyDescent="0.35">
      <c r="DG4147" s="156"/>
    </row>
    <row r="4148" spans="111:111" ht="15" thickBot="1" x14ac:dyDescent="0.35">
      <c r="DG4148" s="156"/>
    </row>
    <row r="4149" spans="111:111" ht="15" thickBot="1" x14ac:dyDescent="0.35">
      <c r="DG4149" s="156"/>
    </row>
    <row r="4150" spans="111:111" ht="15" thickBot="1" x14ac:dyDescent="0.35">
      <c r="DG4150" s="156"/>
    </row>
    <row r="4151" spans="111:111" ht="15" thickBot="1" x14ac:dyDescent="0.35">
      <c r="DG4151" s="156"/>
    </row>
    <row r="4152" spans="111:111" ht="15" thickBot="1" x14ac:dyDescent="0.35">
      <c r="DG4152" s="156"/>
    </row>
    <row r="4153" spans="111:111" ht="15" thickBot="1" x14ac:dyDescent="0.35">
      <c r="DG4153" s="156"/>
    </row>
    <row r="4154" spans="111:111" ht="15" thickBot="1" x14ac:dyDescent="0.35">
      <c r="DG4154" s="156"/>
    </row>
    <row r="4155" spans="111:111" ht="15" thickBot="1" x14ac:dyDescent="0.35">
      <c r="DG4155" s="156"/>
    </row>
    <row r="4156" spans="111:111" ht="15" thickBot="1" x14ac:dyDescent="0.35">
      <c r="DG4156" s="156"/>
    </row>
    <row r="4157" spans="111:111" ht="15" thickBot="1" x14ac:dyDescent="0.35">
      <c r="DG4157" s="156"/>
    </row>
    <row r="4158" spans="111:111" ht="15" thickBot="1" x14ac:dyDescent="0.35">
      <c r="DG4158" s="156"/>
    </row>
    <row r="4159" spans="111:111" ht="15" thickBot="1" x14ac:dyDescent="0.35">
      <c r="DG4159" s="156"/>
    </row>
    <row r="4160" spans="111:111" ht="15" thickBot="1" x14ac:dyDescent="0.35">
      <c r="DG4160" s="156"/>
    </row>
    <row r="4161" spans="111:111" ht="15" thickBot="1" x14ac:dyDescent="0.35">
      <c r="DG4161" s="156"/>
    </row>
    <row r="4162" spans="111:111" ht="15" thickBot="1" x14ac:dyDescent="0.35">
      <c r="DG4162" s="156"/>
    </row>
    <row r="4163" spans="111:111" ht="15" thickBot="1" x14ac:dyDescent="0.35">
      <c r="DG4163" s="156"/>
    </row>
    <row r="4164" spans="111:111" ht="15" thickBot="1" x14ac:dyDescent="0.35">
      <c r="DG4164" s="156"/>
    </row>
    <row r="4165" spans="111:111" ht="15" thickBot="1" x14ac:dyDescent="0.35">
      <c r="DG4165" s="156"/>
    </row>
    <row r="4166" spans="111:111" ht="15" thickBot="1" x14ac:dyDescent="0.35">
      <c r="DG4166" s="156"/>
    </row>
    <row r="4167" spans="111:111" ht="15" thickBot="1" x14ac:dyDescent="0.35">
      <c r="DG4167" s="156"/>
    </row>
    <row r="4168" spans="111:111" ht="15" thickBot="1" x14ac:dyDescent="0.35">
      <c r="DG4168" s="156"/>
    </row>
    <row r="4169" spans="111:111" ht="15" thickBot="1" x14ac:dyDescent="0.35">
      <c r="DG4169" s="156"/>
    </row>
    <row r="4170" spans="111:111" ht="15" thickBot="1" x14ac:dyDescent="0.35">
      <c r="DG4170" s="156"/>
    </row>
    <row r="4171" spans="111:111" ht="15" thickBot="1" x14ac:dyDescent="0.35">
      <c r="DG4171" s="156"/>
    </row>
    <row r="4172" spans="111:111" ht="15" thickBot="1" x14ac:dyDescent="0.35">
      <c r="DG4172" s="156"/>
    </row>
    <row r="4173" spans="111:111" ht="15" thickBot="1" x14ac:dyDescent="0.35">
      <c r="DG4173" s="156"/>
    </row>
    <row r="4174" spans="111:111" ht="15" thickBot="1" x14ac:dyDescent="0.35">
      <c r="DG4174" s="156"/>
    </row>
    <row r="4175" spans="111:111" ht="15" thickBot="1" x14ac:dyDescent="0.35">
      <c r="DG4175" s="156"/>
    </row>
    <row r="4176" spans="111:111" ht="15" thickBot="1" x14ac:dyDescent="0.35">
      <c r="DG4176" s="156"/>
    </row>
    <row r="4177" spans="111:111" ht="15" thickBot="1" x14ac:dyDescent="0.35">
      <c r="DG4177" s="156"/>
    </row>
    <row r="4178" spans="111:111" ht="15" thickBot="1" x14ac:dyDescent="0.35">
      <c r="DG4178" s="156"/>
    </row>
    <row r="4179" spans="111:111" ht="15" thickBot="1" x14ac:dyDescent="0.35">
      <c r="DG4179" s="156"/>
    </row>
    <row r="4180" spans="111:111" ht="15" thickBot="1" x14ac:dyDescent="0.35">
      <c r="DG4180" s="156"/>
    </row>
    <row r="4181" spans="111:111" ht="15" thickBot="1" x14ac:dyDescent="0.35">
      <c r="DG4181" s="156"/>
    </row>
    <row r="4182" spans="111:111" ht="15" thickBot="1" x14ac:dyDescent="0.35">
      <c r="DG4182" s="156"/>
    </row>
    <row r="4183" spans="111:111" ht="15" thickBot="1" x14ac:dyDescent="0.35">
      <c r="DG4183" s="156"/>
    </row>
    <row r="4184" spans="111:111" ht="15" thickBot="1" x14ac:dyDescent="0.35">
      <c r="DG4184" s="156"/>
    </row>
    <row r="4185" spans="111:111" ht="15" thickBot="1" x14ac:dyDescent="0.35">
      <c r="DG4185" s="156"/>
    </row>
    <row r="4186" spans="111:111" ht="15" thickBot="1" x14ac:dyDescent="0.35">
      <c r="DG4186" s="156"/>
    </row>
    <row r="4187" spans="111:111" ht="15" thickBot="1" x14ac:dyDescent="0.35">
      <c r="DG4187" s="156"/>
    </row>
    <row r="4188" spans="111:111" ht="15" thickBot="1" x14ac:dyDescent="0.35">
      <c r="DG4188" s="156"/>
    </row>
    <row r="4189" spans="111:111" ht="15" thickBot="1" x14ac:dyDescent="0.35">
      <c r="DG4189" s="156"/>
    </row>
    <row r="4190" spans="111:111" ht="15" thickBot="1" x14ac:dyDescent="0.35">
      <c r="DG4190" s="156"/>
    </row>
    <row r="4191" spans="111:111" ht="15" thickBot="1" x14ac:dyDescent="0.35">
      <c r="DG4191" s="156"/>
    </row>
    <row r="4192" spans="111:111" ht="15" thickBot="1" x14ac:dyDescent="0.35">
      <c r="DG4192" s="156"/>
    </row>
    <row r="4193" spans="111:111" ht="15" thickBot="1" x14ac:dyDescent="0.35">
      <c r="DG4193" s="156"/>
    </row>
    <row r="4194" spans="111:111" ht="15" thickBot="1" x14ac:dyDescent="0.35">
      <c r="DG4194" s="156"/>
    </row>
    <row r="4195" spans="111:111" ht="15" thickBot="1" x14ac:dyDescent="0.35">
      <c r="DG4195" s="156"/>
    </row>
    <row r="4196" spans="111:111" ht="15" thickBot="1" x14ac:dyDescent="0.35">
      <c r="DG4196" s="156"/>
    </row>
    <row r="4197" spans="111:111" ht="15" thickBot="1" x14ac:dyDescent="0.35">
      <c r="DG4197" s="156"/>
    </row>
    <row r="4198" spans="111:111" ht="15" thickBot="1" x14ac:dyDescent="0.35">
      <c r="DG4198" s="156"/>
    </row>
    <row r="4199" spans="111:111" ht="15" thickBot="1" x14ac:dyDescent="0.35">
      <c r="DG4199" s="156"/>
    </row>
    <row r="4200" spans="111:111" ht="15" thickBot="1" x14ac:dyDescent="0.35">
      <c r="DG4200" s="156"/>
    </row>
    <row r="4201" spans="111:111" ht="15" thickBot="1" x14ac:dyDescent="0.35">
      <c r="DG4201" s="156"/>
    </row>
    <row r="4202" spans="111:111" ht="15" thickBot="1" x14ac:dyDescent="0.35">
      <c r="DG4202" s="156"/>
    </row>
    <row r="4203" spans="111:111" ht="15" thickBot="1" x14ac:dyDescent="0.35">
      <c r="DG4203" s="156"/>
    </row>
    <row r="4204" spans="111:111" ht="15" thickBot="1" x14ac:dyDescent="0.35">
      <c r="DG4204" s="156"/>
    </row>
    <row r="4205" spans="111:111" ht="15" thickBot="1" x14ac:dyDescent="0.35">
      <c r="DG4205" s="156"/>
    </row>
    <row r="4206" spans="111:111" ht="15" thickBot="1" x14ac:dyDescent="0.35">
      <c r="DG4206" s="156"/>
    </row>
    <row r="4207" spans="111:111" ht="15" thickBot="1" x14ac:dyDescent="0.35">
      <c r="DG4207" s="156"/>
    </row>
    <row r="4208" spans="111:111" ht="15" thickBot="1" x14ac:dyDescent="0.35">
      <c r="DG4208" s="156"/>
    </row>
    <row r="4209" spans="111:111" ht="15" thickBot="1" x14ac:dyDescent="0.35">
      <c r="DG4209" s="156"/>
    </row>
    <row r="4210" spans="111:111" ht="15" thickBot="1" x14ac:dyDescent="0.35">
      <c r="DG4210" s="156"/>
    </row>
    <row r="4211" spans="111:111" ht="15" thickBot="1" x14ac:dyDescent="0.35">
      <c r="DG4211" s="156"/>
    </row>
    <row r="4212" spans="111:111" ht="15" thickBot="1" x14ac:dyDescent="0.35">
      <c r="DG4212" s="156"/>
    </row>
    <row r="4213" spans="111:111" ht="15" thickBot="1" x14ac:dyDescent="0.35">
      <c r="DG4213" s="156"/>
    </row>
    <row r="4214" spans="111:111" ht="15" thickBot="1" x14ac:dyDescent="0.35">
      <c r="DG4214" s="156"/>
    </row>
    <row r="4215" spans="111:111" ht="15" thickBot="1" x14ac:dyDescent="0.35">
      <c r="DG4215" s="156"/>
    </row>
    <row r="4216" spans="111:111" ht="15" thickBot="1" x14ac:dyDescent="0.35">
      <c r="DG4216" s="156"/>
    </row>
    <row r="4217" spans="111:111" ht="15" thickBot="1" x14ac:dyDescent="0.35">
      <c r="DG4217" s="156"/>
    </row>
    <row r="4218" spans="111:111" ht="15" thickBot="1" x14ac:dyDescent="0.35">
      <c r="DG4218" s="156"/>
    </row>
    <row r="4219" spans="111:111" ht="15" thickBot="1" x14ac:dyDescent="0.35">
      <c r="DG4219" s="156"/>
    </row>
    <row r="4220" spans="111:111" ht="15" thickBot="1" x14ac:dyDescent="0.35">
      <c r="DG4220" s="156"/>
    </row>
    <row r="4221" spans="111:111" ht="15" thickBot="1" x14ac:dyDescent="0.35">
      <c r="DG4221" s="156"/>
    </row>
    <row r="4222" spans="111:111" ht="15" thickBot="1" x14ac:dyDescent="0.35">
      <c r="DG4222" s="156"/>
    </row>
    <row r="4223" spans="111:111" ht="15" thickBot="1" x14ac:dyDescent="0.35">
      <c r="DG4223" s="156"/>
    </row>
    <row r="4224" spans="111:111" ht="15" thickBot="1" x14ac:dyDescent="0.35">
      <c r="DG4224" s="156"/>
    </row>
    <row r="4225" spans="111:111" ht="15" thickBot="1" x14ac:dyDescent="0.35">
      <c r="DG4225" s="156"/>
    </row>
    <row r="4226" spans="111:111" ht="15" thickBot="1" x14ac:dyDescent="0.35">
      <c r="DG4226" s="156"/>
    </row>
    <row r="4227" spans="111:111" ht="15" thickBot="1" x14ac:dyDescent="0.35">
      <c r="DG4227" s="156"/>
    </row>
    <row r="4228" spans="111:111" ht="15" thickBot="1" x14ac:dyDescent="0.35">
      <c r="DG4228" s="156"/>
    </row>
    <row r="4229" spans="111:111" ht="15" thickBot="1" x14ac:dyDescent="0.35">
      <c r="DG4229" s="156"/>
    </row>
    <row r="4230" spans="111:111" ht="15" thickBot="1" x14ac:dyDescent="0.35">
      <c r="DG4230" s="156"/>
    </row>
    <row r="4231" spans="111:111" ht="15" thickBot="1" x14ac:dyDescent="0.35">
      <c r="DG4231" s="156"/>
    </row>
    <row r="4232" spans="111:111" ht="15" thickBot="1" x14ac:dyDescent="0.35">
      <c r="DG4232" s="156"/>
    </row>
    <row r="4233" spans="111:111" ht="15" thickBot="1" x14ac:dyDescent="0.35">
      <c r="DG4233" s="156"/>
    </row>
    <row r="4234" spans="111:111" ht="15" thickBot="1" x14ac:dyDescent="0.35">
      <c r="DG4234" s="156"/>
    </row>
    <row r="4235" spans="111:111" ht="15" thickBot="1" x14ac:dyDescent="0.35">
      <c r="DG4235" s="156"/>
    </row>
    <row r="4236" spans="111:111" ht="15" thickBot="1" x14ac:dyDescent="0.35">
      <c r="DG4236" s="156"/>
    </row>
    <row r="4237" spans="111:111" ht="15" thickBot="1" x14ac:dyDescent="0.35">
      <c r="DG4237" s="156"/>
    </row>
    <row r="4238" spans="111:111" ht="15" thickBot="1" x14ac:dyDescent="0.35">
      <c r="DG4238" s="156"/>
    </row>
    <row r="4239" spans="111:111" ht="15" thickBot="1" x14ac:dyDescent="0.35">
      <c r="DG4239" s="156"/>
    </row>
    <row r="4240" spans="111:111" ht="15" thickBot="1" x14ac:dyDescent="0.35">
      <c r="DG4240" s="156"/>
    </row>
    <row r="4241" spans="111:111" ht="15" thickBot="1" x14ac:dyDescent="0.35">
      <c r="DG4241" s="156"/>
    </row>
    <row r="4242" spans="111:111" ht="15" thickBot="1" x14ac:dyDescent="0.35">
      <c r="DG4242" s="156"/>
    </row>
    <row r="4243" spans="111:111" ht="15" thickBot="1" x14ac:dyDescent="0.35">
      <c r="DG4243" s="156"/>
    </row>
    <row r="4244" spans="111:111" ht="15" thickBot="1" x14ac:dyDescent="0.35">
      <c r="DG4244" s="156"/>
    </row>
    <row r="4245" spans="111:111" ht="15" thickBot="1" x14ac:dyDescent="0.35">
      <c r="DG4245" s="156"/>
    </row>
    <row r="4246" spans="111:111" ht="15" thickBot="1" x14ac:dyDescent="0.35">
      <c r="DG4246" s="156"/>
    </row>
    <row r="4247" spans="111:111" ht="15" thickBot="1" x14ac:dyDescent="0.35">
      <c r="DG4247" s="156"/>
    </row>
    <row r="4248" spans="111:111" ht="15" thickBot="1" x14ac:dyDescent="0.35">
      <c r="DG4248" s="156"/>
    </row>
    <row r="4249" spans="111:111" ht="15" thickBot="1" x14ac:dyDescent="0.35">
      <c r="DG4249" s="156"/>
    </row>
    <row r="4250" spans="111:111" ht="15" thickBot="1" x14ac:dyDescent="0.35">
      <c r="DG4250" s="156"/>
    </row>
    <row r="4251" spans="111:111" ht="15" thickBot="1" x14ac:dyDescent="0.35">
      <c r="DG4251" s="156"/>
    </row>
    <row r="4252" spans="111:111" ht="15" thickBot="1" x14ac:dyDescent="0.35">
      <c r="DG4252" s="156"/>
    </row>
    <row r="4253" spans="111:111" ht="15" thickBot="1" x14ac:dyDescent="0.35">
      <c r="DG4253" s="156"/>
    </row>
    <row r="4254" spans="111:111" ht="15" thickBot="1" x14ac:dyDescent="0.35">
      <c r="DG4254" s="156"/>
    </row>
    <row r="4255" spans="111:111" ht="15" thickBot="1" x14ac:dyDescent="0.35">
      <c r="DG4255" s="156"/>
    </row>
    <row r="4256" spans="111:111" ht="15" thickBot="1" x14ac:dyDescent="0.35">
      <c r="DG4256" s="156"/>
    </row>
    <row r="4257" spans="111:111" ht="15" thickBot="1" x14ac:dyDescent="0.35">
      <c r="DG4257" s="156"/>
    </row>
    <row r="4258" spans="111:111" ht="15" thickBot="1" x14ac:dyDescent="0.35">
      <c r="DG4258" s="156"/>
    </row>
    <row r="4259" spans="111:111" ht="15" thickBot="1" x14ac:dyDescent="0.35">
      <c r="DG4259" s="156"/>
    </row>
    <row r="4260" spans="111:111" ht="15" thickBot="1" x14ac:dyDescent="0.35">
      <c r="DG4260" s="156"/>
    </row>
    <row r="4261" spans="111:111" ht="15" thickBot="1" x14ac:dyDescent="0.35">
      <c r="DG4261" s="156"/>
    </row>
    <row r="4262" spans="111:111" ht="15" thickBot="1" x14ac:dyDescent="0.35">
      <c r="DG4262" s="156"/>
    </row>
    <row r="4263" spans="111:111" ht="15" thickBot="1" x14ac:dyDescent="0.35">
      <c r="DG4263" s="156"/>
    </row>
    <row r="4264" spans="111:111" ht="15" thickBot="1" x14ac:dyDescent="0.35">
      <c r="DG4264" s="156"/>
    </row>
    <row r="4265" spans="111:111" ht="15" thickBot="1" x14ac:dyDescent="0.35">
      <c r="DG4265" s="156"/>
    </row>
    <row r="4266" spans="111:111" ht="15" thickBot="1" x14ac:dyDescent="0.35">
      <c r="DG4266" s="156"/>
    </row>
    <row r="4267" spans="111:111" ht="15" thickBot="1" x14ac:dyDescent="0.35">
      <c r="DG4267" s="156"/>
    </row>
    <row r="4268" spans="111:111" ht="15" thickBot="1" x14ac:dyDescent="0.35">
      <c r="DG4268" s="156"/>
    </row>
    <row r="4269" spans="111:111" ht="15" thickBot="1" x14ac:dyDescent="0.35">
      <c r="DG4269" s="156"/>
    </row>
    <row r="4270" spans="111:111" ht="15" thickBot="1" x14ac:dyDescent="0.35">
      <c r="DG4270" s="156"/>
    </row>
    <row r="4271" spans="111:111" ht="15" thickBot="1" x14ac:dyDescent="0.35">
      <c r="DG4271" s="156"/>
    </row>
    <row r="4272" spans="111:111" ht="15" thickBot="1" x14ac:dyDescent="0.35">
      <c r="DG4272" s="156"/>
    </row>
    <row r="4273" spans="111:111" ht="15" thickBot="1" x14ac:dyDescent="0.35">
      <c r="DG4273" s="156"/>
    </row>
    <row r="4274" spans="111:111" ht="15" thickBot="1" x14ac:dyDescent="0.35">
      <c r="DG4274" s="156"/>
    </row>
    <row r="4275" spans="111:111" ht="15" thickBot="1" x14ac:dyDescent="0.35">
      <c r="DG4275" s="156"/>
    </row>
    <row r="4276" spans="111:111" ht="15" thickBot="1" x14ac:dyDescent="0.35">
      <c r="DG4276" s="156"/>
    </row>
    <row r="4277" spans="111:111" ht="15" thickBot="1" x14ac:dyDescent="0.35">
      <c r="DG4277" s="156"/>
    </row>
    <row r="4278" spans="111:111" ht="15" thickBot="1" x14ac:dyDescent="0.35">
      <c r="DG4278" s="156"/>
    </row>
    <row r="4279" spans="111:111" ht="15" thickBot="1" x14ac:dyDescent="0.35">
      <c r="DG4279" s="156"/>
    </row>
    <row r="4280" spans="111:111" ht="15" thickBot="1" x14ac:dyDescent="0.35">
      <c r="DG4280" s="156"/>
    </row>
    <row r="4281" spans="111:111" ht="15" thickBot="1" x14ac:dyDescent="0.35">
      <c r="DG4281" s="156"/>
    </row>
    <row r="4282" spans="111:111" ht="15" thickBot="1" x14ac:dyDescent="0.35">
      <c r="DG4282" s="156"/>
    </row>
    <row r="4283" spans="111:111" ht="15" thickBot="1" x14ac:dyDescent="0.35">
      <c r="DG4283" s="156"/>
    </row>
    <row r="4284" spans="111:111" ht="15" thickBot="1" x14ac:dyDescent="0.35">
      <c r="DG4284" s="156"/>
    </row>
    <row r="4285" spans="111:111" ht="15" thickBot="1" x14ac:dyDescent="0.35">
      <c r="DG4285" s="156"/>
    </row>
    <row r="4286" spans="111:111" ht="15" thickBot="1" x14ac:dyDescent="0.35">
      <c r="DG4286" s="156"/>
    </row>
    <row r="4287" spans="111:111" ht="15" thickBot="1" x14ac:dyDescent="0.35">
      <c r="DG4287" s="156"/>
    </row>
    <row r="4288" spans="111:111" ht="15" thickBot="1" x14ac:dyDescent="0.35">
      <c r="DG4288" s="156"/>
    </row>
    <row r="4289" spans="111:111" ht="15" thickBot="1" x14ac:dyDescent="0.35">
      <c r="DG4289" s="156"/>
    </row>
    <row r="4290" spans="111:111" ht="15" thickBot="1" x14ac:dyDescent="0.35">
      <c r="DG4290" s="156"/>
    </row>
    <row r="4291" spans="111:111" ht="15" thickBot="1" x14ac:dyDescent="0.35">
      <c r="DG4291" s="156"/>
    </row>
    <row r="4292" spans="111:111" ht="15" thickBot="1" x14ac:dyDescent="0.35">
      <c r="DG4292" s="156"/>
    </row>
    <row r="4293" spans="111:111" ht="15" thickBot="1" x14ac:dyDescent="0.35">
      <c r="DG4293" s="156"/>
    </row>
    <row r="4294" spans="111:111" ht="15" thickBot="1" x14ac:dyDescent="0.35">
      <c r="DG4294" s="156"/>
    </row>
    <row r="4295" spans="111:111" ht="15" thickBot="1" x14ac:dyDescent="0.35">
      <c r="DG4295" s="156"/>
    </row>
    <row r="4296" spans="111:111" ht="15" thickBot="1" x14ac:dyDescent="0.35">
      <c r="DG4296" s="156"/>
    </row>
    <row r="4297" spans="111:111" ht="15" thickBot="1" x14ac:dyDescent="0.35">
      <c r="DG4297" s="156"/>
    </row>
    <row r="4298" spans="111:111" ht="15" thickBot="1" x14ac:dyDescent="0.35">
      <c r="DG4298" s="156"/>
    </row>
    <row r="4299" spans="111:111" ht="15" thickBot="1" x14ac:dyDescent="0.35">
      <c r="DG4299" s="156"/>
    </row>
    <row r="4300" spans="111:111" ht="15" thickBot="1" x14ac:dyDescent="0.35">
      <c r="DG4300" s="156"/>
    </row>
    <row r="4301" spans="111:111" ht="15" thickBot="1" x14ac:dyDescent="0.35">
      <c r="DG4301" s="156"/>
    </row>
    <row r="4302" spans="111:111" ht="15" thickBot="1" x14ac:dyDescent="0.35">
      <c r="DG4302" s="156"/>
    </row>
    <row r="4303" spans="111:111" ht="15" thickBot="1" x14ac:dyDescent="0.35">
      <c r="DG4303" s="156"/>
    </row>
    <row r="4304" spans="111:111" ht="15" thickBot="1" x14ac:dyDescent="0.35">
      <c r="DG4304" s="156"/>
    </row>
    <row r="4305" spans="111:111" ht="15" thickBot="1" x14ac:dyDescent="0.35">
      <c r="DG4305" s="156"/>
    </row>
    <row r="4306" spans="111:111" ht="15" thickBot="1" x14ac:dyDescent="0.35">
      <c r="DG4306" s="156"/>
    </row>
    <row r="4307" spans="111:111" ht="15" thickBot="1" x14ac:dyDescent="0.35">
      <c r="DG4307" s="156"/>
    </row>
    <row r="4308" spans="111:111" ht="15" thickBot="1" x14ac:dyDescent="0.35">
      <c r="DG4308" s="156"/>
    </row>
    <row r="4309" spans="111:111" ht="15" thickBot="1" x14ac:dyDescent="0.35">
      <c r="DG4309" s="156"/>
    </row>
    <row r="4310" spans="111:111" ht="15" thickBot="1" x14ac:dyDescent="0.35">
      <c r="DG4310" s="156"/>
    </row>
    <row r="4311" spans="111:111" ht="15" thickBot="1" x14ac:dyDescent="0.35">
      <c r="DG4311" s="156"/>
    </row>
    <row r="4312" spans="111:111" ht="15" thickBot="1" x14ac:dyDescent="0.35">
      <c r="DG4312" s="156"/>
    </row>
    <row r="4313" spans="111:111" ht="15" thickBot="1" x14ac:dyDescent="0.35">
      <c r="DG4313" s="156"/>
    </row>
    <row r="4314" spans="111:111" ht="15" thickBot="1" x14ac:dyDescent="0.35">
      <c r="DG4314" s="156"/>
    </row>
    <row r="4315" spans="111:111" ht="15" thickBot="1" x14ac:dyDescent="0.35">
      <c r="DG4315" s="156"/>
    </row>
    <row r="4316" spans="111:111" ht="15" thickBot="1" x14ac:dyDescent="0.35">
      <c r="DG4316" s="156"/>
    </row>
    <row r="4317" spans="111:111" ht="15" thickBot="1" x14ac:dyDescent="0.35">
      <c r="DG4317" s="156"/>
    </row>
    <row r="4318" spans="111:111" ht="15" thickBot="1" x14ac:dyDescent="0.35">
      <c r="DG4318" s="156"/>
    </row>
    <row r="4319" spans="111:111" ht="15" thickBot="1" x14ac:dyDescent="0.35">
      <c r="DG4319" s="156"/>
    </row>
    <row r="4320" spans="111:111" ht="15" thickBot="1" x14ac:dyDescent="0.35">
      <c r="DG4320" s="156"/>
    </row>
    <row r="4321" spans="111:111" ht="15" thickBot="1" x14ac:dyDescent="0.35">
      <c r="DG4321" s="156"/>
    </row>
    <row r="4322" spans="111:111" ht="15" thickBot="1" x14ac:dyDescent="0.35">
      <c r="DG4322" s="156"/>
    </row>
    <row r="4323" spans="111:111" ht="15" thickBot="1" x14ac:dyDescent="0.35">
      <c r="DG4323" s="156"/>
    </row>
    <row r="4324" spans="111:111" ht="15" thickBot="1" x14ac:dyDescent="0.35">
      <c r="DG4324" s="156"/>
    </row>
    <row r="4325" spans="111:111" ht="15" thickBot="1" x14ac:dyDescent="0.35">
      <c r="DG4325" s="156"/>
    </row>
    <row r="4326" spans="111:111" ht="15" thickBot="1" x14ac:dyDescent="0.35">
      <c r="DG4326" s="156"/>
    </row>
    <row r="4327" spans="111:111" ht="15" thickBot="1" x14ac:dyDescent="0.35">
      <c r="DG4327" s="156"/>
    </row>
    <row r="4328" spans="111:111" ht="15" thickBot="1" x14ac:dyDescent="0.35">
      <c r="DG4328" s="156"/>
    </row>
    <row r="4329" spans="111:111" ht="15" thickBot="1" x14ac:dyDescent="0.35">
      <c r="DG4329" s="156"/>
    </row>
    <row r="4330" spans="111:111" ht="15" thickBot="1" x14ac:dyDescent="0.35">
      <c r="DG4330" s="156"/>
    </row>
    <row r="4331" spans="111:111" ht="15" thickBot="1" x14ac:dyDescent="0.35">
      <c r="DG4331" s="156"/>
    </row>
    <row r="4332" spans="111:111" ht="15" thickBot="1" x14ac:dyDescent="0.35">
      <c r="DG4332" s="156"/>
    </row>
    <row r="4333" spans="111:111" ht="15" thickBot="1" x14ac:dyDescent="0.35">
      <c r="DG4333" s="156"/>
    </row>
    <row r="4334" spans="111:111" ht="15" thickBot="1" x14ac:dyDescent="0.35">
      <c r="DG4334" s="156"/>
    </row>
    <row r="4335" spans="111:111" ht="15" thickBot="1" x14ac:dyDescent="0.35">
      <c r="DG4335" s="156"/>
    </row>
    <row r="4336" spans="111:111" ht="15" thickBot="1" x14ac:dyDescent="0.35">
      <c r="DG4336" s="156"/>
    </row>
    <row r="4337" spans="111:111" ht="15" thickBot="1" x14ac:dyDescent="0.35">
      <c r="DG4337" s="156"/>
    </row>
    <row r="4338" spans="111:111" ht="15" thickBot="1" x14ac:dyDescent="0.35">
      <c r="DG4338" s="156"/>
    </row>
    <row r="4339" spans="111:111" ht="15" thickBot="1" x14ac:dyDescent="0.35">
      <c r="DG4339" s="156"/>
    </row>
    <row r="4340" spans="111:111" ht="15" thickBot="1" x14ac:dyDescent="0.35">
      <c r="DG4340" s="156"/>
    </row>
    <row r="4341" spans="111:111" ht="15" thickBot="1" x14ac:dyDescent="0.35">
      <c r="DG4341" s="156"/>
    </row>
    <row r="4342" spans="111:111" ht="15" thickBot="1" x14ac:dyDescent="0.35">
      <c r="DG4342" s="156"/>
    </row>
    <row r="4343" spans="111:111" ht="15" thickBot="1" x14ac:dyDescent="0.35">
      <c r="DG4343" s="156"/>
    </row>
    <row r="4344" spans="111:111" ht="15" thickBot="1" x14ac:dyDescent="0.35">
      <c r="DG4344" s="156"/>
    </row>
    <row r="4345" spans="111:111" ht="15" thickBot="1" x14ac:dyDescent="0.35">
      <c r="DG4345" s="156"/>
    </row>
    <row r="4346" spans="111:111" ht="15" thickBot="1" x14ac:dyDescent="0.35">
      <c r="DG4346" s="156"/>
    </row>
    <row r="4347" spans="111:111" ht="15" thickBot="1" x14ac:dyDescent="0.35">
      <c r="DG4347" s="156"/>
    </row>
    <row r="4348" spans="111:111" ht="15" thickBot="1" x14ac:dyDescent="0.35">
      <c r="DG4348" s="156"/>
    </row>
    <row r="4349" spans="111:111" ht="15" thickBot="1" x14ac:dyDescent="0.35">
      <c r="DG4349" s="156"/>
    </row>
    <row r="4350" spans="111:111" ht="15" thickBot="1" x14ac:dyDescent="0.35">
      <c r="DG4350" s="156"/>
    </row>
    <row r="4351" spans="111:111" ht="15" thickBot="1" x14ac:dyDescent="0.35">
      <c r="DG4351" s="156"/>
    </row>
    <row r="4352" spans="111:111" ht="15" thickBot="1" x14ac:dyDescent="0.35">
      <c r="DG4352" s="156"/>
    </row>
    <row r="4353" spans="111:111" ht="15" thickBot="1" x14ac:dyDescent="0.35">
      <c r="DG4353" s="156"/>
    </row>
    <row r="4354" spans="111:111" ht="15" thickBot="1" x14ac:dyDescent="0.35">
      <c r="DG4354" s="156"/>
    </row>
    <row r="4355" spans="111:111" ht="15" thickBot="1" x14ac:dyDescent="0.35">
      <c r="DG4355" s="156"/>
    </row>
    <row r="4356" spans="111:111" ht="15" thickBot="1" x14ac:dyDescent="0.35">
      <c r="DG4356" s="156"/>
    </row>
    <row r="4357" spans="111:111" ht="15" thickBot="1" x14ac:dyDescent="0.35">
      <c r="DG4357" s="156"/>
    </row>
    <row r="4358" spans="111:111" ht="15" thickBot="1" x14ac:dyDescent="0.35">
      <c r="DG4358" s="156"/>
    </row>
    <row r="4359" spans="111:111" ht="15" thickBot="1" x14ac:dyDescent="0.35">
      <c r="DG4359" s="156"/>
    </row>
    <row r="4360" spans="111:111" ht="15" thickBot="1" x14ac:dyDescent="0.35">
      <c r="DG4360" s="156"/>
    </row>
    <row r="4361" spans="111:111" ht="15" thickBot="1" x14ac:dyDescent="0.35">
      <c r="DG4361" s="156"/>
    </row>
    <row r="4362" spans="111:111" ht="15" thickBot="1" x14ac:dyDescent="0.35">
      <c r="DG4362" s="156"/>
    </row>
    <row r="4363" spans="111:111" ht="15" thickBot="1" x14ac:dyDescent="0.35">
      <c r="DG4363" s="156"/>
    </row>
    <row r="4364" spans="111:111" ht="15" thickBot="1" x14ac:dyDescent="0.35">
      <c r="DG4364" s="156"/>
    </row>
    <row r="4365" spans="111:111" ht="15" thickBot="1" x14ac:dyDescent="0.35">
      <c r="DG4365" s="156"/>
    </row>
    <row r="4366" spans="111:111" ht="15" thickBot="1" x14ac:dyDescent="0.35">
      <c r="DG4366" s="156"/>
    </row>
    <row r="4367" spans="111:111" ht="15" thickBot="1" x14ac:dyDescent="0.35">
      <c r="DG4367" s="156"/>
    </row>
    <row r="4368" spans="111:111" ht="15" thickBot="1" x14ac:dyDescent="0.35">
      <c r="DG4368" s="156"/>
    </row>
    <row r="4369" spans="111:111" ht="15" thickBot="1" x14ac:dyDescent="0.35">
      <c r="DG4369" s="156"/>
    </row>
    <row r="4370" spans="111:111" ht="15" thickBot="1" x14ac:dyDescent="0.35">
      <c r="DG4370" s="156"/>
    </row>
    <row r="4371" spans="111:111" ht="15" thickBot="1" x14ac:dyDescent="0.35">
      <c r="DG4371" s="156"/>
    </row>
    <row r="4372" spans="111:111" ht="15" thickBot="1" x14ac:dyDescent="0.35">
      <c r="DG4372" s="156"/>
    </row>
    <row r="4373" spans="111:111" ht="15" thickBot="1" x14ac:dyDescent="0.35">
      <c r="DG4373" s="156"/>
    </row>
    <row r="4374" spans="111:111" ht="15" thickBot="1" x14ac:dyDescent="0.35">
      <c r="DG4374" s="156"/>
    </row>
    <row r="4375" spans="111:111" ht="15" thickBot="1" x14ac:dyDescent="0.35">
      <c r="DG4375" s="156"/>
    </row>
    <row r="4376" spans="111:111" ht="15" thickBot="1" x14ac:dyDescent="0.35">
      <c r="DG4376" s="156"/>
    </row>
    <row r="4377" spans="111:111" ht="15" thickBot="1" x14ac:dyDescent="0.35">
      <c r="DG4377" s="156"/>
    </row>
    <row r="4378" spans="111:111" ht="15" thickBot="1" x14ac:dyDescent="0.35">
      <c r="DG4378" s="156"/>
    </row>
    <row r="4379" spans="111:111" ht="15" thickBot="1" x14ac:dyDescent="0.35">
      <c r="DG4379" s="156"/>
    </row>
    <row r="4380" spans="111:111" ht="15" thickBot="1" x14ac:dyDescent="0.35">
      <c r="DG4380" s="156"/>
    </row>
    <row r="4381" spans="111:111" ht="15" thickBot="1" x14ac:dyDescent="0.35">
      <c r="DG4381" s="156"/>
    </row>
    <row r="4382" spans="111:111" ht="15" thickBot="1" x14ac:dyDescent="0.35">
      <c r="DG4382" s="156"/>
    </row>
    <row r="4383" spans="111:111" ht="15" thickBot="1" x14ac:dyDescent="0.35">
      <c r="DG4383" s="156"/>
    </row>
    <row r="4384" spans="111:111" ht="15" thickBot="1" x14ac:dyDescent="0.35">
      <c r="DG4384" s="156"/>
    </row>
    <row r="4385" spans="111:111" ht="15" thickBot="1" x14ac:dyDescent="0.35">
      <c r="DG4385" s="156"/>
    </row>
    <row r="4386" spans="111:111" ht="15" thickBot="1" x14ac:dyDescent="0.35">
      <c r="DG4386" s="156"/>
    </row>
    <row r="4387" spans="111:111" ht="15" thickBot="1" x14ac:dyDescent="0.35">
      <c r="DG4387" s="156"/>
    </row>
    <row r="4388" spans="111:111" ht="15" thickBot="1" x14ac:dyDescent="0.35">
      <c r="DG4388" s="156"/>
    </row>
    <row r="4389" spans="111:111" ht="15" thickBot="1" x14ac:dyDescent="0.35">
      <c r="DG4389" s="156"/>
    </row>
    <row r="4390" spans="111:111" ht="15" thickBot="1" x14ac:dyDescent="0.35">
      <c r="DG4390" s="156"/>
    </row>
    <row r="4391" spans="111:111" ht="15" thickBot="1" x14ac:dyDescent="0.35">
      <c r="DG4391" s="156"/>
    </row>
    <row r="4392" spans="111:111" ht="15" thickBot="1" x14ac:dyDescent="0.35">
      <c r="DG4392" s="156"/>
    </row>
    <row r="4393" spans="111:111" ht="15" thickBot="1" x14ac:dyDescent="0.35">
      <c r="DG4393" s="156"/>
    </row>
    <row r="4394" spans="111:111" ht="15" thickBot="1" x14ac:dyDescent="0.35">
      <c r="DG4394" s="156"/>
    </row>
    <row r="4395" spans="111:111" ht="15" thickBot="1" x14ac:dyDescent="0.35">
      <c r="DG4395" s="156"/>
    </row>
    <row r="4396" spans="111:111" ht="15" thickBot="1" x14ac:dyDescent="0.35">
      <c r="DG4396" s="156"/>
    </row>
    <row r="4397" spans="111:111" ht="15" thickBot="1" x14ac:dyDescent="0.35">
      <c r="DG4397" s="156"/>
    </row>
    <row r="4398" spans="111:111" ht="15" thickBot="1" x14ac:dyDescent="0.35">
      <c r="DG4398" s="156"/>
    </row>
    <row r="4399" spans="111:111" ht="15" thickBot="1" x14ac:dyDescent="0.35">
      <c r="DG4399" s="156"/>
    </row>
    <row r="4400" spans="111:111" ht="15" thickBot="1" x14ac:dyDescent="0.35">
      <c r="DG4400" s="156"/>
    </row>
    <row r="4401" spans="111:111" ht="15" thickBot="1" x14ac:dyDescent="0.35">
      <c r="DG4401" s="156"/>
    </row>
    <row r="4402" spans="111:111" ht="15" thickBot="1" x14ac:dyDescent="0.35">
      <c r="DG4402" s="156"/>
    </row>
    <row r="4403" spans="111:111" ht="15" thickBot="1" x14ac:dyDescent="0.35">
      <c r="DG4403" s="156"/>
    </row>
    <row r="4404" spans="111:111" ht="15" thickBot="1" x14ac:dyDescent="0.35">
      <c r="DG4404" s="156"/>
    </row>
    <row r="4405" spans="111:111" ht="15" thickBot="1" x14ac:dyDescent="0.35">
      <c r="DG4405" s="156"/>
    </row>
    <row r="4406" spans="111:111" ht="15" thickBot="1" x14ac:dyDescent="0.35">
      <c r="DG4406" s="156"/>
    </row>
    <row r="4407" spans="111:111" ht="15" thickBot="1" x14ac:dyDescent="0.35">
      <c r="DG4407" s="156"/>
    </row>
    <row r="4408" spans="111:111" ht="15" thickBot="1" x14ac:dyDescent="0.35">
      <c r="DG4408" s="156"/>
    </row>
    <row r="4409" spans="111:111" ht="15" thickBot="1" x14ac:dyDescent="0.35">
      <c r="DG4409" s="156"/>
    </row>
    <row r="4410" spans="111:111" ht="15" thickBot="1" x14ac:dyDescent="0.35">
      <c r="DG4410" s="156"/>
    </row>
    <row r="4411" spans="111:111" ht="15" thickBot="1" x14ac:dyDescent="0.35">
      <c r="DG4411" s="156"/>
    </row>
    <row r="4412" spans="111:111" ht="15" thickBot="1" x14ac:dyDescent="0.35">
      <c r="DG4412" s="156"/>
    </row>
    <row r="4413" spans="111:111" ht="15" thickBot="1" x14ac:dyDescent="0.35">
      <c r="DG4413" s="156"/>
    </row>
    <row r="4414" spans="111:111" ht="15" thickBot="1" x14ac:dyDescent="0.35">
      <c r="DG4414" s="156"/>
    </row>
    <row r="4415" spans="111:111" ht="15" thickBot="1" x14ac:dyDescent="0.35">
      <c r="DG4415" s="156"/>
    </row>
    <row r="4416" spans="111:111" ht="15" thickBot="1" x14ac:dyDescent="0.35">
      <c r="DG4416" s="156"/>
    </row>
    <row r="4417" spans="111:111" ht="15" thickBot="1" x14ac:dyDescent="0.35">
      <c r="DG4417" s="156"/>
    </row>
    <row r="4418" spans="111:111" ht="15" thickBot="1" x14ac:dyDescent="0.35">
      <c r="DG4418" s="156"/>
    </row>
    <row r="4419" spans="111:111" ht="15" thickBot="1" x14ac:dyDescent="0.35">
      <c r="DG4419" s="156"/>
    </row>
    <row r="4420" spans="111:111" ht="15" thickBot="1" x14ac:dyDescent="0.35">
      <c r="DG4420" s="156"/>
    </row>
    <row r="4421" spans="111:111" ht="15" thickBot="1" x14ac:dyDescent="0.35">
      <c r="DG4421" s="156"/>
    </row>
    <row r="4422" spans="111:111" ht="15" thickBot="1" x14ac:dyDescent="0.35">
      <c r="DG4422" s="156"/>
    </row>
    <row r="4423" spans="111:111" ht="15" thickBot="1" x14ac:dyDescent="0.35">
      <c r="DG4423" s="156"/>
    </row>
    <row r="4424" spans="111:111" ht="15" thickBot="1" x14ac:dyDescent="0.35">
      <c r="DG4424" s="156"/>
    </row>
    <row r="4425" spans="111:111" ht="15" thickBot="1" x14ac:dyDescent="0.35">
      <c r="DG4425" s="156"/>
    </row>
    <row r="4426" spans="111:111" ht="15" thickBot="1" x14ac:dyDescent="0.35">
      <c r="DG4426" s="156"/>
    </row>
    <row r="4427" spans="111:111" ht="15" thickBot="1" x14ac:dyDescent="0.35">
      <c r="DG4427" s="156"/>
    </row>
    <row r="4428" spans="111:111" ht="15" thickBot="1" x14ac:dyDescent="0.35">
      <c r="DG4428" s="156"/>
    </row>
    <row r="4429" spans="111:111" ht="15" thickBot="1" x14ac:dyDescent="0.35">
      <c r="DG4429" s="156"/>
    </row>
    <row r="4430" spans="111:111" ht="15" thickBot="1" x14ac:dyDescent="0.35">
      <c r="DG4430" s="156"/>
    </row>
    <row r="4431" spans="111:111" ht="15" thickBot="1" x14ac:dyDescent="0.35">
      <c r="DG4431" s="156"/>
    </row>
    <row r="4432" spans="111:111" ht="15" thickBot="1" x14ac:dyDescent="0.35">
      <c r="DG4432" s="156"/>
    </row>
    <row r="4433" spans="111:111" ht="15" thickBot="1" x14ac:dyDescent="0.35">
      <c r="DG4433" s="156"/>
    </row>
    <row r="4434" spans="111:111" ht="15" thickBot="1" x14ac:dyDescent="0.35">
      <c r="DG4434" s="156"/>
    </row>
    <row r="4435" spans="111:111" ht="15" thickBot="1" x14ac:dyDescent="0.35">
      <c r="DG4435" s="156"/>
    </row>
    <row r="4436" spans="111:111" ht="15" thickBot="1" x14ac:dyDescent="0.35">
      <c r="DG4436" s="156"/>
    </row>
    <row r="4437" spans="111:111" ht="15" thickBot="1" x14ac:dyDescent="0.35">
      <c r="DG4437" s="156"/>
    </row>
    <row r="4438" spans="111:111" ht="15" thickBot="1" x14ac:dyDescent="0.35">
      <c r="DG4438" s="156"/>
    </row>
    <row r="4439" spans="111:111" ht="15" thickBot="1" x14ac:dyDescent="0.35">
      <c r="DG4439" s="156"/>
    </row>
    <row r="4440" spans="111:111" ht="15" thickBot="1" x14ac:dyDescent="0.35">
      <c r="DG4440" s="156"/>
    </row>
    <row r="4441" spans="111:111" ht="15" thickBot="1" x14ac:dyDescent="0.35">
      <c r="DG4441" s="156"/>
    </row>
    <row r="4442" spans="111:111" ht="15" thickBot="1" x14ac:dyDescent="0.35">
      <c r="DG4442" s="156"/>
    </row>
    <row r="4443" spans="111:111" ht="15" thickBot="1" x14ac:dyDescent="0.35">
      <c r="DG4443" s="156"/>
    </row>
    <row r="4444" spans="111:111" ht="15" thickBot="1" x14ac:dyDescent="0.35">
      <c r="DG4444" s="156"/>
    </row>
    <row r="4445" spans="111:111" ht="15" thickBot="1" x14ac:dyDescent="0.35">
      <c r="DG4445" s="156"/>
    </row>
    <row r="4446" spans="111:111" ht="15" thickBot="1" x14ac:dyDescent="0.35">
      <c r="DG4446" s="156"/>
    </row>
    <row r="4447" spans="111:111" ht="15" thickBot="1" x14ac:dyDescent="0.35">
      <c r="DG4447" s="156"/>
    </row>
    <row r="4448" spans="111:111" ht="15" thickBot="1" x14ac:dyDescent="0.35">
      <c r="DG4448" s="156"/>
    </row>
    <row r="4449" spans="111:111" ht="15" thickBot="1" x14ac:dyDescent="0.35">
      <c r="DG4449" s="156"/>
    </row>
    <row r="4450" spans="111:111" ht="15" thickBot="1" x14ac:dyDescent="0.35">
      <c r="DG4450" s="156"/>
    </row>
    <row r="4451" spans="111:111" ht="15" thickBot="1" x14ac:dyDescent="0.35">
      <c r="DG4451" s="156"/>
    </row>
    <row r="4452" spans="111:111" ht="15" thickBot="1" x14ac:dyDescent="0.35">
      <c r="DG4452" s="156"/>
    </row>
    <row r="4453" spans="111:111" ht="15" thickBot="1" x14ac:dyDescent="0.35">
      <c r="DG4453" s="156"/>
    </row>
    <row r="4454" spans="111:111" ht="15" thickBot="1" x14ac:dyDescent="0.35">
      <c r="DG4454" s="156"/>
    </row>
    <row r="4455" spans="111:111" ht="15" thickBot="1" x14ac:dyDescent="0.35">
      <c r="DG4455" s="156"/>
    </row>
    <row r="4456" spans="111:111" ht="15" thickBot="1" x14ac:dyDescent="0.35">
      <c r="DG4456" s="156"/>
    </row>
    <row r="4457" spans="111:111" ht="15" thickBot="1" x14ac:dyDescent="0.35">
      <c r="DG4457" s="156"/>
    </row>
    <row r="4458" spans="111:111" ht="15" thickBot="1" x14ac:dyDescent="0.35">
      <c r="DG4458" s="156"/>
    </row>
    <row r="4459" spans="111:111" ht="15" thickBot="1" x14ac:dyDescent="0.35">
      <c r="DG4459" s="156"/>
    </row>
    <row r="4460" spans="111:111" ht="15" thickBot="1" x14ac:dyDescent="0.35">
      <c r="DG4460" s="156"/>
    </row>
    <row r="4461" spans="111:111" ht="15" thickBot="1" x14ac:dyDescent="0.35">
      <c r="DG4461" s="156"/>
    </row>
    <row r="4462" spans="111:111" ht="15" thickBot="1" x14ac:dyDescent="0.35">
      <c r="DG4462" s="156"/>
    </row>
    <row r="4463" spans="111:111" ht="15" thickBot="1" x14ac:dyDescent="0.35">
      <c r="DG4463" s="156"/>
    </row>
    <row r="4464" spans="111:111" ht="15" thickBot="1" x14ac:dyDescent="0.35">
      <c r="DG4464" s="156"/>
    </row>
    <row r="4465" spans="111:111" ht="15" thickBot="1" x14ac:dyDescent="0.35">
      <c r="DG4465" s="156"/>
    </row>
    <row r="4466" spans="111:111" ht="15" thickBot="1" x14ac:dyDescent="0.35">
      <c r="DG4466" s="156"/>
    </row>
    <row r="4467" spans="111:111" ht="15" thickBot="1" x14ac:dyDescent="0.35">
      <c r="DG4467" s="156"/>
    </row>
    <row r="4468" spans="111:111" ht="15" thickBot="1" x14ac:dyDescent="0.35">
      <c r="DG4468" s="156"/>
    </row>
    <row r="4469" spans="111:111" ht="15" thickBot="1" x14ac:dyDescent="0.35">
      <c r="DG4469" s="156"/>
    </row>
    <row r="4470" spans="111:111" ht="15" thickBot="1" x14ac:dyDescent="0.35">
      <c r="DG4470" s="156"/>
    </row>
    <row r="4471" spans="111:111" ht="15" thickBot="1" x14ac:dyDescent="0.35">
      <c r="DG4471" s="156"/>
    </row>
    <row r="4472" spans="111:111" ht="15" thickBot="1" x14ac:dyDescent="0.35">
      <c r="DG4472" s="156"/>
    </row>
    <row r="4473" spans="111:111" ht="15" thickBot="1" x14ac:dyDescent="0.35">
      <c r="DG4473" s="156"/>
    </row>
    <row r="4474" spans="111:111" ht="15" thickBot="1" x14ac:dyDescent="0.35">
      <c r="DG4474" s="156"/>
    </row>
    <row r="4475" spans="111:111" ht="15" thickBot="1" x14ac:dyDescent="0.35">
      <c r="DG4475" s="156"/>
    </row>
    <row r="4476" spans="111:111" ht="15" thickBot="1" x14ac:dyDescent="0.35">
      <c r="DG4476" s="156"/>
    </row>
    <row r="4477" spans="111:111" ht="15" thickBot="1" x14ac:dyDescent="0.35">
      <c r="DG4477" s="156"/>
    </row>
    <row r="4478" spans="111:111" ht="15" thickBot="1" x14ac:dyDescent="0.35">
      <c r="DG4478" s="156"/>
    </row>
    <row r="4479" spans="111:111" ht="15" thickBot="1" x14ac:dyDescent="0.35">
      <c r="DG4479" s="156"/>
    </row>
    <row r="4480" spans="111:111" ht="15" thickBot="1" x14ac:dyDescent="0.35">
      <c r="DG4480" s="156"/>
    </row>
    <row r="4481" spans="111:111" ht="15" thickBot="1" x14ac:dyDescent="0.35">
      <c r="DG4481" s="156"/>
    </row>
    <row r="4482" spans="111:111" ht="15" thickBot="1" x14ac:dyDescent="0.35">
      <c r="DG4482" s="156"/>
    </row>
    <row r="4483" spans="111:111" ht="15" thickBot="1" x14ac:dyDescent="0.35">
      <c r="DG4483" s="156"/>
    </row>
    <row r="4484" spans="111:111" ht="15" thickBot="1" x14ac:dyDescent="0.35">
      <c r="DG4484" s="156"/>
    </row>
    <row r="4485" spans="111:111" ht="15" thickBot="1" x14ac:dyDescent="0.35">
      <c r="DG4485" s="156"/>
    </row>
    <row r="4486" spans="111:111" ht="15" thickBot="1" x14ac:dyDescent="0.35">
      <c r="DG4486" s="156"/>
    </row>
    <row r="4487" spans="111:111" ht="15" thickBot="1" x14ac:dyDescent="0.35">
      <c r="DG4487" s="156"/>
    </row>
    <row r="4488" spans="111:111" ht="15" thickBot="1" x14ac:dyDescent="0.35">
      <c r="DG4488" s="156"/>
    </row>
    <row r="4489" spans="111:111" ht="15" thickBot="1" x14ac:dyDescent="0.35">
      <c r="DG4489" s="156"/>
    </row>
    <row r="4490" spans="111:111" ht="15" thickBot="1" x14ac:dyDescent="0.35">
      <c r="DG4490" s="156"/>
    </row>
    <row r="4491" spans="111:111" ht="15" thickBot="1" x14ac:dyDescent="0.35">
      <c r="DG4491" s="156"/>
    </row>
    <row r="4492" spans="111:111" ht="15" thickBot="1" x14ac:dyDescent="0.35">
      <c r="DG4492" s="156"/>
    </row>
    <row r="4493" spans="111:111" ht="15" thickBot="1" x14ac:dyDescent="0.35">
      <c r="DG4493" s="156"/>
    </row>
    <row r="4494" spans="111:111" ht="15" thickBot="1" x14ac:dyDescent="0.35">
      <c r="DG4494" s="156"/>
    </row>
    <row r="4495" spans="111:111" ht="15" thickBot="1" x14ac:dyDescent="0.35">
      <c r="DG4495" s="156"/>
    </row>
    <row r="4496" spans="111:111" ht="15" thickBot="1" x14ac:dyDescent="0.35">
      <c r="DG4496" s="156"/>
    </row>
    <row r="4497" spans="111:111" ht="15" thickBot="1" x14ac:dyDescent="0.35">
      <c r="DG4497" s="156"/>
    </row>
    <row r="4498" spans="111:111" ht="15" thickBot="1" x14ac:dyDescent="0.35">
      <c r="DG4498" s="156"/>
    </row>
    <row r="4499" spans="111:111" ht="15" thickBot="1" x14ac:dyDescent="0.35">
      <c r="DG4499" s="156"/>
    </row>
    <row r="4500" spans="111:111" ht="15" thickBot="1" x14ac:dyDescent="0.35">
      <c r="DG4500" s="156"/>
    </row>
    <row r="4501" spans="111:111" ht="15" thickBot="1" x14ac:dyDescent="0.35">
      <c r="DG4501" s="156"/>
    </row>
    <row r="4502" spans="111:111" ht="15" thickBot="1" x14ac:dyDescent="0.35">
      <c r="DG4502" s="156"/>
    </row>
    <row r="4503" spans="111:111" ht="15" thickBot="1" x14ac:dyDescent="0.35">
      <c r="DG4503" s="156"/>
    </row>
    <row r="4504" spans="111:111" ht="15" thickBot="1" x14ac:dyDescent="0.35">
      <c r="DG4504" s="156"/>
    </row>
    <row r="4505" spans="111:111" ht="15" thickBot="1" x14ac:dyDescent="0.35">
      <c r="DG4505" s="156"/>
    </row>
    <row r="4506" spans="111:111" ht="15" thickBot="1" x14ac:dyDescent="0.35">
      <c r="DG4506" s="156"/>
    </row>
    <row r="4507" spans="111:111" ht="15" thickBot="1" x14ac:dyDescent="0.35">
      <c r="DG4507" s="156"/>
    </row>
    <row r="4508" spans="111:111" ht="15" thickBot="1" x14ac:dyDescent="0.35">
      <c r="DG4508" s="156"/>
    </row>
    <row r="4509" spans="111:111" ht="15" thickBot="1" x14ac:dyDescent="0.35">
      <c r="DG4509" s="156"/>
    </row>
    <row r="4510" spans="111:111" ht="15" thickBot="1" x14ac:dyDescent="0.35">
      <c r="DG4510" s="156"/>
    </row>
    <row r="4511" spans="111:111" ht="15" thickBot="1" x14ac:dyDescent="0.35">
      <c r="DG4511" s="156"/>
    </row>
    <row r="4512" spans="111:111" ht="15" thickBot="1" x14ac:dyDescent="0.35">
      <c r="DG4512" s="156"/>
    </row>
    <row r="4513" spans="111:111" ht="15" thickBot="1" x14ac:dyDescent="0.35">
      <c r="DG4513" s="156"/>
    </row>
    <row r="4514" spans="111:111" ht="15" thickBot="1" x14ac:dyDescent="0.35">
      <c r="DG4514" s="156"/>
    </row>
    <row r="4515" spans="111:111" ht="15" thickBot="1" x14ac:dyDescent="0.35">
      <c r="DG4515" s="156"/>
    </row>
    <row r="4516" spans="111:111" ht="15" thickBot="1" x14ac:dyDescent="0.35">
      <c r="DG4516" s="156"/>
    </row>
    <row r="4517" spans="111:111" ht="15" thickBot="1" x14ac:dyDescent="0.35">
      <c r="DG4517" s="156"/>
    </row>
    <row r="4518" spans="111:111" ht="15" thickBot="1" x14ac:dyDescent="0.35">
      <c r="DG4518" s="156"/>
    </row>
    <row r="4519" spans="111:111" ht="15" thickBot="1" x14ac:dyDescent="0.35">
      <c r="DG4519" s="156"/>
    </row>
    <row r="4520" spans="111:111" ht="15" thickBot="1" x14ac:dyDescent="0.35">
      <c r="DG4520" s="156"/>
    </row>
    <row r="4521" spans="111:111" ht="15" thickBot="1" x14ac:dyDescent="0.35">
      <c r="DG4521" s="156"/>
    </row>
    <row r="4522" spans="111:111" ht="15" thickBot="1" x14ac:dyDescent="0.35">
      <c r="DG4522" s="156"/>
    </row>
    <row r="4523" spans="111:111" ht="15" thickBot="1" x14ac:dyDescent="0.35">
      <c r="DG4523" s="156"/>
    </row>
    <row r="4524" spans="111:111" ht="15" thickBot="1" x14ac:dyDescent="0.35">
      <c r="DG4524" s="156"/>
    </row>
    <row r="4525" spans="111:111" ht="15" thickBot="1" x14ac:dyDescent="0.35">
      <c r="DG4525" s="156"/>
    </row>
    <row r="4526" spans="111:111" ht="15" thickBot="1" x14ac:dyDescent="0.35">
      <c r="DG4526" s="156"/>
    </row>
    <row r="4527" spans="111:111" ht="15" thickBot="1" x14ac:dyDescent="0.35">
      <c r="DG4527" s="156"/>
    </row>
    <row r="4528" spans="111:111" ht="15" thickBot="1" x14ac:dyDescent="0.35">
      <c r="DG4528" s="156"/>
    </row>
    <row r="4529" spans="111:111" ht="15" thickBot="1" x14ac:dyDescent="0.35">
      <c r="DG4529" s="156"/>
    </row>
    <row r="4530" spans="111:111" ht="15" thickBot="1" x14ac:dyDescent="0.35">
      <c r="DG4530" s="156"/>
    </row>
    <row r="4531" spans="111:111" ht="15" thickBot="1" x14ac:dyDescent="0.35">
      <c r="DG4531" s="156"/>
    </row>
    <row r="4532" spans="111:111" ht="15" thickBot="1" x14ac:dyDescent="0.35">
      <c r="DG4532" s="156"/>
    </row>
    <row r="4533" spans="111:111" ht="15" thickBot="1" x14ac:dyDescent="0.35">
      <c r="DG4533" s="156"/>
    </row>
    <row r="4534" spans="111:111" ht="15" thickBot="1" x14ac:dyDescent="0.35">
      <c r="DG4534" s="156"/>
    </row>
    <row r="4535" spans="111:111" ht="15" thickBot="1" x14ac:dyDescent="0.35">
      <c r="DG4535" s="156"/>
    </row>
    <row r="4536" spans="111:111" ht="15" thickBot="1" x14ac:dyDescent="0.35">
      <c r="DG4536" s="156"/>
    </row>
    <row r="4537" spans="111:111" ht="15" thickBot="1" x14ac:dyDescent="0.35">
      <c r="DG4537" s="156"/>
    </row>
    <row r="4538" spans="111:111" ht="15" thickBot="1" x14ac:dyDescent="0.35">
      <c r="DG4538" s="156"/>
    </row>
    <row r="4539" spans="111:111" ht="15" thickBot="1" x14ac:dyDescent="0.35">
      <c r="DG4539" s="156"/>
    </row>
    <row r="4540" spans="111:111" ht="15" thickBot="1" x14ac:dyDescent="0.35">
      <c r="DG4540" s="156"/>
    </row>
    <row r="4541" spans="111:111" ht="15" thickBot="1" x14ac:dyDescent="0.35">
      <c r="DG4541" s="156"/>
    </row>
    <row r="4542" spans="111:111" ht="15" thickBot="1" x14ac:dyDescent="0.35">
      <c r="DG4542" s="156"/>
    </row>
    <row r="4543" spans="111:111" ht="15" thickBot="1" x14ac:dyDescent="0.35">
      <c r="DG4543" s="156"/>
    </row>
    <row r="4544" spans="111:111" ht="15" thickBot="1" x14ac:dyDescent="0.35">
      <c r="DG4544" s="156"/>
    </row>
    <row r="4545" spans="111:111" ht="15" thickBot="1" x14ac:dyDescent="0.35">
      <c r="DG4545" s="156"/>
    </row>
    <row r="4546" spans="111:111" ht="15" thickBot="1" x14ac:dyDescent="0.35">
      <c r="DG4546" s="156"/>
    </row>
    <row r="4547" spans="111:111" ht="15" thickBot="1" x14ac:dyDescent="0.35">
      <c r="DG4547" s="156"/>
    </row>
    <row r="4548" spans="111:111" ht="15" thickBot="1" x14ac:dyDescent="0.35">
      <c r="DG4548" s="156"/>
    </row>
    <row r="4549" spans="111:111" ht="15" thickBot="1" x14ac:dyDescent="0.35">
      <c r="DG4549" s="156"/>
    </row>
    <row r="4550" spans="111:111" ht="15" thickBot="1" x14ac:dyDescent="0.35">
      <c r="DG4550" s="156"/>
    </row>
    <row r="4551" spans="111:111" ht="15" thickBot="1" x14ac:dyDescent="0.35">
      <c r="DG4551" s="156"/>
    </row>
    <row r="4552" spans="111:111" ht="15" thickBot="1" x14ac:dyDescent="0.35">
      <c r="DG4552" s="156"/>
    </row>
    <row r="4553" spans="111:111" ht="15" thickBot="1" x14ac:dyDescent="0.35">
      <c r="DG4553" s="156"/>
    </row>
    <row r="4554" spans="111:111" ht="15" thickBot="1" x14ac:dyDescent="0.35">
      <c r="DG4554" s="156"/>
    </row>
    <row r="4555" spans="111:111" ht="15" thickBot="1" x14ac:dyDescent="0.35">
      <c r="DG4555" s="156"/>
    </row>
    <row r="4556" spans="111:111" ht="15" thickBot="1" x14ac:dyDescent="0.35">
      <c r="DG4556" s="156"/>
    </row>
    <row r="4557" spans="111:111" ht="15" thickBot="1" x14ac:dyDescent="0.35">
      <c r="DG4557" s="156"/>
    </row>
    <row r="4558" spans="111:111" ht="15" thickBot="1" x14ac:dyDescent="0.35">
      <c r="DG4558" s="156"/>
    </row>
    <row r="4559" spans="111:111" ht="15" thickBot="1" x14ac:dyDescent="0.35">
      <c r="DG4559" s="156"/>
    </row>
    <row r="4560" spans="111:111" ht="15" thickBot="1" x14ac:dyDescent="0.35">
      <c r="DG4560" s="156"/>
    </row>
    <row r="4561" spans="111:111" ht="15" thickBot="1" x14ac:dyDescent="0.35">
      <c r="DG4561" s="156"/>
    </row>
    <row r="4562" spans="111:111" ht="15" thickBot="1" x14ac:dyDescent="0.35">
      <c r="DG4562" s="156"/>
    </row>
    <row r="4563" spans="111:111" ht="15" thickBot="1" x14ac:dyDescent="0.35">
      <c r="DG4563" s="156"/>
    </row>
    <row r="4564" spans="111:111" ht="15" thickBot="1" x14ac:dyDescent="0.35">
      <c r="DG4564" s="156"/>
    </row>
    <row r="4565" spans="111:111" ht="15" thickBot="1" x14ac:dyDescent="0.35">
      <c r="DG4565" s="156"/>
    </row>
    <row r="4566" spans="111:111" ht="15" thickBot="1" x14ac:dyDescent="0.35">
      <c r="DG4566" s="156"/>
    </row>
    <row r="4567" spans="111:111" ht="15" thickBot="1" x14ac:dyDescent="0.35">
      <c r="DG4567" s="156"/>
    </row>
    <row r="4568" spans="111:111" ht="15" thickBot="1" x14ac:dyDescent="0.35">
      <c r="DG4568" s="156"/>
    </row>
    <row r="4569" spans="111:111" ht="15" thickBot="1" x14ac:dyDescent="0.35">
      <c r="DG4569" s="156"/>
    </row>
    <row r="4570" spans="111:111" ht="15" thickBot="1" x14ac:dyDescent="0.35">
      <c r="DG4570" s="156"/>
    </row>
    <row r="4571" spans="111:111" ht="15" thickBot="1" x14ac:dyDescent="0.35">
      <c r="DG4571" s="156"/>
    </row>
    <row r="4572" spans="111:111" ht="15" thickBot="1" x14ac:dyDescent="0.35">
      <c r="DG4572" s="156"/>
    </row>
    <row r="4573" spans="111:111" ht="15" thickBot="1" x14ac:dyDescent="0.35">
      <c r="DG4573" s="156"/>
    </row>
    <row r="4574" spans="111:111" ht="15" thickBot="1" x14ac:dyDescent="0.35">
      <c r="DG4574" s="156"/>
    </row>
    <row r="4575" spans="111:111" ht="15" thickBot="1" x14ac:dyDescent="0.35">
      <c r="DG4575" s="156"/>
    </row>
    <row r="4576" spans="111:111" ht="15" thickBot="1" x14ac:dyDescent="0.35">
      <c r="DG4576" s="156"/>
    </row>
    <row r="4577" spans="111:111" ht="15" thickBot="1" x14ac:dyDescent="0.35">
      <c r="DG4577" s="156"/>
    </row>
    <row r="4578" spans="111:111" ht="15" thickBot="1" x14ac:dyDescent="0.35">
      <c r="DG4578" s="156"/>
    </row>
    <row r="4579" spans="111:111" ht="15" thickBot="1" x14ac:dyDescent="0.35">
      <c r="DG4579" s="156"/>
    </row>
    <row r="4580" spans="111:111" ht="15" thickBot="1" x14ac:dyDescent="0.35">
      <c r="DG4580" s="156"/>
    </row>
    <row r="4581" spans="111:111" ht="15" thickBot="1" x14ac:dyDescent="0.35">
      <c r="DG4581" s="156"/>
    </row>
    <row r="4582" spans="111:111" ht="15" thickBot="1" x14ac:dyDescent="0.35">
      <c r="DG4582" s="156"/>
    </row>
    <row r="4583" spans="111:111" ht="15" thickBot="1" x14ac:dyDescent="0.35">
      <c r="DG4583" s="156"/>
    </row>
    <row r="4584" spans="111:111" ht="15" thickBot="1" x14ac:dyDescent="0.35">
      <c r="DG4584" s="156"/>
    </row>
    <row r="4585" spans="111:111" ht="15" thickBot="1" x14ac:dyDescent="0.35">
      <c r="DG4585" s="156"/>
    </row>
    <row r="4586" spans="111:111" ht="15" thickBot="1" x14ac:dyDescent="0.35">
      <c r="DG4586" s="156"/>
    </row>
    <row r="4587" spans="111:111" ht="15" thickBot="1" x14ac:dyDescent="0.35">
      <c r="DG4587" s="156"/>
    </row>
    <row r="4588" spans="111:111" ht="15" thickBot="1" x14ac:dyDescent="0.35">
      <c r="DG4588" s="156"/>
    </row>
    <row r="4589" spans="111:111" ht="15" thickBot="1" x14ac:dyDescent="0.35">
      <c r="DG4589" s="156"/>
    </row>
    <row r="4590" spans="111:111" ht="15" thickBot="1" x14ac:dyDescent="0.35">
      <c r="DG4590" s="156"/>
    </row>
    <row r="4591" spans="111:111" ht="15" thickBot="1" x14ac:dyDescent="0.35">
      <c r="DG4591" s="156"/>
    </row>
    <row r="4592" spans="111:111" ht="15" thickBot="1" x14ac:dyDescent="0.35">
      <c r="DG4592" s="156"/>
    </row>
    <row r="4593" spans="111:111" ht="15" thickBot="1" x14ac:dyDescent="0.35">
      <c r="DG4593" s="156"/>
    </row>
    <row r="4594" spans="111:111" ht="15" thickBot="1" x14ac:dyDescent="0.35">
      <c r="DG4594" s="156"/>
    </row>
    <row r="4595" spans="111:111" ht="15" thickBot="1" x14ac:dyDescent="0.35">
      <c r="DG4595" s="156"/>
    </row>
    <row r="4596" spans="111:111" ht="15" thickBot="1" x14ac:dyDescent="0.35">
      <c r="DG4596" s="156"/>
    </row>
    <row r="4597" spans="111:111" ht="15" thickBot="1" x14ac:dyDescent="0.35">
      <c r="DG4597" s="156"/>
    </row>
    <row r="4598" spans="111:111" ht="15" thickBot="1" x14ac:dyDescent="0.35">
      <c r="DG4598" s="156"/>
    </row>
    <row r="4599" spans="111:111" ht="15" thickBot="1" x14ac:dyDescent="0.35">
      <c r="DG4599" s="156"/>
    </row>
    <row r="4600" spans="111:111" ht="15" thickBot="1" x14ac:dyDescent="0.35">
      <c r="DG4600" s="156"/>
    </row>
    <row r="4601" spans="111:111" ht="15" thickBot="1" x14ac:dyDescent="0.35">
      <c r="DG4601" s="156"/>
    </row>
    <row r="4602" spans="111:111" ht="15" thickBot="1" x14ac:dyDescent="0.35">
      <c r="DG4602" s="156"/>
    </row>
    <row r="4603" spans="111:111" ht="15" thickBot="1" x14ac:dyDescent="0.35">
      <c r="DG4603" s="156"/>
    </row>
    <row r="4604" spans="111:111" ht="15" thickBot="1" x14ac:dyDescent="0.35">
      <c r="DG4604" s="156"/>
    </row>
    <row r="4605" spans="111:111" ht="15" thickBot="1" x14ac:dyDescent="0.35">
      <c r="DG4605" s="156"/>
    </row>
    <row r="4606" spans="111:111" ht="15" thickBot="1" x14ac:dyDescent="0.35">
      <c r="DG4606" s="156"/>
    </row>
    <row r="4607" spans="111:111" ht="15" thickBot="1" x14ac:dyDescent="0.35">
      <c r="DG4607" s="156"/>
    </row>
    <row r="4608" spans="111:111" ht="15" thickBot="1" x14ac:dyDescent="0.35">
      <c r="DG4608" s="156"/>
    </row>
    <row r="4609" spans="111:111" ht="15" thickBot="1" x14ac:dyDescent="0.35">
      <c r="DG4609" s="156"/>
    </row>
    <row r="4610" spans="111:111" ht="15" thickBot="1" x14ac:dyDescent="0.35">
      <c r="DG4610" s="156"/>
    </row>
    <row r="4611" spans="111:111" ht="15" thickBot="1" x14ac:dyDescent="0.35">
      <c r="DG4611" s="156"/>
    </row>
    <row r="4612" spans="111:111" ht="15" thickBot="1" x14ac:dyDescent="0.35">
      <c r="DG4612" s="156"/>
    </row>
    <row r="4613" spans="111:111" ht="15" thickBot="1" x14ac:dyDescent="0.35">
      <c r="DG4613" s="156"/>
    </row>
    <row r="4614" spans="111:111" ht="15" thickBot="1" x14ac:dyDescent="0.35">
      <c r="DG4614" s="156"/>
    </row>
    <row r="4615" spans="111:111" ht="15" thickBot="1" x14ac:dyDescent="0.35">
      <c r="DG4615" s="156"/>
    </row>
    <row r="4616" spans="111:111" ht="15" thickBot="1" x14ac:dyDescent="0.35">
      <c r="DG4616" s="156"/>
    </row>
    <row r="4617" spans="111:111" ht="15" thickBot="1" x14ac:dyDescent="0.35">
      <c r="DG4617" s="156"/>
    </row>
    <row r="4618" spans="111:111" ht="15" thickBot="1" x14ac:dyDescent="0.35">
      <c r="DG4618" s="156"/>
    </row>
    <row r="4619" spans="111:111" ht="15" thickBot="1" x14ac:dyDescent="0.35">
      <c r="DG4619" s="156"/>
    </row>
    <row r="4620" spans="111:111" ht="15" thickBot="1" x14ac:dyDescent="0.35">
      <c r="DG4620" s="156"/>
    </row>
    <row r="4621" spans="111:111" ht="15" thickBot="1" x14ac:dyDescent="0.35">
      <c r="DG4621" s="156"/>
    </row>
    <row r="4622" spans="111:111" ht="15" thickBot="1" x14ac:dyDescent="0.35">
      <c r="DG4622" s="156"/>
    </row>
    <row r="4623" spans="111:111" ht="15" thickBot="1" x14ac:dyDescent="0.35">
      <c r="DG4623" s="156"/>
    </row>
    <row r="4624" spans="111:111" ht="15" thickBot="1" x14ac:dyDescent="0.35">
      <c r="DG4624" s="156"/>
    </row>
    <row r="4625" spans="111:111" ht="15" thickBot="1" x14ac:dyDescent="0.35">
      <c r="DG4625" s="156"/>
    </row>
    <row r="4626" spans="111:111" ht="15" thickBot="1" x14ac:dyDescent="0.35">
      <c r="DG4626" s="156"/>
    </row>
    <row r="4627" spans="111:111" ht="15" thickBot="1" x14ac:dyDescent="0.35">
      <c r="DG4627" s="156"/>
    </row>
    <row r="4628" spans="111:111" ht="15" thickBot="1" x14ac:dyDescent="0.35">
      <c r="DG4628" s="156"/>
    </row>
    <row r="4629" spans="111:111" ht="15" thickBot="1" x14ac:dyDescent="0.35">
      <c r="DG4629" s="156"/>
    </row>
    <row r="4630" spans="111:111" ht="15" thickBot="1" x14ac:dyDescent="0.35">
      <c r="DG4630" s="156"/>
    </row>
    <row r="4631" spans="111:111" ht="15" thickBot="1" x14ac:dyDescent="0.35">
      <c r="DG4631" s="156"/>
    </row>
    <row r="4632" spans="111:111" ht="15" thickBot="1" x14ac:dyDescent="0.35">
      <c r="DG4632" s="156"/>
    </row>
    <row r="4633" spans="111:111" ht="15" thickBot="1" x14ac:dyDescent="0.35">
      <c r="DG4633" s="156"/>
    </row>
    <row r="4634" spans="111:111" ht="15" thickBot="1" x14ac:dyDescent="0.35">
      <c r="DG4634" s="156"/>
    </row>
    <row r="4635" spans="111:111" ht="15" thickBot="1" x14ac:dyDescent="0.35">
      <c r="DG4635" s="156"/>
    </row>
    <row r="4636" spans="111:111" ht="15" thickBot="1" x14ac:dyDescent="0.35">
      <c r="DG4636" s="156"/>
    </row>
    <row r="4637" spans="111:111" ht="15" thickBot="1" x14ac:dyDescent="0.35">
      <c r="DG4637" s="156"/>
    </row>
    <row r="4638" spans="111:111" ht="15" thickBot="1" x14ac:dyDescent="0.35">
      <c r="DG4638" s="156"/>
    </row>
    <row r="4639" spans="111:111" ht="15" thickBot="1" x14ac:dyDescent="0.35">
      <c r="DG4639" s="156"/>
    </row>
    <row r="4640" spans="111:111" ht="15" thickBot="1" x14ac:dyDescent="0.35">
      <c r="DG4640" s="156"/>
    </row>
    <row r="4641" spans="111:111" ht="15" thickBot="1" x14ac:dyDescent="0.35">
      <c r="DG4641" s="156"/>
    </row>
    <row r="4642" spans="111:111" ht="15" thickBot="1" x14ac:dyDescent="0.35">
      <c r="DG4642" s="156"/>
    </row>
    <row r="4643" spans="111:111" ht="15" thickBot="1" x14ac:dyDescent="0.35">
      <c r="DG4643" s="156"/>
    </row>
    <row r="4644" spans="111:111" ht="15" thickBot="1" x14ac:dyDescent="0.35">
      <c r="DG4644" s="156"/>
    </row>
    <row r="4645" spans="111:111" ht="15" thickBot="1" x14ac:dyDescent="0.35">
      <c r="DG4645" s="156"/>
    </row>
    <row r="4646" spans="111:111" ht="15" thickBot="1" x14ac:dyDescent="0.35">
      <c r="DG4646" s="156"/>
    </row>
    <row r="4647" spans="111:111" ht="15" thickBot="1" x14ac:dyDescent="0.35">
      <c r="DG4647" s="156"/>
    </row>
    <row r="4648" spans="111:111" ht="15" thickBot="1" x14ac:dyDescent="0.35">
      <c r="DG4648" s="156"/>
    </row>
    <row r="4649" spans="111:111" ht="15" thickBot="1" x14ac:dyDescent="0.35">
      <c r="DG4649" s="156"/>
    </row>
    <row r="4650" spans="111:111" ht="15" thickBot="1" x14ac:dyDescent="0.35">
      <c r="DG4650" s="156"/>
    </row>
    <row r="4651" spans="111:111" ht="15" thickBot="1" x14ac:dyDescent="0.35">
      <c r="DG4651" s="156"/>
    </row>
    <row r="4652" spans="111:111" ht="15" thickBot="1" x14ac:dyDescent="0.35">
      <c r="DG4652" s="156"/>
    </row>
    <row r="4653" spans="111:111" ht="15" thickBot="1" x14ac:dyDescent="0.35">
      <c r="DG4653" s="156"/>
    </row>
    <row r="4654" spans="111:111" ht="15" thickBot="1" x14ac:dyDescent="0.35">
      <c r="DG4654" s="156"/>
    </row>
    <row r="4655" spans="111:111" ht="15" thickBot="1" x14ac:dyDescent="0.35">
      <c r="DG4655" s="156"/>
    </row>
    <row r="4656" spans="111:111" ht="15" thickBot="1" x14ac:dyDescent="0.35">
      <c r="DG4656" s="156"/>
    </row>
    <row r="4657" spans="111:111" ht="15" thickBot="1" x14ac:dyDescent="0.35">
      <c r="DG4657" s="156"/>
    </row>
    <row r="4658" spans="111:111" ht="15" thickBot="1" x14ac:dyDescent="0.35">
      <c r="DG4658" s="156"/>
    </row>
    <row r="4659" spans="111:111" ht="15" thickBot="1" x14ac:dyDescent="0.35">
      <c r="DG4659" s="156"/>
    </row>
    <row r="4660" spans="111:111" ht="15" thickBot="1" x14ac:dyDescent="0.35">
      <c r="DG4660" s="156"/>
    </row>
    <row r="4661" spans="111:111" ht="15" thickBot="1" x14ac:dyDescent="0.35">
      <c r="DG4661" s="156"/>
    </row>
    <row r="4662" spans="111:111" ht="15" thickBot="1" x14ac:dyDescent="0.35">
      <c r="DG4662" s="156"/>
    </row>
    <row r="4663" spans="111:111" ht="15" thickBot="1" x14ac:dyDescent="0.35">
      <c r="DG4663" s="156"/>
    </row>
    <row r="4664" spans="111:111" ht="15" thickBot="1" x14ac:dyDescent="0.35">
      <c r="DG4664" s="156"/>
    </row>
    <row r="4665" spans="111:111" ht="15" thickBot="1" x14ac:dyDescent="0.35">
      <c r="DG4665" s="156"/>
    </row>
    <row r="4666" spans="111:111" ht="15" thickBot="1" x14ac:dyDescent="0.35">
      <c r="DG4666" s="156"/>
    </row>
    <row r="4667" spans="111:111" ht="15" thickBot="1" x14ac:dyDescent="0.35">
      <c r="DG4667" s="156"/>
    </row>
    <row r="4668" spans="111:111" ht="15" thickBot="1" x14ac:dyDescent="0.35">
      <c r="DG4668" s="156"/>
    </row>
    <row r="4669" spans="111:111" ht="15" thickBot="1" x14ac:dyDescent="0.35">
      <c r="DG4669" s="156"/>
    </row>
    <row r="4670" spans="111:111" ht="15" thickBot="1" x14ac:dyDescent="0.35">
      <c r="DG4670" s="156"/>
    </row>
    <row r="4671" spans="111:111" ht="15" thickBot="1" x14ac:dyDescent="0.35">
      <c r="DG4671" s="156"/>
    </row>
    <row r="4672" spans="111:111" ht="15" thickBot="1" x14ac:dyDescent="0.35">
      <c r="DG4672" s="156"/>
    </row>
    <row r="4673" spans="111:111" ht="15" thickBot="1" x14ac:dyDescent="0.35">
      <c r="DG4673" s="156"/>
    </row>
    <row r="4674" spans="111:111" ht="15" thickBot="1" x14ac:dyDescent="0.35">
      <c r="DG4674" s="156"/>
    </row>
    <row r="4675" spans="111:111" ht="15" thickBot="1" x14ac:dyDescent="0.35">
      <c r="DG4675" s="156"/>
    </row>
    <row r="4676" spans="111:111" ht="15" thickBot="1" x14ac:dyDescent="0.35">
      <c r="DG4676" s="156"/>
    </row>
    <row r="4677" spans="111:111" ht="15" thickBot="1" x14ac:dyDescent="0.35">
      <c r="DG4677" s="156"/>
    </row>
    <row r="4678" spans="111:111" ht="15" thickBot="1" x14ac:dyDescent="0.35">
      <c r="DG4678" s="156"/>
    </row>
    <row r="4679" spans="111:111" ht="15" thickBot="1" x14ac:dyDescent="0.35">
      <c r="DG4679" s="156"/>
    </row>
    <row r="4680" spans="111:111" ht="15" thickBot="1" x14ac:dyDescent="0.35">
      <c r="DG4680" s="156"/>
    </row>
    <row r="4681" spans="111:111" ht="15" thickBot="1" x14ac:dyDescent="0.35">
      <c r="DG4681" s="156"/>
    </row>
    <row r="4682" spans="111:111" ht="15" thickBot="1" x14ac:dyDescent="0.35">
      <c r="DG4682" s="156"/>
    </row>
    <row r="4683" spans="111:111" ht="15" thickBot="1" x14ac:dyDescent="0.35">
      <c r="DG4683" s="156"/>
    </row>
    <row r="4684" spans="111:111" ht="15" thickBot="1" x14ac:dyDescent="0.35">
      <c r="DG4684" s="156"/>
    </row>
    <row r="4685" spans="111:111" ht="15" thickBot="1" x14ac:dyDescent="0.35">
      <c r="DG4685" s="156"/>
    </row>
    <row r="4686" spans="111:111" ht="15" thickBot="1" x14ac:dyDescent="0.35">
      <c r="DG4686" s="156"/>
    </row>
    <row r="4687" spans="111:111" ht="15" thickBot="1" x14ac:dyDescent="0.35">
      <c r="DG4687" s="156"/>
    </row>
    <row r="4688" spans="111:111" ht="15" thickBot="1" x14ac:dyDescent="0.35">
      <c r="DG4688" s="156"/>
    </row>
    <row r="4689" spans="111:111" ht="15" thickBot="1" x14ac:dyDescent="0.35">
      <c r="DG4689" s="156"/>
    </row>
    <row r="4690" spans="111:111" ht="15" thickBot="1" x14ac:dyDescent="0.35">
      <c r="DG4690" s="156"/>
    </row>
    <row r="4691" spans="111:111" ht="15" thickBot="1" x14ac:dyDescent="0.35">
      <c r="DG4691" s="156"/>
    </row>
    <row r="4692" spans="111:111" ht="15" thickBot="1" x14ac:dyDescent="0.35">
      <c r="DG4692" s="156"/>
    </row>
    <row r="4693" spans="111:111" ht="15" thickBot="1" x14ac:dyDescent="0.35">
      <c r="DG4693" s="156"/>
    </row>
    <row r="4694" spans="111:111" ht="15" thickBot="1" x14ac:dyDescent="0.35">
      <c r="DG4694" s="156"/>
    </row>
    <row r="4695" spans="111:111" ht="15" thickBot="1" x14ac:dyDescent="0.35">
      <c r="DG4695" s="156"/>
    </row>
    <row r="4696" spans="111:111" ht="15" thickBot="1" x14ac:dyDescent="0.35">
      <c r="DG4696" s="156"/>
    </row>
    <row r="4697" spans="111:111" ht="15" thickBot="1" x14ac:dyDescent="0.35">
      <c r="DG4697" s="156"/>
    </row>
    <row r="4698" spans="111:111" ht="15" thickBot="1" x14ac:dyDescent="0.35">
      <c r="DG4698" s="156"/>
    </row>
    <row r="4699" spans="111:111" ht="15" thickBot="1" x14ac:dyDescent="0.35">
      <c r="DG4699" s="156"/>
    </row>
    <row r="4700" spans="111:111" ht="15" thickBot="1" x14ac:dyDescent="0.35">
      <c r="DG4700" s="156"/>
    </row>
    <row r="4701" spans="111:111" ht="15" thickBot="1" x14ac:dyDescent="0.35">
      <c r="DG4701" s="156"/>
    </row>
    <row r="4702" spans="111:111" ht="15" thickBot="1" x14ac:dyDescent="0.35">
      <c r="DG4702" s="156"/>
    </row>
    <row r="4703" spans="111:111" ht="15" thickBot="1" x14ac:dyDescent="0.35">
      <c r="DG4703" s="156"/>
    </row>
    <row r="4704" spans="111:111" ht="15" thickBot="1" x14ac:dyDescent="0.35">
      <c r="DG4704" s="156"/>
    </row>
    <row r="4705" spans="111:111" ht="15" thickBot="1" x14ac:dyDescent="0.35">
      <c r="DG4705" s="156"/>
    </row>
    <row r="4706" spans="111:111" ht="15" thickBot="1" x14ac:dyDescent="0.35">
      <c r="DG4706" s="156"/>
    </row>
    <row r="4707" spans="111:111" ht="15" thickBot="1" x14ac:dyDescent="0.35">
      <c r="DG4707" s="156"/>
    </row>
    <row r="4708" spans="111:111" ht="15" thickBot="1" x14ac:dyDescent="0.35">
      <c r="DG4708" s="156"/>
    </row>
    <row r="4709" spans="111:111" ht="15" thickBot="1" x14ac:dyDescent="0.35">
      <c r="DG4709" s="156"/>
    </row>
    <row r="4710" spans="111:111" ht="15" thickBot="1" x14ac:dyDescent="0.35">
      <c r="DG4710" s="156"/>
    </row>
    <row r="4711" spans="111:111" ht="15" thickBot="1" x14ac:dyDescent="0.35">
      <c r="DG4711" s="156"/>
    </row>
    <row r="4712" spans="111:111" ht="15" thickBot="1" x14ac:dyDescent="0.35">
      <c r="DG4712" s="156"/>
    </row>
    <row r="4713" spans="111:111" ht="15" thickBot="1" x14ac:dyDescent="0.35">
      <c r="DG4713" s="156"/>
    </row>
    <row r="4714" spans="111:111" ht="15" thickBot="1" x14ac:dyDescent="0.35">
      <c r="DG4714" s="156"/>
    </row>
    <row r="4715" spans="111:111" ht="15" thickBot="1" x14ac:dyDescent="0.35">
      <c r="DG4715" s="156"/>
    </row>
    <row r="4716" spans="111:111" ht="15" thickBot="1" x14ac:dyDescent="0.35">
      <c r="DG4716" s="156"/>
    </row>
    <row r="4717" spans="111:111" ht="15" thickBot="1" x14ac:dyDescent="0.35">
      <c r="DG4717" s="156"/>
    </row>
    <row r="4718" spans="111:111" ht="15" thickBot="1" x14ac:dyDescent="0.35">
      <c r="DG4718" s="156"/>
    </row>
    <row r="4719" spans="111:111" ht="15" thickBot="1" x14ac:dyDescent="0.35">
      <c r="DG4719" s="156"/>
    </row>
    <row r="4720" spans="111:111" ht="15" thickBot="1" x14ac:dyDescent="0.35">
      <c r="DG4720" s="156"/>
    </row>
    <row r="4721" spans="111:111" ht="15" thickBot="1" x14ac:dyDescent="0.35">
      <c r="DG4721" s="156"/>
    </row>
    <row r="4722" spans="111:111" ht="15" thickBot="1" x14ac:dyDescent="0.35">
      <c r="DG4722" s="156"/>
    </row>
    <row r="4723" spans="111:111" ht="15" thickBot="1" x14ac:dyDescent="0.35">
      <c r="DG4723" s="156"/>
    </row>
    <row r="4724" spans="111:111" ht="15" thickBot="1" x14ac:dyDescent="0.35">
      <c r="DG4724" s="156"/>
    </row>
    <row r="4725" spans="111:111" ht="15" thickBot="1" x14ac:dyDescent="0.35">
      <c r="DG4725" s="156"/>
    </row>
    <row r="4726" spans="111:111" ht="15" thickBot="1" x14ac:dyDescent="0.35">
      <c r="DG4726" s="156"/>
    </row>
    <row r="4727" spans="111:111" ht="15" thickBot="1" x14ac:dyDescent="0.35">
      <c r="DG4727" s="156"/>
    </row>
    <row r="4728" spans="111:111" ht="15" thickBot="1" x14ac:dyDescent="0.35">
      <c r="DG4728" s="156"/>
    </row>
    <row r="4729" spans="111:111" ht="15" thickBot="1" x14ac:dyDescent="0.35">
      <c r="DG4729" s="156"/>
    </row>
    <row r="4730" spans="111:111" ht="15" thickBot="1" x14ac:dyDescent="0.35">
      <c r="DG4730" s="156"/>
    </row>
    <row r="4731" spans="111:111" ht="15" thickBot="1" x14ac:dyDescent="0.35">
      <c r="DG4731" s="156"/>
    </row>
    <row r="4732" spans="111:111" ht="15" thickBot="1" x14ac:dyDescent="0.35">
      <c r="DG4732" s="156"/>
    </row>
    <row r="4733" spans="111:111" ht="15" thickBot="1" x14ac:dyDescent="0.35">
      <c r="DG4733" s="156"/>
    </row>
    <row r="4734" spans="111:111" ht="15" thickBot="1" x14ac:dyDescent="0.35">
      <c r="DG4734" s="156"/>
    </row>
    <row r="4735" spans="111:111" ht="15" thickBot="1" x14ac:dyDescent="0.35">
      <c r="DG4735" s="156"/>
    </row>
    <row r="4736" spans="111:111" ht="15" thickBot="1" x14ac:dyDescent="0.35">
      <c r="DG4736" s="156"/>
    </row>
    <row r="4737" spans="111:111" ht="15" thickBot="1" x14ac:dyDescent="0.35">
      <c r="DG4737" s="156"/>
    </row>
    <row r="4738" spans="111:111" ht="15" thickBot="1" x14ac:dyDescent="0.35">
      <c r="DG4738" s="156"/>
    </row>
    <row r="4739" spans="111:111" ht="15" thickBot="1" x14ac:dyDescent="0.35">
      <c r="DG4739" s="156"/>
    </row>
    <row r="4740" spans="111:111" ht="15" thickBot="1" x14ac:dyDescent="0.35">
      <c r="DG4740" s="156"/>
    </row>
    <row r="4741" spans="111:111" ht="15" thickBot="1" x14ac:dyDescent="0.35">
      <c r="DG4741" s="156"/>
    </row>
    <row r="4742" spans="111:111" ht="15" thickBot="1" x14ac:dyDescent="0.35">
      <c r="DG4742" s="156"/>
    </row>
    <row r="4743" spans="111:111" ht="15" thickBot="1" x14ac:dyDescent="0.35">
      <c r="DG4743" s="156"/>
    </row>
    <row r="4744" spans="111:111" ht="15" thickBot="1" x14ac:dyDescent="0.35">
      <c r="DG4744" s="156"/>
    </row>
    <row r="4745" spans="111:111" ht="15" thickBot="1" x14ac:dyDescent="0.35">
      <c r="DG4745" s="156"/>
    </row>
    <row r="4746" spans="111:111" ht="15" thickBot="1" x14ac:dyDescent="0.35">
      <c r="DG4746" s="156"/>
    </row>
    <row r="4747" spans="111:111" ht="15" thickBot="1" x14ac:dyDescent="0.35">
      <c r="DG4747" s="156"/>
    </row>
    <row r="4748" spans="111:111" ht="15" thickBot="1" x14ac:dyDescent="0.35">
      <c r="DG4748" s="156"/>
    </row>
    <row r="4749" spans="111:111" ht="15" thickBot="1" x14ac:dyDescent="0.35">
      <c r="DG4749" s="156"/>
    </row>
    <row r="4750" spans="111:111" ht="15" thickBot="1" x14ac:dyDescent="0.35">
      <c r="DG4750" s="156"/>
    </row>
    <row r="4751" spans="111:111" ht="15" thickBot="1" x14ac:dyDescent="0.35">
      <c r="DG4751" s="156"/>
    </row>
    <row r="4752" spans="111:111" ht="15" thickBot="1" x14ac:dyDescent="0.35">
      <c r="DG4752" s="156"/>
    </row>
    <row r="4753" spans="111:111" ht="15" thickBot="1" x14ac:dyDescent="0.35">
      <c r="DG4753" s="156"/>
    </row>
    <row r="4754" spans="111:111" ht="15" thickBot="1" x14ac:dyDescent="0.35">
      <c r="DG4754" s="156"/>
    </row>
    <row r="4755" spans="111:111" ht="15" thickBot="1" x14ac:dyDescent="0.35">
      <c r="DG4755" s="156"/>
    </row>
    <row r="4756" spans="111:111" ht="15" thickBot="1" x14ac:dyDescent="0.35">
      <c r="DG4756" s="156"/>
    </row>
    <row r="4757" spans="111:111" ht="15" thickBot="1" x14ac:dyDescent="0.35">
      <c r="DG4757" s="156"/>
    </row>
    <row r="4758" spans="111:111" ht="15" thickBot="1" x14ac:dyDescent="0.35">
      <c r="DG4758" s="156"/>
    </row>
    <row r="4759" spans="111:111" ht="15" thickBot="1" x14ac:dyDescent="0.35">
      <c r="DG4759" s="156"/>
    </row>
    <row r="4760" spans="111:111" ht="15" thickBot="1" x14ac:dyDescent="0.35">
      <c r="DG4760" s="156"/>
    </row>
    <row r="4761" spans="111:111" ht="15" thickBot="1" x14ac:dyDescent="0.35">
      <c r="DG4761" s="156"/>
    </row>
    <row r="4762" spans="111:111" ht="15" thickBot="1" x14ac:dyDescent="0.35">
      <c r="DG4762" s="156"/>
    </row>
    <row r="4763" spans="111:111" ht="15" thickBot="1" x14ac:dyDescent="0.35">
      <c r="DG4763" s="156"/>
    </row>
    <row r="4764" spans="111:111" ht="15" thickBot="1" x14ac:dyDescent="0.35">
      <c r="DG4764" s="156"/>
    </row>
    <row r="4765" spans="111:111" ht="15" thickBot="1" x14ac:dyDescent="0.35">
      <c r="DG4765" s="156"/>
    </row>
    <row r="4766" spans="111:111" ht="15" thickBot="1" x14ac:dyDescent="0.35">
      <c r="DG4766" s="156"/>
    </row>
    <row r="4767" spans="111:111" ht="15" thickBot="1" x14ac:dyDescent="0.35">
      <c r="DG4767" s="156"/>
    </row>
    <row r="4768" spans="111:111" ht="15" thickBot="1" x14ac:dyDescent="0.35">
      <c r="DG4768" s="156"/>
    </row>
    <row r="4769" spans="111:111" ht="15" thickBot="1" x14ac:dyDescent="0.35">
      <c r="DG4769" s="156"/>
    </row>
    <row r="4770" spans="111:111" ht="15" thickBot="1" x14ac:dyDescent="0.35">
      <c r="DG4770" s="156"/>
    </row>
    <row r="4771" spans="111:111" ht="15" thickBot="1" x14ac:dyDescent="0.35">
      <c r="DG4771" s="156"/>
    </row>
    <row r="4772" spans="111:111" ht="15" thickBot="1" x14ac:dyDescent="0.35">
      <c r="DG4772" s="156"/>
    </row>
    <row r="4773" spans="111:111" ht="15" thickBot="1" x14ac:dyDescent="0.35">
      <c r="DG4773" s="156"/>
    </row>
    <row r="4774" spans="111:111" ht="15" thickBot="1" x14ac:dyDescent="0.35">
      <c r="DG4774" s="156"/>
    </row>
    <row r="4775" spans="111:111" ht="15" thickBot="1" x14ac:dyDescent="0.35">
      <c r="DG4775" s="156"/>
    </row>
    <row r="4776" spans="111:111" ht="15" thickBot="1" x14ac:dyDescent="0.35">
      <c r="DG4776" s="156"/>
    </row>
    <row r="4777" spans="111:111" ht="15" thickBot="1" x14ac:dyDescent="0.35">
      <c r="DG4777" s="156"/>
    </row>
    <row r="4778" spans="111:111" ht="15" thickBot="1" x14ac:dyDescent="0.35">
      <c r="DG4778" s="156"/>
    </row>
    <row r="4779" spans="111:111" ht="15" thickBot="1" x14ac:dyDescent="0.35">
      <c r="DG4779" s="156"/>
    </row>
    <row r="4780" spans="111:111" ht="15" thickBot="1" x14ac:dyDescent="0.35">
      <c r="DG4780" s="156"/>
    </row>
    <row r="4781" spans="111:111" ht="15" thickBot="1" x14ac:dyDescent="0.35">
      <c r="DG4781" s="156"/>
    </row>
    <row r="4782" spans="111:111" ht="15" thickBot="1" x14ac:dyDescent="0.35">
      <c r="DG4782" s="156"/>
    </row>
    <row r="4783" spans="111:111" ht="15" thickBot="1" x14ac:dyDescent="0.35">
      <c r="DG4783" s="156"/>
    </row>
    <row r="4784" spans="111:111" ht="15" thickBot="1" x14ac:dyDescent="0.35">
      <c r="DG4784" s="156"/>
    </row>
    <row r="4785" spans="111:111" ht="15" thickBot="1" x14ac:dyDescent="0.35">
      <c r="DG4785" s="156"/>
    </row>
    <row r="4786" spans="111:111" ht="15" thickBot="1" x14ac:dyDescent="0.35">
      <c r="DG4786" s="156"/>
    </row>
    <row r="4787" spans="111:111" ht="15" thickBot="1" x14ac:dyDescent="0.35">
      <c r="DG4787" s="156"/>
    </row>
    <row r="4788" spans="111:111" ht="15" thickBot="1" x14ac:dyDescent="0.35">
      <c r="DG4788" s="156"/>
    </row>
    <row r="4789" spans="111:111" ht="15" thickBot="1" x14ac:dyDescent="0.35">
      <c r="DG4789" s="156"/>
    </row>
    <row r="4790" spans="111:111" ht="15" thickBot="1" x14ac:dyDescent="0.35">
      <c r="DG4790" s="156"/>
    </row>
    <row r="4791" spans="111:111" ht="15" thickBot="1" x14ac:dyDescent="0.35">
      <c r="DG4791" s="156"/>
    </row>
    <row r="4792" spans="111:111" ht="15" thickBot="1" x14ac:dyDescent="0.35">
      <c r="DG4792" s="156"/>
    </row>
    <row r="4793" spans="111:111" ht="15" thickBot="1" x14ac:dyDescent="0.35">
      <c r="DG4793" s="156"/>
    </row>
    <row r="4794" spans="111:111" ht="15" thickBot="1" x14ac:dyDescent="0.35">
      <c r="DG4794" s="156"/>
    </row>
    <row r="4795" spans="111:111" ht="15" thickBot="1" x14ac:dyDescent="0.35">
      <c r="DG4795" s="156"/>
    </row>
    <row r="4796" spans="111:111" ht="15" thickBot="1" x14ac:dyDescent="0.35">
      <c r="DG4796" s="156"/>
    </row>
    <row r="4797" spans="111:111" ht="15" thickBot="1" x14ac:dyDescent="0.35">
      <c r="DG4797" s="156"/>
    </row>
    <row r="4798" spans="111:111" ht="15" thickBot="1" x14ac:dyDescent="0.35">
      <c r="DG4798" s="156"/>
    </row>
    <row r="4799" spans="111:111" ht="15" thickBot="1" x14ac:dyDescent="0.35">
      <c r="DG4799" s="156"/>
    </row>
    <row r="4800" spans="111:111" ht="15" thickBot="1" x14ac:dyDescent="0.35">
      <c r="DG4800" s="156"/>
    </row>
    <row r="4801" spans="111:111" ht="15" thickBot="1" x14ac:dyDescent="0.35">
      <c r="DG4801" s="156"/>
    </row>
    <row r="4802" spans="111:111" ht="15" thickBot="1" x14ac:dyDescent="0.35">
      <c r="DG4802" s="156"/>
    </row>
    <row r="4803" spans="111:111" ht="15" thickBot="1" x14ac:dyDescent="0.35">
      <c r="DG4803" s="156"/>
    </row>
    <row r="4804" spans="111:111" ht="15" thickBot="1" x14ac:dyDescent="0.35">
      <c r="DG4804" s="156"/>
    </row>
    <row r="4805" spans="111:111" ht="15" thickBot="1" x14ac:dyDescent="0.35">
      <c r="DG4805" s="156"/>
    </row>
    <row r="4806" spans="111:111" ht="15" thickBot="1" x14ac:dyDescent="0.35">
      <c r="DG4806" s="156"/>
    </row>
    <row r="4807" spans="111:111" ht="15" thickBot="1" x14ac:dyDescent="0.35">
      <c r="DG4807" s="156"/>
    </row>
    <row r="4808" spans="111:111" ht="15" thickBot="1" x14ac:dyDescent="0.35">
      <c r="DG4808" s="156"/>
    </row>
    <row r="4809" spans="111:111" ht="15" thickBot="1" x14ac:dyDescent="0.35">
      <c r="DG4809" s="156"/>
    </row>
    <row r="4810" spans="111:111" ht="15" thickBot="1" x14ac:dyDescent="0.35">
      <c r="DG4810" s="156"/>
    </row>
    <row r="4811" spans="111:111" ht="15" thickBot="1" x14ac:dyDescent="0.35">
      <c r="DG4811" s="156"/>
    </row>
    <row r="4812" spans="111:111" ht="15" thickBot="1" x14ac:dyDescent="0.35">
      <c r="DG4812" s="156"/>
    </row>
    <row r="4813" spans="111:111" ht="15" thickBot="1" x14ac:dyDescent="0.35">
      <c r="DG4813" s="156"/>
    </row>
    <row r="4814" spans="111:111" ht="15" thickBot="1" x14ac:dyDescent="0.35">
      <c r="DG4814" s="156"/>
    </row>
    <row r="4815" spans="111:111" ht="15" thickBot="1" x14ac:dyDescent="0.35">
      <c r="DG4815" s="156"/>
    </row>
    <row r="4816" spans="111:111" ht="15" thickBot="1" x14ac:dyDescent="0.35">
      <c r="DG4816" s="156"/>
    </row>
    <row r="4817" spans="111:111" ht="15" thickBot="1" x14ac:dyDescent="0.35">
      <c r="DG4817" s="156"/>
    </row>
    <row r="4818" spans="111:111" ht="15" thickBot="1" x14ac:dyDescent="0.35">
      <c r="DG4818" s="156"/>
    </row>
    <row r="4819" spans="111:111" ht="15" thickBot="1" x14ac:dyDescent="0.35">
      <c r="DG4819" s="156"/>
    </row>
    <row r="4820" spans="111:111" ht="15" thickBot="1" x14ac:dyDescent="0.35">
      <c r="DG4820" s="156"/>
    </row>
    <row r="4821" spans="111:111" ht="15" thickBot="1" x14ac:dyDescent="0.35">
      <c r="DG4821" s="156"/>
    </row>
    <row r="4822" spans="111:111" ht="15" thickBot="1" x14ac:dyDescent="0.35">
      <c r="DG4822" s="156"/>
    </row>
    <row r="4823" spans="111:111" ht="15" thickBot="1" x14ac:dyDescent="0.35">
      <c r="DG4823" s="156"/>
    </row>
    <row r="4824" spans="111:111" ht="15" thickBot="1" x14ac:dyDescent="0.35">
      <c r="DG4824" s="156"/>
    </row>
    <row r="4825" spans="111:111" ht="15" thickBot="1" x14ac:dyDescent="0.35">
      <c r="DG4825" s="156"/>
    </row>
    <row r="4826" spans="111:111" ht="15" thickBot="1" x14ac:dyDescent="0.35">
      <c r="DG4826" s="156"/>
    </row>
    <row r="4827" spans="111:111" ht="15" thickBot="1" x14ac:dyDescent="0.35">
      <c r="DG4827" s="156"/>
    </row>
    <row r="4828" spans="111:111" ht="15" thickBot="1" x14ac:dyDescent="0.35">
      <c r="DG4828" s="156"/>
    </row>
    <row r="4829" spans="111:111" ht="15" thickBot="1" x14ac:dyDescent="0.35">
      <c r="DG4829" s="156"/>
    </row>
    <row r="4830" spans="111:111" ht="15" thickBot="1" x14ac:dyDescent="0.35">
      <c r="DG4830" s="156"/>
    </row>
    <row r="4831" spans="111:111" ht="15" thickBot="1" x14ac:dyDescent="0.35">
      <c r="DG4831" s="156"/>
    </row>
    <row r="4832" spans="111:111" ht="15" thickBot="1" x14ac:dyDescent="0.35">
      <c r="DG4832" s="156"/>
    </row>
    <row r="4833" spans="111:111" ht="15" thickBot="1" x14ac:dyDescent="0.35">
      <c r="DG4833" s="156"/>
    </row>
    <row r="4834" spans="111:111" ht="15" thickBot="1" x14ac:dyDescent="0.35">
      <c r="DG4834" s="156"/>
    </row>
    <row r="4835" spans="111:111" ht="15" thickBot="1" x14ac:dyDescent="0.35">
      <c r="DG4835" s="156"/>
    </row>
    <row r="4836" spans="111:111" ht="15" thickBot="1" x14ac:dyDescent="0.35">
      <c r="DG4836" s="156"/>
    </row>
    <row r="4837" spans="111:111" ht="15" thickBot="1" x14ac:dyDescent="0.35">
      <c r="DG4837" s="156"/>
    </row>
    <row r="4838" spans="111:111" ht="15" thickBot="1" x14ac:dyDescent="0.35">
      <c r="DG4838" s="156"/>
    </row>
    <row r="4839" spans="111:111" ht="15" thickBot="1" x14ac:dyDescent="0.35">
      <c r="DG4839" s="156"/>
    </row>
    <row r="4840" spans="111:111" ht="15" thickBot="1" x14ac:dyDescent="0.35">
      <c r="DG4840" s="156"/>
    </row>
    <row r="4841" spans="111:111" ht="15" thickBot="1" x14ac:dyDescent="0.35">
      <c r="DG4841" s="156"/>
    </row>
    <row r="4842" spans="111:111" ht="15" thickBot="1" x14ac:dyDescent="0.35">
      <c r="DG4842" s="156"/>
    </row>
    <row r="4843" spans="111:111" ht="15" thickBot="1" x14ac:dyDescent="0.35">
      <c r="DG4843" s="156"/>
    </row>
    <row r="4844" spans="111:111" ht="15" thickBot="1" x14ac:dyDescent="0.35">
      <c r="DG4844" s="156"/>
    </row>
    <row r="4845" spans="111:111" ht="15" thickBot="1" x14ac:dyDescent="0.35">
      <c r="DG4845" s="156"/>
    </row>
    <row r="4846" spans="111:111" ht="15" thickBot="1" x14ac:dyDescent="0.35">
      <c r="DG4846" s="156"/>
    </row>
    <row r="4847" spans="111:111" ht="15" thickBot="1" x14ac:dyDescent="0.35">
      <c r="DG4847" s="156"/>
    </row>
    <row r="4848" spans="111:111" ht="15" thickBot="1" x14ac:dyDescent="0.35">
      <c r="DG4848" s="156"/>
    </row>
    <row r="4849" spans="111:111" ht="15" thickBot="1" x14ac:dyDescent="0.35">
      <c r="DG4849" s="156"/>
    </row>
    <row r="4850" spans="111:111" ht="15" thickBot="1" x14ac:dyDescent="0.35">
      <c r="DG4850" s="156"/>
    </row>
    <row r="4851" spans="111:111" ht="15" thickBot="1" x14ac:dyDescent="0.35">
      <c r="DG4851" s="156"/>
    </row>
    <row r="4852" spans="111:111" ht="15" thickBot="1" x14ac:dyDescent="0.35">
      <c r="DG4852" s="156"/>
    </row>
    <row r="4853" spans="111:111" ht="15" thickBot="1" x14ac:dyDescent="0.35">
      <c r="DG4853" s="156"/>
    </row>
    <row r="4854" spans="111:111" ht="15" thickBot="1" x14ac:dyDescent="0.35">
      <c r="DG4854" s="156"/>
    </row>
    <row r="4855" spans="111:111" ht="15" thickBot="1" x14ac:dyDescent="0.35">
      <c r="DG4855" s="156"/>
    </row>
    <row r="4856" spans="111:111" ht="15" thickBot="1" x14ac:dyDescent="0.35">
      <c r="DG4856" s="156"/>
    </row>
    <row r="4857" spans="111:111" ht="15" thickBot="1" x14ac:dyDescent="0.35">
      <c r="DG4857" s="156"/>
    </row>
    <row r="4858" spans="111:111" ht="15" thickBot="1" x14ac:dyDescent="0.35">
      <c r="DG4858" s="156"/>
    </row>
    <row r="4859" spans="111:111" ht="15" thickBot="1" x14ac:dyDescent="0.35">
      <c r="DG4859" s="156"/>
    </row>
    <row r="4860" spans="111:111" ht="15" thickBot="1" x14ac:dyDescent="0.35">
      <c r="DG4860" s="156"/>
    </row>
    <row r="4861" spans="111:111" ht="15" thickBot="1" x14ac:dyDescent="0.35">
      <c r="DG4861" s="156"/>
    </row>
    <row r="4862" spans="111:111" ht="15" thickBot="1" x14ac:dyDescent="0.35">
      <c r="DG4862" s="156"/>
    </row>
    <row r="4863" spans="111:111" ht="15" thickBot="1" x14ac:dyDescent="0.35">
      <c r="DG4863" s="156"/>
    </row>
    <row r="4864" spans="111:111" ht="15" thickBot="1" x14ac:dyDescent="0.35">
      <c r="DG4864" s="156"/>
    </row>
    <row r="4865" spans="111:111" ht="15" thickBot="1" x14ac:dyDescent="0.35">
      <c r="DG4865" s="156"/>
    </row>
    <row r="4866" spans="111:111" ht="15" thickBot="1" x14ac:dyDescent="0.35">
      <c r="DG4866" s="156"/>
    </row>
    <row r="4867" spans="111:111" ht="15" thickBot="1" x14ac:dyDescent="0.35">
      <c r="DG4867" s="156"/>
    </row>
    <row r="4868" spans="111:111" ht="15" thickBot="1" x14ac:dyDescent="0.35">
      <c r="DG4868" s="156"/>
    </row>
    <row r="4869" spans="111:111" ht="15" thickBot="1" x14ac:dyDescent="0.35">
      <c r="DG4869" s="156"/>
    </row>
    <row r="4870" spans="111:111" ht="15" thickBot="1" x14ac:dyDescent="0.35">
      <c r="DG4870" s="156"/>
    </row>
    <row r="4871" spans="111:111" ht="15" thickBot="1" x14ac:dyDescent="0.35">
      <c r="DG4871" s="156"/>
    </row>
    <row r="4872" spans="111:111" ht="15" thickBot="1" x14ac:dyDescent="0.35">
      <c r="DG4872" s="156"/>
    </row>
    <row r="4873" spans="111:111" ht="15" thickBot="1" x14ac:dyDescent="0.35">
      <c r="DG4873" s="156"/>
    </row>
    <row r="4874" spans="111:111" ht="15" thickBot="1" x14ac:dyDescent="0.35">
      <c r="DG4874" s="156"/>
    </row>
    <row r="4875" spans="111:111" ht="15" thickBot="1" x14ac:dyDescent="0.35">
      <c r="DG4875" s="156"/>
    </row>
    <row r="4876" spans="111:111" ht="15" thickBot="1" x14ac:dyDescent="0.35">
      <c r="DG4876" s="156"/>
    </row>
    <row r="4877" spans="111:111" ht="15" thickBot="1" x14ac:dyDescent="0.35">
      <c r="DG4877" s="156"/>
    </row>
    <row r="4878" spans="111:111" ht="15" thickBot="1" x14ac:dyDescent="0.35">
      <c r="DG4878" s="156"/>
    </row>
    <row r="4879" spans="111:111" ht="15" thickBot="1" x14ac:dyDescent="0.35">
      <c r="DG4879" s="156"/>
    </row>
    <row r="4880" spans="111:111" ht="15" thickBot="1" x14ac:dyDescent="0.35">
      <c r="DG4880" s="156"/>
    </row>
    <row r="4881" spans="111:111" ht="15" thickBot="1" x14ac:dyDescent="0.35">
      <c r="DG4881" s="156"/>
    </row>
    <row r="4882" spans="111:111" ht="15" thickBot="1" x14ac:dyDescent="0.35">
      <c r="DG4882" s="156"/>
    </row>
    <row r="4883" spans="111:111" ht="15" thickBot="1" x14ac:dyDescent="0.35">
      <c r="DG4883" s="156"/>
    </row>
    <row r="4884" spans="111:111" ht="15" thickBot="1" x14ac:dyDescent="0.35">
      <c r="DG4884" s="156"/>
    </row>
    <row r="4885" spans="111:111" ht="15" thickBot="1" x14ac:dyDescent="0.35">
      <c r="DG4885" s="156"/>
    </row>
    <row r="4886" spans="111:111" ht="15" thickBot="1" x14ac:dyDescent="0.35">
      <c r="DG4886" s="156"/>
    </row>
    <row r="4887" spans="111:111" ht="15" thickBot="1" x14ac:dyDescent="0.35">
      <c r="DG4887" s="156"/>
    </row>
    <row r="4888" spans="111:111" ht="15" thickBot="1" x14ac:dyDescent="0.35">
      <c r="DG4888" s="156"/>
    </row>
    <row r="4889" spans="111:111" ht="15" thickBot="1" x14ac:dyDescent="0.35">
      <c r="DG4889" s="156"/>
    </row>
    <row r="4890" spans="111:111" ht="15" thickBot="1" x14ac:dyDescent="0.35">
      <c r="DG4890" s="156"/>
    </row>
    <row r="4891" spans="111:111" ht="15" thickBot="1" x14ac:dyDescent="0.35">
      <c r="DG4891" s="156"/>
    </row>
    <row r="4892" spans="111:111" ht="15" thickBot="1" x14ac:dyDescent="0.35">
      <c r="DG4892" s="156"/>
    </row>
    <row r="4893" spans="111:111" ht="15" thickBot="1" x14ac:dyDescent="0.35">
      <c r="DG4893" s="156"/>
    </row>
    <row r="4894" spans="111:111" ht="15" thickBot="1" x14ac:dyDescent="0.35">
      <c r="DG4894" s="156"/>
    </row>
    <row r="4895" spans="111:111" ht="15" thickBot="1" x14ac:dyDescent="0.35">
      <c r="DG4895" s="156"/>
    </row>
    <row r="4896" spans="111:111" ht="15" thickBot="1" x14ac:dyDescent="0.35">
      <c r="DG4896" s="156"/>
    </row>
    <row r="4897" spans="111:111" ht="15" thickBot="1" x14ac:dyDescent="0.35">
      <c r="DG4897" s="156"/>
    </row>
    <row r="4898" spans="111:111" ht="15" thickBot="1" x14ac:dyDescent="0.35">
      <c r="DG4898" s="156"/>
    </row>
    <row r="4899" spans="111:111" ht="15" thickBot="1" x14ac:dyDescent="0.35">
      <c r="DG4899" s="156"/>
    </row>
    <row r="4900" spans="111:111" ht="15" thickBot="1" x14ac:dyDescent="0.35">
      <c r="DG4900" s="156"/>
    </row>
    <row r="4901" spans="111:111" ht="15" thickBot="1" x14ac:dyDescent="0.35">
      <c r="DG4901" s="156"/>
    </row>
    <row r="4902" spans="111:111" ht="15" thickBot="1" x14ac:dyDescent="0.35">
      <c r="DG4902" s="156"/>
    </row>
    <row r="4903" spans="111:111" ht="15" thickBot="1" x14ac:dyDescent="0.35">
      <c r="DG4903" s="156"/>
    </row>
    <row r="4904" spans="111:111" ht="15" thickBot="1" x14ac:dyDescent="0.35">
      <c r="DG4904" s="156"/>
    </row>
    <row r="4905" spans="111:111" ht="15" thickBot="1" x14ac:dyDescent="0.35">
      <c r="DG4905" s="156"/>
    </row>
    <row r="4906" spans="111:111" ht="15" thickBot="1" x14ac:dyDescent="0.35">
      <c r="DG4906" s="156"/>
    </row>
    <row r="4907" spans="111:111" ht="15" thickBot="1" x14ac:dyDescent="0.35">
      <c r="DG4907" s="156"/>
    </row>
    <row r="4908" spans="111:111" ht="15" thickBot="1" x14ac:dyDescent="0.35">
      <c r="DG4908" s="156"/>
    </row>
    <row r="4909" spans="111:111" ht="15" thickBot="1" x14ac:dyDescent="0.35">
      <c r="DG4909" s="156"/>
    </row>
    <row r="4910" spans="111:111" ht="15" thickBot="1" x14ac:dyDescent="0.35">
      <c r="DG4910" s="156"/>
    </row>
    <row r="4911" spans="111:111" ht="15" thickBot="1" x14ac:dyDescent="0.35">
      <c r="DG4911" s="156"/>
    </row>
    <row r="4912" spans="111:111" ht="15" thickBot="1" x14ac:dyDescent="0.35">
      <c r="DG4912" s="156"/>
    </row>
    <row r="4913" spans="111:111" ht="15" thickBot="1" x14ac:dyDescent="0.35">
      <c r="DG4913" s="156"/>
    </row>
    <row r="4914" spans="111:111" ht="15" thickBot="1" x14ac:dyDescent="0.35">
      <c r="DG4914" s="156"/>
    </row>
    <row r="4915" spans="111:111" ht="15" thickBot="1" x14ac:dyDescent="0.35">
      <c r="DG4915" s="156"/>
    </row>
    <row r="4916" spans="111:111" ht="15" thickBot="1" x14ac:dyDescent="0.35">
      <c r="DG4916" s="156"/>
    </row>
    <row r="4917" spans="111:111" ht="15" thickBot="1" x14ac:dyDescent="0.35">
      <c r="DG4917" s="156"/>
    </row>
    <row r="4918" spans="111:111" ht="15" thickBot="1" x14ac:dyDescent="0.35">
      <c r="DG4918" s="156"/>
    </row>
    <row r="4919" spans="111:111" ht="15" thickBot="1" x14ac:dyDescent="0.35">
      <c r="DG4919" s="156"/>
    </row>
    <row r="4920" spans="111:111" ht="15" thickBot="1" x14ac:dyDescent="0.35">
      <c r="DG4920" s="156"/>
    </row>
    <row r="4921" spans="111:111" ht="15" thickBot="1" x14ac:dyDescent="0.35">
      <c r="DG4921" s="156"/>
    </row>
    <row r="4922" spans="111:111" ht="15" thickBot="1" x14ac:dyDescent="0.35">
      <c r="DG4922" s="156"/>
    </row>
    <row r="4923" spans="111:111" ht="15" thickBot="1" x14ac:dyDescent="0.35">
      <c r="DG4923" s="156"/>
    </row>
    <row r="4924" spans="111:111" ht="15" thickBot="1" x14ac:dyDescent="0.35">
      <c r="DG4924" s="156"/>
    </row>
    <row r="4925" spans="111:111" ht="15" thickBot="1" x14ac:dyDescent="0.35">
      <c r="DG4925" s="156"/>
    </row>
    <row r="4926" spans="111:111" ht="15" thickBot="1" x14ac:dyDescent="0.35">
      <c r="DG4926" s="156"/>
    </row>
    <row r="4927" spans="111:111" ht="15" thickBot="1" x14ac:dyDescent="0.35">
      <c r="DG4927" s="156"/>
    </row>
    <row r="4928" spans="111:111" ht="15" thickBot="1" x14ac:dyDescent="0.35">
      <c r="DG4928" s="156"/>
    </row>
    <row r="4929" spans="111:111" ht="15" thickBot="1" x14ac:dyDescent="0.35">
      <c r="DG4929" s="156"/>
    </row>
    <row r="4930" spans="111:111" ht="15" thickBot="1" x14ac:dyDescent="0.35">
      <c r="DG4930" s="156"/>
    </row>
    <row r="4931" spans="111:111" ht="15" thickBot="1" x14ac:dyDescent="0.35">
      <c r="DG4931" s="156"/>
    </row>
    <row r="4932" spans="111:111" ht="15" thickBot="1" x14ac:dyDescent="0.35">
      <c r="DG4932" s="156"/>
    </row>
    <row r="4933" spans="111:111" ht="15" thickBot="1" x14ac:dyDescent="0.35">
      <c r="DG4933" s="156"/>
    </row>
    <row r="4934" spans="111:111" ht="15" thickBot="1" x14ac:dyDescent="0.35">
      <c r="DG4934" s="156"/>
    </row>
    <row r="4935" spans="111:111" ht="15" thickBot="1" x14ac:dyDescent="0.35">
      <c r="DG4935" s="156"/>
    </row>
    <row r="4936" spans="111:111" ht="15" thickBot="1" x14ac:dyDescent="0.35">
      <c r="DG4936" s="156"/>
    </row>
    <row r="4937" spans="111:111" ht="15" thickBot="1" x14ac:dyDescent="0.35">
      <c r="DG4937" s="156"/>
    </row>
    <row r="4938" spans="111:111" ht="15" thickBot="1" x14ac:dyDescent="0.35">
      <c r="DG4938" s="156"/>
    </row>
    <row r="4939" spans="111:111" ht="15" thickBot="1" x14ac:dyDescent="0.35">
      <c r="DG4939" s="156"/>
    </row>
    <row r="4940" spans="111:111" ht="15" thickBot="1" x14ac:dyDescent="0.35">
      <c r="DG4940" s="156"/>
    </row>
    <row r="4941" spans="111:111" ht="15" thickBot="1" x14ac:dyDescent="0.35">
      <c r="DG4941" s="156"/>
    </row>
    <row r="4942" spans="111:111" ht="15" thickBot="1" x14ac:dyDescent="0.35">
      <c r="DG4942" s="156"/>
    </row>
    <row r="4943" spans="111:111" ht="15" thickBot="1" x14ac:dyDescent="0.35">
      <c r="DG4943" s="156"/>
    </row>
    <row r="4944" spans="111:111" ht="15" thickBot="1" x14ac:dyDescent="0.35">
      <c r="DG4944" s="156"/>
    </row>
    <row r="4945" spans="111:111" ht="15" thickBot="1" x14ac:dyDescent="0.35">
      <c r="DG4945" s="156"/>
    </row>
    <row r="4946" spans="111:111" ht="15" thickBot="1" x14ac:dyDescent="0.35">
      <c r="DG4946" s="156"/>
    </row>
    <row r="4947" spans="111:111" ht="15" thickBot="1" x14ac:dyDescent="0.35">
      <c r="DG4947" s="156"/>
    </row>
    <row r="4948" spans="111:111" ht="15" thickBot="1" x14ac:dyDescent="0.35">
      <c r="DG4948" s="156"/>
    </row>
    <row r="4949" spans="111:111" ht="15" thickBot="1" x14ac:dyDescent="0.35">
      <c r="DG4949" s="156"/>
    </row>
    <row r="4950" spans="111:111" ht="15" thickBot="1" x14ac:dyDescent="0.35">
      <c r="DG4950" s="156"/>
    </row>
    <row r="4951" spans="111:111" ht="15" thickBot="1" x14ac:dyDescent="0.35">
      <c r="DG4951" s="156"/>
    </row>
    <row r="4952" spans="111:111" ht="15" thickBot="1" x14ac:dyDescent="0.35">
      <c r="DG4952" s="156"/>
    </row>
    <row r="4953" spans="111:111" ht="15" thickBot="1" x14ac:dyDescent="0.35">
      <c r="DG4953" s="156"/>
    </row>
    <row r="4954" spans="111:111" ht="15" thickBot="1" x14ac:dyDescent="0.35">
      <c r="DG4954" s="156"/>
    </row>
    <row r="4955" spans="111:111" ht="15" thickBot="1" x14ac:dyDescent="0.35">
      <c r="DG4955" s="156"/>
    </row>
    <row r="4956" spans="111:111" ht="15" thickBot="1" x14ac:dyDescent="0.35">
      <c r="DG4956" s="156"/>
    </row>
    <row r="4957" spans="111:111" ht="15" thickBot="1" x14ac:dyDescent="0.35">
      <c r="DG4957" s="156"/>
    </row>
    <row r="4958" spans="111:111" ht="15" thickBot="1" x14ac:dyDescent="0.35">
      <c r="DG4958" s="156"/>
    </row>
    <row r="4959" spans="111:111" ht="15" thickBot="1" x14ac:dyDescent="0.35">
      <c r="DG4959" s="156"/>
    </row>
    <row r="4960" spans="111:111" ht="15" thickBot="1" x14ac:dyDescent="0.35">
      <c r="DG4960" s="156"/>
    </row>
    <row r="4961" spans="111:111" ht="15" thickBot="1" x14ac:dyDescent="0.35">
      <c r="DG4961" s="156"/>
    </row>
    <row r="4962" spans="111:111" ht="15" thickBot="1" x14ac:dyDescent="0.35">
      <c r="DG4962" s="156"/>
    </row>
    <row r="4963" spans="111:111" ht="15" thickBot="1" x14ac:dyDescent="0.35">
      <c r="DG4963" s="156"/>
    </row>
    <row r="4964" spans="111:111" ht="15" thickBot="1" x14ac:dyDescent="0.35">
      <c r="DG4964" s="156"/>
    </row>
    <row r="4965" spans="111:111" ht="15" thickBot="1" x14ac:dyDescent="0.35">
      <c r="DG4965" s="156"/>
    </row>
    <row r="4966" spans="111:111" ht="15" thickBot="1" x14ac:dyDescent="0.35">
      <c r="DG4966" s="156"/>
    </row>
    <row r="4967" spans="111:111" ht="15" thickBot="1" x14ac:dyDescent="0.35">
      <c r="DG4967" s="156"/>
    </row>
    <row r="4968" spans="111:111" ht="15" thickBot="1" x14ac:dyDescent="0.35">
      <c r="DG4968" s="156"/>
    </row>
    <row r="4969" spans="111:111" ht="15" thickBot="1" x14ac:dyDescent="0.35">
      <c r="DG4969" s="156"/>
    </row>
    <row r="4970" spans="111:111" ht="15" thickBot="1" x14ac:dyDescent="0.35">
      <c r="DG4970" s="156"/>
    </row>
    <row r="4971" spans="111:111" ht="15" thickBot="1" x14ac:dyDescent="0.35">
      <c r="DG4971" s="156"/>
    </row>
    <row r="4972" spans="111:111" ht="15" thickBot="1" x14ac:dyDescent="0.35">
      <c r="DG4972" s="156"/>
    </row>
    <row r="4973" spans="111:111" ht="15" thickBot="1" x14ac:dyDescent="0.35">
      <c r="DG4973" s="156"/>
    </row>
    <row r="4974" spans="111:111" ht="15" thickBot="1" x14ac:dyDescent="0.35">
      <c r="DG4974" s="156"/>
    </row>
    <row r="4975" spans="111:111" ht="15" thickBot="1" x14ac:dyDescent="0.35">
      <c r="DG4975" s="156"/>
    </row>
    <row r="4976" spans="111:111" ht="15" thickBot="1" x14ac:dyDescent="0.35">
      <c r="DG4976" s="156"/>
    </row>
    <row r="4977" spans="111:111" ht="15" thickBot="1" x14ac:dyDescent="0.35">
      <c r="DG4977" s="156"/>
    </row>
    <row r="4978" spans="111:111" ht="15" thickBot="1" x14ac:dyDescent="0.35">
      <c r="DG4978" s="156"/>
    </row>
    <row r="4979" spans="111:111" ht="15" thickBot="1" x14ac:dyDescent="0.35">
      <c r="DG4979" s="156"/>
    </row>
    <row r="4980" spans="111:111" ht="15" thickBot="1" x14ac:dyDescent="0.35">
      <c r="DG4980" s="156"/>
    </row>
    <row r="4981" spans="111:111" ht="15" thickBot="1" x14ac:dyDescent="0.35">
      <c r="DG4981" s="156"/>
    </row>
    <row r="4982" spans="111:111" ht="15" thickBot="1" x14ac:dyDescent="0.35">
      <c r="DG4982" s="156"/>
    </row>
    <row r="4983" spans="111:111" ht="15" thickBot="1" x14ac:dyDescent="0.35">
      <c r="DG4983" s="156"/>
    </row>
    <row r="4984" spans="111:111" ht="15" thickBot="1" x14ac:dyDescent="0.35">
      <c r="DG4984" s="156"/>
    </row>
    <row r="4985" spans="111:111" ht="15" thickBot="1" x14ac:dyDescent="0.35">
      <c r="DG4985" s="156"/>
    </row>
    <row r="4986" spans="111:111" ht="15" thickBot="1" x14ac:dyDescent="0.35">
      <c r="DG4986" s="156"/>
    </row>
    <row r="4987" spans="111:111" ht="15" thickBot="1" x14ac:dyDescent="0.35">
      <c r="DG4987" s="156"/>
    </row>
    <row r="4988" spans="111:111" ht="15" thickBot="1" x14ac:dyDescent="0.35">
      <c r="DG4988" s="156"/>
    </row>
    <row r="4989" spans="111:111" ht="15" thickBot="1" x14ac:dyDescent="0.35">
      <c r="DG4989" s="156"/>
    </row>
    <row r="4990" spans="111:111" ht="15" thickBot="1" x14ac:dyDescent="0.35">
      <c r="DG4990" s="156"/>
    </row>
    <row r="4991" spans="111:111" ht="15" thickBot="1" x14ac:dyDescent="0.35">
      <c r="DG4991" s="156"/>
    </row>
    <row r="4992" spans="111:111" ht="15" thickBot="1" x14ac:dyDescent="0.35">
      <c r="DG4992" s="156"/>
    </row>
    <row r="4993" spans="111:111" ht="15" thickBot="1" x14ac:dyDescent="0.35">
      <c r="DG4993" s="156"/>
    </row>
    <row r="4994" spans="111:111" ht="15" thickBot="1" x14ac:dyDescent="0.35">
      <c r="DG4994" s="156"/>
    </row>
    <row r="4995" spans="111:111" ht="15" thickBot="1" x14ac:dyDescent="0.35">
      <c r="DG4995" s="156"/>
    </row>
    <row r="4996" spans="111:111" ht="15" thickBot="1" x14ac:dyDescent="0.35">
      <c r="DG4996" s="156"/>
    </row>
    <row r="4997" spans="111:111" ht="15" thickBot="1" x14ac:dyDescent="0.35">
      <c r="DG4997" s="156"/>
    </row>
    <row r="4998" spans="111:111" ht="15" thickBot="1" x14ac:dyDescent="0.35">
      <c r="DG4998" s="156"/>
    </row>
    <row r="4999" spans="111:111" ht="15" thickBot="1" x14ac:dyDescent="0.35">
      <c r="DG4999" s="156"/>
    </row>
    <row r="5000" spans="111:111" ht="15" thickBot="1" x14ac:dyDescent="0.35">
      <c r="DG5000" s="156"/>
    </row>
    <row r="5001" spans="111:111" ht="15" thickBot="1" x14ac:dyDescent="0.35">
      <c r="DG5001" s="156"/>
    </row>
    <row r="5002" spans="111:111" ht="15" thickBot="1" x14ac:dyDescent="0.35">
      <c r="DG5002" s="156"/>
    </row>
    <row r="5003" spans="111:111" ht="15" thickBot="1" x14ac:dyDescent="0.35">
      <c r="DG5003" s="156"/>
    </row>
    <row r="5004" spans="111:111" ht="15" thickBot="1" x14ac:dyDescent="0.35">
      <c r="DG5004" s="156"/>
    </row>
    <row r="5005" spans="111:111" ht="15" thickBot="1" x14ac:dyDescent="0.35">
      <c r="DG5005" s="156"/>
    </row>
    <row r="5006" spans="111:111" ht="15" thickBot="1" x14ac:dyDescent="0.35">
      <c r="DG5006" s="156"/>
    </row>
    <row r="5007" spans="111:111" ht="15" thickBot="1" x14ac:dyDescent="0.35">
      <c r="DG5007" s="156"/>
    </row>
    <row r="5008" spans="111:111" ht="15" thickBot="1" x14ac:dyDescent="0.35">
      <c r="DG5008" s="156"/>
    </row>
    <row r="5009" spans="111:111" ht="15" thickBot="1" x14ac:dyDescent="0.35">
      <c r="DG5009" s="156"/>
    </row>
    <row r="5010" spans="111:111" ht="15" thickBot="1" x14ac:dyDescent="0.35">
      <c r="DG5010" s="156"/>
    </row>
    <row r="5011" spans="111:111" ht="15" thickBot="1" x14ac:dyDescent="0.35">
      <c r="DG5011" s="156"/>
    </row>
    <row r="5012" spans="111:111" ht="15" thickBot="1" x14ac:dyDescent="0.35">
      <c r="DG5012" s="156"/>
    </row>
    <row r="5013" spans="111:111" ht="15" thickBot="1" x14ac:dyDescent="0.35">
      <c r="DG5013" s="156"/>
    </row>
    <row r="5014" spans="111:111" ht="15" thickBot="1" x14ac:dyDescent="0.35">
      <c r="DG5014" s="156"/>
    </row>
    <row r="5015" spans="111:111" ht="15" thickBot="1" x14ac:dyDescent="0.35">
      <c r="DG5015" s="156"/>
    </row>
    <row r="5016" spans="111:111" ht="15" thickBot="1" x14ac:dyDescent="0.35">
      <c r="DG5016" s="156"/>
    </row>
    <row r="5017" spans="111:111" ht="15" thickBot="1" x14ac:dyDescent="0.35">
      <c r="DG5017" s="156"/>
    </row>
    <row r="5018" spans="111:111" ht="15" thickBot="1" x14ac:dyDescent="0.35">
      <c r="DG5018" s="156"/>
    </row>
    <row r="5019" spans="111:111" ht="15" thickBot="1" x14ac:dyDescent="0.35">
      <c r="DG5019" s="156"/>
    </row>
    <row r="5020" spans="111:111" ht="15" thickBot="1" x14ac:dyDescent="0.35">
      <c r="DG5020" s="156"/>
    </row>
    <row r="5021" spans="111:111" ht="15" thickBot="1" x14ac:dyDescent="0.35">
      <c r="DG5021" s="156"/>
    </row>
    <row r="5022" spans="111:111" ht="15" thickBot="1" x14ac:dyDescent="0.35">
      <c r="DG5022" s="156"/>
    </row>
    <row r="5023" spans="111:111" ht="15" thickBot="1" x14ac:dyDescent="0.35">
      <c r="DG5023" s="156"/>
    </row>
    <row r="5024" spans="111:111" ht="15" thickBot="1" x14ac:dyDescent="0.35">
      <c r="DG5024" s="156"/>
    </row>
    <row r="5025" spans="111:111" ht="15" thickBot="1" x14ac:dyDescent="0.35">
      <c r="DG5025" s="156"/>
    </row>
    <row r="5026" spans="111:111" ht="15" thickBot="1" x14ac:dyDescent="0.35">
      <c r="DG5026" s="156"/>
    </row>
    <row r="5027" spans="111:111" ht="15" thickBot="1" x14ac:dyDescent="0.35">
      <c r="DG5027" s="156"/>
    </row>
    <row r="5028" spans="111:111" ht="15" thickBot="1" x14ac:dyDescent="0.35">
      <c r="DG5028" s="156"/>
    </row>
    <row r="5029" spans="111:111" ht="15" thickBot="1" x14ac:dyDescent="0.35">
      <c r="DG5029" s="156"/>
    </row>
    <row r="5030" spans="111:111" ht="15" thickBot="1" x14ac:dyDescent="0.35">
      <c r="DG5030" s="156"/>
    </row>
    <row r="5031" spans="111:111" ht="15" thickBot="1" x14ac:dyDescent="0.35">
      <c r="DG5031" s="156"/>
    </row>
    <row r="5032" spans="111:111" ht="15" thickBot="1" x14ac:dyDescent="0.35">
      <c r="DG5032" s="156"/>
    </row>
    <row r="5033" spans="111:111" ht="15" thickBot="1" x14ac:dyDescent="0.35">
      <c r="DG5033" s="156"/>
    </row>
    <row r="5034" spans="111:111" ht="15" thickBot="1" x14ac:dyDescent="0.35">
      <c r="DG5034" s="156"/>
    </row>
    <row r="5035" spans="111:111" ht="15" thickBot="1" x14ac:dyDescent="0.35">
      <c r="DG5035" s="156"/>
    </row>
    <row r="5036" spans="111:111" ht="15" thickBot="1" x14ac:dyDescent="0.35">
      <c r="DG5036" s="156"/>
    </row>
    <row r="5037" spans="111:111" ht="15" thickBot="1" x14ac:dyDescent="0.35">
      <c r="DG5037" s="156"/>
    </row>
    <row r="5038" spans="111:111" ht="15" thickBot="1" x14ac:dyDescent="0.35">
      <c r="DG5038" s="156"/>
    </row>
    <row r="5039" spans="111:111" ht="15" thickBot="1" x14ac:dyDescent="0.35">
      <c r="DG5039" s="156"/>
    </row>
    <row r="5040" spans="111:111" ht="15" thickBot="1" x14ac:dyDescent="0.35">
      <c r="DG5040" s="156"/>
    </row>
    <row r="5041" spans="111:111" ht="15" thickBot="1" x14ac:dyDescent="0.35">
      <c r="DG5041" s="156"/>
    </row>
    <row r="5042" spans="111:111" ht="15" thickBot="1" x14ac:dyDescent="0.35">
      <c r="DG5042" s="156"/>
    </row>
    <row r="5043" spans="111:111" ht="15" thickBot="1" x14ac:dyDescent="0.35">
      <c r="DG5043" s="156"/>
    </row>
    <row r="5044" spans="111:111" ht="15" thickBot="1" x14ac:dyDescent="0.35">
      <c r="DG5044" s="156"/>
    </row>
    <row r="5045" spans="111:111" ht="15" thickBot="1" x14ac:dyDescent="0.35">
      <c r="DG5045" s="156"/>
    </row>
    <row r="5046" spans="111:111" ht="15" thickBot="1" x14ac:dyDescent="0.35">
      <c r="DG5046" s="156"/>
    </row>
    <row r="5047" spans="111:111" ht="15" thickBot="1" x14ac:dyDescent="0.35">
      <c r="DG5047" s="156"/>
    </row>
    <row r="5048" spans="111:111" ht="15" thickBot="1" x14ac:dyDescent="0.35">
      <c r="DG5048" s="156"/>
    </row>
    <row r="5049" spans="111:111" ht="15" thickBot="1" x14ac:dyDescent="0.35">
      <c r="DG5049" s="156"/>
    </row>
    <row r="5050" spans="111:111" ht="15" thickBot="1" x14ac:dyDescent="0.35">
      <c r="DG5050" s="156"/>
    </row>
    <row r="5051" spans="111:111" ht="15" thickBot="1" x14ac:dyDescent="0.35">
      <c r="DG5051" s="156"/>
    </row>
    <row r="5052" spans="111:111" ht="15" thickBot="1" x14ac:dyDescent="0.35">
      <c r="DG5052" s="156"/>
    </row>
    <row r="5053" spans="111:111" ht="15" thickBot="1" x14ac:dyDescent="0.35">
      <c r="DG5053" s="156"/>
    </row>
    <row r="5054" spans="111:111" ht="15" thickBot="1" x14ac:dyDescent="0.35">
      <c r="DG5054" s="156"/>
    </row>
    <row r="5055" spans="111:111" ht="15" thickBot="1" x14ac:dyDescent="0.35">
      <c r="DG5055" s="156"/>
    </row>
    <row r="5056" spans="111:111" ht="15" thickBot="1" x14ac:dyDescent="0.35">
      <c r="DG5056" s="156"/>
    </row>
    <row r="5057" spans="111:111" ht="15" thickBot="1" x14ac:dyDescent="0.35">
      <c r="DG5057" s="156"/>
    </row>
    <row r="5058" spans="111:111" ht="15" thickBot="1" x14ac:dyDescent="0.35">
      <c r="DG5058" s="156"/>
    </row>
    <row r="5059" spans="111:111" ht="15" thickBot="1" x14ac:dyDescent="0.35">
      <c r="DG5059" s="156"/>
    </row>
    <row r="5060" spans="111:111" ht="15" thickBot="1" x14ac:dyDescent="0.35">
      <c r="DG5060" s="156"/>
    </row>
    <row r="5061" spans="111:111" ht="15" thickBot="1" x14ac:dyDescent="0.35">
      <c r="DG5061" s="156"/>
    </row>
    <row r="5062" spans="111:111" ht="15" thickBot="1" x14ac:dyDescent="0.35">
      <c r="DG5062" s="156"/>
    </row>
    <row r="5063" spans="111:111" ht="15" thickBot="1" x14ac:dyDescent="0.35">
      <c r="DG5063" s="156"/>
    </row>
    <row r="5064" spans="111:111" ht="15" thickBot="1" x14ac:dyDescent="0.35">
      <c r="DG5064" s="156"/>
    </row>
    <row r="5065" spans="111:111" ht="15" thickBot="1" x14ac:dyDescent="0.35">
      <c r="DG5065" s="156"/>
    </row>
    <row r="5066" spans="111:111" ht="15" thickBot="1" x14ac:dyDescent="0.35">
      <c r="DG5066" s="156"/>
    </row>
    <row r="5067" spans="111:111" ht="15" thickBot="1" x14ac:dyDescent="0.35">
      <c r="DG5067" s="156"/>
    </row>
    <row r="5068" spans="111:111" ht="15" thickBot="1" x14ac:dyDescent="0.35">
      <c r="DG5068" s="156"/>
    </row>
    <row r="5069" spans="111:111" ht="15" thickBot="1" x14ac:dyDescent="0.35">
      <c r="DG5069" s="156"/>
    </row>
    <row r="5070" spans="111:111" ht="15" thickBot="1" x14ac:dyDescent="0.35">
      <c r="DG5070" s="156"/>
    </row>
    <row r="5071" spans="111:111" ht="15" thickBot="1" x14ac:dyDescent="0.35">
      <c r="DG5071" s="156"/>
    </row>
    <row r="5072" spans="111:111" ht="15" thickBot="1" x14ac:dyDescent="0.35">
      <c r="DG5072" s="156"/>
    </row>
    <row r="5073" spans="111:111" ht="15" thickBot="1" x14ac:dyDescent="0.35">
      <c r="DG5073" s="156"/>
    </row>
    <row r="5074" spans="111:111" ht="15" thickBot="1" x14ac:dyDescent="0.35">
      <c r="DG5074" s="156"/>
    </row>
    <row r="5075" spans="111:111" ht="15" thickBot="1" x14ac:dyDescent="0.35">
      <c r="DG5075" s="156"/>
    </row>
    <row r="5076" spans="111:111" ht="15" thickBot="1" x14ac:dyDescent="0.35">
      <c r="DG5076" s="156"/>
    </row>
    <row r="5077" spans="111:111" ht="15" thickBot="1" x14ac:dyDescent="0.35">
      <c r="DG5077" s="156"/>
    </row>
    <row r="5078" spans="111:111" ht="15" thickBot="1" x14ac:dyDescent="0.35">
      <c r="DG5078" s="156"/>
    </row>
    <row r="5079" spans="111:111" ht="15" thickBot="1" x14ac:dyDescent="0.35">
      <c r="DG5079" s="156"/>
    </row>
    <row r="5080" spans="111:111" ht="15" thickBot="1" x14ac:dyDescent="0.35">
      <c r="DG5080" s="156"/>
    </row>
    <row r="5081" spans="111:111" ht="15" thickBot="1" x14ac:dyDescent="0.35">
      <c r="DG5081" s="156"/>
    </row>
    <row r="5082" spans="111:111" ht="15" thickBot="1" x14ac:dyDescent="0.35">
      <c r="DG5082" s="156"/>
    </row>
    <row r="5083" spans="111:111" ht="15" thickBot="1" x14ac:dyDescent="0.35">
      <c r="DG5083" s="156"/>
    </row>
    <row r="5084" spans="111:111" ht="15" thickBot="1" x14ac:dyDescent="0.35">
      <c r="DG5084" s="156"/>
    </row>
    <row r="5085" spans="111:111" ht="15" thickBot="1" x14ac:dyDescent="0.35">
      <c r="DG5085" s="156"/>
    </row>
    <row r="5086" spans="111:111" ht="15" thickBot="1" x14ac:dyDescent="0.35">
      <c r="DG5086" s="156"/>
    </row>
    <row r="5087" spans="111:111" ht="15" thickBot="1" x14ac:dyDescent="0.35">
      <c r="DG5087" s="156"/>
    </row>
    <row r="5088" spans="111:111" ht="15" thickBot="1" x14ac:dyDescent="0.35">
      <c r="DG5088" s="156"/>
    </row>
    <row r="5089" spans="111:111" ht="15" thickBot="1" x14ac:dyDescent="0.35">
      <c r="DG5089" s="156"/>
    </row>
    <row r="5090" spans="111:111" ht="15" thickBot="1" x14ac:dyDescent="0.35">
      <c r="DG5090" s="156"/>
    </row>
    <row r="5091" spans="111:111" ht="15" thickBot="1" x14ac:dyDescent="0.35">
      <c r="DG5091" s="156"/>
    </row>
    <row r="5092" spans="111:111" ht="15" thickBot="1" x14ac:dyDescent="0.35">
      <c r="DG5092" s="156"/>
    </row>
    <row r="5093" spans="111:111" ht="15" thickBot="1" x14ac:dyDescent="0.35">
      <c r="DG5093" s="156"/>
    </row>
    <row r="5094" spans="111:111" ht="15" thickBot="1" x14ac:dyDescent="0.35">
      <c r="DG5094" s="156"/>
    </row>
    <row r="5095" spans="111:111" ht="15" thickBot="1" x14ac:dyDescent="0.35">
      <c r="DG5095" s="156"/>
    </row>
    <row r="5096" spans="111:111" ht="15" thickBot="1" x14ac:dyDescent="0.35">
      <c r="DG5096" s="156"/>
    </row>
    <row r="5097" spans="111:111" ht="15" thickBot="1" x14ac:dyDescent="0.35">
      <c r="DG5097" s="156"/>
    </row>
    <row r="5098" spans="111:111" ht="15" thickBot="1" x14ac:dyDescent="0.35">
      <c r="DG5098" s="156"/>
    </row>
    <row r="5099" spans="111:111" ht="15" thickBot="1" x14ac:dyDescent="0.35">
      <c r="DG5099" s="156"/>
    </row>
    <row r="5100" spans="111:111" ht="15" thickBot="1" x14ac:dyDescent="0.35">
      <c r="DG5100" s="156"/>
    </row>
    <row r="5101" spans="111:111" ht="15" thickBot="1" x14ac:dyDescent="0.35">
      <c r="DG5101" s="156"/>
    </row>
    <row r="5102" spans="111:111" ht="15" thickBot="1" x14ac:dyDescent="0.35">
      <c r="DG5102" s="156"/>
    </row>
    <row r="5103" spans="111:111" ht="15" thickBot="1" x14ac:dyDescent="0.35">
      <c r="DG5103" s="156"/>
    </row>
    <row r="5104" spans="111:111" ht="15" thickBot="1" x14ac:dyDescent="0.35">
      <c r="DG5104" s="156"/>
    </row>
    <row r="5105" spans="111:111" ht="15" thickBot="1" x14ac:dyDescent="0.35">
      <c r="DG5105" s="156"/>
    </row>
    <row r="5106" spans="111:111" ht="15" thickBot="1" x14ac:dyDescent="0.35">
      <c r="DG5106" s="156"/>
    </row>
    <row r="5107" spans="111:111" ht="15" thickBot="1" x14ac:dyDescent="0.35">
      <c r="DG5107" s="156"/>
    </row>
    <row r="5108" spans="111:111" ht="15" thickBot="1" x14ac:dyDescent="0.35">
      <c r="DG5108" s="156"/>
    </row>
    <row r="5109" spans="111:111" ht="15" thickBot="1" x14ac:dyDescent="0.35">
      <c r="DG5109" s="156"/>
    </row>
    <row r="5110" spans="111:111" ht="15" thickBot="1" x14ac:dyDescent="0.35">
      <c r="DG5110" s="156"/>
    </row>
    <row r="5111" spans="111:111" ht="15" thickBot="1" x14ac:dyDescent="0.35">
      <c r="DG5111" s="156"/>
    </row>
    <row r="5112" spans="111:111" ht="15" thickBot="1" x14ac:dyDescent="0.35">
      <c r="DG5112" s="156"/>
    </row>
    <row r="5113" spans="111:111" ht="15" thickBot="1" x14ac:dyDescent="0.35">
      <c r="DG5113" s="156"/>
    </row>
    <row r="5114" spans="111:111" ht="15" thickBot="1" x14ac:dyDescent="0.35">
      <c r="DG5114" s="156"/>
    </row>
    <row r="5115" spans="111:111" ht="15" thickBot="1" x14ac:dyDescent="0.35">
      <c r="DG5115" s="156"/>
    </row>
    <row r="5116" spans="111:111" ht="15" thickBot="1" x14ac:dyDescent="0.35">
      <c r="DG5116" s="156"/>
    </row>
    <row r="5117" spans="111:111" ht="15" thickBot="1" x14ac:dyDescent="0.35">
      <c r="DG5117" s="156"/>
    </row>
    <row r="5118" spans="111:111" ht="15" thickBot="1" x14ac:dyDescent="0.35">
      <c r="DG5118" s="156"/>
    </row>
    <row r="5119" spans="111:111" ht="15" thickBot="1" x14ac:dyDescent="0.35">
      <c r="DG5119" s="156"/>
    </row>
    <row r="5120" spans="111:111" ht="15" thickBot="1" x14ac:dyDescent="0.35">
      <c r="DG5120" s="156"/>
    </row>
    <row r="5121" spans="111:111" ht="15" thickBot="1" x14ac:dyDescent="0.35">
      <c r="DG5121" s="156"/>
    </row>
    <row r="5122" spans="111:111" ht="15" thickBot="1" x14ac:dyDescent="0.35">
      <c r="DG5122" s="156"/>
    </row>
    <row r="5123" spans="111:111" ht="15" thickBot="1" x14ac:dyDescent="0.35">
      <c r="DG5123" s="156"/>
    </row>
    <row r="5124" spans="111:111" ht="15" thickBot="1" x14ac:dyDescent="0.35">
      <c r="DG5124" s="156"/>
    </row>
    <row r="5125" spans="111:111" ht="15" thickBot="1" x14ac:dyDescent="0.35">
      <c r="DG5125" s="156"/>
    </row>
    <row r="5126" spans="111:111" ht="15" thickBot="1" x14ac:dyDescent="0.35">
      <c r="DG5126" s="156"/>
    </row>
    <row r="5127" spans="111:111" ht="15" thickBot="1" x14ac:dyDescent="0.35">
      <c r="DG5127" s="156"/>
    </row>
    <row r="5128" spans="111:111" ht="15" thickBot="1" x14ac:dyDescent="0.35">
      <c r="DG5128" s="156"/>
    </row>
    <row r="5129" spans="111:111" ht="15" thickBot="1" x14ac:dyDescent="0.35">
      <c r="DG5129" s="156"/>
    </row>
    <row r="5130" spans="111:111" ht="15" thickBot="1" x14ac:dyDescent="0.35">
      <c r="DG5130" s="156"/>
    </row>
    <row r="5131" spans="111:111" ht="15" thickBot="1" x14ac:dyDescent="0.35">
      <c r="DG5131" s="156"/>
    </row>
    <row r="5132" spans="111:111" ht="15" thickBot="1" x14ac:dyDescent="0.35">
      <c r="DG5132" s="156"/>
    </row>
    <row r="5133" spans="111:111" ht="15" thickBot="1" x14ac:dyDescent="0.35">
      <c r="DG5133" s="156"/>
    </row>
    <row r="5134" spans="111:111" ht="15" thickBot="1" x14ac:dyDescent="0.35">
      <c r="DG5134" s="156"/>
    </row>
    <row r="5135" spans="111:111" ht="15" thickBot="1" x14ac:dyDescent="0.35">
      <c r="DG5135" s="156"/>
    </row>
    <row r="5136" spans="111:111" ht="15" thickBot="1" x14ac:dyDescent="0.35">
      <c r="DG5136" s="156"/>
    </row>
    <row r="5137" spans="111:111" ht="15" thickBot="1" x14ac:dyDescent="0.35">
      <c r="DG5137" s="156"/>
    </row>
    <row r="5138" spans="111:111" ht="15" thickBot="1" x14ac:dyDescent="0.35">
      <c r="DG5138" s="156"/>
    </row>
    <row r="5139" spans="111:111" ht="15" thickBot="1" x14ac:dyDescent="0.35">
      <c r="DG5139" s="156"/>
    </row>
    <row r="5140" spans="111:111" ht="15" thickBot="1" x14ac:dyDescent="0.35">
      <c r="DG5140" s="156"/>
    </row>
    <row r="5141" spans="111:111" ht="15" thickBot="1" x14ac:dyDescent="0.35">
      <c r="DG5141" s="156"/>
    </row>
    <row r="5142" spans="111:111" ht="15" thickBot="1" x14ac:dyDescent="0.35">
      <c r="DG5142" s="156"/>
    </row>
    <row r="5143" spans="111:111" ht="15" thickBot="1" x14ac:dyDescent="0.35">
      <c r="DG5143" s="156"/>
    </row>
    <row r="5144" spans="111:111" ht="15" thickBot="1" x14ac:dyDescent="0.35">
      <c r="DG5144" s="156"/>
    </row>
    <row r="5145" spans="111:111" ht="15" thickBot="1" x14ac:dyDescent="0.35">
      <c r="DG5145" s="156"/>
    </row>
    <row r="5146" spans="111:111" ht="15" thickBot="1" x14ac:dyDescent="0.35">
      <c r="DG5146" s="156"/>
    </row>
    <row r="5147" spans="111:111" ht="15" thickBot="1" x14ac:dyDescent="0.35">
      <c r="DG5147" s="156"/>
    </row>
    <row r="5148" spans="111:111" ht="15" thickBot="1" x14ac:dyDescent="0.35">
      <c r="DG5148" s="156"/>
    </row>
    <row r="5149" spans="111:111" ht="15" thickBot="1" x14ac:dyDescent="0.35">
      <c r="DG5149" s="156"/>
    </row>
    <row r="5150" spans="111:111" ht="15" thickBot="1" x14ac:dyDescent="0.35">
      <c r="DG5150" s="156"/>
    </row>
    <row r="5151" spans="111:111" ht="15" thickBot="1" x14ac:dyDescent="0.35">
      <c r="DG5151" s="156"/>
    </row>
    <row r="5152" spans="111:111" ht="15" thickBot="1" x14ac:dyDescent="0.35">
      <c r="DG5152" s="156"/>
    </row>
    <row r="5153" spans="111:111" ht="15" thickBot="1" x14ac:dyDescent="0.35">
      <c r="DG5153" s="156"/>
    </row>
    <row r="5154" spans="111:111" ht="15" thickBot="1" x14ac:dyDescent="0.35">
      <c r="DG5154" s="156"/>
    </row>
    <row r="5155" spans="111:111" ht="15" thickBot="1" x14ac:dyDescent="0.35">
      <c r="DG5155" s="156"/>
    </row>
    <row r="5156" spans="111:111" ht="15" thickBot="1" x14ac:dyDescent="0.35">
      <c r="DG5156" s="156"/>
    </row>
    <row r="5157" spans="111:111" ht="15" thickBot="1" x14ac:dyDescent="0.35">
      <c r="DG5157" s="156"/>
    </row>
    <row r="5158" spans="111:111" ht="15" thickBot="1" x14ac:dyDescent="0.35">
      <c r="DG5158" s="156"/>
    </row>
    <row r="5159" spans="111:111" ht="15" thickBot="1" x14ac:dyDescent="0.35">
      <c r="DG5159" s="156"/>
    </row>
    <row r="5160" spans="111:111" ht="15" thickBot="1" x14ac:dyDescent="0.35">
      <c r="DG5160" s="156"/>
    </row>
    <row r="5161" spans="111:111" ht="15" thickBot="1" x14ac:dyDescent="0.35">
      <c r="DG5161" s="156"/>
    </row>
    <row r="5162" spans="111:111" ht="15" thickBot="1" x14ac:dyDescent="0.35">
      <c r="DG5162" s="156"/>
    </row>
    <row r="5163" spans="111:111" ht="15" thickBot="1" x14ac:dyDescent="0.35">
      <c r="DG5163" s="156"/>
    </row>
    <row r="5164" spans="111:111" ht="15" thickBot="1" x14ac:dyDescent="0.35">
      <c r="DG5164" s="156"/>
    </row>
    <row r="5165" spans="111:111" ht="15" thickBot="1" x14ac:dyDescent="0.35">
      <c r="DG5165" s="156"/>
    </row>
    <row r="5166" spans="111:111" ht="15" thickBot="1" x14ac:dyDescent="0.35">
      <c r="DG5166" s="156"/>
    </row>
    <row r="5167" spans="111:111" ht="15" thickBot="1" x14ac:dyDescent="0.35">
      <c r="DG5167" s="156"/>
    </row>
    <row r="5168" spans="111:111" ht="15" thickBot="1" x14ac:dyDescent="0.35">
      <c r="DG5168" s="156"/>
    </row>
    <row r="5169" spans="111:111" ht="15" thickBot="1" x14ac:dyDescent="0.35">
      <c r="DG5169" s="156"/>
    </row>
    <row r="5170" spans="111:111" ht="15" thickBot="1" x14ac:dyDescent="0.35">
      <c r="DG5170" s="156"/>
    </row>
    <row r="5171" spans="111:111" ht="15" thickBot="1" x14ac:dyDescent="0.35">
      <c r="DG5171" s="156"/>
    </row>
    <row r="5172" spans="111:111" ht="15" thickBot="1" x14ac:dyDescent="0.35">
      <c r="DG5172" s="156"/>
    </row>
    <row r="5173" spans="111:111" ht="15" thickBot="1" x14ac:dyDescent="0.35">
      <c r="DG5173" s="156"/>
    </row>
    <row r="5174" spans="111:111" ht="15" thickBot="1" x14ac:dyDescent="0.35">
      <c r="DG5174" s="156"/>
    </row>
    <row r="5175" spans="111:111" ht="15" thickBot="1" x14ac:dyDescent="0.35">
      <c r="DG5175" s="156"/>
    </row>
    <row r="5176" spans="111:111" ht="15" thickBot="1" x14ac:dyDescent="0.35">
      <c r="DG5176" s="156"/>
    </row>
    <row r="5177" spans="111:111" ht="15" thickBot="1" x14ac:dyDescent="0.35">
      <c r="DG5177" s="156"/>
    </row>
    <row r="5178" spans="111:111" ht="15" thickBot="1" x14ac:dyDescent="0.35">
      <c r="DG5178" s="156"/>
    </row>
    <row r="5179" spans="111:111" ht="15" thickBot="1" x14ac:dyDescent="0.35">
      <c r="DG5179" s="156"/>
    </row>
    <row r="5180" spans="111:111" ht="15" thickBot="1" x14ac:dyDescent="0.35">
      <c r="DG5180" s="156"/>
    </row>
    <row r="5181" spans="111:111" ht="15" thickBot="1" x14ac:dyDescent="0.35">
      <c r="DG5181" s="156"/>
    </row>
    <row r="5182" spans="111:111" ht="15" thickBot="1" x14ac:dyDescent="0.35">
      <c r="DG5182" s="156"/>
    </row>
    <row r="5183" spans="111:111" ht="15" thickBot="1" x14ac:dyDescent="0.35">
      <c r="DG5183" s="156"/>
    </row>
    <row r="5184" spans="111:111" ht="15" thickBot="1" x14ac:dyDescent="0.35">
      <c r="DG5184" s="156"/>
    </row>
    <row r="5185" spans="111:111" ht="15" thickBot="1" x14ac:dyDescent="0.35">
      <c r="DG5185" s="156"/>
    </row>
    <row r="5186" spans="111:111" ht="15" thickBot="1" x14ac:dyDescent="0.35">
      <c r="DG5186" s="156"/>
    </row>
    <row r="5187" spans="111:111" ht="15" thickBot="1" x14ac:dyDescent="0.35">
      <c r="DG5187" s="156"/>
    </row>
    <row r="5188" spans="111:111" ht="15" thickBot="1" x14ac:dyDescent="0.35">
      <c r="DG5188" s="156"/>
    </row>
    <row r="5189" spans="111:111" ht="15" thickBot="1" x14ac:dyDescent="0.35">
      <c r="DG5189" s="156"/>
    </row>
    <row r="5190" spans="111:111" ht="15" thickBot="1" x14ac:dyDescent="0.35">
      <c r="DG5190" s="156"/>
    </row>
    <row r="5191" spans="111:111" ht="15" thickBot="1" x14ac:dyDescent="0.35">
      <c r="DG5191" s="156"/>
    </row>
    <row r="5192" spans="111:111" ht="15" thickBot="1" x14ac:dyDescent="0.35">
      <c r="DG5192" s="156"/>
    </row>
    <row r="5193" spans="111:111" ht="15" thickBot="1" x14ac:dyDescent="0.35">
      <c r="DG5193" s="156"/>
    </row>
    <row r="5194" spans="111:111" ht="15" thickBot="1" x14ac:dyDescent="0.35">
      <c r="DG5194" s="156"/>
    </row>
    <row r="5195" spans="111:111" ht="15" thickBot="1" x14ac:dyDescent="0.35">
      <c r="DG5195" s="156"/>
    </row>
    <row r="5196" spans="111:111" ht="15" thickBot="1" x14ac:dyDescent="0.35">
      <c r="DG5196" s="156"/>
    </row>
    <row r="5197" spans="111:111" ht="15" thickBot="1" x14ac:dyDescent="0.35">
      <c r="DG5197" s="156"/>
    </row>
    <row r="5198" spans="111:111" ht="15" thickBot="1" x14ac:dyDescent="0.35">
      <c r="DG5198" s="156"/>
    </row>
    <row r="5199" spans="111:111" ht="15" thickBot="1" x14ac:dyDescent="0.35">
      <c r="DG5199" s="156"/>
    </row>
    <row r="5200" spans="111:111" ht="15" thickBot="1" x14ac:dyDescent="0.35">
      <c r="DG5200" s="156"/>
    </row>
    <row r="5201" spans="111:111" ht="15" thickBot="1" x14ac:dyDescent="0.35">
      <c r="DG5201" s="156"/>
    </row>
    <row r="5202" spans="111:111" ht="15" thickBot="1" x14ac:dyDescent="0.35">
      <c r="DG5202" s="156"/>
    </row>
    <row r="5203" spans="111:111" ht="15" thickBot="1" x14ac:dyDescent="0.35">
      <c r="DG5203" s="156"/>
    </row>
    <row r="5204" spans="111:111" ht="15" thickBot="1" x14ac:dyDescent="0.35">
      <c r="DG5204" s="156"/>
    </row>
    <row r="5205" spans="111:111" ht="15" thickBot="1" x14ac:dyDescent="0.35">
      <c r="DG5205" s="156"/>
    </row>
    <row r="5206" spans="111:111" ht="15" thickBot="1" x14ac:dyDescent="0.35">
      <c r="DG5206" s="156"/>
    </row>
    <row r="5207" spans="111:111" ht="15" thickBot="1" x14ac:dyDescent="0.35">
      <c r="DG5207" s="156"/>
    </row>
    <row r="5208" spans="111:111" ht="15" thickBot="1" x14ac:dyDescent="0.35">
      <c r="DG5208" s="156"/>
    </row>
    <row r="5209" spans="111:111" ht="15" thickBot="1" x14ac:dyDescent="0.35">
      <c r="DG5209" s="156"/>
    </row>
    <row r="5210" spans="111:111" ht="15" thickBot="1" x14ac:dyDescent="0.35">
      <c r="DG5210" s="156"/>
    </row>
    <row r="5211" spans="111:111" ht="15" thickBot="1" x14ac:dyDescent="0.35">
      <c r="DG5211" s="156"/>
    </row>
    <row r="5212" spans="111:111" ht="15" thickBot="1" x14ac:dyDescent="0.35">
      <c r="DG5212" s="156"/>
    </row>
    <row r="5213" spans="111:111" ht="15" thickBot="1" x14ac:dyDescent="0.35">
      <c r="DG5213" s="156"/>
    </row>
    <row r="5214" spans="111:111" ht="15" thickBot="1" x14ac:dyDescent="0.35">
      <c r="DG5214" s="156"/>
    </row>
    <row r="5215" spans="111:111" ht="15" thickBot="1" x14ac:dyDescent="0.35">
      <c r="DG5215" s="156"/>
    </row>
    <row r="5216" spans="111:111" ht="15" thickBot="1" x14ac:dyDescent="0.35">
      <c r="DG5216" s="156"/>
    </row>
    <row r="5217" spans="111:111" ht="15" thickBot="1" x14ac:dyDescent="0.35">
      <c r="DG5217" s="156"/>
    </row>
    <row r="5218" spans="111:111" ht="15" thickBot="1" x14ac:dyDescent="0.35">
      <c r="DG5218" s="156"/>
    </row>
    <row r="5219" spans="111:111" ht="15" thickBot="1" x14ac:dyDescent="0.35">
      <c r="DG5219" s="156"/>
    </row>
    <row r="5220" spans="111:111" ht="15" thickBot="1" x14ac:dyDescent="0.35">
      <c r="DG5220" s="156"/>
    </row>
    <row r="5221" spans="111:111" ht="15" thickBot="1" x14ac:dyDescent="0.35">
      <c r="DG5221" s="156"/>
    </row>
    <row r="5222" spans="111:111" ht="15" thickBot="1" x14ac:dyDescent="0.35">
      <c r="DG5222" s="156"/>
    </row>
    <row r="5223" spans="111:111" ht="15" thickBot="1" x14ac:dyDescent="0.35">
      <c r="DG5223" s="156"/>
    </row>
    <row r="5224" spans="111:111" ht="15" thickBot="1" x14ac:dyDescent="0.35">
      <c r="DG5224" s="156"/>
    </row>
    <row r="5225" spans="111:111" ht="15" thickBot="1" x14ac:dyDescent="0.35">
      <c r="DG5225" s="156"/>
    </row>
    <row r="5226" spans="111:111" ht="15" thickBot="1" x14ac:dyDescent="0.35">
      <c r="DG5226" s="156"/>
    </row>
    <row r="5227" spans="111:111" ht="15" thickBot="1" x14ac:dyDescent="0.35">
      <c r="DG5227" s="156"/>
    </row>
    <row r="5228" spans="111:111" ht="15" thickBot="1" x14ac:dyDescent="0.35">
      <c r="DG5228" s="156"/>
    </row>
    <row r="5229" spans="111:111" ht="15" thickBot="1" x14ac:dyDescent="0.35">
      <c r="DG5229" s="156"/>
    </row>
    <row r="5230" spans="111:111" ht="15" thickBot="1" x14ac:dyDescent="0.35">
      <c r="DG5230" s="156"/>
    </row>
    <row r="5231" spans="111:111" ht="15" thickBot="1" x14ac:dyDescent="0.35">
      <c r="DG5231" s="156"/>
    </row>
    <row r="5232" spans="111:111" ht="15" thickBot="1" x14ac:dyDescent="0.35">
      <c r="DG5232" s="156"/>
    </row>
    <row r="5233" spans="111:111" ht="15" thickBot="1" x14ac:dyDescent="0.35">
      <c r="DG5233" s="156"/>
    </row>
    <row r="5234" spans="111:111" ht="15" thickBot="1" x14ac:dyDescent="0.35">
      <c r="DG5234" s="156"/>
    </row>
    <row r="5235" spans="111:111" ht="15" thickBot="1" x14ac:dyDescent="0.35">
      <c r="DG5235" s="156"/>
    </row>
    <row r="5236" spans="111:111" ht="15" thickBot="1" x14ac:dyDescent="0.35">
      <c r="DG5236" s="156"/>
    </row>
    <row r="5237" spans="111:111" ht="15" thickBot="1" x14ac:dyDescent="0.35">
      <c r="DG5237" s="156"/>
    </row>
    <row r="5238" spans="111:111" ht="15" thickBot="1" x14ac:dyDescent="0.35">
      <c r="DG5238" s="156"/>
    </row>
    <row r="5239" spans="111:111" ht="15" thickBot="1" x14ac:dyDescent="0.35">
      <c r="DG5239" s="156"/>
    </row>
    <row r="5240" spans="111:111" ht="15" thickBot="1" x14ac:dyDescent="0.35">
      <c r="DG5240" s="156"/>
    </row>
    <row r="5241" spans="111:111" ht="15" thickBot="1" x14ac:dyDescent="0.35">
      <c r="DG5241" s="156"/>
    </row>
    <row r="5242" spans="111:111" ht="15" thickBot="1" x14ac:dyDescent="0.35">
      <c r="DG5242" s="156"/>
    </row>
    <row r="5243" spans="111:111" ht="15" thickBot="1" x14ac:dyDescent="0.35">
      <c r="DG5243" s="156"/>
    </row>
    <row r="5244" spans="111:111" ht="15" thickBot="1" x14ac:dyDescent="0.35">
      <c r="DG5244" s="156"/>
    </row>
    <row r="5245" spans="111:111" ht="15" thickBot="1" x14ac:dyDescent="0.35">
      <c r="DG5245" s="156"/>
    </row>
    <row r="5246" spans="111:111" ht="15" thickBot="1" x14ac:dyDescent="0.35">
      <c r="DG5246" s="156"/>
    </row>
    <row r="5247" spans="111:111" ht="15" thickBot="1" x14ac:dyDescent="0.35">
      <c r="DG5247" s="156"/>
    </row>
    <row r="5248" spans="111:111" ht="15" thickBot="1" x14ac:dyDescent="0.35">
      <c r="DG5248" s="156"/>
    </row>
    <row r="5249" spans="111:111" ht="15" thickBot="1" x14ac:dyDescent="0.35">
      <c r="DG5249" s="156"/>
    </row>
    <row r="5250" spans="111:111" ht="15" thickBot="1" x14ac:dyDescent="0.35">
      <c r="DG5250" s="156"/>
    </row>
    <row r="5251" spans="111:111" ht="15" thickBot="1" x14ac:dyDescent="0.35">
      <c r="DG5251" s="156"/>
    </row>
    <row r="5252" spans="111:111" ht="15" thickBot="1" x14ac:dyDescent="0.35">
      <c r="DG5252" s="156"/>
    </row>
    <row r="5253" spans="111:111" ht="15" thickBot="1" x14ac:dyDescent="0.35">
      <c r="DG5253" s="156"/>
    </row>
    <row r="5254" spans="111:111" ht="15" thickBot="1" x14ac:dyDescent="0.35">
      <c r="DG5254" s="156"/>
    </row>
    <row r="5255" spans="111:111" ht="15" thickBot="1" x14ac:dyDescent="0.35">
      <c r="DG5255" s="156"/>
    </row>
    <row r="5256" spans="111:111" ht="15" thickBot="1" x14ac:dyDescent="0.35">
      <c r="DG5256" s="156"/>
    </row>
    <row r="5257" spans="111:111" ht="15" thickBot="1" x14ac:dyDescent="0.35">
      <c r="DG5257" s="156"/>
    </row>
    <row r="5258" spans="111:111" ht="15" thickBot="1" x14ac:dyDescent="0.35">
      <c r="DG5258" s="156"/>
    </row>
    <row r="5259" spans="111:111" ht="15" thickBot="1" x14ac:dyDescent="0.35">
      <c r="DG5259" s="156"/>
    </row>
    <row r="5260" spans="111:111" ht="15" thickBot="1" x14ac:dyDescent="0.35">
      <c r="DG5260" s="156"/>
    </row>
    <row r="5261" spans="111:111" ht="15" thickBot="1" x14ac:dyDescent="0.35">
      <c r="DG5261" s="156"/>
    </row>
    <row r="5262" spans="111:111" ht="15" thickBot="1" x14ac:dyDescent="0.35">
      <c r="DG5262" s="156"/>
    </row>
    <row r="5263" spans="111:111" ht="15" thickBot="1" x14ac:dyDescent="0.35">
      <c r="DG5263" s="156"/>
    </row>
    <row r="5264" spans="111:111" ht="15" thickBot="1" x14ac:dyDescent="0.35">
      <c r="DG5264" s="156"/>
    </row>
    <row r="5265" spans="111:111" ht="15" thickBot="1" x14ac:dyDescent="0.35">
      <c r="DG5265" s="156"/>
    </row>
    <row r="5266" spans="111:111" ht="15" thickBot="1" x14ac:dyDescent="0.35">
      <c r="DG5266" s="156"/>
    </row>
    <row r="5267" spans="111:111" ht="15" thickBot="1" x14ac:dyDescent="0.35">
      <c r="DG5267" s="156"/>
    </row>
    <row r="5268" spans="111:111" ht="15" thickBot="1" x14ac:dyDescent="0.35">
      <c r="DG5268" s="156"/>
    </row>
    <row r="5269" spans="111:111" ht="15" thickBot="1" x14ac:dyDescent="0.35">
      <c r="DG5269" s="156"/>
    </row>
    <row r="5270" spans="111:111" ht="15" thickBot="1" x14ac:dyDescent="0.35">
      <c r="DG5270" s="156"/>
    </row>
    <row r="5271" spans="111:111" ht="15" thickBot="1" x14ac:dyDescent="0.35">
      <c r="DG5271" s="156"/>
    </row>
    <row r="5272" spans="111:111" ht="15" thickBot="1" x14ac:dyDescent="0.35">
      <c r="DG5272" s="156"/>
    </row>
    <row r="5273" spans="111:111" ht="15" thickBot="1" x14ac:dyDescent="0.35">
      <c r="DG5273" s="156"/>
    </row>
    <row r="5274" spans="111:111" ht="15" thickBot="1" x14ac:dyDescent="0.35">
      <c r="DG5274" s="156"/>
    </row>
    <row r="5275" spans="111:111" ht="15" thickBot="1" x14ac:dyDescent="0.35">
      <c r="DG5275" s="156"/>
    </row>
    <row r="5276" spans="111:111" ht="15" thickBot="1" x14ac:dyDescent="0.35">
      <c r="DG5276" s="156"/>
    </row>
    <row r="5277" spans="111:111" ht="15" thickBot="1" x14ac:dyDescent="0.35">
      <c r="DG5277" s="156"/>
    </row>
    <row r="5278" spans="111:111" ht="15" thickBot="1" x14ac:dyDescent="0.35">
      <c r="DG5278" s="156"/>
    </row>
    <row r="5279" spans="111:111" ht="15" thickBot="1" x14ac:dyDescent="0.35">
      <c r="DG5279" s="156"/>
    </row>
    <row r="5280" spans="111:111" ht="15" thickBot="1" x14ac:dyDescent="0.35">
      <c r="DG5280" s="156"/>
    </row>
    <row r="5281" spans="111:111" ht="15" thickBot="1" x14ac:dyDescent="0.35">
      <c r="DG5281" s="156"/>
    </row>
    <row r="5282" spans="111:111" ht="15" thickBot="1" x14ac:dyDescent="0.35">
      <c r="DG5282" s="156"/>
    </row>
    <row r="5283" spans="111:111" ht="15" thickBot="1" x14ac:dyDescent="0.35">
      <c r="DG5283" s="156"/>
    </row>
    <row r="5284" spans="111:111" ht="15" thickBot="1" x14ac:dyDescent="0.35">
      <c r="DG5284" s="156"/>
    </row>
    <row r="5285" spans="111:111" ht="15" thickBot="1" x14ac:dyDescent="0.35">
      <c r="DG5285" s="156"/>
    </row>
    <row r="5286" spans="111:111" ht="15" thickBot="1" x14ac:dyDescent="0.35">
      <c r="DG5286" s="156"/>
    </row>
    <row r="5287" spans="111:111" ht="15" thickBot="1" x14ac:dyDescent="0.35">
      <c r="DG5287" s="156"/>
    </row>
    <row r="5288" spans="111:111" ht="15" thickBot="1" x14ac:dyDescent="0.35">
      <c r="DG5288" s="156"/>
    </row>
    <row r="5289" spans="111:111" ht="15" thickBot="1" x14ac:dyDescent="0.35">
      <c r="DG5289" s="156"/>
    </row>
    <row r="5290" spans="111:111" ht="15" thickBot="1" x14ac:dyDescent="0.35">
      <c r="DG5290" s="156"/>
    </row>
    <row r="5291" spans="111:111" ht="15" thickBot="1" x14ac:dyDescent="0.35">
      <c r="DG5291" s="156"/>
    </row>
    <row r="5292" spans="111:111" ht="15" thickBot="1" x14ac:dyDescent="0.35">
      <c r="DG5292" s="156"/>
    </row>
    <row r="5293" spans="111:111" ht="15" thickBot="1" x14ac:dyDescent="0.35">
      <c r="DG5293" s="156"/>
    </row>
    <row r="5294" spans="111:111" ht="15" thickBot="1" x14ac:dyDescent="0.35">
      <c r="DG5294" s="156"/>
    </row>
    <row r="5295" spans="111:111" ht="15" thickBot="1" x14ac:dyDescent="0.35">
      <c r="DG5295" s="156"/>
    </row>
    <row r="5296" spans="111:111" ht="15" thickBot="1" x14ac:dyDescent="0.35">
      <c r="DG5296" s="156"/>
    </row>
    <row r="5297" spans="111:111" ht="15" thickBot="1" x14ac:dyDescent="0.35">
      <c r="DG5297" s="156"/>
    </row>
    <row r="5298" spans="111:111" ht="15" thickBot="1" x14ac:dyDescent="0.35">
      <c r="DG5298" s="156"/>
    </row>
    <row r="5299" spans="111:111" ht="15" thickBot="1" x14ac:dyDescent="0.35">
      <c r="DG5299" s="156"/>
    </row>
    <row r="5300" spans="111:111" ht="15" thickBot="1" x14ac:dyDescent="0.35">
      <c r="DG5300" s="156"/>
    </row>
    <row r="5301" spans="111:111" ht="15" thickBot="1" x14ac:dyDescent="0.35">
      <c r="DG5301" s="156"/>
    </row>
    <row r="5302" spans="111:111" ht="15" thickBot="1" x14ac:dyDescent="0.35">
      <c r="DG5302" s="156"/>
    </row>
    <row r="5303" spans="111:111" ht="15" thickBot="1" x14ac:dyDescent="0.35">
      <c r="DG5303" s="156"/>
    </row>
    <row r="5304" spans="111:111" ht="15" thickBot="1" x14ac:dyDescent="0.35">
      <c r="DG5304" s="156"/>
    </row>
    <row r="5305" spans="111:111" ht="15" thickBot="1" x14ac:dyDescent="0.35">
      <c r="DG5305" s="156"/>
    </row>
    <row r="5306" spans="111:111" ht="15" thickBot="1" x14ac:dyDescent="0.35">
      <c r="DG5306" s="156"/>
    </row>
    <row r="5307" spans="111:111" ht="15" thickBot="1" x14ac:dyDescent="0.35">
      <c r="DG5307" s="156"/>
    </row>
    <row r="5308" spans="111:111" ht="15" thickBot="1" x14ac:dyDescent="0.35">
      <c r="DG5308" s="156"/>
    </row>
    <row r="5309" spans="111:111" ht="15" thickBot="1" x14ac:dyDescent="0.35">
      <c r="DG5309" s="156"/>
    </row>
    <row r="5310" spans="111:111" ht="15" thickBot="1" x14ac:dyDescent="0.35">
      <c r="DG5310" s="156"/>
    </row>
    <row r="5311" spans="111:111" ht="15" thickBot="1" x14ac:dyDescent="0.35">
      <c r="DG5311" s="156"/>
    </row>
    <row r="5312" spans="111:111" ht="15" thickBot="1" x14ac:dyDescent="0.35">
      <c r="DG5312" s="156"/>
    </row>
    <row r="5313" spans="111:111" ht="15" thickBot="1" x14ac:dyDescent="0.35">
      <c r="DG5313" s="156"/>
    </row>
    <row r="5314" spans="111:111" ht="15" thickBot="1" x14ac:dyDescent="0.35">
      <c r="DG5314" s="156"/>
    </row>
    <row r="5315" spans="111:111" ht="15" thickBot="1" x14ac:dyDescent="0.35">
      <c r="DG5315" s="156"/>
    </row>
    <row r="5316" spans="111:111" ht="15" thickBot="1" x14ac:dyDescent="0.35">
      <c r="DG5316" s="156"/>
    </row>
    <row r="5317" spans="111:111" ht="15" thickBot="1" x14ac:dyDescent="0.35">
      <c r="DG5317" s="156"/>
    </row>
    <row r="5318" spans="111:111" ht="15" thickBot="1" x14ac:dyDescent="0.35">
      <c r="DG5318" s="156"/>
    </row>
    <row r="5319" spans="111:111" ht="15" thickBot="1" x14ac:dyDescent="0.35">
      <c r="DG5319" s="156"/>
    </row>
    <row r="5320" spans="111:111" ht="15" thickBot="1" x14ac:dyDescent="0.35">
      <c r="DG5320" s="156"/>
    </row>
    <row r="5321" spans="111:111" ht="15" thickBot="1" x14ac:dyDescent="0.35">
      <c r="DG5321" s="156"/>
    </row>
    <row r="5322" spans="111:111" ht="15" thickBot="1" x14ac:dyDescent="0.35">
      <c r="DG5322" s="156"/>
    </row>
    <row r="5323" spans="111:111" ht="15" thickBot="1" x14ac:dyDescent="0.35">
      <c r="DG5323" s="156"/>
    </row>
    <row r="5324" spans="111:111" ht="15" thickBot="1" x14ac:dyDescent="0.35">
      <c r="DG5324" s="156"/>
    </row>
    <row r="5325" spans="111:111" ht="15" thickBot="1" x14ac:dyDescent="0.35">
      <c r="DG5325" s="156"/>
    </row>
    <row r="5326" spans="111:111" ht="15" thickBot="1" x14ac:dyDescent="0.35">
      <c r="DG5326" s="156"/>
    </row>
    <row r="5327" spans="111:111" ht="15" thickBot="1" x14ac:dyDescent="0.35">
      <c r="DG5327" s="156"/>
    </row>
    <row r="5328" spans="111:111" ht="15" thickBot="1" x14ac:dyDescent="0.35">
      <c r="DG5328" s="156"/>
    </row>
    <row r="5329" spans="111:111" ht="15" thickBot="1" x14ac:dyDescent="0.35">
      <c r="DG5329" s="156"/>
    </row>
    <row r="5330" spans="111:111" ht="15" thickBot="1" x14ac:dyDescent="0.35">
      <c r="DG5330" s="156"/>
    </row>
    <row r="5331" spans="111:111" ht="15" thickBot="1" x14ac:dyDescent="0.35">
      <c r="DG5331" s="156"/>
    </row>
    <row r="5332" spans="111:111" ht="15" thickBot="1" x14ac:dyDescent="0.35">
      <c r="DG5332" s="156"/>
    </row>
    <row r="5333" spans="111:111" ht="15" thickBot="1" x14ac:dyDescent="0.35">
      <c r="DG5333" s="156"/>
    </row>
    <row r="5334" spans="111:111" ht="15" thickBot="1" x14ac:dyDescent="0.35">
      <c r="DG5334" s="156"/>
    </row>
    <row r="5335" spans="111:111" ht="15" thickBot="1" x14ac:dyDescent="0.35">
      <c r="DG5335" s="156"/>
    </row>
    <row r="5336" spans="111:111" ht="15" thickBot="1" x14ac:dyDescent="0.35">
      <c r="DG5336" s="156"/>
    </row>
    <row r="5337" spans="111:111" ht="15" thickBot="1" x14ac:dyDescent="0.35">
      <c r="DG5337" s="156"/>
    </row>
    <row r="5338" spans="111:111" ht="15" thickBot="1" x14ac:dyDescent="0.35">
      <c r="DG5338" s="156"/>
    </row>
    <row r="5339" spans="111:111" ht="15" thickBot="1" x14ac:dyDescent="0.35">
      <c r="DG5339" s="156"/>
    </row>
    <row r="5340" spans="111:111" ht="15" thickBot="1" x14ac:dyDescent="0.35">
      <c r="DG5340" s="156"/>
    </row>
    <row r="5341" spans="111:111" ht="15" thickBot="1" x14ac:dyDescent="0.35">
      <c r="DG5341" s="156"/>
    </row>
    <row r="5342" spans="111:111" ht="15" thickBot="1" x14ac:dyDescent="0.35">
      <c r="DG5342" s="156"/>
    </row>
    <row r="5343" spans="111:111" ht="15" thickBot="1" x14ac:dyDescent="0.35">
      <c r="DG5343" s="156"/>
    </row>
    <row r="5344" spans="111:111" ht="15" thickBot="1" x14ac:dyDescent="0.35">
      <c r="DG5344" s="156"/>
    </row>
    <row r="5345" spans="111:111" ht="15" thickBot="1" x14ac:dyDescent="0.35">
      <c r="DG5345" s="156"/>
    </row>
    <row r="5346" spans="111:111" ht="15" thickBot="1" x14ac:dyDescent="0.35">
      <c r="DG5346" s="156"/>
    </row>
    <row r="5347" spans="111:111" ht="15" thickBot="1" x14ac:dyDescent="0.35">
      <c r="DG5347" s="156"/>
    </row>
    <row r="5348" spans="111:111" ht="15" thickBot="1" x14ac:dyDescent="0.35">
      <c r="DG5348" s="156"/>
    </row>
    <row r="5349" spans="111:111" ht="15" thickBot="1" x14ac:dyDescent="0.35">
      <c r="DG5349" s="156"/>
    </row>
    <row r="5350" spans="111:111" ht="15" thickBot="1" x14ac:dyDescent="0.35">
      <c r="DG5350" s="156"/>
    </row>
    <row r="5351" spans="111:111" ht="15" thickBot="1" x14ac:dyDescent="0.35">
      <c r="DG5351" s="156"/>
    </row>
    <row r="5352" spans="111:111" ht="15" thickBot="1" x14ac:dyDescent="0.35">
      <c r="DG5352" s="156"/>
    </row>
    <row r="5353" spans="111:111" ht="15" thickBot="1" x14ac:dyDescent="0.35">
      <c r="DG5353" s="156"/>
    </row>
    <row r="5354" spans="111:111" ht="15" thickBot="1" x14ac:dyDescent="0.35">
      <c r="DG5354" s="156"/>
    </row>
    <row r="5355" spans="111:111" ht="15" thickBot="1" x14ac:dyDescent="0.35">
      <c r="DG5355" s="156"/>
    </row>
    <row r="5356" spans="111:111" ht="15" thickBot="1" x14ac:dyDescent="0.35">
      <c r="DG5356" s="156"/>
    </row>
    <row r="5357" spans="111:111" ht="15" thickBot="1" x14ac:dyDescent="0.35">
      <c r="DG5357" s="156"/>
    </row>
    <row r="5358" spans="111:111" ht="15" thickBot="1" x14ac:dyDescent="0.35">
      <c r="DG5358" s="156"/>
    </row>
    <row r="5359" spans="111:111" ht="15" thickBot="1" x14ac:dyDescent="0.35">
      <c r="DG5359" s="156"/>
    </row>
    <row r="5360" spans="111:111" ht="15" thickBot="1" x14ac:dyDescent="0.35">
      <c r="DG5360" s="156"/>
    </row>
    <row r="5361" spans="111:111" ht="15" thickBot="1" x14ac:dyDescent="0.35">
      <c r="DG5361" s="156"/>
    </row>
    <row r="5362" spans="111:111" ht="15" thickBot="1" x14ac:dyDescent="0.35">
      <c r="DG5362" s="156"/>
    </row>
    <row r="5363" spans="111:111" ht="15" thickBot="1" x14ac:dyDescent="0.35">
      <c r="DG5363" s="156"/>
    </row>
    <row r="5364" spans="111:111" ht="15" thickBot="1" x14ac:dyDescent="0.35">
      <c r="DG5364" s="156"/>
    </row>
    <row r="5365" spans="111:111" ht="15" thickBot="1" x14ac:dyDescent="0.35">
      <c r="DG5365" s="156"/>
    </row>
    <row r="5366" spans="111:111" ht="15" thickBot="1" x14ac:dyDescent="0.35">
      <c r="DG5366" s="156"/>
    </row>
    <row r="5367" spans="111:111" ht="15" thickBot="1" x14ac:dyDescent="0.35">
      <c r="DG5367" s="156"/>
    </row>
    <row r="5368" spans="111:111" ht="15" thickBot="1" x14ac:dyDescent="0.35">
      <c r="DG5368" s="156"/>
    </row>
    <row r="5369" spans="111:111" ht="15" thickBot="1" x14ac:dyDescent="0.35">
      <c r="DG5369" s="156"/>
    </row>
    <row r="5370" spans="111:111" ht="15" thickBot="1" x14ac:dyDescent="0.35">
      <c r="DG5370" s="156"/>
    </row>
    <row r="5371" spans="111:111" ht="15" thickBot="1" x14ac:dyDescent="0.35">
      <c r="DG5371" s="156"/>
    </row>
    <row r="5372" spans="111:111" ht="15" thickBot="1" x14ac:dyDescent="0.35">
      <c r="DG5372" s="156"/>
    </row>
    <row r="5373" spans="111:111" ht="15" thickBot="1" x14ac:dyDescent="0.35">
      <c r="DG5373" s="156"/>
    </row>
    <row r="5374" spans="111:111" ht="15" thickBot="1" x14ac:dyDescent="0.35">
      <c r="DG5374" s="156"/>
    </row>
    <row r="5375" spans="111:111" ht="15" thickBot="1" x14ac:dyDescent="0.35">
      <c r="DG5375" s="156"/>
    </row>
    <row r="5376" spans="111:111" ht="15" thickBot="1" x14ac:dyDescent="0.35">
      <c r="DG5376" s="156"/>
    </row>
    <row r="5377" spans="111:111" ht="15" thickBot="1" x14ac:dyDescent="0.35">
      <c r="DG5377" s="156"/>
    </row>
    <row r="5378" spans="111:111" ht="15" thickBot="1" x14ac:dyDescent="0.35">
      <c r="DG5378" s="156"/>
    </row>
    <row r="5379" spans="111:111" ht="15" thickBot="1" x14ac:dyDescent="0.35">
      <c r="DG5379" s="156"/>
    </row>
    <row r="5380" spans="111:111" ht="15" thickBot="1" x14ac:dyDescent="0.35">
      <c r="DG5380" s="156"/>
    </row>
    <row r="5381" spans="111:111" ht="15" thickBot="1" x14ac:dyDescent="0.35">
      <c r="DG5381" s="156"/>
    </row>
    <row r="5382" spans="111:111" ht="15" thickBot="1" x14ac:dyDescent="0.35">
      <c r="DG5382" s="156"/>
    </row>
    <row r="5383" spans="111:111" ht="15" thickBot="1" x14ac:dyDescent="0.35">
      <c r="DG5383" s="156"/>
    </row>
    <row r="5384" spans="111:111" ht="15" thickBot="1" x14ac:dyDescent="0.35">
      <c r="DG5384" s="156"/>
    </row>
    <row r="5385" spans="111:111" ht="15" thickBot="1" x14ac:dyDescent="0.35">
      <c r="DG5385" s="156"/>
    </row>
    <row r="5386" spans="111:111" ht="15" thickBot="1" x14ac:dyDescent="0.35">
      <c r="DG5386" s="156"/>
    </row>
    <row r="5387" spans="111:111" ht="15" thickBot="1" x14ac:dyDescent="0.35">
      <c r="DG5387" s="156"/>
    </row>
    <row r="5388" spans="111:111" ht="15" thickBot="1" x14ac:dyDescent="0.35">
      <c r="DG5388" s="156"/>
    </row>
    <row r="5389" spans="111:111" ht="15" thickBot="1" x14ac:dyDescent="0.35">
      <c r="DG5389" s="156"/>
    </row>
    <row r="5390" spans="111:111" ht="15" thickBot="1" x14ac:dyDescent="0.35">
      <c r="DG5390" s="156"/>
    </row>
    <row r="5391" spans="111:111" ht="15" thickBot="1" x14ac:dyDescent="0.35">
      <c r="DG5391" s="156"/>
    </row>
    <row r="5392" spans="111:111" ht="15" thickBot="1" x14ac:dyDescent="0.35">
      <c r="DG5392" s="156"/>
    </row>
    <row r="5393" spans="111:111" ht="15" thickBot="1" x14ac:dyDescent="0.35">
      <c r="DG5393" s="156"/>
    </row>
    <row r="5394" spans="111:111" ht="15" thickBot="1" x14ac:dyDescent="0.35">
      <c r="DG5394" s="156"/>
    </row>
    <row r="5395" spans="111:111" ht="15" thickBot="1" x14ac:dyDescent="0.35">
      <c r="DG5395" s="156"/>
    </row>
    <row r="5396" spans="111:111" ht="15" thickBot="1" x14ac:dyDescent="0.35">
      <c r="DG5396" s="156"/>
    </row>
    <row r="5397" spans="111:111" ht="15" thickBot="1" x14ac:dyDescent="0.35">
      <c r="DG5397" s="156"/>
    </row>
    <row r="5398" spans="111:111" ht="15" thickBot="1" x14ac:dyDescent="0.35">
      <c r="DG5398" s="156"/>
    </row>
    <row r="5399" spans="111:111" ht="15" thickBot="1" x14ac:dyDescent="0.35">
      <c r="DG5399" s="156"/>
    </row>
    <row r="5400" spans="111:111" ht="15" thickBot="1" x14ac:dyDescent="0.35">
      <c r="DG5400" s="156"/>
    </row>
    <row r="5401" spans="111:111" ht="15" thickBot="1" x14ac:dyDescent="0.35">
      <c r="DG5401" s="156"/>
    </row>
    <row r="5402" spans="111:111" ht="15" thickBot="1" x14ac:dyDescent="0.35">
      <c r="DG5402" s="156"/>
    </row>
    <row r="5403" spans="111:111" ht="15" thickBot="1" x14ac:dyDescent="0.35">
      <c r="DG5403" s="156"/>
    </row>
    <row r="5404" spans="111:111" ht="15" thickBot="1" x14ac:dyDescent="0.35">
      <c r="DG5404" s="156"/>
    </row>
    <row r="5405" spans="111:111" ht="15" thickBot="1" x14ac:dyDescent="0.35">
      <c r="DG5405" s="156"/>
    </row>
    <row r="5406" spans="111:111" ht="15" thickBot="1" x14ac:dyDescent="0.35">
      <c r="DG5406" s="156"/>
    </row>
    <row r="5407" spans="111:111" ht="15" thickBot="1" x14ac:dyDescent="0.35">
      <c r="DG5407" s="156"/>
    </row>
    <row r="5408" spans="111:111" ht="15" thickBot="1" x14ac:dyDescent="0.35">
      <c r="DG5408" s="156"/>
    </row>
    <row r="5409" spans="111:111" ht="15" thickBot="1" x14ac:dyDescent="0.35">
      <c r="DG5409" s="156"/>
    </row>
    <row r="5410" spans="111:111" ht="15" thickBot="1" x14ac:dyDescent="0.35">
      <c r="DG5410" s="156"/>
    </row>
    <row r="5411" spans="111:111" ht="15" thickBot="1" x14ac:dyDescent="0.35">
      <c r="DG5411" s="156"/>
    </row>
    <row r="5412" spans="111:111" ht="15" thickBot="1" x14ac:dyDescent="0.35">
      <c r="DG5412" s="156"/>
    </row>
    <row r="5413" spans="111:111" ht="15" thickBot="1" x14ac:dyDescent="0.35">
      <c r="DG5413" s="156"/>
    </row>
    <row r="5414" spans="111:111" ht="15" thickBot="1" x14ac:dyDescent="0.35">
      <c r="DG5414" s="156"/>
    </row>
    <row r="5415" spans="111:111" ht="15" thickBot="1" x14ac:dyDescent="0.35">
      <c r="DG5415" s="156"/>
    </row>
    <row r="5416" spans="111:111" ht="15" thickBot="1" x14ac:dyDescent="0.35">
      <c r="DG5416" s="156"/>
    </row>
    <row r="5417" spans="111:111" ht="15" thickBot="1" x14ac:dyDescent="0.35">
      <c r="DG5417" s="156"/>
    </row>
    <row r="5418" spans="111:111" ht="15" thickBot="1" x14ac:dyDescent="0.35">
      <c r="DG5418" s="156"/>
    </row>
    <row r="5419" spans="111:111" ht="15" thickBot="1" x14ac:dyDescent="0.35">
      <c r="DG5419" s="156"/>
    </row>
    <row r="5420" spans="111:111" ht="15" thickBot="1" x14ac:dyDescent="0.35">
      <c r="DG5420" s="156"/>
    </row>
    <row r="5421" spans="111:111" ht="15" thickBot="1" x14ac:dyDescent="0.35">
      <c r="DG5421" s="156"/>
    </row>
    <row r="5422" spans="111:111" ht="15" thickBot="1" x14ac:dyDescent="0.35">
      <c r="DG5422" s="156"/>
    </row>
    <row r="5423" spans="111:111" ht="15" thickBot="1" x14ac:dyDescent="0.35">
      <c r="DG5423" s="156"/>
    </row>
    <row r="5424" spans="111:111" ht="15" thickBot="1" x14ac:dyDescent="0.35">
      <c r="DG5424" s="156"/>
    </row>
    <row r="5425" spans="111:111" ht="15" thickBot="1" x14ac:dyDescent="0.35">
      <c r="DG5425" s="156"/>
    </row>
    <row r="5426" spans="111:111" ht="15" thickBot="1" x14ac:dyDescent="0.35">
      <c r="DG5426" s="156"/>
    </row>
    <row r="5427" spans="111:111" ht="15" thickBot="1" x14ac:dyDescent="0.35">
      <c r="DG5427" s="156"/>
    </row>
    <row r="5428" spans="111:111" ht="15" thickBot="1" x14ac:dyDescent="0.35">
      <c r="DG5428" s="156"/>
    </row>
    <row r="5429" spans="111:111" ht="15" thickBot="1" x14ac:dyDescent="0.35">
      <c r="DG5429" s="156"/>
    </row>
    <row r="5430" spans="111:111" ht="15" thickBot="1" x14ac:dyDescent="0.35">
      <c r="DG5430" s="156"/>
    </row>
    <row r="5431" spans="111:111" ht="15" thickBot="1" x14ac:dyDescent="0.35">
      <c r="DG5431" s="156"/>
    </row>
    <row r="5432" spans="111:111" ht="15" thickBot="1" x14ac:dyDescent="0.35">
      <c r="DG5432" s="156"/>
    </row>
    <row r="5433" spans="111:111" ht="15" thickBot="1" x14ac:dyDescent="0.35">
      <c r="DG5433" s="156"/>
    </row>
    <row r="5434" spans="111:111" ht="15" thickBot="1" x14ac:dyDescent="0.35">
      <c r="DG5434" s="156"/>
    </row>
    <row r="5435" spans="111:111" ht="15" thickBot="1" x14ac:dyDescent="0.35">
      <c r="DG5435" s="156"/>
    </row>
    <row r="5436" spans="111:111" ht="15" thickBot="1" x14ac:dyDescent="0.35">
      <c r="DG5436" s="156"/>
    </row>
    <row r="5437" spans="111:111" ht="15" thickBot="1" x14ac:dyDescent="0.35">
      <c r="DG5437" s="156"/>
    </row>
    <row r="5438" spans="111:111" ht="15" thickBot="1" x14ac:dyDescent="0.35">
      <c r="DG5438" s="156"/>
    </row>
    <row r="5439" spans="111:111" ht="15" thickBot="1" x14ac:dyDescent="0.35">
      <c r="DG5439" s="156"/>
    </row>
    <row r="5440" spans="111:111" ht="15" thickBot="1" x14ac:dyDescent="0.35">
      <c r="DG5440" s="156"/>
    </row>
    <row r="5441" spans="111:111" ht="15" thickBot="1" x14ac:dyDescent="0.35">
      <c r="DG5441" s="156"/>
    </row>
    <row r="5442" spans="111:111" ht="15" thickBot="1" x14ac:dyDescent="0.35">
      <c r="DG5442" s="156"/>
    </row>
    <row r="5443" spans="111:111" ht="15" thickBot="1" x14ac:dyDescent="0.35">
      <c r="DG5443" s="156"/>
    </row>
    <row r="5444" spans="111:111" ht="15" thickBot="1" x14ac:dyDescent="0.35">
      <c r="DG5444" s="156"/>
    </row>
    <row r="5445" spans="111:111" ht="15" thickBot="1" x14ac:dyDescent="0.35">
      <c r="DG5445" s="156"/>
    </row>
    <row r="5446" spans="111:111" ht="15" thickBot="1" x14ac:dyDescent="0.35">
      <c r="DG5446" s="156"/>
    </row>
    <row r="5447" spans="111:111" ht="15" thickBot="1" x14ac:dyDescent="0.35">
      <c r="DG5447" s="156"/>
    </row>
    <row r="5448" spans="111:111" ht="15" thickBot="1" x14ac:dyDescent="0.35">
      <c r="DG5448" s="156"/>
    </row>
    <row r="5449" spans="111:111" ht="15" thickBot="1" x14ac:dyDescent="0.35">
      <c r="DG5449" s="156"/>
    </row>
    <row r="5450" spans="111:111" ht="15" thickBot="1" x14ac:dyDescent="0.35">
      <c r="DG5450" s="156"/>
    </row>
    <row r="5451" spans="111:111" ht="15" thickBot="1" x14ac:dyDescent="0.35">
      <c r="DG5451" s="156"/>
    </row>
    <row r="5452" spans="111:111" ht="15" thickBot="1" x14ac:dyDescent="0.35">
      <c r="DG5452" s="156"/>
    </row>
    <row r="5453" spans="111:111" ht="15" thickBot="1" x14ac:dyDescent="0.35">
      <c r="DG5453" s="156"/>
    </row>
    <row r="5454" spans="111:111" ht="15" thickBot="1" x14ac:dyDescent="0.35">
      <c r="DG5454" s="156"/>
    </row>
    <row r="5455" spans="111:111" ht="15" thickBot="1" x14ac:dyDescent="0.35">
      <c r="DG5455" s="156"/>
    </row>
    <row r="5456" spans="111:111" ht="15" thickBot="1" x14ac:dyDescent="0.35">
      <c r="DG5456" s="156"/>
    </row>
    <row r="5457" spans="111:111" ht="15" thickBot="1" x14ac:dyDescent="0.35">
      <c r="DG5457" s="156"/>
    </row>
    <row r="5458" spans="111:111" ht="15" thickBot="1" x14ac:dyDescent="0.35">
      <c r="DG5458" s="156"/>
    </row>
    <row r="5459" spans="111:111" ht="15" thickBot="1" x14ac:dyDescent="0.35">
      <c r="DG5459" s="156"/>
    </row>
    <row r="5460" spans="111:111" ht="15" thickBot="1" x14ac:dyDescent="0.35">
      <c r="DG5460" s="156"/>
    </row>
    <row r="5461" spans="111:111" ht="15" thickBot="1" x14ac:dyDescent="0.35">
      <c r="DG5461" s="156"/>
    </row>
    <row r="5462" spans="111:111" ht="15" thickBot="1" x14ac:dyDescent="0.35">
      <c r="DG5462" s="156"/>
    </row>
    <row r="5463" spans="111:111" ht="15" thickBot="1" x14ac:dyDescent="0.35">
      <c r="DG5463" s="156"/>
    </row>
    <row r="5464" spans="111:111" ht="15" thickBot="1" x14ac:dyDescent="0.35">
      <c r="DG5464" s="156"/>
    </row>
    <row r="5465" spans="111:111" ht="15" thickBot="1" x14ac:dyDescent="0.35">
      <c r="DG5465" s="156"/>
    </row>
    <row r="5466" spans="111:111" ht="15" thickBot="1" x14ac:dyDescent="0.35">
      <c r="DG5466" s="156"/>
    </row>
    <row r="5467" spans="111:111" ht="15" thickBot="1" x14ac:dyDescent="0.35">
      <c r="DG5467" s="156"/>
    </row>
    <row r="5468" spans="111:111" ht="15" thickBot="1" x14ac:dyDescent="0.35">
      <c r="DG5468" s="156"/>
    </row>
    <row r="5469" spans="111:111" ht="15" thickBot="1" x14ac:dyDescent="0.35">
      <c r="DG5469" s="156"/>
    </row>
    <row r="5470" spans="111:111" ht="15" thickBot="1" x14ac:dyDescent="0.35">
      <c r="DG5470" s="156"/>
    </row>
    <row r="5471" spans="111:111" ht="15" thickBot="1" x14ac:dyDescent="0.35">
      <c r="DG5471" s="156"/>
    </row>
    <row r="5472" spans="111:111" ht="15" thickBot="1" x14ac:dyDescent="0.35">
      <c r="DG5472" s="156"/>
    </row>
    <row r="5473" spans="111:111" ht="15" thickBot="1" x14ac:dyDescent="0.35">
      <c r="DG5473" s="156"/>
    </row>
    <row r="5474" spans="111:111" ht="15" thickBot="1" x14ac:dyDescent="0.35">
      <c r="DG5474" s="156"/>
    </row>
    <row r="5475" spans="111:111" ht="15" thickBot="1" x14ac:dyDescent="0.35">
      <c r="DG5475" s="156"/>
    </row>
    <row r="5476" spans="111:111" ht="15" thickBot="1" x14ac:dyDescent="0.35">
      <c r="DG5476" s="156"/>
    </row>
    <row r="5477" spans="111:111" ht="15" thickBot="1" x14ac:dyDescent="0.35">
      <c r="DG5477" s="156"/>
    </row>
    <row r="5478" spans="111:111" ht="15" thickBot="1" x14ac:dyDescent="0.35">
      <c r="DG5478" s="156"/>
    </row>
    <row r="5479" spans="111:111" ht="15" thickBot="1" x14ac:dyDescent="0.35">
      <c r="DG5479" s="156"/>
    </row>
    <row r="5480" spans="111:111" ht="15" thickBot="1" x14ac:dyDescent="0.35">
      <c r="DG5480" s="156"/>
    </row>
    <row r="5481" spans="111:111" ht="15" thickBot="1" x14ac:dyDescent="0.35">
      <c r="DG5481" s="156"/>
    </row>
    <row r="5482" spans="111:111" ht="15" thickBot="1" x14ac:dyDescent="0.35">
      <c r="DG5482" s="156"/>
    </row>
    <row r="5483" spans="111:111" ht="15" thickBot="1" x14ac:dyDescent="0.35">
      <c r="DG5483" s="156"/>
    </row>
    <row r="5484" spans="111:111" ht="15" thickBot="1" x14ac:dyDescent="0.35">
      <c r="DG5484" s="156"/>
    </row>
    <row r="5485" spans="111:111" ht="15" thickBot="1" x14ac:dyDescent="0.35">
      <c r="DG5485" s="156"/>
    </row>
    <row r="5486" spans="111:111" ht="15" thickBot="1" x14ac:dyDescent="0.35">
      <c r="DG5486" s="156"/>
    </row>
    <row r="5487" spans="111:111" ht="15" thickBot="1" x14ac:dyDescent="0.35">
      <c r="DG5487" s="156"/>
    </row>
    <row r="5488" spans="111:111" ht="15" thickBot="1" x14ac:dyDescent="0.35">
      <c r="DG5488" s="156"/>
    </row>
    <row r="5489" spans="111:111" ht="15" thickBot="1" x14ac:dyDescent="0.35">
      <c r="DG5489" s="156"/>
    </row>
    <row r="5490" spans="111:111" ht="15" thickBot="1" x14ac:dyDescent="0.35">
      <c r="DG5490" s="156"/>
    </row>
    <row r="5491" spans="111:111" ht="15" thickBot="1" x14ac:dyDescent="0.35">
      <c r="DG5491" s="156"/>
    </row>
    <row r="5492" spans="111:111" ht="15" thickBot="1" x14ac:dyDescent="0.35">
      <c r="DG5492" s="156"/>
    </row>
    <row r="5493" spans="111:111" ht="15" thickBot="1" x14ac:dyDescent="0.35">
      <c r="DG5493" s="156"/>
    </row>
    <row r="5494" spans="111:111" ht="15" thickBot="1" x14ac:dyDescent="0.35">
      <c r="DG5494" s="156"/>
    </row>
    <row r="5495" spans="111:111" ht="15" thickBot="1" x14ac:dyDescent="0.35">
      <c r="DG5495" s="156"/>
    </row>
    <row r="5496" spans="111:111" ht="15" thickBot="1" x14ac:dyDescent="0.35">
      <c r="DG5496" s="156"/>
    </row>
    <row r="5497" spans="111:111" ht="15" thickBot="1" x14ac:dyDescent="0.35">
      <c r="DG5497" s="156"/>
    </row>
    <row r="5498" spans="111:111" ht="15" thickBot="1" x14ac:dyDescent="0.35">
      <c r="DG5498" s="156"/>
    </row>
    <row r="5499" spans="111:111" ht="15" thickBot="1" x14ac:dyDescent="0.35">
      <c r="DG5499" s="156"/>
    </row>
    <row r="5500" spans="111:111" ht="15" thickBot="1" x14ac:dyDescent="0.35">
      <c r="DG5500" s="156"/>
    </row>
    <row r="5501" spans="111:111" ht="15" thickBot="1" x14ac:dyDescent="0.35">
      <c r="DG5501" s="156"/>
    </row>
    <row r="5502" spans="111:111" ht="15" thickBot="1" x14ac:dyDescent="0.35">
      <c r="DG5502" s="156"/>
    </row>
    <row r="5503" spans="111:111" ht="15" thickBot="1" x14ac:dyDescent="0.35">
      <c r="DG5503" s="156"/>
    </row>
    <row r="5504" spans="111:111" ht="15" thickBot="1" x14ac:dyDescent="0.35">
      <c r="DG5504" s="156"/>
    </row>
    <row r="5505" spans="111:111" ht="15" thickBot="1" x14ac:dyDescent="0.35">
      <c r="DG5505" s="156"/>
    </row>
    <row r="5506" spans="111:111" ht="15" thickBot="1" x14ac:dyDescent="0.35">
      <c r="DG5506" s="156"/>
    </row>
    <row r="5507" spans="111:111" ht="15" thickBot="1" x14ac:dyDescent="0.35">
      <c r="DG5507" s="156"/>
    </row>
    <row r="5508" spans="111:111" ht="15" thickBot="1" x14ac:dyDescent="0.35">
      <c r="DG5508" s="156"/>
    </row>
    <row r="5509" spans="111:111" ht="15" thickBot="1" x14ac:dyDescent="0.35">
      <c r="DG5509" s="156"/>
    </row>
    <row r="5510" spans="111:111" ht="15" thickBot="1" x14ac:dyDescent="0.35">
      <c r="DG5510" s="156"/>
    </row>
    <row r="5511" spans="111:111" ht="15" thickBot="1" x14ac:dyDescent="0.35">
      <c r="DG5511" s="156"/>
    </row>
    <row r="5512" spans="111:111" ht="15" thickBot="1" x14ac:dyDescent="0.35">
      <c r="DG5512" s="156"/>
    </row>
    <row r="5513" spans="111:111" ht="15" thickBot="1" x14ac:dyDescent="0.35">
      <c r="DG5513" s="156"/>
    </row>
    <row r="5514" spans="111:111" ht="15" thickBot="1" x14ac:dyDescent="0.35">
      <c r="DG5514" s="156"/>
    </row>
    <row r="5515" spans="111:111" ht="15" thickBot="1" x14ac:dyDescent="0.35">
      <c r="DG5515" s="156"/>
    </row>
    <row r="5516" spans="111:111" ht="15" thickBot="1" x14ac:dyDescent="0.35">
      <c r="DG5516" s="156"/>
    </row>
    <row r="5517" spans="111:111" ht="15" thickBot="1" x14ac:dyDescent="0.35">
      <c r="DG5517" s="156"/>
    </row>
    <row r="5518" spans="111:111" ht="15" thickBot="1" x14ac:dyDescent="0.35">
      <c r="DG5518" s="156"/>
    </row>
    <row r="5519" spans="111:111" ht="15" thickBot="1" x14ac:dyDescent="0.35">
      <c r="DG5519" s="156"/>
    </row>
    <row r="5520" spans="111:111" ht="15" thickBot="1" x14ac:dyDescent="0.35">
      <c r="DG5520" s="156"/>
    </row>
    <row r="5521" spans="111:111" ht="15" thickBot="1" x14ac:dyDescent="0.35">
      <c r="DG5521" s="156"/>
    </row>
    <row r="5522" spans="111:111" ht="15" thickBot="1" x14ac:dyDescent="0.35">
      <c r="DG5522" s="156"/>
    </row>
    <row r="5523" spans="111:111" ht="15" thickBot="1" x14ac:dyDescent="0.35">
      <c r="DG5523" s="156"/>
    </row>
    <row r="5524" spans="111:111" ht="15" thickBot="1" x14ac:dyDescent="0.35">
      <c r="DG5524" s="156"/>
    </row>
    <row r="5525" spans="111:111" ht="15" thickBot="1" x14ac:dyDescent="0.35">
      <c r="DG5525" s="156"/>
    </row>
    <row r="5526" spans="111:111" ht="15" thickBot="1" x14ac:dyDescent="0.35">
      <c r="DG5526" s="156"/>
    </row>
    <row r="5527" spans="111:111" ht="15" thickBot="1" x14ac:dyDescent="0.35">
      <c r="DG5527" s="156"/>
    </row>
    <row r="5528" spans="111:111" ht="15" thickBot="1" x14ac:dyDescent="0.35">
      <c r="DG5528" s="156"/>
    </row>
    <row r="5529" spans="111:111" ht="15" thickBot="1" x14ac:dyDescent="0.35">
      <c r="DG5529" s="156"/>
    </row>
    <row r="5530" spans="111:111" ht="15" thickBot="1" x14ac:dyDescent="0.35">
      <c r="DG5530" s="156"/>
    </row>
    <row r="5531" spans="111:111" ht="15" thickBot="1" x14ac:dyDescent="0.35">
      <c r="DG5531" s="156"/>
    </row>
    <row r="5532" spans="111:111" ht="15" thickBot="1" x14ac:dyDescent="0.35">
      <c r="DG5532" s="156"/>
    </row>
    <row r="5533" spans="111:111" ht="15" thickBot="1" x14ac:dyDescent="0.35">
      <c r="DG5533" s="156"/>
    </row>
    <row r="5534" spans="111:111" ht="15" thickBot="1" x14ac:dyDescent="0.35">
      <c r="DG5534" s="156"/>
    </row>
    <row r="5535" spans="111:111" ht="15" thickBot="1" x14ac:dyDescent="0.35">
      <c r="DG5535" s="156"/>
    </row>
    <row r="5536" spans="111:111" ht="15" thickBot="1" x14ac:dyDescent="0.35">
      <c r="DG5536" s="156"/>
    </row>
    <row r="5537" spans="111:111" ht="15" thickBot="1" x14ac:dyDescent="0.35">
      <c r="DG5537" s="156"/>
    </row>
    <row r="5538" spans="111:111" ht="15" thickBot="1" x14ac:dyDescent="0.35">
      <c r="DG5538" s="156"/>
    </row>
    <row r="5539" spans="111:111" ht="15" thickBot="1" x14ac:dyDescent="0.35">
      <c r="DG5539" s="156"/>
    </row>
    <row r="5540" spans="111:111" ht="15" thickBot="1" x14ac:dyDescent="0.35">
      <c r="DG5540" s="156"/>
    </row>
    <row r="5541" spans="111:111" ht="15" thickBot="1" x14ac:dyDescent="0.35">
      <c r="DG5541" s="156"/>
    </row>
    <row r="5542" spans="111:111" ht="15" thickBot="1" x14ac:dyDescent="0.35">
      <c r="DG5542" s="156"/>
    </row>
    <row r="5543" spans="111:111" ht="15" thickBot="1" x14ac:dyDescent="0.35">
      <c r="DG5543" s="156"/>
    </row>
    <row r="5544" spans="111:111" ht="15" thickBot="1" x14ac:dyDescent="0.35">
      <c r="DG5544" s="156"/>
    </row>
    <row r="5545" spans="111:111" ht="15" thickBot="1" x14ac:dyDescent="0.35">
      <c r="DG5545" s="156"/>
    </row>
    <row r="5546" spans="111:111" ht="15" thickBot="1" x14ac:dyDescent="0.35">
      <c r="DG5546" s="156"/>
    </row>
    <row r="5547" spans="111:111" ht="15" thickBot="1" x14ac:dyDescent="0.35">
      <c r="DG5547" s="156"/>
    </row>
    <row r="5548" spans="111:111" ht="15" thickBot="1" x14ac:dyDescent="0.35">
      <c r="DG5548" s="156"/>
    </row>
    <row r="5549" spans="111:111" ht="15" thickBot="1" x14ac:dyDescent="0.35">
      <c r="DG5549" s="156"/>
    </row>
    <row r="5550" spans="111:111" ht="15" thickBot="1" x14ac:dyDescent="0.35">
      <c r="DG5550" s="156"/>
    </row>
    <row r="5551" spans="111:111" ht="15" thickBot="1" x14ac:dyDescent="0.35">
      <c r="DG5551" s="156"/>
    </row>
    <row r="5552" spans="111:111" ht="15" thickBot="1" x14ac:dyDescent="0.35">
      <c r="DG5552" s="156"/>
    </row>
    <row r="5553" spans="111:111" ht="15" thickBot="1" x14ac:dyDescent="0.35">
      <c r="DG5553" s="156"/>
    </row>
    <row r="5554" spans="111:111" ht="15" thickBot="1" x14ac:dyDescent="0.35">
      <c r="DG5554" s="156"/>
    </row>
    <row r="5555" spans="111:111" ht="15" thickBot="1" x14ac:dyDescent="0.35">
      <c r="DG5555" s="156"/>
    </row>
    <row r="5556" spans="111:111" ht="15" thickBot="1" x14ac:dyDescent="0.35">
      <c r="DG5556" s="156"/>
    </row>
    <row r="5557" spans="111:111" ht="15" thickBot="1" x14ac:dyDescent="0.35">
      <c r="DG5557" s="156"/>
    </row>
    <row r="5558" spans="111:111" ht="15" thickBot="1" x14ac:dyDescent="0.35">
      <c r="DG5558" s="156"/>
    </row>
    <row r="5559" spans="111:111" ht="15" thickBot="1" x14ac:dyDescent="0.35">
      <c r="DG5559" s="156"/>
    </row>
    <row r="5560" spans="111:111" ht="15" thickBot="1" x14ac:dyDescent="0.35">
      <c r="DG5560" s="156"/>
    </row>
    <row r="5561" spans="111:111" ht="15" thickBot="1" x14ac:dyDescent="0.35">
      <c r="DG5561" s="156"/>
    </row>
    <row r="5562" spans="111:111" ht="15" thickBot="1" x14ac:dyDescent="0.35">
      <c r="DG5562" s="156"/>
    </row>
    <row r="5563" spans="111:111" ht="15" thickBot="1" x14ac:dyDescent="0.35">
      <c r="DG5563" s="156"/>
    </row>
    <row r="5564" spans="111:111" ht="15" thickBot="1" x14ac:dyDescent="0.35">
      <c r="DG5564" s="156"/>
    </row>
    <row r="5565" spans="111:111" ht="15" thickBot="1" x14ac:dyDescent="0.35">
      <c r="DG5565" s="156"/>
    </row>
    <row r="5566" spans="111:111" ht="15" thickBot="1" x14ac:dyDescent="0.35">
      <c r="DG5566" s="156"/>
    </row>
    <row r="5567" spans="111:111" ht="15" thickBot="1" x14ac:dyDescent="0.35">
      <c r="DG5567" s="156"/>
    </row>
    <row r="5568" spans="111:111" ht="15" thickBot="1" x14ac:dyDescent="0.35">
      <c r="DG5568" s="156"/>
    </row>
    <row r="5569" spans="111:111" ht="15" thickBot="1" x14ac:dyDescent="0.35">
      <c r="DG5569" s="156"/>
    </row>
    <row r="5570" spans="111:111" ht="15" thickBot="1" x14ac:dyDescent="0.35">
      <c r="DG5570" s="156"/>
    </row>
    <row r="5571" spans="111:111" ht="15" thickBot="1" x14ac:dyDescent="0.35">
      <c r="DG5571" s="156"/>
    </row>
    <row r="5572" spans="111:111" ht="15" thickBot="1" x14ac:dyDescent="0.35">
      <c r="DG5572" s="156"/>
    </row>
    <row r="5573" spans="111:111" ht="15" thickBot="1" x14ac:dyDescent="0.35">
      <c r="DG5573" s="156"/>
    </row>
    <row r="5574" spans="111:111" ht="15" thickBot="1" x14ac:dyDescent="0.35">
      <c r="DG5574" s="156"/>
    </row>
    <row r="5575" spans="111:111" ht="15" thickBot="1" x14ac:dyDescent="0.35">
      <c r="DG5575" s="156"/>
    </row>
    <row r="5576" spans="111:111" ht="15" thickBot="1" x14ac:dyDescent="0.35">
      <c r="DG5576" s="156"/>
    </row>
    <row r="5577" spans="111:111" ht="15" thickBot="1" x14ac:dyDescent="0.35">
      <c r="DG5577" s="156"/>
    </row>
    <row r="5578" spans="111:111" ht="15" thickBot="1" x14ac:dyDescent="0.35">
      <c r="DG5578" s="156"/>
    </row>
    <row r="5579" spans="111:111" ht="15" thickBot="1" x14ac:dyDescent="0.35">
      <c r="DG5579" s="156"/>
    </row>
    <row r="5580" spans="111:111" ht="15" thickBot="1" x14ac:dyDescent="0.35">
      <c r="DG5580" s="156"/>
    </row>
    <row r="5581" spans="111:111" ht="15" thickBot="1" x14ac:dyDescent="0.35">
      <c r="DG5581" s="156"/>
    </row>
    <row r="5582" spans="111:111" ht="15" thickBot="1" x14ac:dyDescent="0.35">
      <c r="DG5582" s="156"/>
    </row>
    <row r="5583" spans="111:111" ht="15" thickBot="1" x14ac:dyDescent="0.35">
      <c r="DG5583" s="156"/>
    </row>
    <row r="5584" spans="111:111" ht="15" thickBot="1" x14ac:dyDescent="0.35">
      <c r="DG5584" s="156"/>
    </row>
    <row r="5585" spans="111:111" ht="15" thickBot="1" x14ac:dyDescent="0.35">
      <c r="DG5585" s="156"/>
    </row>
    <row r="5586" spans="111:111" ht="15" thickBot="1" x14ac:dyDescent="0.35">
      <c r="DG5586" s="156"/>
    </row>
    <row r="5587" spans="111:111" ht="15" thickBot="1" x14ac:dyDescent="0.35">
      <c r="DG5587" s="156"/>
    </row>
    <row r="5588" spans="111:111" ht="15" thickBot="1" x14ac:dyDescent="0.35">
      <c r="DG5588" s="156"/>
    </row>
    <row r="5589" spans="111:111" ht="15" thickBot="1" x14ac:dyDescent="0.35">
      <c r="DG5589" s="156"/>
    </row>
    <row r="5590" spans="111:111" ht="15" thickBot="1" x14ac:dyDescent="0.35">
      <c r="DG5590" s="156"/>
    </row>
    <row r="5591" spans="111:111" ht="15" thickBot="1" x14ac:dyDescent="0.35">
      <c r="DG5591" s="156"/>
    </row>
    <row r="5592" spans="111:111" ht="15" thickBot="1" x14ac:dyDescent="0.35">
      <c r="DG5592" s="156"/>
    </row>
    <row r="5593" spans="111:111" ht="15" thickBot="1" x14ac:dyDescent="0.35">
      <c r="DG5593" s="156"/>
    </row>
    <row r="5594" spans="111:111" ht="15" thickBot="1" x14ac:dyDescent="0.35">
      <c r="DG5594" s="156"/>
    </row>
    <row r="5595" spans="111:111" ht="15" thickBot="1" x14ac:dyDescent="0.35">
      <c r="DG5595" s="156"/>
    </row>
    <row r="5596" spans="111:111" ht="15" thickBot="1" x14ac:dyDescent="0.35">
      <c r="DG5596" s="156"/>
    </row>
    <row r="5597" spans="111:111" ht="15" thickBot="1" x14ac:dyDescent="0.35">
      <c r="DG5597" s="156"/>
    </row>
    <row r="5598" spans="111:111" ht="15" thickBot="1" x14ac:dyDescent="0.35">
      <c r="DG5598" s="156"/>
    </row>
    <row r="5599" spans="111:111" ht="15" thickBot="1" x14ac:dyDescent="0.35">
      <c r="DG5599" s="156"/>
    </row>
    <row r="5600" spans="111:111" ht="15" thickBot="1" x14ac:dyDescent="0.35">
      <c r="DG5600" s="156"/>
    </row>
    <row r="5601" spans="111:111" ht="15" thickBot="1" x14ac:dyDescent="0.35">
      <c r="DG5601" s="156"/>
    </row>
    <row r="5602" spans="111:111" ht="15" thickBot="1" x14ac:dyDescent="0.35">
      <c r="DG5602" s="156"/>
    </row>
    <row r="5603" spans="111:111" ht="15" thickBot="1" x14ac:dyDescent="0.35">
      <c r="DG5603" s="156"/>
    </row>
    <row r="5604" spans="111:111" ht="15" thickBot="1" x14ac:dyDescent="0.35">
      <c r="DG5604" s="156"/>
    </row>
    <row r="5605" spans="111:111" ht="15" thickBot="1" x14ac:dyDescent="0.35">
      <c r="DG5605" s="156"/>
    </row>
    <row r="5606" spans="111:111" ht="15" thickBot="1" x14ac:dyDescent="0.35">
      <c r="DG5606" s="156"/>
    </row>
    <row r="5607" spans="111:111" ht="15" thickBot="1" x14ac:dyDescent="0.35">
      <c r="DG5607" s="156"/>
    </row>
    <row r="5608" spans="111:111" ht="15" thickBot="1" x14ac:dyDescent="0.35">
      <c r="DG5608" s="156"/>
    </row>
    <row r="5609" spans="111:111" ht="15" thickBot="1" x14ac:dyDescent="0.35">
      <c r="DG5609" s="156"/>
    </row>
    <row r="5610" spans="111:111" ht="15" thickBot="1" x14ac:dyDescent="0.35">
      <c r="DG5610" s="156"/>
    </row>
    <row r="5611" spans="111:111" ht="15" thickBot="1" x14ac:dyDescent="0.35">
      <c r="DG5611" s="156"/>
    </row>
    <row r="5612" spans="111:111" ht="15" thickBot="1" x14ac:dyDescent="0.35">
      <c r="DG5612" s="156"/>
    </row>
    <row r="5613" spans="111:111" ht="15" thickBot="1" x14ac:dyDescent="0.35">
      <c r="DG5613" s="156"/>
    </row>
    <row r="5614" spans="111:111" ht="15" thickBot="1" x14ac:dyDescent="0.35">
      <c r="DG5614" s="156"/>
    </row>
    <row r="5615" spans="111:111" ht="15" thickBot="1" x14ac:dyDescent="0.35">
      <c r="DG5615" s="156"/>
    </row>
    <row r="5616" spans="111:111" ht="15" thickBot="1" x14ac:dyDescent="0.35">
      <c r="DG5616" s="156"/>
    </row>
    <row r="5617" spans="111:111" ht="15" thickBot="1" x14ac:dyDescent="0.35">
      <c r="DG5617" s="156"/>
    </row>
    <row r="5618" spans="111:111" ht="15" thickBot="1" x14ac:dyDescent="0.35">
      <c r="DG5618" s="156"/>
    </row>
    <row r="5619" spans="111:111" ht="15" thickBot="1" x14ac:dyDescent="0.35">
      <c r="DG5619" s="156"/>
    </row>
    <row r="5620" spans="111:111" ht="15" thickBot="1" x14ac:dyDescent="0.35">
      <c r="DG5620" s="156"/>
    </row>
    <row r="5621" spans="111:111" ht="15" thickBot="1" x14ac:dyDescent="0.35">
      <c r="DG5621" s="156"/>
    </row>
    <row r="5622" spans="111:111" ht="15" thickBot="1" x14ac:dyDescent="0.35">
      <c r="DG5622" s="156"/>
    </row>
    <row r="5623" spans="111:111" ht="15" thickBot="1" x14ac:dyDescent="0.35">
      <c r="DG5623" s="156"/>
    </row>
    <row r="5624" spans="111:111" ht="15" thickBot="1" x14ac:dyDescent="0.35">
      <c r="DG5624" s="156"/>
    </row>
    <row r="5625" spans="111:111" ht="15" thickBot="1" x14ac:dyDescent="0.35">
      <c r="DG5625" s="156"/>
    </row>
    <row r="5626" spans="111:111" ht="15" thickBot="1" x14ac:dyDescent="0.35">
      <c r="DG5626" s="156"/>
    </row>
    <row r="5627" spans="111:111" ht="15" thickBot="1" x14ac:dyDescent="0.35">
      <c r="DG5627" s="156"/>
    </row>
    <row r="5628" spans="111:111" ht="15" thickBot="1" x14ac:dyDescent="0.35">
      <c r="DG5628" s="156"/>
    </row>
    <row r="5629" spans="111:111" ht="15" thickBot="1" x14ac:dyDescent="0.35">
      <c r="DG5629" s="156"/>
    </row>
    <row r="5630" spans="111:111" ht="15" thickBot="1" x14ac:dyDescent="0.35">
      <c r="DG5630" s="156"/>
    </row>
    <row r="5631" spans="111:111" ht="15" thickBot="1" x14ac:dyDescent="0.35">
      <c r="DG5631" s="156"/>
    </row>
    <row r="5632" spans="111:111" ht="15" thickBot="1" x14ac:dyDescent="0.35">
      <c r="DG5632" s="156"/>
    </row>
    <row r="5633" spans="111:111" ht="15" thickBot="1" x14ac:dyDescent="0.35">
      <c r="DG5633" s="156"/>
    </row>
    <row r="5634" spans="111:111" ht="15" thickBot="1" x14ac:dyDescent="0.35">
      <c r="DG5634" s="156"/>
    </row>
    <row r="5635" spans="111:111" ht="15" thickBot="1" x14ac:dyDescent="0.35">
      <c r="DG5635" s="156"/>
    </row>
    <row r="5636" spans="111:111" ht="15" thickBot="1" x14ac:dyDescent="0.35">
      <c r="DG5636" s="156"/>
    </row>
    <row r="5637" spans="111:111" ht="15" thickBot="1" x14ac:dyDescent="0.35">
      <c r="DG5637" s="156"/>
    </row>
    <row r="5638" spans="111:111" ht="15" thickBot="1" x14ac:dyDescent="0.35">
      <c r="DG5638" s="156"/>
    </row>
    <row r="5639" spans="111:111" ht="15" thickBot="1" x14ac:dyDescent="0.35">
      <c r="DG5639" s="156"/>
    </row>
    <row r="5640" spans="111:111" ht="15" thickBot="1" x14ac:dyDescent="0.35">
      <c r="DG5640" s="156"/>
    </row>
    <row r="5641" spans="111:111" ht="15" thickBot="1" x14ac:dyDescent="0.35">
      <c r="DG5641" s="156"/>
    </row>
    <row r="5642" spans="111:111" ht="15" thickBot="1" x14ac:dyDescent="0.35">
      <c r="DG5642" s="156"/>
    </row>
    <row r="5643" spans="111:111" ht="15" thickBot="1" x14ac:dyDescent="0.35">
      <c r="DG5643" s="156"/>
    </row>
    <row r="5644" spans="111:111" ht="15" thickBot="1" x14ac:dyDescent="0.35">
      <c r="DG5644" s="156"/>
    </row>
    <row r="5645" spans="111:111" ht="15" thickBot="1" x14ac:dyDescent="0.35">
      <c r="DG5645" s="156"/>
    </row>
    <row r="5646" spans="111:111" ht="15" thickBot="1" x14ac:dyDescent="0.35">
      <c r="DG5646" s="156"/>
    </row>
    <row r="5647" spans="111:111" ht="15" thickBot="1" x14ac:dyDescent="0.35">
      <c r="DG5647" s="156"/>
    </row>
    <row r="5648" spans="111:111" ht="15" thickBot="1" x14ac:dyDescent="0.35">
      <c r="DG5648" s="156"/>
    </row>
    <row r="5649" spans="111:111" ht="15" thickBot="1" x14ac:dyDescent="0.35">
      <c r="DG5649" s="156"/>
    </row>
    <row r="5650" spans="111:111" ht="15" thickBot="1" x14ac:dyDescent="0.35">
      <c r="DG5650" s="156"/>
    </row>
    <row r="5651" spans="111:111" ht="15" thickBot="1" x14ac:dyDescent="0.35">
      <c r="DG5651" s="156"/>
    </row>
    <row r="5652" spans="111:111" ht="15" thickBot="1" x14ac:dyDescent="0.35">
      <c r="DG5652" s="156"/>
    </row>
    <row r="5653" spans="111:111" ht="15" thickBot="1" x14ac:dyDescent="0.35">
      <c r="DG5653" s="156"/>
    </row>
    <row r="5654" spans="111:111" ht="15" thickBot="1" x14ac:dyDescent="0.35">
      <c r="DG5654" s="156"/>
    </row>
    <row r="5655" spans="111:111" ht="15" thickBot="1" x14ac:dyDescent="0.35">
      <c r="DG5655" s="156"/>
    </row>
    <row r="5656" spans="111:111" ht="15" thickBot="1" x14ac:dyDescent="0.35">
      <c r="DG5656" s="156"/>
    </row>
    <row r="5657" spans="111:111" ht="15" thickBot="1" x14ac:dyDescent="0.35">
      <c r="DG5657" s="156"/>
    </row>
    <row r="5658" spans="111:111" ht="15" thickBot="1" x14ac:dyDescent="0.35">
      <c r="DG5658" s="156"/>
    </row>
    <row r="5659" spans="111:111" ht="15" thickBot="1" x14ac:dyDescent="0.35">
      <c r="DG5659" s="156"/>
    </row>
    <row r="5660" spans="111:111" ht="15" thickBot="1" x14ac:dyDescent="0.35">
      <c r="DG5660" s="156"/>
    </row>
    <row r="5661" spans="111:111" ht="15" thickBot="1" x14ac:dyDescent="0.35">
      <c r="DG5661" s="156"/>
    </row>
    <row r="5662" spans="111:111" ht="15" thickBot="1" x14ac:dyDescent="0.35">
      <c r="DG5662" s="156"/>
    </row>
    <row r="5663" spans="111:111" ht="15" thickBot="1" x14ac:dyDescent="0.35">
      <c r="DG5663" s="156"/>
    </row>
    <row r="5664" spans="111:111" ht="15" thickBot="1" x14ac:dyDescent="0.35">
      <c r="DG5664" s="156"/>
    </row>
    <row r="5665" spans="111:111" ht="15" thickBot="1" x14ac:dyDescent="0.35">
      <c r="DG5665" s="156"/>
    </row>
    <row r="5666" spans="111:111" ht="15" thickBot="1" x14ac:dyDescent="0.35">
      <c r="DG5666" s="156"/>
    </row>
    <row r="5667" spans="111:111" ht="15" thickBot="1" x14ac:dyDescent="0.35">
      <c r="DG5667" s="156"/>
    </row>
    <row r="5668" spans="111:111" ht="15" thickBot="1" x14ac:dyDescent="0.35">
      <c r="DG5668" s="156"/>
    </row>
    <row r="5669" spans="111:111" ht="15" thickBot="1" x14ac:dyDescent="0.35">
      <c r="DG5669" s="156"/>
    </row>
    <row r="5670" spans="111:111" ht="15" thickBot="1" x14ac:dyDescent="0.35">
      <c r="DG5670" s="156"/>
    </row>
    <row r="5671" spans="111:111" ht="15" thickBot="1" x14ac:dyDescent="0.35">
      <c r="DG5671" s="156"/>
    </row>
    <row r="5672" spans="111:111" ht="15" thickBot="1" x14ac:dyDescent="0.35">
      <c r="DG5672" s="156"/>
    </row>
    <row r="5673" spans="111:111" ht="15" thickBot="1" x14ac:dyDescent="0.35">
      <c r="DG5673" s="156"/>
    </row>
    <row r="5674" spans="111:111" ht="15" thickBot="1" x14ac:dyDescent="0.35">
      <c r="DG5674" s="156"/>
    </row>
    <row r="5675" spans="111:111" ht="15" thickBot="1" x14ac:dyDescent="0.35">
      <c r="DG5675" s="156"/>
    </row>
    <row r="5676" spans="111:111" ht="15" thickBot="1" x14ac:dyDescent="0.35">
      <c r="DG5676" s="156"/>
    </row>
    <row r="5677" spans="111:111" ht="15" thickBot="1" x14ac:dyDescent="0.35">
      <c r="DG5677" s="156"/>
    </row>
    <row r="5678" spans="111:111" ht="15" thickBot="1" x14ac:dyDescent="0.35">
      <c r="DG5678" s="156"/>
    </row>
    <row r="5679" spans="111:111" ht="15" thickBot="1" x14ac:dyDescent="0.35">
      <c r="DG5679" s="156"/>
    </row>
    <row r="5680" spans="111:111" ht="15" thickBot="1" x14ac:dyDescent="0.35">
      <c r="DG5680" s="156"/>
    </row>
    <row r="5681" spans="111:111" ht="15" thickBot="1" x14ac:dyDescent="0.35">
      <c r="DG5681" s="156"/>
    </row>
    <row r="5682" spans="111:111" ht="15" thickBot="1" x14ac:dyDescent="0.35">
      <c r="DG5682" s="156"/>
    </row>
    <row r="5683" spans="111:111" ht="15" thickBot="1" x14ac:dyDescent="0.35">
      <c r="DG5683" s="156"/>
    </row>
    <row r="5684" spans="111:111" ht="15" thickBot="1" x14ac:dyDescent="0.35">
      <c r="DG5684" s="156"/>
    </row>
    <row r="5685" spans="111:111" ht="15" thickBot="1" x14ac:dyDescent="0.35">
      <c r="DG5685" s="156"/>
    </row>
    <row r="5686" spans="111:111" ht="15" thickBot="1" x14ac:dyDescent="0.35">
      <c r="DG5686" s="156"/>
    </row>
    <row r="5687" spans="111:111" ht="15" thickBot="1" x14ac:dyDescent="0.35">
      <c r="DG5687" s="156"/>
    </row>
    <row r="5688" spans="111:111" ht="15" thickBot="1" x14ac:dyDescent="0.35">
      <c r="DG5688" s="156"/>
    </row>
    <row r="5689" spans="111:111" ht="15" thickBot="1" x14ac:dyDescent="0.35">
      <c r="DG5689" s="156"/>
    </row>
    <row r="5690" spans="111:111" ht="15" thickBot="1" x14ac:dyDescent="0.35">
      <c r="DG5690" s="156"/>
    </row>
    <row r="5691" spans="111:111" ht="15" thickBot="1" x14ac:dyDescent="0.35">
      <c r="DG5691" s="156"/>
    </row>
    <row r="5692" spans="111:111" ht="15" thickBot="1" x14ac:dyDescent="0.35">
      <c r="DG5692" s="156"/>
    </row>
    <row r="5693" spans="111:111" ht="15" thickBot="1" x14ac:dyDescent="0.35">
      <c r="DG5693" s="156"/>
    </row>
    <row r="5694" spans="111:111" ht="15" thickBot="1" x14ac:dyDescent="0.35">
      <c r="DG5694" s="156"/>
    </row>
    <row r="5695" spans="111:111" ht="15" thickBot="1" x14ac:dyDescent="0.35">
      <c r="DG5695" s="156"/>
    </row>
    <row r="5696" spans="111:111" ht="15" thickBot="1" x14ac:dyDescent="0.35">
      <c r="DG5696" s="156"/>
    </row>
    <row r="5697" spans="111:111" ht="15" thickBot="1" x14ac:dyDescent="0.35">
      <c r="DG5697" s="156"/>
    </row>
    <row r="5698" spans="111:111" ht="15" thickBot="1" x14ac:dyDescent="0.35">
      <c r="DG5698" s="156"/>
    </row>
    <row r="5699" spans="111:111" ht="15" thickBot="1" x14ac:dyDescent="0.35">
      <c r="DG5699" s="156"/>
    </row>
    <row r="5700" spans="111:111" ht="15" thickBot="1" x14ac:dyDescent="0.35">
      <c r="DG5700" s="156"/>
    </row>
    <row r="5701" spans="111:111" ht="15" thickBot="1" x14ac:dyDescent="0.35">
      <c r="DG5701" s="156"/>
    </row>
    <row r="5702" spans="111:111" ht="15" thickBot="1" x14ac:dyDescent="0.35">
      <c r="DG5702" s="156"/>
    </row>
    <row r="5703" spans="111:111" ht="15" thickBot="1" x14ac:dyDescent="0.35">
      <c r="DG5703" s="156"/>
    </row>
    <row r="5704" spans="111:111" ht="15" thickBot="1" x14ac:dyDescent="0.35">
      <c r="DG5704" s="156"/>
    </row>
    <row r="5705" spans="111:111" ht="15" thickBot="1" x14ac:dyDescent="0.35">
      <c r="DG5705" s="156"/>
    </row>
    <row r="5706" spans="111:111" ht="15" thickBot="1" x14ac:dyDescent="0.35">
      <c r="DG5706" s="156"/>
    </row>
    <row r="5707" spans="111:111" ht="15" thickBot="1" x14ac:dyDescent="0.35">
      <c r="DG5707" s="156"/>
    </row>
    <row r="5708" spans="111:111" ht="15" thickBot="1" x14ac:dyDescent="0.35">
      <c r="DG5708" s="156"/>
    </row>
    <row r="5709" spans="111:111" ht="15" thickBot="1" x14ac:dyDescent="0.35">
      <c r="DG5709" s="156"/>
    </row>
    <row r="5710" spans="111:111" ht="15" thickBot="1" x14ac:dyDescent="0.35">
      <c r="DG5710" s="156"/>
    </row>
    <row r="5711" spans="111:111" ht="15" thickBot="1" x14ac:dyDescent="0.35">
      <c r="DG5711" s="156"/>
    </row>
    <row r="5712" spans="111:111" ht="15" thickBot="1" x14ac:dyDescent="0.35">
      <c r="DG5712" s="156"/>
    </row>
    <row r="5713" spans="111:111" ht="15" thickBot="1" x14ac:dyDescent="0.35">
      <c r="DG5713" s="156"/>
    </row>
    <row r="5714" spans="111:111" ht="15" thickBot="1" x14ac:dyDescent="0.35">
      <c r="DG5714" s="156"/>
    </row>
    <row r="5715" spans="111:111" ht="15" thickBot="1" x14ac:dyDescent="0.35">
      <c r="DG5715" s="156"/>
    </row>
    <row r="5716" spans="111:111" ht="15" thickBot="1" x14ac:dyDescent="0.35">
      <c r="DG5716" s="156"/>
    </row>
    <row r="5717" spans="111:111" ht="15" thickBot="1" x14ac:dyDescent="0.35">
      <c r="DG5717" s="156"/>
    </row>
    <row r="5718" spans="111:111" ht="15" thickBot="1" x14ac:dyDescent="0.35">
      <c r="DG5718" s="156"/>
    </row>
    <row r="5719" spans="111:111" ht="15" thickBot="1" x14ac:dyDescent="0.35">
      <c r="DG5719" s="156"/>
    </row>
    <row r="5720" spans="111:111" ht="15" thickBot="1" x14ac:dyDescent="0.35">
      <c r="DG5720" s="156"/>
    </row>
    <row r="5721" spans="111:111" ht="15" thickBot="1" x14ac:dyDescent="0.35">
      <c r="DG5721" s="156"/>
    </row>
    <row r="5722" spans="111:111" ht="15" thickBot="1" x14ac:dyDescent="0.35">
      <c r="DG5722" s="156"/>
    </row>
    <row r="5723" spans="111:111" ht="15" thickBot="1" x14ac:dyDescent="0.35">
      <c r="DG5723" s="156"/>
    </row>
    <row r="5724" spans="111:111" ht="15" thickBot="1" x14ac:dyDescent="0.35">
      <c r="DG5724" s="156"/>
    </row>
    <row r="5725" spans="111:111" ht="15" thickBot="1" x14ac:dyDescent="0.35">
      <c r="DG5725" s="156"/>
    </row>
    <row r="5726" spans="111:111" ht="15" thickBot="1" x14ac:dyDescent="0.35">
      <c r="DG5726" s="156"/>
    </row>
    <row r="5727" spans="111:111" ht="15" thickBot="1" x14ac:dyDescent="0.35">
      <c r="DG5727" s="156"/>
    </row>
    <row r="5728" spans="111:111" ht="15" thickBot="1" x14ac:dyDescent="0.35">
      <c r="DG5728" s="156"/>
    </row>
    <row r="5729" spans="111:111" ht="15" thickBot="1" x14ac:dyDescent="0.35">
      <c r="DG5729" s="156"/>
    </row>
    <row r="5730" spans="111:111" ht="15" thickBot="1" x14ac:dyDescent="0.35">
      <c r="DG5730" s="156"/>
    </row>
    <row r="5731" spans="111:111" ht="15" thickBot="1" x14ac:dyDescent="0.35">
      <c r="DG5731" s="156"/>
    </row>
    <row r="5732" spans="111:111" ht="15" thickBot="1" x14ac:dyDescent="0.35">
      <c r="DG5732" s="156"/>
    </row>
    <row r="5733" spans="111:111" ht="15" thickBot="1" x14ac:dyDescent="0.35">
      <c r="DG5733" s="156"/>
    </row>
    <row r="5734" spans="111:111" ht="15" thickBot="1" x14ac:dyDescent="0.35">
      <c r="DG5734" s="156"/>
    </row>
    <row r="5735" spans="111:111" ht="15" thickBot="1" x14ac:dyDescent="0.35">
      <c r="DG5735" s="156"/>
    </row>
    <row r="5736" spans="111:111" ht="15" thickBot="1" x14ac:dyDescent="0.35">
      <c r="DG5736" s="156"/>
    </row>
    <row r="5737" spans="111:111" ht="15" thickBot="1" x14ac:dyDescent="0.35">
      <c r="DG5737" s="156"/>
    </row>
    <row r="5738" spans="111:111" ht="15" thickBot="1" x14ac:dyDescent="0.35">
      <c r="DG5738" s="156"/>
    </row>
    <row r="5739" spans="111:111" ht="15" thickBot="1" x14ac:dyDescent="0.35">
      <c r="DG5739" s="156"/>
    </row>
    <row r="5740" spans="111:111" ht="15" thickBot="1" x14ac:dyDescent="0.35">
      <c r="DG5740" s="156"/>
    </row>
    <row r="5741" spans="111:111" ht="15" thickBot="1" x14ac:dyDescent="0.35">
      <c r="DG5741" s="156"/>
    </row>
    <row r="5742" spans="111:111" ht="15" thickBot="1" x14ac:dyDescent="0.35">
      <c r="DG5742" s="156"/>
    </row>
    <row r="5743" spans="111:111" ht="15" thickBot="1" x14ac:dyDescent="0.35">
      <c r="DG5743" s="156"/>
    </row>
    <row r="5744" spans="111:111" ht="15" thickBot="1" x14ac:dyDescent="0.35">
      <c r="DG5744" s="156"/>
    </row>
    <row r="5745" spans="111:111" ht="15" thickBot="1" x14ac:dyDescent="0.35">
      <c r="DG5745" s="156"/>
    </row>
    <row r="5746" spans="111:111" ht="15" thickBot="1" x14ac:dyDescent="0.35">
      <c r="DG5746" s="156"/>
    </row>
    <row r="5747" spans="111:111" ht="15" thickBot="1" x14ac:dyDescent="0.35">
      <c r="DG5747" s="156"/>
    </row>
    <row r="5748" spans="111:111" ht="15" thickBot="1" x14ac:dyDescent="0.35">
      <c r="DG5748" s="156"/>
    </row>
    <row r="5749" spans="111:111" ht="15" thickBot="1" x14ac:dyDescent="0.35">
      <c r="DG5749" s="156"/>
    </row>
    <row r="5750" spans="111:111" ht="15" thickBot="1" x14ac:dyDescent="0.35">
      <c r="DG5750" s="156"/>
    </row>
    <row r="5751" spans="111:111" ht="15" thickBot="1" x14ac:dyDescent="0.35">
      <c r="DG5751" s="156"/>
    </row>
    <row r="5752" spans="111:111" ht="15" thickBot="1" x14ac:dyDescent="0.35">
      <c r="DG5752" s="156"/>
    </row>
    <row r="5753" spans="111:111" ht="15" thickBot="1" x14ac:dyDescent="0.35">
      <c r="DG5753" s="156"/>
    </row>
    <row r="5754" spans="111:111" ht="15" thickBot="1" x14ac:dyDescent="0.35">
      <c r="DG5754" s="156"/>
    </row>
    <row r="5755" spans="111:111" ht="15" thickBot="1" x14ac:dyDescent="0.35">
      <c r="DG5755" s="156"/>
    </row>
    <row r="5756" spans="111:111" ht="15" thickBot="1" x14ac:dyDescent="0.35">
      <c r="DG5756" s="156"/>
    </row>
    <row r="5757" spans="111:111" ht="15" thickBot="1" x14ac:dyDescent="0.35">
      <c r="DG5757" s="156"/>
    </row>
    <row r="5758" spans="111:111" ht="15" thickBot="1" x14ac:dyDescent="0.35">
      <c r="DG5758" s="156"/>
    </row>
    <row r="5759" spans="111:111" ht="15" thickBot="1" x14ac:dyDescent="0.35">
      <c r="DG5759" s="156"/>
    </row>
    <row r="5760" spans="111:111" ht="15" thickBot="1" x14ac:dyDescent="0.35">
      <c r="DG5760" s="156"/>
    </row>
    <row r="5761" spans="111:111" ht="15" thickBot="1" x14ac:dyDescent="0.35">
      <c r="DG5761" s="156"/>
    </row>
    <row r="5762" spans="111:111" ht="15" thickBot="1" x14ac:dyDescent="0.35">
      <c r="DG5762" s="156"/>
    </row>
    <row r="5763" spans="111:111" ht="15" thickBot="1" x14ac:dyDescent="0.35">
      <c r="DG5763" s="156"/>
    </row>
    <row r="5764" spans="111:111" ht="15" thickBot="1" x14ac:dyDescent="0.35">
      <c r="DG5764" s="156"/>
    </row>
    <row r="5765" spans="111:111" ht="15" thickBot="1" x14ac:dyDescent="0.35">
      <c r="DG5765" s="156"/>
    </row>
    <row r="5766" spans="111:111" ht="15" thickBot="1" x14ac:dyDescent="0.35">
      <c r="DG5766" s="156"/>
    </row>
    <row r="5767" spans="111:111" ht="15" thickBot="1" x14ac:dyDescent="0.35">
      <c r="DG5767" s="156"/>
    </row>
    <row r="5768" spans="111:111" ht="15" thickBot="1" x14ac:dyDescent="0.35">
      <c r="DG5768" s="156"/>
    </row>
    <row r="5769" spans="111:111" ht="15" thickBot="1" x14ac:dyDescent="0.35">
      <c r="DG5769" s="156"/>
    </row>
    <row r="5770" spans="111:111" ht="15" thickBot="1" x14ac:dyDescent="0.35">
      <c r="DG5770" s="156"/>
    </row>
    <row r="5771" spans="111:111" ht="15" thickBot="1" x14ac:dyDescent="0.35">
      <c r="DG5771" s="156"/>
    </row>
    <row r="5772" spans="111:111" ht="15" thickBot="1" x14ac:dyDescent="0.35">
      <c r="DG5772" s="156"/>
    </row>
    <row r="5773" spans="111:111" ht="15" thickBot="1" x14ac:dyDescent="0.35">
      <c r="DG5773" s="156"/>
    </row>
    <row r="5774" spans="111:111" ht="15" thickBot="1" x14ac:dyDescent="0.35">
      <c r="DG5774" s="156"/>
    </row>
    <row r="5775" spans="111:111" ht="15" thickBot="1" x14ac:dyDescent="0.35">
      <c r="DG5775" s="156"/>
    </row>
    <row r="5776" spans="111:111" ht="15" thickBot="1" x14ac:dyDescent="0.35">
      <c r="DG5776" s="156"/>
    </row>
    <row r="5777" spans="111:111" ht="15" thickBot="1" x14ac:dyDescent="0.35">
      <c r="DG5777" s="156"/>
    </row>
    <row r="5778" spans="111:111" ht="15" thickBot="1" x14ac:dyDescent="0.35">
      <c r="DG5778" s="156"/>
    </row>
    <row r="5779" spans="111:111" ht="15" thickBot="1" x14ac:dyDescent="0.35">
      <c r="DG5779" s="156"/>
    </row>
    <row r="5780" spans="111:111" ht="15" thickBot="1" x14ac:dyDescent="0.35">
      <c r="DG5780" s="156"/>
    </row>
    <row r="5781" spans="111:111" ht="15" thickBot="1" x14ac:dyDescent="0.35">
      <c r="DG5781" s="156"/>
    </row>
    <row r="5782" spans="111:111" ht="15" thickBot="1" x14ac:dyDescent="0.35">
      <c r="DG5782" s="156"/>
    </row>
    <row r="5783" spans="111:111" ht="15" thickBot="1" x14ac:dyDescent="0.35">
      <c r="DG5783" s="156"/>
    </row>
    <row r="5784" spans="111:111" ht="15" thickBot="1" x14ac:dyDescent="0.35">
      <c r="DG5784" s="156"/>
    </row>
    <row r="5785" spans="111:111" ht="15" thickBot="1" x14ac:dyDescent="0.35">
      <c r="DG5785" s="156"/>
    </row>
    <row r="5786" spans="111:111" ht="15" thickBot="1" x14ac:dyDescent="0.35">
      <c r="DG5786" s="156"/>
    </row>
    <row r="5787" spans="111:111" ht="15" thickBot="1" x14ac:dyDescent="0.35">
      <c r="DG5787" s="156"/>
    </row>
    <row r="5788" spans="111:111" ht="15" thickBot="1" x14ac:dyDescent="0.35">
      <c r="DG5788" s="156"/>
    </row>
    <row r="5789" spans="111:111" ht="15" thickBot="1" x14ac:dyDescent="0.35">
      <c r="DG5789" s="156"/>
    </row>
    <row r="5790" spans="111:111" ht="15" thickBot="1" x14ac:dyDescent="0.35">
      <c r="DG5790" s="156"/>
    </row>
    <row r="5791" spans="111:111" ht="15" thickBot="1" x14ac:dyDescent="0.35">
      <c r="DG5791" s="156"/>
    </row>
    <row r="5792" spans="111:111" ht="15" thickBot="1" x14ac:dyDescent="0.35">
      <c r="DG5792" s="156"/>
    </row>
    <row r="5793" spans="111:111" ht="15" thickBot="1" x14ac:dyDescent="0.35">
      <c r="DG5793" s="156"/>
    </row>
    <row r="5794" spans="111:111" ht="15" thickBot="1" x14ac:dyDescent="0.35">
      <c r="DG5794" s="156"/>
    </row>
    <row r="5795" spans="111:111" ht="15" thickBot="1" x14ac:dyDescent="0.35">
      <c r="DG5795" s="156"/>
    </row>
    <row r="5796" spans="111:111" ht="15" thickBot="1" x14ac:dyDescent="0.35">
      <c r="DG5796" s="156"/>
    </row>
    <row r="5797" spans="111:111" ht="15" thickBot="1" x14ac:dyDescent="0.35">
      <c r="DG5797" s="156"/>
    </row>
    <row r="5798" spans="111:111" ht="15" thickBot="1" x14ac:dyDescent="0.35">
      <c r="DG5798" s="156"/>
    </row>
    <row r="5799" spans="111:111" ht="15" thickBot="1" x14ac:dyDescent="0.35">
      <c r="DG5799" s="156"/>
    </row>
    <row r="5800" spans="111:111" ht="15" thickBot="1" x14ac:dyDescent="0.35">
      <c r="DG5800" s="156"/>
    </row>
    <row r="5801" spans="111:111" ht="15" thickBot="1" x14ac:dyDescent="0.35">
      <c r="DG5801" s="156"/>
    </row>
    <row r="5802" spans="111:111" ht="15" thickBot="1" x14ac:dyDescent="0.35">
      <c r="DG5802" s="156"/>
    </row>
    <row r="5803" spans="111:111" ht="15" thickBot="1" x14ac:dyDescent="0.35">
      <c r="DG5803" s="156"/>
    </row>
    <row r="5804" spans="111:111" ht="15" thickBot="1" x14ac:dyDescent="0.35">
      <c r="DG5804" s="156"/>
    </row>
    <row r="5805" spans="111:111" ht="15" thickBot="1" x14ac:dyDescent="0.35">
      <c r="DG5805" s="156"/>
    </row>
    <row r="5806" spans="111:111" ht="15" thickBot="1" x14ac:dyDescent="0.35">
      <c r="DG5806" s="156"/>
    </row>
    <row r="5807" spans="111:111" ht="15" thickBot="1" x14ac:dyDescent="0.35">
      <c r="DG5807" s="156"/>
    </row>
    <row r="5808" spans="111:111" ht="15" thickBot="1" x14ac:dyDescent="0.35">
      <c r="DG5808" s="156"/>
    </row>
    <row r="5809" spans="111:111" ht="15" thickBot="1" x14ac:dyDescent="0.35">
      <c r="DG5809" s="156"/>
    </row>
    <row r="5810" spans="111:111" ht="15" thickBot="1" x14ac:dyDescent="0.35">
      <c r="DG5810" s="156"/>
    </row>
    <row r="5811" spans="111:111" ht="15" thickBot="1" x14ac:dyDescent="0.35">
      <c r="DG5811" s="156"/>
    </row>
    <row r="5812" spans="111:111" ht="15" thickBot="1" x14ac:dyDescent="0.35">
      <c r="DG5812" s="156"/>
    </row>
    <row r="5813" spans="111:111" ht="15" thickBot="1" x14ac:dyDescent="0.35">
      <c r="DG5813" s="156"/>
    </row>
    <row r="5814" spans="111:111" ht="15" thickBot="1" x14ac:dyDescent="0.35">
      <c r="DG5814" s="156"/>
    </row>
    <row r="5815" spans="111:111" ht="15" thickBot="1" x14ac:dyDescent="0.35">
      <c r="DG5815" s="156"/>
    </row>
    <row r="5816" spans="111:111" ht="15" thickBot="1" x14ac:dyDescent="0.35">
      <c r="DG5816" s="156"/>
    </row>
    <row r="5817" spans="111:111" ht="15" thickBot="1" x14ac:dyDescent="0.35">
      <c r="DG5817" s="156"/>
    </row>
    <row r="5818" spans="111:111" ht="15" thickBot="1" x14ac:dyDescent="0.35">
      <c r="DG5818" s="156"/>
    </row>
    <row r="5819" spans="111:111" ht="15" thickBot="1" x14ac:dyDescent="0.35">
      <c r="DG5819" s="156"/>
    </row>
    <row r="5820" spans="111:111" ht="15" thickBot="1" x14ac:dyDescent="0.35">
      <c r="DG5820" s="156"/>
    </row>
    <row r="5821" spans="111:111" ht="15" thickBot="1" x14ac:dyDescent="0.35">
      <c r="DG5821" s="156"/>
    </row>
    <row r="5822" spans="111:111" ht="15" thickBot="1" x14ac:dyDescent="0.35">
      <c r="DG5822" s="156"/>
    </row>
    <row r="5823" spans="111:111" ht="15" thickBot="1" x14ac:dyDescent="0.35">
      <c r="DG5823" s="156"/>
    </row>
    <row r="5824" spans="111:111" ht="15" thickBot="1" x14ac:dyDescent="0.35">
      <c r="DG5824" s="156"/>
    </row>
    <row r="5825" spans="111:111" ht="15" thickBot="1" x14ac:dyDescent="0.35">
      <c r="DG5825" s="156"/>
    </row>
    <row r="5826" spans="111:111" ht="15" thickBot="1" x14ac:dyDescent="0.35">
      <c r="DG5826" s="156"/>
    </row>
    <row r="5827" spans="111:111" ht="15" thickBot="1" x14ac:dyDescent="0.35">
      <c r="DG5827" s="156"/>
    </row>
    <row r="5828" spans="111:111" ht="15" thickBot="1" x14ac:dyDescent="0.35">
      <c r="DG5828" s="156"/>
    </row>
    <row r="5829" spans="111:111" ht="15" thickBot="1" x14ac:dyDescent="0.35">
      <c r="DG5829" s="156"/>
    </row>
    <row r="5830" spans="111:111" ht="15" thickBot="1" x14ac:dyDescent="0.35">
      <c r="DG5830" s="156"/>
    </row>
    <row r="5831" spans="111:111" ht="15" thickBot="1" x14ac:dyDescent="0.35">
      <c r="DG5831" s="156"/>
    </row>
    <row r="5832" spans="111:111" ht="15" thickBot="1" x14ac:dyDescent="0.35">
      <c r="DG5832" s="156"/>
    </row>
    <row r="5833" spans="111:111" ht="15" thickBot="1" x14ac:dyDescent="0.35">
      <c r="DG5833" s="156"/>
    </row>
    <row r="5834" spans="111:111" ht="15" thickBot="1" x14ac:dyDescent="0.35">
      <c r="DG5834" s="156"/>
    </row>
    <row r="5835" spans="111:111" ht="15" thickBot="1" x14ac:dyDescent="0.35">
      <c r="DG5835" s="156"/>
    </row>
    <row r="5836" spans="111:111" ht="15" thickBot="1" x14ac:dyDescent="0.35">
      <c r="DG5836" s="156"/>
    </row>
    <row r="5837" spans="111:111" ht="15" thickBot="1" x14ac:dyDescent="0.35">
      <c r="DG5837" s="156"/>
    </row>
    <row r="5838" spans="111:111" ht="15" thickBot="1" x14ac:dyDescent="0.35">
      <c r="DG5838" s="156"/>
    </row>
    <row r="5839" spans="111:111" ht="15" thickBot="1" x14ac:dyDescent="0.35">
      <c r="DG5839" s="156"/>
    </row>
    <row r="5840" spans="111:111" ht="15" thickBot="1" x14ac:dyDescent="0.35">
      <c r="DG5840" s="156"/>
    </row>
    <row r="5841" spans="111:111" ht="15" thickBot="1" x14ac:dyDescent="0.35">
      <c r="DG5841" s="156"/>
    </row>
    <row r="5842" spans="111:111" ht="15" thickBot="1" x14ac:dyDescent="0.35">
      <c r="DG5842" s="156"/>
    </row>
    <row r="5843" spans="111:111" ht="15" thickBot="1" x14ac:dyDescent="0.35">
      <c r="DG5843" s="156"/>
    </row>
    <row r="5844" spans="111:111" ht="15" thickBot="1" x14ac:dyDescent="0.35">
      <c r="DG5844" s="156"/>
    </row>
    <row r="5845" spans="111:111" ht="15" thickBot="1" x14ac:dyDescent="0.35">
      <c r="DG5845" s="156"/>
    </row>
    <row r="5846" spans="111:111" ht="15" thickBot="1" x14ac:dyDescent="0.35">
      <c r="DG5846" s="156"/>
    </row>
    <row r="5847" spans="111:111" ht="15" thickBot="1" x14ac:dyDescent="0.35">
      <c r="DG5847" s="156"/>
    </row>
    <row r="5848" spans="111:111" ht="15" thickBot="1" x14ac:dyDescent="0.35">
      <c r="DG5848" s="156"/>
    </row>
    <row r="5849" spans="111:111" ht="15" thickBot="1" x14ac:dyDescent="0.35">
      <c r="DG5849" s="156"/>
    </row>
    <row r="5850" spans="111:111" ht="15" thickBot="1" x14ac:dyDescent="0.35">
      <c r="DG5850" s="156"/>
    </row>
    <row r="5851" spans="111:111" ht="15" thickBot="1" x14ac:dyDescent="0.35">
      <c r="DG5851" s="156"/>
    </row>
    <row r="5852" spans="111:111" ht="15" thickBot="1" x14ac:dyDescent="0.35">
      <c r="DG5852" s="156"/>
    </row>
    <row r="5853" spans="111:111" ht="15" thickBot="1" x14ac:dyDescent="0.35">
      <c r="DG5853" s="156"/>
    </row>
    <row r="5854" spans="111:111" ht="15" thickBot="1" x14ac:dyDescent="0.35">
      <c r="DG5854" s="156"/>
    </row>
    <row r="5855" spans="111:111" ht="15" thickBot="1" x14ac:dyDescent="0.35">
      <c r="DG5855" s="156"/>
    </row>
    <row r="5856" spans="111:111" ht="15" thickBot="1" x14ac:dyDescent="0.35">
      <c r="DG5856" s="156"/>
    </row>
    <row r="5857" spans="111:111" ht="15" thickBot="1" x14ac:dyDescent="0.35">
      <c r="DG5857" s="156"/>
    </row>
    <row r="5858" spans="111:111" ht="15" thickBot="1" x14ac:dyDescent="0.35">
      <c r="DG5858" s="156"/>
    </row>
    <row r="5859" spans="111:111" ht="15" thickBot="1" x14ac:dyDescent="0.35">
      <c r="DG5859" s="156"/>
    </row>
    <row r="5860" spans="111:111" ht="15" thickBot="1" x14ac:dyDescent="0.35">
      <c r="DG5860" s="156"/>
    </row>
    <row r="5861" spans="111:111" ht="15" thickBot="1" x14ac:dyDescent="0.35">
      <c r="DG5861" s="156"/>
    </row>
    <row r="5862" spans="111:111" ht="15" thickBot="1" x14ac:dyDescent="0.35">
      <c r="DG5862" s="156"/>
    </row>
    <row r="5863" spans="111:111" ht="15" thickBot="1" x14ac:dyDescent="0.35">
      <c r="DG5863" s="156"/>
    </row>
    <row r="5864" spans="111:111" ht="15" thickBot="1" x14ac:dyDescent="0.35">
      <c r="DG5864" s="156"/>
    </row>
    <row r="5865" spans="111:111" ht="15" thickBot="1" x14ac:dyDescent="0.35">
      <c r="DG5865" s="156"/>
    </row>
    <row r="5866" spans="111:111" ht="15" thickBot="1" x14ac:dyDescent="0.35">
      <c r="DG5866" s="156"/>
    </row>
    <row r="5867" spans="111:111" ht="15" thickBot="1" x14ac:dyDescent="0.35">
      <c r="DG5867" s="156"/>
    </row>
    <row r="5868" spans="111:111" ht="15" thickBot="1" x14ac:dyDescent="0.35">
      <c r="DG5868" s="156"/>
    </row>
    <row r="5869" spans="111:111" ht="15" thickBot="1" x14ac:dyDescent="0.35">
      <c r="DG5869" s="156"/>
    </row>
    <row r="5870" spans="111:111" ht="15" thickBot="1" x14ac:dyDescent="0.35">
      <c r="DG5870" s="156"/>
    </row>
    <row r="5871" spans="111:111" ht="15" thickBot="1" x14ac:dyDescent="0.35">
      <c r="DG5871" s="156"/>
    </row>
    <row r="5872" spans="111:111" ht="15" thickBot="1" x14ac:dyDescent="0.35">
      <c r="DG5872" s="156"/>
    </row>
    <row r="5873" spans="111:111" ht="15" thickBot="1" x14ac:dyDescent="0.35">
      <c r="DG5873" s="156"/>
    </row>
    <row r="5874" spans="111:111" ht="15" thickBot="1" x14ac:dyDescent="0.35">
      <c r="DG5874" s="156"/>
    </row>
    <row r="5875" spans="111:111" ht="15" thickBot="1" x14ac:dyDescent="0.35">
      <c r="DG5875" s="156"/>
    </row>
    <row r="5876" spans="111:111" ht="15" thickBot="1" x14ac:dyDescent="0.35">
      <c r="DG5876" s="156"/>
    </row>
    <row r="5877" spans="111:111" ht="15" thickBot="1" x14ac:dyDescent="0.35">
      <c r="DG5877" s="156"/>
    </row>
    <row r="5878" spans="111:111" ht="15" thickBot="1" x14ac:dyDescent="0.35">
      <c r="DG5878" s="156"/>
    </row>
    <row r="5879" spans="111:111" ht="15" thickBot="1" x14ac:dyDescent="0.35">
      <c r="DG5879" s="156"/>
    </row>
    <row r="5880" spans="111:111" ht="15" thickBot="1" x14ac:dyDescent="0.35">
      <c r="DG5880" s="156"/>
    </row>
    <row r="5881" spans="111:111" ht="15" thickBot="1" x14ac:dyDescent="0.35">
      <c r="DG5881" s="156"/>
    </row>
    <row r="5882" spans="111:111" ht="15" thickBot="1" x14ac:dyDescent="0.35">
      <c r="DG5882" s="156"/>
    </row>
    <row r="5883" spans="111:111" ht="15" thickBot="1" x14ac:dyDescent="0.35">
      <c r="DG5883" s="156"/>
    </row>
    <row r="5884" spans="111:111" ht="15" thickBot="1" x14ac:dyDescent="0.35">
      <c r="DG5884" s="156"/>
    </row>
    <row r="5885" spans="111:111" ht="15" thickBot="1" x14ac:dyDescent="0.35">
      <c r="DG5885" s="156"/>
    </row>
    <row r="5886" spans="111:111" ht="15" thickBot="1" x14ac:dyDescent="0.35">
      <c r="DG5886" s="156"/>
    </row>
    <row r="5887" spans="111:111" ht="15" thickBot="1" x14ac:dyDescent="0.35">
      <c r="DG5887" s="156"/>
    </row>
    <row r="5888" spans="111:111" ht="15" thickBot="1" x14ac:dyDescent="0.35">
      <c r="DG5888" s="156"/>
    </row>
    <row r="5889" spans="111:111" ht="15" thickBot="1" x14ac:dyDescent="0.35">
      <c r="DG5889" s="156"/>
    </row>
    <row r="5890" spans="111:111" ht="15" thickBot="1" x14ac:dyDescent="0.35">
      <c r="DG5890" s="156"/>
    </row>
    <row r="5891" spans="111:111" ht="15" thickBot="1" x14ac:dyDescent="0.35">
      <c r="DG5891" s="156"/>
    </row>
    <row r="5892" spans="111:111" ht="15" thickBot="1" x14ac:dyDescent="0.35">
      <c r="DG5892" s="156"/>
    </row>
    <row r="5893" spans="111:111" ht="15" thickBot="1" x14ac:dyDescent="0.35">
      <c r="DG5893" s="156"/>
    </row>
    <row r="5894" spans="111:111" ht="15" thickBot="1" x14ac:dyDescent="0.35">
      <c r="DG5894" s="156"/>
    </row>
    <row r="5895" spans="111:111" ht="15" thickBot="1" x14ac:dyDescent="0.35">
      <c r="DG5895" s="156"/>
    </row>
    <row r="5896" spans="111:111" ht="15" thickBot="1" x14ac:dyDescent="0.35">
      <c r="DG5896" s="156"/>
    </row>
    <row r="5897" spans="111:111" ht="15" thickBot="1" x14ac:dyDescent="0.35">
      <c r="DG5897" s="156"/>
    </row>
    <row r="5898" spans="111:111" ht="15" thickBot="1" x14ac:dyDescent="0.35">
      <c r="DG5898" s="156"/>
    </row>
    <row r="5899" spans="111:111" ht="15" thickBot="1" x14ac:dyDescent="0.35">
      <c r="DG5899" s="156"/>
    </row>
    <row r="5900" spans="111:111" ht="15" thickBot="1" x14ac:dyDescent="0.35">
      <c r="DG5900" s="156"/>
    </row>
    <row r="5901" spans="111:111" ht="15" thickBot="1" x14ac:dyDescent="0.35">
      <c r="DG5901" s="156"/>
    </row>
    <row r="5902" spans="111:111" ht="15" thickBot="1" x14ac:dyDescent="0.35">
      <c r="DG5902" s="156"/>
    </row>
    <row r="5903" spans="111:111" ht="15" thickBot="1" x14ac:dyDescent="0.35">
      <c r="DG5903" s="156"/>
    </row>
    <row r="5904" spans="111:111" ht="15" thickBot="1" x14ac:dyDescent="0.35">
      <c r="DG5904" s="156"/>
    </row>
    <row r="5905" spans="111:111" ht="15" thickBot="1" x14ac:dyDescent="0.35">
      <c r="DG5905" s="156"/>
    </row>
    <row r="5906" spans="111:111" ht="15" thickBot="1" x14ac:dyDescent="0.35">
      <c r="DG5906" s="156"/>
    </row>
    <row r="5907" spans="111:111" ht="15" thickBot="1" x14ac:dyDescent="0.35">
      <c r="DG5907" s="156"/>
    </row>
    <row r="5908" spans="111:111" ht="15" thickBot="1" x14ac:dyDescent="0.35">
      <c r="DG5908" s="156"/>
    </row>
    <row r="5909" spans="111:111" ht="15" thickBot="1" x14ac:dyDescent="0.35">
      <c r="DG5909" s="156"/>
    </row>
    <row r="5910" spans="111:111" ht="15" thickBot="1" x14ac:dyDescent="0.35">
      <c r="DG5910" s="156"/>
    </row>
    <row r="5911" spans="111:111" ht="15" thickBot="1" x14ac:dyDescent="0.35">
      <c r="DG5911" s="156"/>
    </row>
    <row r="5912" spans="111:111" ht="15" thickBot="1" x14ac:dyDescent="0.35">
      <c r="DG5912" s="156"/>
    </row>
    <row r="5913" spans="111:111" ht="15" thickBot="1" x14ac:dyDescent="0.35">
      <c r="DG5913" s="156"/>
    </row>
    <row r="5914" spans="111:111" ht="15" thickBot="1" x14ac:dyDescent="0.35">
      <c r="DG5914" s="156"/>
    </row>
    <row r="5915" spans="111:111" ht="15" thickBot="1" x14ac:dyDescent="0.35">
      <c r="DG5915" s="156"/>
    </row>
    <row r="5916" spans="111:111" ht="15" thickBot="1" x14ac:dyDescent="0.35">
      <c r="DG5916" s="156"/>
    </row>
    <row r="5917" spans="111:111" ht="15" thickBot="1" x14ac:dyDescent="0.35">
      <c r="DG5917" s="156"/>
    </row>
    <row r="5918" spans="111:111" ht="15" thickBot="1" x14ac:dyDescent="0.35">
      <c r="DG5918" s="156"/>
    </row>
    <row r="5919" spans="111:111" ht="15" thickBot="1" x14ac:dyDescent="0.35">
      <c r="DG5919" s="156"/>
    </row>
    <row r="5920" spans="111:111" ht="15" thickBot="1" x14ac:dyDescent="0.35">
      <c r="DG5920" s="156"/>
    </row>
    <row r="5921" spans="111:111" ht="15" thickBot="1" x14ac:dyDescent="0.35">
      <c r="DG5921" s="156"/>
    </row>
    <row r="5922" spans="111:111" ht="15" thickBot="1" x14ac:dyDescent="0.35">
      <c r="DG5922" s="156"/>
    </row>
    <row r="5923" spans="111:111" ht="15" thickBot="1" x14ac:dyDescent="0.35">
      <c r="DG5923" s="156"/>
    </row>
    <row r="5924" spans="111:111" ht="15" thickBot="1" x14ac:dyDescent="0.35">
      <c r="DG5924" s="156"/>
    </row>
    <row r="5925" spans="111:111" ht="15" thickBot="1" x14ac:dyDescent="0.35">
      <c r="DG5925" s="156"/>
    </row>
    <row r="5926" spans="111:111" ht="15" thickBot="1" x14ac:dyDescent="0.35">
      <c r="DG5926" s="156"/>
    </row>
    <row r="5927" spans="111:111" ht="15" thickBot="1" x14ac:dyDescent="0.35">
      <c r="DG5927" s="156"/>
    </row>
    <row r="5928" spans="111:111" ht="15" thickBot="1" x14ac:dyDescent="0.35">
      <c r="DG5928" s="156"/>
    </row>
    <row r="5929" spans="111:111" ht="15" thickBot="1" x14ac:dyDescent="0.35">
      <c r="DG5929" s="156"/>
    </row>
    <row r="5930" spans="111:111" ht="15" thickBot="1" x14ac:dyDescent="0.35">
      <c r="DG5930" s="156"/>
    </row>
    <row r="5931" spans="111:111" ht="15" thickBot="1" x14ac:dyDescent="0.35">
      <c r="DG5931" s="156"/>
    </row>
    <row r="5932" spans="111:111" ht="15" thickBot="1" x14ac:dyDescent="0.35">
      <c r="DG5932" s="156"/>
    </row>
    <row r="5933" spans="111:111" ht="15" thickBot="1" x14ac:dyDescent="0.35">
      <c r="DG5933" s="156"/>
    </row>
    <row r="5934" spans="111:111" ht="15" thickBot="1" x14ac:dyDescent="0.35">
      <c r="DG5934" s="156"/>
    </row>
    <row r="5935" spans="111:111" ht="15" thickBot="1" x14ac:dyDescent="0.35">
      <c r="DG5935" s="156"/>
    </row>
    <row r="5936" spans="111:111" ht="15" thickBot="1" x14ac:dyDescent="0.35">
      <c r="DG5936" s="156"/>
    </row>
    <row r="5937" spans="111:111" ht="15" thickBot="1" x14ac:dyDescent="0.35">
      <c r="DG5937" s="156"/>
    </row>
    <row r="5938" spans="111:111" ht="15" thickBot="1" x14ac:dyDescent="0.35">
      <c r="DG5938" s="156"/>
    </row>
    <row r="5939" spans="111:111" ht="15" thickBot="1" x14ac:dyDescent="0.35">
      <c r="DG5939" s="156"/>
    </row>
    <row r="5940" spans="111:111" ht="15" thickBot="1" x14ac:dyDescent="0.35">
      <c r="DG5940" s="156"/>
    </row>
    <row r="5941" spans="111:111" ht="15" thickBot="1" x14ac:dyDescent="0.35">
      <c r="DG5941" s="156"/>
    </row>
    <row r="5942" spans="111:111" ht="15" thickBot="1" x14ac:dyDescent="0.35">
      <c r="DG5942" s="156"/>
    </row>
    <row r="5943" spans="111:111" ht="15" thickBot="1" x14ac:dyDescent="0.35">
      <c r="DG5943" s="156"/>
    </row>
    <row r="5944" spans="111:111" ht="15" thickBot="1" x14ac:dyDescent="0.35">
      <c r="DG5944" s="156"/>
    </row>
    <row r="5945" spans="111:111" ht="15" thickBot="1" x14ac:dyDescent="0.35">
      <c r="DG5945" s="156"/>
    </row>
    <row r="5946" spans="111:111" ht="15" thickBot="1" x14ac:dyDescent="0.35">
      <c r="DG5946" s="156"/>
    </row>
    <row r="5947" spans="111:111" ht="15" thickBot="1" x14ac:dyDescent="0.35">
      <c r="DG5947" s="156"/>
    </row>
    <row r="5948" spans="111:111" ht="15" thickBot="1" x14ac:dyDescent="0.35">
      <c r="DG5948" s="156"/>
    </row>
    <row r="5949" spans="111:111" ht="15" thickBot="1" x14ac:dyDescent="0.35">
      <c r="DG5949" s="156"/>
    </row>
    <row r="5950" spans="111:111" ht="15" thickBot="1" x14ac:dyDescent="0.35">
      <c r="DG5950" s="156"/>
    </row>
    <row r="5951" spans="111:111" ht="15" thickBot="1" x14ac:dyDescent="0.35">
      <c r="DG5951" s="156"/>
    </row>
    <row r="5952" spans="111:111" ht="15" thickBot="1" x14ac:dyDescent="0.35">
      <c r="DG5952" s="156"/>
    </row>
    <row r="5953" spans="111:111" ht="15" thickBot="1" x14ac:dyDescent="0.35">
      <c r="DG5953" s="156"/>
    </row>
    <row r="5954" spans="111:111" ht="15" thickBot="1" x14ac:dyDescent="0.35">
      <c r="DG5954" s="156"/>
    </row>
    <row r="5955" spans="111:111" ht="15" thickBot="1" x14ac:dyDescent="0.35">
      <c r="DG5955" s="156"/>
    </row>
    <row r="5956" spans="111:111" ht="15" thickBot="1" x14ac:dyDescent="0.35">
      <c r="DG5956" s="156"/>
    </row>
    <row r="5957" spans="111:111" ht="15" thickBot="1" x14ac:dyDescent="0.35">
      <c r="DG5957" s="156"/>
    </row>
    <row r="5958" spans="111:111" ht="15" thickBot="1" x14ac:dyDescent="0.35">
      <c r="DG5958" s="156"/>
    </row>
    <row r="5959" spans="111:111" ht="15" thickBot="1" x14ac:dyDescent="0.35">
      <c r="DG5959" s="156"/>
    </row>
    <row r="5960" spans="111:111" ht="15" thickBot="1" x14ac:dyDescent="0.35">
      <c r="DG5960" s="156"/>
    </row>
    <row r="5961" spans="111:111" ht="15" thickBot="1" x14ac:dyDescent="0.35">
      <c r="DG5961" s="156"/>
    </row>
    <row r="5962" spans="111:111" ht="15" thickBot="1" x14ac:dyDescent="0.35">
      <c r="DG5962" s="156"/>
    </row>
    <row r="5963" spans="111:111" ht="15" thickBot="1" x14ac:dyDescent="0.35">
      <c r="DG5963" s="156"/>
    </row>
    <row r="5964" spans="111:111" ht="15" thickBot="1" x14ac:dyDescent="0.35">
      <c r="DG5964" s="156"/>
    </row>
    <row r="5965" spans="111:111" ht="15" thickBot="1" x14ac:dyDescent="0.35">
      <c r="DG5965" s="156"/>
    </row>
    <row r="5966" spans="111:111" ht="15" thickBot="1" x14ac:dyDescent="0.35">
      <c r="DG5966" s="156"/>
    </row>
    <row r="5967" spans="111:111" ht="15" thickBot="1" x14ac:dyDescent="0.35">
      <c r="DG5967" s="156"/>
    </row>
    <row r="5968" spans="111:111" ht="15" thickBot="1" x14ac:dyDescent="0.35">
      <c r="DG5968" s="156"/>
    </row>
    <row r="5969" spans="111:111" ht="15" thickBot="1" x14ac:dyDescent="0.35">
      <c r="DG5969" s="156"/>
    </row>
    <row r="5970" spans="111:111" ht="15" thickBot="1" x14ac:dyDescent="0.35">
      <c r="DG5970" s="156"/>
    </row>
    <row r="5971" spans="111:111" ht="15" thickBot="1" x14ac:dyDescent="0.35">
      <c r="DG5971" s="156"/>
    </row>
    <row r="5972" spans="111:111" ht="15" thickBot="1" x14ac:dyDescent="0.35">
      <c r="DG5972" s="156"/>
    </row>
    <row r="5973" spans="111:111" ht="15" thickBot="1" x14ac:dyDescent="0.35">
      <c r="DG5973" s="156"/>
    </row>
    <row r="5974" spans="111:111" ht="15" thickBot="1" x14ac:dyDescent="0.35">
      <c r="DG5974" s="156"/>
    </row>
    <row r="5975" spans="111:111" ht="15" thickBot="1" x14ac:dyDescent="0.35">
      <c r="DG5975" s="156"/>
    </row>
    <row r="5976" spans="111:111" ht="15" thickBot="1" x14ac:dyDescent="0.35">
      <c r="DG5976" s="156"/>
    </row>
    <row r="5977" spans="111:111" ht="15" thickBot="1" x14ac:dyDescent="0.35">
      <c r="DG5977" s="156"/>
    </row>
    <row r="5978" spans="111:111" ht="15" thickBot="1" x14ac:dyDescent="0.35">
      <c r="DG5978" s="156"/>
    </row>
    <row r="5979" spans="111:111" ht="15" thickBot="1" x14ac:dyDescent="0.35">
      <c r="DG5979" s="156"/>
    </row>
    <row r="5980" spans="111:111" ht="15" thickBot="1" x14ac:dyDescent="0.35">
      <c r="DG5980" s="156"/>
    </row>
    <row r="5981" spans="111:111" ht="15" thickBot="1" x14ac:dyDescent="0.35">
      <c r="DG5981" s="156"/>
    </row>
    <row r="5982" spans="111:111" ht="15" thickBot="1" x14ac:dyDescent="0.35">
      <c r="DG5982" s="156"/>
    </row>
    <row r="5983" spans="111:111" ht="15" thickBot="1" x14ac:dyDescent="0.35">
      <c r="DG5983" s="156"/>
    </row>
    <row r="5984" spans="111:111" ht="15" thickBot="1" x14ac:dyDescent="0.35">
      <c r="DG5984" s="156"/>
    </row>
    <row r="5985" spans="111:111" ht="15" thickBot="1" x14ac:dyDescent="0.35">
      <c r="DG5985" s="156"/>
    </row>
    <row r="5986" spans="111:111" ht="15" thickBot="1" x14ac:dyDescent="0.35">
      <c r="DG5986" s="156"/>
    </row>
    <row r="5987" spans="111:111" ht="15" thickBot="1" x14ac:dyDescent="0.35">
      <c r="DG5987" s="156"/>
    </row>
    <row r="5988" spans="111:111" ht="15" thickBot="1" x14ac:dyDescent="0.35">
      <c r="DG5988" s="156"/>
    </row>
    <row r="5989" spans="111:111" ht="15" thickBot="1" x14ac:dyDescent="0.35">
      <c r="DG5989" s="156"/>
    </row>
    <row r="5990" spans="111:111" ht="15" thickBot="1" x14ac:dyDescent="0.35">
      <c r="DG5990" s="156"/>
    </row>
    <row r="5991" spans="111:111" ht="15" thickBot="1" x14ac:dyDescent="0.35">
      <c r="DG5991" s="156"/>
    </row>
    <row r="5992" spans="111:111" ht="15" thickBot="1" x14ac:dyDescent="0.35">
      <c r="DG5992" s="156"/>
    </row>
    <row r="5993" spans="111:111" ht="15" thickBot="1" x14ac:dyDescent="0.35">
      <c r="DG5993" s="156"/>
    </row>
    <row r="5994" spans="111:111" ht="15" thickBot="1" x14ac:dyDescent="0.35">
      <c r="DG5994" s="156"/>
    </row>
    <row r="5995" spans="111:111" ht="15" thickBot="1" x14ac:dyDescent="0.35">
      <c r="DG5995" s="156"/>
    </row>
    <row r="5996" spans="111:111" ht="15" thickBot="1" x14ac:dyDescent="0.35">
      <c r="DG5996" s="156"/>
    </row>
    <row r="5997" spans="111:111" ht="15" thickBot="1" x14ac:dyDescent="0.35">
      <c r="DG5997" s="156"/>
    </row>
    <row r="5998" spans="111:111" ht="15" thickBot="1" x14ac:dyDescent="0.35">
      <c r="DG5998" s="156"/>
    </row>
    <row r="5999" spans="111:111" ht="15" thickBot="1" x14ac:dyDescent="0.35">
      <c r="DG5999" s="156"/>
    </row>
    <row r="6000" spans="111:111" ht="15" thickBot="1" x14ac:dyDescent="0.35">
      <c r="DG6000" s="156"/>
    </row>
    <row r="6001" spans="111:111" ht="15" thickBot="1" x14ac:dyDescent="0.35">
      <c r="DG6001" s="156"/>
    </row>
    <row r="6002" spans="111:111" ht="15" thickBot="1" x14ac:dyDescent="0.35">
      <c r="DG6002" s="156"/>
    </row>
    <row r="6003" spans="111:111" ht="15" thickBot="1" x14ac:dyDescent="0.35">
      <c r="DG6003" s="156"/>
    </row>
    <row r="6004" spans="111:111" ht="15" thickBot="1" x14ac:dyDescent="0.35">
      <c r="DG6004" s="156"/>
    </row>
    <row r="6005" spans="111:111" ht="15" thickBot="1" x14ac:dyDescent="0.35">
      <c r="DG6005" s="156"/>
    </row>
    <row r="6006" spans="111:111" ht="15" thickBot="1" x14ac:dyDescent="0.35">
      <c r="DG6006" s="156"/>
    </row>
    <row r="6007" spans="111:111" ht="15" thickBot="1" x14ac:dyDescent="0.35">
      <c r="DG6007" s="156"/>
    </row>
    <row r="6008" spans="111:111" ht="15" thickBot="1" x14ac:dyDescent="0.35">
      <c r="DG6008" s="156"/>
    </row>
    <row r="6009" spans="111:111" ht="15" thickBot="1" x14ac:dyDescent="0.35">
      <c r="DG6009" s="156"/>
    </row>
    <row r="6010" spans="111:111" ht="15" thickBot="1" x14ac:dyDescent="0.35">
      <c r="DG6010" s="156"/>
    </row>
    <row r="6011" spans="111:111" ht="15" thickBot="1" x14ac:dyDescent="0.35">
      <c r="DG6011" s="156"/>
    </row>
    <row r="6012" spans="111:111" ht="15" thickBot="1" x14ac:dyDescent="0.35">
      <c r="DG6012" s="156"/>
    </row>
    <row r="6013" spans="111:111" ht="15" thickBot="1" x14ac:dyDescent="0.35">
      <c r="DG6013" s="156"/>
    </row>
    <row r="6014" spans="111:111" ht="15" thickBot="1" x14ac:dyDescent="0.35">
      <c r="DG6014" s="156"/>
    </row>
    <row r="6015" spans="111:111" ht="15" thickBot="1" x14ac:dyDescent="0.35">
      <c r="DG6015" s="156"/>
    </row>
    <row r="6016" spans="111:111" ht="15" thickBot="1" x14ac:dyDescent="0.35">
      <c r="DG6016" s="156"/>
    </row>
    <row r="6017" spans="111:111" ht="15" thickBot="1" x14ac:dyDescent="0.35">
      <c r="DG6017" s="156"/>
    </row>
    <row r="6018" spans="111:111" ht="15" thickBot="1" x14ac:dyDescent="0.35">
      <c r="DG6018" s="156"/>
    </row>
    <row r="6019" spans="111:111" ht="15" thickBot="1" x14ac:dyDescent="0.35">
      <c r="DG6019" s="156"/>
    </row>
    <row r="6020" spans="111:111" ht="15" thickBot="1" x14ac:dyDescent="0.35">
      <c r="DG6020" s="156"/>
    </row>
    <row r="6021" spans="111:111" ht="15" thickBot="1" x14ac:dyDescent="0.35">
      <c r="DG6021" s="156"/>
    </row>
    <row r="6022" spans="111:111" ht="15" thickBot="1" x14ac:dyDescent="0.35">
      <c r="DG6022" s="156"/>
    </row>
    <row r="6023" spans="111:111" ht="15" thickBot="1" x14ac:dyDescent="0.35">
      <c r="DG6023" s="156"/>
    </row>
    <row r="6024" spans="111:111" ht="15" thickBot="1" x14ac:dyDescent="0.35">
      <c r="DG6024" s="156"/>
    </row>
    <row r="6025" spans="111:111" ht="15" thickBot="1" x14ac:dyDescent="0.35">
      <c r="DG6025" s="156"/>
    </row>
    <row r="6026" spans="111:111" ht="15" thickBot="1" x14ac:dyDescent="0.35">
      <c r="DG6026" s="156"/>
    </row>
    <row r="6027" spans="111:111" ht="15" thickBot="1" x14ac:dyDescent="0.35">
      <c r="DG6027" s="156"/>
    </row>
    <row r="6028" spans="111:111" ht="15" thickBot="1" x14ac:dyDescent="0.35">
      <c r="DG6028" s="156"/>
    </row>
    <row r="6029" spans="111:111" ht="15" thickBot="1" x14ac:dyDescent="0.35">
      <c r="DG6029" s="156"/>
    </row>
    <row r="6030" spans="111:111" ht="15" thickBot="1" x14ac:dyDescent="0.35">
      <c r="DG6030" s="156"/>
    </row>
    <row r="6031" spans="111:111" ht="15" thickBot="1" x14ac:dyDescent="0.35">
      <c r="DG6031" s="156"/>
    </row>
    <row r="6032" spans="111:111" ht="15" thickBot="1" x14ac:dyDescent="0.35">
      <c r="DG6032" s="156"/>
    </row>
    <row r="6033" spans="111:111" ht="15" thickBot="1" x14ac:dyDescent="0.35">
      <c r="DG6033" s="156"/>
    </row>
    <row r="6034" spans="111:111" ht="15" thickBot="1" x14ac:dyDescent="0.35">
      <c r="DG6034" s="156"/>
    </row>
    <row r="6035" spans="111:111" ht="15" thickBot="1" x14ac:dyDescent="0.35">
      <c r="DG6035" s="156"/>
    </row>
    <row r="6036" spans="111:111" ht="15" thickBot="1" x14ac:dyDescent="0.35">
      <c r="DG6036" s="156"/>
    </row>
    <row r="6037" spans="111:111" ht="15" thickBot="1" x14ac:dyDescent="0.35">
      <c r="DG6037" s="156"/>
    </row>
    <row r="6038" spans="111:111" ht="15" thickBot="1" x14ac:dyDescent="0.35">
      <c r="DG6038" s="156"/>
    </row>
    <row r="6039" spans="111:111" ht="15" thickBot="1" x14ac:dyDescent="0.35">
      <c r="DG6039" s="156"/>
    </row>
    <row r="6040" spans="111:111" ht="15" thickBot="1" x14ac:dyDescent="0.35">
      <c r="DG6040" s="156"/>
    </row>
    <row r="6041" spans="111:111" ht="15" thickBot="1" x14ac:dyDescent="0.35">
      <c r="DG6041" s="156"/>
    </row>
    <row r="6042" spans="111:111" ht="15" thickBot="1" x14ac:dyDescent="0.35">
      <c r="DG6042" s="156"/>
    </row>
    <row r="6043" spans="111:111" ht="15" thickBot="1" x14ac:dyDescent="0.35">
      <c r="DG6043" s="156"/>
    </row>
    <row r="6044" spans="111:111" ht="15" thickBot="1" x14ac:dyDescent="0.35">
      <c r="DG6044" s="156"/>
    </row>
    <row r="6045" spans="111:111" ht="15" thickBot="1" x14ac:dyDescent="0.35">
      <c r="DG6045" s="156"/>
    </row>
    <row r="6046" spans="111:111" ht="15" thickBot="1" x14ac:dyDescent="0.35">
      <c r="DG6046" s="156"/>
    </row>
    <row r="6047" spans="111:111" ht="15" thickBot="1" x14ac:dyDescent="0.35">
      <c r="DG6047" s="156"/>
    </row>
    <row r="6048" spans="111:111" ht="15" thickBot="1" x14ac:dyDescent="0.35">
      <c r="DG6048" s="156"/>
    </row>
    <row r="6049" spans="111:111" ht="15" thickBot="1" x14ac:dyDescent="0.35">
      <c r="DG6049" s="156"/>
    </row>
    <row r="6050" spans="111:111" ht="15" thickBot="1" x14ac:dyDescent="0.35">
      <c r="DG6050" s="156"/>
    </row>
    <row r="6051" spans="111:111" ht="15" thickBot="1" x14ac:dyDescent="0.35">
      <c r="DG6051" s="156"/>
    </row>
    <row r="6052" spans="111:111" ht="15" thickBot="1" x14ac:dyDescent="0.35">
      <c r="DG6052" s="156"/>
    </row>
    <row r="6053" spans="111:111" ht="15" thickBot="1" x14ac:dyDescent="0.35">
      <c r="DG6053" s="156"/>
    </row>
    <row r="6054" spans="111:111" ht="15" thickBot="1" x14ac:dyDescent="0.35">
      <c r="DG6054" s="156"/>
    </row>
    <row r="6055" spans="111:111" ht="15" thickBot="1" x14ac:dyDescent="0.35">
      <c r="DG6055" s="156"/>
    </row>
    <row r="6056" spans="111:111" ht="15" thickBot="1" x14ac:dyDescent="0.35">
      <c r="DG6056" s="156"/>
    </row>
    <row r="6057" spans="111:111" ht="15" thickBot="1" x14ac:dyDescent="0.35">
      <c r="DG6057" s="156"/>
    </row>
    <row r="6058" spans="111:111" ht="15" thickBot="1" x14ac:dyDescent="0.35">
      <c r="DG6058" s="156"/>
    </row>
    <row r="6059" spans="111:111" ht="15" thickBot="1" x14ac:dyDescent="0.35">
      <c r="DG6059" s="156"/>
    </row>
    <row r="6060" spans="111:111" ht="15" thickBot="1" x14ac:dyDescent="0.35">
      <c r="DG6060" s="156"/>
    </row>
    <row r="6061" spans="111:111" ht="15" thickBot="1" x14ac:dyDescent="0.35">
      <c r="DG6061" s="156"/>
    </row>
    <row r="6062" spans="111:111" ht="15" thickBot="1" x14ac:dyDescent="0.35">
      <c r="DG6062" s="156"/>
    </row>
    <row r="6063" spans="111:111" ht="15" thickBot="1" x14ac:dyDescent="0.35">
      <c r="DG6063" s="156"/>
    </row>
    <row r="6064" spans="111:111" ht="15" thickBot="1" x14ac:dyDescent="0.35">
      <c r="DG6064" s="156"/>
    </row>
    <row r="6065" spans="111:111" ht="15" thickBot="1" x14ac:dyDescent="0.35">
      <c r="DG6065" s="156"/>
    </row>
    <row r="6066" spans="111:111" ht="15" thickBot="1" x14ac:dyDescent="0.35">
      <c r="DG6066" s="156"/>
    </row>
    <row r="6067" spans="111:111" ht="15" thickBot="1" x14ac:dyDescent="0.35">
      <c r="DG6067" s="156"/>
    </row>
    <row r="6068" spans="111:111" ht="15" thickBot="1" x14ac:dyDescent="0.35">
      <c r="DG6068" s="156"/>
    </row>
    <row r="6069" spans="111:111" ht="15" thickBot="1" x14ac:dyDescent="0.35">
      <c r="DG6069" s="156"/>
    </row>
    <row r="6070" spans="111:111" ht="15" thickBot="1" x14ac:dyDescent="0.35">
      <c r="DG6070" s="156"/>
    </row>
    <row r="6071" spans="111:111" ht="15" thickBot="1" x14ac:dyDescent="0.35">
      <c r="DG6071" s="156"/>
    </row>
    <row r="6072" spans="111:111" ht="15" thickBot="1" x14ac:dyDescent="0.35">
      <c r="DG6072" s="156"/>
    </row>
    <row r="6073" spans="111:111" ht="15" thickBot="1" x14ac:dyDescent="0.35">
      <c r="DG6073" s="156"/>
    </row>
    <row r="6074" spans="111:111" ht="15" thickBot="1" x14ac:dyDescent="0.35">
      <c r="DG6074" s="156"/>
    </row>
    <row r="6075" spans="111:111" ht="15" thickBot="1" x14ac:dyDescent="0.35">
      <c r="DG6075" s="156"/>
    </row>
    <row r="6076" spans="111:111" ht="15" thickBot="1" x14ac:dyDescent="0.35">
      <c r="DG6076" s="156"/>
    </row>
    <row r="6077" spans="111:111" ht="15" thickBot="1" x14ac:dyDescent="0.35">
      <c r="DG6077" s="156"/>
    </row>
    <row r="6078" spans="111:111" ht="15" thickBot="1" x14ac:dyDescent="0.35">
      <c r="DG6078" s="156"/>
    </row>
    <row r="6079" spans="111:111" ht="15" thickBot="1" x14ac:dyDescent="0.35">
      <c r="DG6079" s="156"/>
    </row>
    <row r="6080" spans="111:111" ht="15" thickBot="1" x14ac:dyDescent="0.35">
      <c r="DG6080" s="156"/>
    </row>
    <row r="6081" spans="111:111" ht="15" thickBot="1" x14ac:dyDescent="0.35">
      <c r="DG6081" s="156"/>
    </row>
    <row r="6082" spans="111:111" ht="15" thickBot="1" x14ac:dyDescent="0.35">
      <c r="DG6082" s="156"/>
    </row>
    <row r="6083" spans="111:111" ht="15" thickBot="1" x14ac:dyDescent="0.35">
      <c r="DG6083" s="156"/>
    </row>
    <row r="6084" spans="111:111" ht="15" thickBot="1" x14ac:dyDescent="0.35">
      <c r="DG6084" s="156"/>
    </row>
    <row r="6085" spans="111:111" ht="15" thickBot="1" x14ac:dyDescent="0.35">
      <c r="DG6085" s="156"/>
    </row>
    <row r="6086" spans="111:111" ht="15" thickBot="1" x14ac:dyDescent="0.35">
      <c r="DG6086" s="156"/>
    </row>
    <row r="6087" spans="111:111" ht="15" thickBot="1" x14ac:dyDescent="0.35">
      <c r="DG6087" s="156"/>
    </row>
    <row r="6088" spans="111:111" ht="15" thickBot="1" x14ac:dyDescent="0.35">
      <c r="DG6088" s="156"/>
    </row>
    <row r="6089" spans="111:111" ht="15" thickBot="1" x14ac:dyDescent="0.35">
      <c r="DG6089" s="156"/>
    </row>
    <row r="6090" spans="111:111" ht="15" thickBot="1" x14ac:dyDescent="0.35">
      <c r="DG6090" s="156"/>
    </row>
    <row r="6091" spans="111:111" ht="15" thickBot="1" x14ac:dyDescent="0.35">
      <c r="DG6091" s="156"/>
    </row>
    <row r="6092" spans="111:111" ht="15" thickBot="1" x14ac:dyDescent="0.35">
      <c r="DG6092" s="156"/>
    </row>
    <row r="6093" spans="111:111" ht="15" thickBot="1" x14ac:dyDescent="0.35">
      <c r="DG6093" s="156"/>
    </row>
    <row r="6094" spans="111:111" ht="15" thickBot="1" x14ac:dyDescent="0.35">
      <c r="DG6094" s="156"/>
    </row>
    <row r="6095" spans="111:111" ht="15" thickBot="1" x14ac:dyDescent="0.35">
      <c r="DG6095" s="156"/>
    </row>
    <row r="6096" spans="111:111" ht="15" thickBot="1" x14ac:dyDescent="0.35">
      <c r="DG6096" s="156"/>
    </row>
    <row r="6097" spans="111:111" ht="15" thickBot="1" x14ac:dyDescent="0.35">
      <c r="DG6097" s="156"/>
    </row>
    <row r="6098" spans="111:111" ht="15" thickBot="1" x14ac:dyDescent="0.35">
      <c r="DG6098" s="156"/>
    </row>
    <row r="6099" spans="111:111" ht="15" thickBot="1" x14ac:dyDescent="0.35">
      <c r="DG6099" s="156"/>
    </row>
    <row r="6100" spans="111:111" ht="15" thickBot="1" x14ac:dyDescent="0.35">
      <c r="DG6100" s="156"/>
    </row>
    <row r="6101" spans="111:111" ht="15" thickBot="1" x14ac:dyDescent="0.35">
      <c r="DG6101" s="156"/>
    </row>
    <row r="6102" spans="111:111" ht="15" thickBot="1" x14ac:dyDescent="0.35">
      <c r="DG6102" s="156"/>
    </row>
    <row r="6103" spans="111:111" ht="15" thickBot="1" x14ac:dyDescent="0.35">
      <c r="DG6103" s="156"/>
    </row>
    <row r="6104" spans="111:111" ht="15" thickBot="1" x14ac:dyDescent="0.35">
      <c r="DG6104" s="156"/>
    </row>
    <row r="6105" spans="111:111" ht="15" thickBot="1" x14ac:dyDescent="0.35">
      <c r="DG6105" s="156"/>
    </row>
    <row r="6106" spans="111:111" ht="15" thickBot="1" x14ac:dyDescent="0.35">
      <c r="DG6106" s="156"/>
    </row>
    <row r="6107" spans="111:111" ht="15" thickBot="1" x14ac:dyDescent="0.35">
      <c r="DG6107" s="156"/>
    </row>
    <row r="6108" spans="111:111" ht="15" thickBot="1" x14ac:dyDescent="0.35">
      <c r="DG6108" s="156"/>
    </row>
    <row r="6109" spans="111:111" ht="15" thickBot="1" x14ac:dyDescent="0.35">
      <c r="DG6109" s="156"/>
    </row>
    <row r="6110" spans="111:111" ht="15" thickBot="1" x14ac:dyDescent="0.35">
      <c r="DG6110" s="156"/>
    </row>
    <row r="6111" spans="111:111" ht="15" thickBot="1" x14ac:dyDescent="0.35">
      <c r="DG6111" s="156"/>
    </row>
    <row r="6112" spans="111:111" ht="15" thickBot="1" x14ac:dyDescent="0.35">
      <c r="DG6112" s="156"/>
    </row>
    <row r="6113" spans="111:111" ht="15" thickBot="1" x14ac:dyDescent="0.35">
      <c r="DG6113" s="156"/>
    </row>
    <row r="6114" spans="111:111" ht="15" thickBot="1" x14ac:dyDescent="0.35">
      <c r="DG6114" s="156"/>
    </row>
    <row r="6115" spans="111:111" ht="15" thickBot="1" x14ac:dyDescent="0.35">
      <c r="DG6115" s="156"/>
    </row>
    <row r="6116" spans="111:111" ht="15" thickBot="1" x14ac:dyDescent="0.35">
      <c r="DG6116" s="156"/>
    </row>
    <row r="6117" spans="111:111" ht="15" thickBot="1" x14ac:dyDescent="0.35">
      <c r="DG6117" s="156"/>
    </row>
    <row r="6118" spans="111:111" ht="15" thickBot="1" x14ac:dyDescent="0.35">
      <c r="DG6118" s="156"/>
    </row>
    <row r="6119" spans="111:111" ht="15" thickBot="1" x14ac:dyDescent="0.35">
      <c r="DG6119" s="156"/>
    </row>
    <row r="6120" spans="111:111" ht="15" thickBot="1" x14ac:dyDescent="0.35">
      <c r="DG6120" s="156"/>
    </row>
    <row r="6121" spans="111:111" ht="15" thickBot="1" x14ac:dyDescent="0.35">
      <c r="DG6121" s="156"/>
    </row>
    <row r="6122" spans="111:111" ht="15" thickBot="1" x14ac:dyDescent="0.35">
      <c r="DG6122" s="156"/>
    </row>
    <row r="6123" spans="111:111" ht="15" thickBot="1" x14ac:dyDescent="0.35">
      <c r="DG6123" s="156"/>
    </row>
    <row r="6124" spans="111:111" ht="15" thickBot="1" x14ac:dyDescent="0.35">
      <c r="DG6124" s="156"/>
    </row>
    <row r="6125" spans="111:111" ht="15" thickBot="1" x14ac:dyDescent="0.35">
      <c r="DG6125" s="156"/>
    </row>
    <row r="6126" spans="111:111" ht="15" thickBot="1" x14ac:dyDescent="0.35">
      <c r="DG6126" s="156"/>
    </row>
    <row r="6127" spans="111:111" ht="15" thickBot="1" x14ac:dyDescent="0.35">
      <c r="DG6127" s="156"/>
    </row>
    <row r="6128" spans="111:111" ht="15" thickBot="1" x14ac:dyDescent="0.35">
      <c r="DG6128" s="156"/>
    </row>
    <row r="6129" spans="111:111" ht="15" thickBot="1" x14ac:dyDescent="0.35">
      <c r="DG6129" s="156"/>
    </row>
    <row r="6130" spans="111:111" ht="15" thickBot="1" x14ac:dyDescent="0.35">
      <c r="DG6130" s="156"/>
    </row>
    <row r="6131" spans="111:111" ht="15" thickBot="1" x14ac:dyDescent="0.35">
      <c r="DG6131" s="156"/>
    </row>
    <row r="6132" spans="111:111" ht="15" thickBot="1" x14ac:dyDescent="0.35">
      <c r="DG6132" s="156"/>
    </row>
    <row r="6133" spans="111:111" ht="15" thickBot="1" x14ac:dyDescent="0.35">
      <c r="DG6133" s="156"/>
    </row>
    <row r="6134" spans="111:111" ht="15" thickBot="1" x14ac:dyDescent="0.35">
      <c r="DG6134" s="156"/>
    </row>
    <row r="6135" spans="111:111" ht="15" thickBot="1" x14ac:dyDescent="0.35">
      <c r="DG6135" s="156"/>
    </row>
    <row r="6136" spans="111:111" ht="15" thickBot="1" x14ac:dyDescent="0.35">
      <c r="DG6136" s="156"/>
    </row>
    <row r="6137" spans="111:111" ht="15" thickBot="1" x14ac:dyDescent="0.35">
      <c r="DG6137" s="156"/>
    </row>
    <row r="6138" spans="111:111" ht="15" thickBot="1" x14ac:dyDescent="0.35">
      <c r="DG6138" s="156"/>
    </row>
    <row r="6139" spans="111:111" ht="15" thickBot="1" x14ac:dyDescent="0.35">
      <c r="DG6139" s="156"/>
    </row>
    <row r="6140" spans="111:111" ht="15" thickBot="1" x14ac:dyDescent="0.35">
      <c r="DG6140" s="156"/>
    </row>
    <row r="6141" spans="111:111" ht="15" thickBot="1" x14ac:dyDescent="0.35">
      <c r="DG6141" s="156"/>
    </row>
    <row r="6142" spans="111:111" ht="15" thickBot="1" x14ac:dyDescent="0.35">
      <c r="DG6142" s="156"/>
    </row>
    <row r="6143" spans="111:111" ht="15" thickBot="1" x14ac:dyDescent="0.35">
      <c r="DG6143" s="156"/>
    </row>
    <row r="6144" spans="111:111" ht="15" thickBot="1" x14ac:dyDescent="0.35">
      <c r="DG6144" s="156"/>
    </row>
    <row r="6145" spans="111:111" ht="15" thickBot="1" x14ac:dyDescent="0.35">
      <c r="DG6145" s="156"/>
    </row>
    <row r="6146" spans="111:111" ht="15" thickBot="1" x14ac:dyDescent="0.35">
      <c r="DG6146" s="156"/>
    </row>
    <row r="6147" spans="111:111" ht="15" thickBot="1" x14ac:dyDescent="0.35">
      <c r="DG6147" s="156"/>
    </row>
    <row r="6148" spans="111:111" ht="15" thickBot="1" x14ac:dyDescent="0.35">
      <c r="DG6148" s="156"/>
    </row>
    <row r="6149" spans="111:111" ht="15" thickBot="1" x14ac:dyDescent="0.35">
      <c r="DG6149" s="156"/>
    </row>
    <row r="6150" spans="111:111" ht="15" thickBot="1" x14ac:dyDescent="0.35">
      <c r="DG6150" s="156"/>
    </row>
    <row r="6151" spans="111:111" ht="15" thickBot="1" x14ac:dyDescent="0.35">
      <c r="DG6151" s="156"/>
    </row>
    <row r="6152" spans="111:111" ht="15" thickBot="1" x14ac:dyDescent="0.35">
      <c r="DG6152" s="156"/>
    </row>
    <row r="6153" spans="111:111" ht="15" thickBot="1" x14ac:dyDescent="0.35">
      <c r="DG6153" s="156"/>
    </row>
    <row r="6154" spans="111:111" ht="15" thickBot="1" x14ac:dyDescent="0.35">
      <c r="DG6154" s="156"/>
    </row>
    <row r="6155" spans="111:111" ht="15" thickBot="1" x14ac:dyDescent="0.35">
      <c r="DG6155" s="156"/>
    </row>
    <row r="6156" spans="111:111" ht="15" thickBot="1" x14ac:dyDescent="0.35">
      <c r="DG6156" s="156"/>
    </row>
    <row r="6157" spans="111:111" ht="15" thickBot="1" x14ac:dyDescent="0.35">
      <c r="DG6157" s="156"/>
    </row>
    <row r="6158" spans="111:111" ht="15" thickBot="1" x14ac:dyDescent="0.35">
      <c r="DG6158" s="156"/>
    </row>
    <row r="6159" spans="111:111" ht="15" thickBot="1" x14ac:dyDescent="0.35">
      <c r="DG6159" s="156"/>
    </row>
    <row r="6160" spans="111:111" ht="15" thickBot="1" x14ac:dyDescent="0.35">
      <c r="DG6160" s="156"/>
    </row>
    <row r="6161" spans="111:111" ht="15" thickBot="1" x14ac:dyDescent="0.35">
      <c r="DG6161" s="156"/>
    </row>
    <row r="6162" spans="111:111" ht="15" thickBot="1" x14ac:dyDescent="0.35">
      <c r="DG6162" s="156"/>
    </row>
    <row r="6163" spans="111:111" ht="15" thickBot="1" x14ac:dyDescent="0.35">
      <c r="DG6163" s="156"/>
    </row>
    <row r="6164" spans="111:111" ht="15" thickBot="1" x14ac:dyDescent="0.35">
      <c r="DG6164" s="156"/>
    </row>
    <row r="6165" spans="111:111" ht="15" thickBot="1" x14ac:dyDescent="0.35">
      <c r="DG6165" s="156"/>
    </row>
    <row r="6166" spans="111:111" ht="15" thickBot="1" x14ac:dyDescent="0.35">
      <c r="DG6166" s="156"/>
    </row>
    <row r="6167" spans="111:111" ht="15" thickBot="1" x14ac:dyDescent="0.35">
      <c r="DG6167" s="156"/>
    </row>
    <row r="6168" spans="111:111" ht="15" thickBot="1" x14ac:dyDescent="0.35">
      <c r="DG6168" s="156"/>
    </row>
    <row r="6169" spans="111:111" ht="15" thickBot="1" x14ac:dyDescent="0.35">
      <c r="DG6169" s="156"/>
    </row>
    <row r="6170" spans="111:111" ht="15" thickBot="1" x14ac:dyDescent="0.35">
      <c r="DG6170" s="156"/>
    </row>
    <row r="6171" spans="111:111" ht="15" thickBot="1" x14ac:dyDescent="0.35">
      <c r="DG6171" s="156"/>
    </row>
    <row r="6172" spans="111:111" ht="15" thickBot="1" x14ac:dyDescent="0.35">
      <c r="DG6172" s="156"/>
    </row>
    <row r="6173" spans="111:111" ht="15" thickBot="1" x14ac:dyDescent="0.35">
      <c r="DG6173" s="156"/>
    </row>
    <row r="6174" spans="111:111" ht="15" thickBot="1" x14ac:dyDescent="0.35">
      <c r="DG6174" s="156"/>
    </row>
    <row r="6175" spans="111:111" ht="15" thickBot="1" x14ac:dyDescent="0.35">
      <c r="DG6175" s="156"/>
    </row>
    <row r="6176" spans="111:111" ht="15" thickBot="1" x14ac:dyDescent="0.35">
      <c r="DG6176" s="156"/>
    </row>
    <row r="6177" spans="111:111" ht="15" thickBot="1" x14ac:dyDescent="0.35">
      <c r="DG6177" s="156"/>
    </row>
    <row r="6178" spans="111:111" ht="15" thickBot="1" x14ac:dyDescent="0.35">
      <c r="DG6178" s="156"/>
    </row>
    <row r="6179" spans="111:111" ht="15" thickBot="1" x14ac:dyDescent="0.35">
      <c r="DG6179" s="156"/>
    </row>
    <row r="6180" spans="111:111" ht="15" thickBot="1" x14ac:dyDescent="0.35">
      <c r="DG6180" s="156"/>
    </row>
    <row r="6181" spans="111:111" ht="15" thickBot="1" x14ac:dyDescent="0.35">
      <c r="DG6181" s="156"/>
    </row>
    <row r="6182" spans="111:111" ht="15" thickBot="1" x14ac:dyDescent="0.35">
      <c r="DG6182" s="156"/>
    </row>
    <row r="6183" spans="111:111" ht="15" thickBot="1" x14ac:dyDescent="0.35">
      <c r="DG6183" s="156"/>
    </row>
    <row r="6184" spans="111:111" ht="15" thickBot="1" x14ac:dyDescent="0.35">
      <c r="DG6184" s="156"/>
    </row>
    <row r="6185" spans="111:111" ht="15" thickBot="1" x14ac:dyDescent="0.35">
      <c r="DG6185" s="156"/>
    </row>
    <row r="6186" spans="111:111" ht="15" thickBot="1" x14ac:dyDescent="0.35">
      <c r="DG6186" s="156"/>
    </row>
    <row r="6187" spans="111:111" ht="15" thickBot="1" x14ac:dyDescent="0.35">
      <c r="DG6187" s="156"/>
    </row>
    <row r="6188" spans="111:111" ht="15" thickBot="1" x14ac:dyDescent="0.35">
      <c r="DG6188" s="156"/>
    </row>
    <row r="6189" spans="111:111" ht="15" thickBot="1" x14ac:dyDescent="0.35">
      <c r="DG6189" s="156"/>
    </row>
    <row r="6190" spans="111:111" ht="15" thickBot="1" x14ac:dyDescent="0.35">
      <c r="DG6190" s="156"/>
    </row>
    <row r="6191" spans="111:111" ht="15" thickBot="1" x14ac:dyDescent="0.35">
      <c r="DG6191" s="156"/>
    </row>
    <row r="6192" spans="111:111" ht="15" thickBot="1" x14ac:dyDescent="0.35">
      <c r="DG6192" s="156"/>
    </row>
    <row r="6193" spans="111:111" ht="15" thickBot="1" x14ac:dyDescent="0.35">
      <c r="DG6193" s="156"/>
    </row>
    <row r="6194" spans="111:111" ht="15" thickBot="1" x14ac:dyDescent="0.35">
      <c r="DG6194" s="156"/>
    </row>
    <row r="6195" spans="111:111" ht="15" thickBot="1" x14ac:dyDescent="0.35">
      <c r="DG6195" s="156"/>
    </row>
    <row r="6196" spans="111:111" ht="15" thickBot="1" x14ac:dyDescent="0.35">
      <c r="DG6196" s="156"/>
    </row>
    <row r="6197" spans="111:111" ht="15" thickBot="1" x14ac:dyDescent="0.35">
      <c r="DG6197" s="156"/>
    </row>
    <row r="6198" spans="111:111" ht="15" thickBot="1" x14ac:dyDescent="0.35">
      <c r="DG6198" s="156"/>
    </row>
    <row r="6199" spans="111:111" ht="15" thickBot="1" x14ac:dyDescent="0.35">
      <c r="DG6199" s="156"/>
    </row>
    <row r="6200" spans="111:111" ht="15" thickBot="1" x14ac:dyDescent="0.35">
      <c r="DG6200" s="156"/>
    </row>
    <row r="6201" spans="111:111" ht="15" thickBot="1" x14ac:dyDescent="0.35">
      <c r="DG6201" s="156"/>
    </row>
    <row r="6202" spans="111:111" ht="15" thickBot="1" x14ac:dyDescent="0.35">
      <c r="DG6202" s="156"/>
    </row>
    <row r="6203" spans="111:111" ht="15" thickBot="1" x14ac:dyDescent="0.35">
      <c r="DG6203" s="156"/>
    </row>
    <row r="6204" spans="111:111" ht="15" thickBot="1" x14ac:dyDescent="0.35">
      <c r="DG6204" s="156"/>
    </row>
    <row r="6205" spans="111:111" ht="15" thickBot="1" x14ac:dyDescent="0.35">
      <c r="DG6205" s="156"/>
    </row>
    <row r="6206" spans="111:111" ht="15" thickBot="1" x14ac:dyDescent="0.35">
      <c r="DG6206" s="156"/>
    </row>
    <row r="6207" spans="111:111" ht="15" thickBot="1" x14ac:dyDescent="0.35">
      <c r="DG6207" s="156"/>
    </row>
    <row r="6208" spans="111:111" ht="15" thickBot="1" x14ac:dyDescent="0.35">
      <c r="DG6208" s="156"/>
    </row>
    <row r="6209" spans="111:111" ht="15" thickBot="1" x14ac:dyDescent="0.35">
      <c r="DG6209" s="156"/>
    </row>
    <row r="6210" spans="111:111" ht="15" thickBot="1" x14ac:dyDescent="0.35">
      <c r="DG6210" s="156"/>
    </row>
    <row r="6211" spans="111:111" ht="15" thickBot="1" x14ac:dyDescent="0.35">
      <c r="DG6211" s="156"/>
    </row>
    <row r="6212" spans="111:111" ht="15" thickBot="1" x14ac:dyDescent="0.35">
      <c r="DG6212" s="156"/>
    </row>
    <row r="6213" spans="111:111" ht="15" thickBot="1" x14ac:dyDescent="0.35">
      <c r="DG6213" s="156"/>
    </row>
    <row r="6214" spans="111:111" ht="15" thickBot="1" x14ac:dyDescent="0.35">
      <c r="DG6214" s="156"/>
    </row>
    <row r="6215" spans="111:111" ht="15" thickBot="1" x14ac:dyDescent="0.35">
      <c r="DG6215" s="156"/>
    </row>
    <row r="6216" spans="111:111" ht="15" thickBot="1" x14ac:dyDescent="0.35">
      <c r="DG6216" s="156"/>
    </row>
    <row r="6217" spans="111:111" ht="15" thickBot="1" x14ac:dyDescent="0.35">
      <c r="DG6217" s="156"/>
    </row>
    <row r="6218" spans="111:111" ht="15" thickBot="1" x14ac:dyDescent="0.35">
      <c r="DG6218" s="156"/>
    </row>
    <row r="6219" spans="111:111" ht="15" thickBot="1" x14ac:dyDescent="0.35">
      <c r="DG6219" s="156"/>
    </row>
    <row r="6220" spans="111:111" ht="15" thickBot="1" x14ac:dyDescent="0.35">
      <c r="DG6220" s="156"/>
    </row>
    <row r="6221" spans="111:111" ht="15" thickBot="1" x14ac:dyDescent="0.35">
      <c r="DG6221" s="156"/>
    </row>
    <row r="6222" spans="111:111" ht="15" thickBot="1" x14ac:dyDescent="0.35">
      <c r="DG6222" s="156"/>
    </row>
    <row r="6223" spans="111:111" ht="15" thickBot="1" x14ac:dyDescent="0.35">
      <c r="DG6223" s="156"/>
    </row>
    <row r="6224" spans="111:111" ht="15" thickBot="1" x14ac:dyDescent="0.35">
      <c r="DG6224" s="156"/>
    </row>
    <row r="6225" spans="111:111" ht="15" thickBot="1" x14ac:dyDescent="0.35">
      <c r="DG6225" s="156"/>
    </row>
    <row r="6226" spans="111:111" ht="15" thickBot="1" x14ac:dyDescent="0.35">
      <c r="DG6226" s="156"/>
    </row>
    <row r="6227" spans="111:111" ht="15" thickBot="1" x14ac:dyDescent="0.35">
      <c r="DG6227" s="156"/>
    </row>
    <row r="6228" spans="111:111" ht="15" thickBot="1" x14ac:dyDescent="0.35">
      <c r="DG6228" s="156"/>
    </row>
    <row r="6229" spans="111:111" ht="15" thickBot="1" x14ac:dyDescent="0.35">
      <c r="DG6229" s="156"/>
    </row>
    <row r="6230" spans="111:111" ht="15" thickBot="1" x14ac:dyDescent="0.35">
      <c r="DG6230" s="156"/>
    </row>
    <row r="6231" spans="111:111" ht="15" thickBot="1" x14ac:dyDescent="0.35">
      <c r="DG6231" s="156"/>
    </row>
    <row r="6232" spans="111:111" ht="15" thickBot="1" x14ac:dyDescent="0.35">
      <c r="DG6232" s="156"/>
    </row>
    <row r="6233" spans="111:111" ht="15" thickBot="1" x14ac:dyDescent="0.35">
      <c r="DG6233" s="156"/>
    </row>
    <row r="6234" spans="111:111" ht="15" thickBot="1" x14ac:dyDescent="0.35">
      <c r="DG6234" s="156"/>
    </row>
    <row r="6235" spans="111:111" ht="15" thickBot="1" x14ac:dyDescent="0.35">
      <c r="DG6235" s="156"/>
    </row>
    <row r="6236" spans="111:111" ht="15" thickBot="1" x14ac:dyDescent="0.35">
      <c r="DG6236" s="156"/>
    </row>
    <row r="6237" spans="111:111" ht="15" thickBot="1" x14ac:dyDescent="0.35">
      <c r="DG6237" s="156"/>
    </row>
    <row r="6238" spans="111:111" ht="15" thickBot="1" x14ac:dyDescent="0.35">
      <c r="DG6238" s="156"/>
    </row>
    <row r="6239" spans="111:111" ht="15" thickBot="1" x14ac:dyDescent="0.35">
      <c r="DG6239" s="156"/>
    </row>
    <row r="6240" spans="111:111" ht="15" thickBot="1" x14ac:dyDescent="0.35">
      <c r="DG6240" s="156"/>
    </row>
    <row r="6241" spans="111:111" ht="15" thickBot="1" x14ac:dyDescent="0.35">
      <c r="DG6241" s="156"/>
    </row>
    <row r="6242" spans="111:111" ht="15" thickBot="1" x14ac:dyDescent="0.35">
      <c r="DG6242" s="156"/>
    </row>
    <row r="6243" spans="111:111" ht="15" thickBot="1" x14ac:dyDescent="0.35">
      <c r="DG6243" s="156"/>
    </row>
    <row r="6244" spans="111:111" ht="15" thickBot="1" x14ac:dyDescent="0.35">
      <c r="DG6244" s="156"/>
    </row>
    <row r="6245" spans="111:111" ht="15" thickBot="1" x14ac:dyDescent="0.35">
      <c r="DG6245" s="156"/>
    </row>
    <row r="6246" spans="111:111" ht="15" thickBot="1" x14ac:dyDescent="0.35">
      <c r="DG6246" s="156"/>
    </row>
    <row r="6247" spans="111:111" ht="15" thickBot="1" x14ac:dyDescent="0.35">
      <c r="DG6247" s="156"/>
    </row>
    <row r="6248" spans="111:111" ht="15" thickBot="1" x14ac:dyDescent="0.35">
      <c r="DG6248" s="156"/>
    </row>
    <row r="6249" spans="111:111" ht="15" thickBot="1" x14ac:dyDescent="0.35">
      <c r="DG6249" s="156"/>
    </row>
    <row r="6250" spans="111:111" ht="15" thickBot="1" x14ac:dyDescent="0.35">
      <c r="DG6250" s="156"/>
    </row>
    <row r="6251" spans="111:111" ht="15" thickBot="1" x14ac:dyDescent="0.35">
      <c r="DG6251" s="156"/>
    </row>
    <row r="6252" spans="111:111" ht="15" thickBot="1" x14ac:dyDescent="0.35">
      <c r="DG6252" s="156"/>
    </row>
    <row r="6253" spans="111:111" ht="15" thickBot="1" x14ac:dyDescent="0.35">
      <c r="DG6253" s="156"/>
    </row>
    <row r="6254" spans="111:111" ht="15" thickBot="1" x14ac:dyDescent="0.35">
      <c r="DG6254" s="156"/>
    </row>
    <row r="6255" spans="111:111" ht="15" thickBot="1" x14ac:dyDescent="0.35">
      <c r="DG6255" s="156"/>
    </row>
    <row r="6256" spans="111:111" ht="15" thickBot="1" x14ac:dyDescent="0.35">
      <c r="DG6256" s="156"/>
    </row>
    <row r="6257" spans="111:111" ht="15" thickBot="1" x14ac:dyDescent="0.35">
      <c r="DG6257" s="156"/>
    </row>
    <row r="6258" spans="111:111" ht="15" thickBot="1" x14ac:dyDescent="0.35">
      <c r="DG6258" s="156"/>
    </row>
    <row r="6259" spans="111:111" ht="15" thickBot="1" x14ac:dyDescent="0.35">
      <c r="DG6259" s="156"/>
    </row>
    <row r="6260" spans="111:111" ht="15" thickBot="1" x14ac:dyDescent="0.35">
      <c r="DG6260" s="156"/>
    </row>
    <row r="6261" spans="111:111" ht="15" thickBot="1" x14ac:dyDescent="0.35">
      <c r="DG6261" s="156"/>
    </row>
    <row r="6262" spans="111:111" ht="15" thickBot="1" x14ac:dyDescent="0.35">
      <c r="DG6262" s="156"/>
    </row>
    <row r="6263" spans="111:111" ht="15" thickBot="1" x14ac:dyDescent="0.35">
      <c r="DG6263" s="156"/>
    </row>
    <row r="6264" spans="111:111" ht="15" thickBot="1" x14ac:dyDescent="0.35">
      <c r="DG6264" s="156"/>
    </row>
    <row r="6265" spans="111:111" ht="15" thickBot="1" x14ac:dyDescent="0.35">
      <c r="DG6265" s="156"/>
    </row>
    <row r="6266" spans="111:111" ht="15" thickBot="1" x14ac:dyDescent="0.35">
      <c r="DG6266" s="156"/>
    </row>
    <row r="6267" spans="111:111" ht="15" thickBot="1" x14ac:dyDescent="0.35">
      <c r="DG6267" s="156"/>
    </row>
    <row r="6268" spans="111:111" ht="15" thickBot="1" x14ac:dyDescent="0.35">
      <c r="DG6268" s="156"/>
    </row>
    <row r="6269" spans="111:111" ht="15" thickBot="1" x14ac:dyDescent="0.35">
      <c r="DG6269" s="156"/>
    </row>
    <row r="6270" spans="111:111" ht="15" thickBot="1" x14ac:dyDescent="0.35">
      <c r="DG6270" s="156"/>
    </row>
    <row r="6271" spans="111:111" ht="15" thickBot="1" x14ac:dyDescent="0.35">
      <c r="DG6271" s="156"/>
    </row>
    <row r="6272" spans="111:111" ht="15" thickBot="1" x14ac:dyDescent="0.35">
      <c r="DG6272" s="156"/>
    </row>
    <row r="6273" spans="111:111" ht="15" thickBot="1" x14ac:dyDescent="0.35">
      <c r="DG6273" s="156"/>
    </row>
    <row r="6274" spans="111:111" ht="15" thickBot="1" x14ac:dyDescent="0.35">
      <c r="DG6274" s="156"/>
    </row>
    <row r="6275" spans="111:111" ht="15" thickBot="1" x14ac:dyDescent="0.35">
      <c r="DG6275" s="156"/>
    </row>
    <row r="6276" spans="111:111" ht="15" thickBot="1" x14ac:dyDescent="0.35">
      <c r="DG6276" s="156"/>
    </row>
    <row r="6277" spans="111:111" ht="15" thickBot="1" x14ac:dyDescent="0.35">
      <c r="DG6277" s="156"/>
    </row>
    <row r="6278" spans="111:111" ht="15" thickBot="1" x14ac:dyDescent="0.35">
      <c r="DG6278" s="156"/>
    </row>
    <row r="6279" spans="111:111" ht="15" thickBot="1" x14ac:dyDescent="0.35">
      <c r="DG6279" s="156"/>
    </row>
    <row r="6280" spans="111:111" ht="15" thickBot="1" x14ac:dyDescent="0.35">
      <c r="DG6280" s="156"/>
    </row>
    <row r="6281" spans="111:111" ht="15" thickBot="1" x14ac:dyDescent="0.35">
      <c r="DG6281" s="156"/>
    </row>
    <row r="6282" spans="111:111" ht="15" thickBot="1" x14ac:dyDescent="0.35">
      <c r="DG6282" s="156"/>
    </row>
    <row r="6283" spans="111:111" ht="15" thickBot="1" x14ac:dyDescent="0.35">
      <c r="DG6283" s="156"/>
    </row>
    <row r="6284" spans="111:111" ht="15" thickBot="1" x14ac:dyDescent="0.35">
      <c r="DG6284" s="156"/>
    </row>
    <row r="6285" spans="111:111" ht="15" thickBot="1" x14ac:dyDescent="0.35">
      <c r="DG6285" s="156"/>
    </row>
    <row r="6286" spans="111:111" ht="15" thickBot="1" x14ac:dyDescent="0.35">
      <c r="DG6286" s="156"/>
    </row>
    <row r="6287" spans="111:111" ht="15" thickBot="1" x14ac:dyDescent="0.35">
      <c r="DG6287" s="156"/>
    </row>
    <row r="6288" spans="111:111" ht="15" thickBot="1" x14ac:dyDescent="0.35">
      <c r="DG6288" s="156"/>
    </row>
    <row r="6289" spans="111:111" ht="15" thickBot="1" x14ac:dyDescent="0.35">
      <c r="DG6289" s="156"/>
    </row>
    <row r="6290" spans="111:111" ht="15" thickBot="1" x14ac:dyDescent="0.35">
      <c r="DG6290" s="156"/>
    </row>
    <row r="6291" spans="111:111" ht="15" thickBot="1" x14ac:dyDescent="0.35">
      <c r="DG6291" s="156"/>
    </row>
    <row r="6292" spans="111:111" ht="15" thickBot="1" x14ac:dyDescent="0.35">
      <c r="DG6292" s="156"/>
    </row>
    <row r="6293" spans="111:111" ht="15" thickBot="1" x14ac:dyDescent="0.35">
      <c r="DG6293" s="156"/>
    </row>
    <row r="6294" spans="111:111" ht="15" thickBot="1" x14ac:dyDescent="0.35">
      <c r="DG6294" s="156"/>
    </row>
    <row r="6295" spans="111:111" ht="15" thickBot="1" x14ac:dyDescent="0.35">
      <c r="DG6295" s="156"/>
    </row>
    <row r="6296" spans="111:111" ht="15" thickBot="1" x14ac:dyDescent="0.35">
      <c r="DG6296" s="156"/>
    </row>
    <row r="6297" spans="111:111" ht="15" thickBot="1" x14ac:dyDescent="0.35">
      <c r="DG6297" s="156"/>
    </row>
    <row r="6298" spans="111:111" ht="15" thickBot="1" x14ac:dyDescent="0.35">
      <c r="DG6298" s="156"/>
    </row>
    <row r="6299" spans="111:111" ht="15" thickBot="1" x14ac:dyDescent="0.35">
      <c r="DG6299" s="156"/>
    </row>
    <row r="6300" spans="111:111" ht="15" thickBot="1" x14ac:dyDescent="0.35">
      <c r="DG6300" s="156"/>
    </row>
    <row r="6301" spans="111:111" ht="15" thickBot="1" x14ac:dyDescent="0.35">
      <c r="DG6301" s="156"/>
    </row>
    <row r="6302" spans="111:111" ht="15" thickBot="1" x14ac:dyDescent="0.35">
      <c r="DG6302" s="156"/>
    </row>
    <row r="6303" spans="111:111" ht="15" thickBot="1" x14ac:dyDescent="0.35">
      <c r="DG6303" s="156"/>
    </row>
    <row r="6304" spans="111:111" ht="15" thickBot="1" x14ac:dyDescent="0.35">
      <c r="DG6304" s="156"/>
    </row>
    <row r="6305" spans="111:111" ht="15" thickBot="1" x14ac:dyDescent="0.35">
      <c r="DG6305" s="156"/>
    </row>
    <row r="6306" spans="111:111" ht="15" thickBot="1" x14ac:dyDescent="0.35">
      <c r="DG6306" s="156"/>
    </row>
    <row r="6307" spans="111:111" ht="15" thickBot="1" x14ac:dyDescent="0.35">
      <c r="DG6307" s="156"/>
    </row>
    <row r="6308" spans="111:111" ht="15" thickBot="1" x14ac:dyDescent="0.35">
      <c r="DG6308" s="156"/>
    </row>
    <row r="6309" spans="111:111" ht="15" thickBot="1" x14ac:dyDescent="0.35">
      <c r="DG6309" s="156"/>
    </row>
    <row r="6310" spans="111:111" ht="15" thickBot="1" x14ac:dyDescent="0.35">
      <c r="DG6310" s="156"/>
    </row>
    <row r="6311" spans="111:111" ht="15" thickBot="1" x14ac:dyDescent="0.35">
      <c r="DG6311" s="156"/>
    </row>
    <row r="6312" spans="111:111" ht="15" thickBot="1" x14ac:dyDescent="0.35">
      <c r="DG6312" s="156"/>
    </row>
    <row r="6313" spans="111:111" ht="15" thickBot="1" x14ac:dyDescent="0.35">
      <c r="DG6313" s="156"/>
    </row>
    <row r="6314" spans="111:111" ht="15" thickBot="1" x14ac:dyDescent="0.35">
      <c r="DG6314" s="156"/>
    </row>
    <row r="6315" spans="111:111" ht="15" thickBot="1" x14ac:dyDescent="0.35">
      <c r="DG6315" s="156"/>
    </row>
    <row r="6316" spans="111:111" ht="15" thickBot="1" x14ac:dyDescent="0.35">
      <c r="DG6316" s="156"/>
    </row>
    <row r="6317" spans="111:111" ht="15" thickBot="1" x14ac:dyDescent="0.35">
      <c r="DG6317" s="156"/>
    </row>
    <row r="6318" spans="111:111" ht="15" thickBot="1" x14ac:dyDescent="0.35">
      <c r="DG6318" s="156"/>
    </row>
    <row r="6319" spans="111:111" ht="15" thickBot="1" x14ac:dyDescent="0.35">
      <c r="DG6319" s="156"/>
    </row>
    <row r="6320" spans="111:111" ht="15" thickBot="1" x14ac:dyDescent="0.35">
      <c r="DG6320" s="156"/>
    </row>
    <row r="6321" spans="111:111" ht="15" thickBot="1" x14ac:dyDescent="0.35">
      <c r="DG6321" s="156"/>
    </row>
    <row r="6322" spans="111:111" ht="15" thickBot="1" x14ac:dyDescent="0.35">
      <c r="DG6322" s="156"/>
    </row>
    <row r="6323" spans="111:111" ht="15" thickBot="1" x14ac:dyDescent="0.35">
      <c r="DG6323" s="156"/>
    </row>
    <row r="6324" spans="111:111" ht="15" thickBot="1" x14ac:dyDescent="0.35">
      <c r="DG6324" s="156"/>
    </row>
    <row r="6325" spans="111:111" ht="15" thickBot="1" x14ac:dyDescent="0.35">
      <c r="DG6325" s="156"/>
    </row>
    <row r="6326" spans="111:111" ht="15" thickBot="1" x14ac:dyDescent="0.35">
      <c r="DG6326" s="156"/>
    </row>
    <row r="6327" spans="111:111" ht="15" thickBot="1" x14ac:dyDescent="0.35">
      <c r="DG6327" s="156"/>
    </row>
    <row r="6328" spans="111:111" ht="15" thickBot="1" x14ac:dyDescent="0.35">
      <c r="DG6328" s="156"/>
    </row>
    <row r="6329" spans="111:111" ht="15" thickBot="1" x14ac:dyDescent="0.35">
      <c r="DG6329" s="156"/>
    </row>
    <row r="6330" spans="111:111" ht="15" thickBot="1" x14ac:dyDescent="0.35">
      <c r="DG6330" s="156"/>
    </row>
    <row r="6331" spans="111:111" ht="15" thickBot="1" x14ac:dyDescent="0.35">
      <c r="DG6331" s="156"/>
    </row>
    <row r="6332" spans="111:111" ht="15" thickBot="1" x14ac:dyDescent="0.35">
      <c r="DG6332" s="156"/>
    </row>
    <row r="6333" spans="111:111" ht="15" thickBot="1" x14ac:dyDescent="0.35">
      <c r="DG6333" s="156"/>
    </row>
    <row r="6334" spans="111:111" ht="15" thickBot="1" x14ac:dyDescent="0.35">
      <c r="DG6334" s="156"/>
    </row>
    <row r="6335" spans="111:111" ht="15" thickBot="1" x14ac:dyDescent="0.35">
      <c r="DG6335" s="156"/>
    </row>
    <row r="6336" spans="111:111" ht="15" thickBot="1" x14ac:dyDescent="0.35">
      <c r="DG6336" s="156"/>
    </row>
    <row r="6337" spans="111:111" ht="15" thickBot="1" x14ac:dyDescent="0.35">
      <c r="DG6337" s="156"/>
    </row>
    <row r="6338" spans="111:111" ht="15" thickBot="1" x14ac:dyDescent="0.35">
      <c r="DG6338" s="156"/>
    </row>
    <row r="6339" spans="111:111" ht="15" thickBot="1" x14ac:dyDescent="0.35">
      <c r="DG6339" s="156"/>
    </row>
    <row r="6340" spans="111:111" ht="15" thickBot="1" x14ac:dyDescent="0.35">
      <c r="DG6340" s="156"/>
    </row>
    <row r="6341" spans="111:111" ht="15" thickBot="1" x14ac:dyDescent="0.35">
      <c r="DG6341" s="156"/>
    </row>
    <row r="6342" spans="111:111" ht="15" thickBot="1" x14ac:dyDescent="0.35">
      <c r="DG6342" s="156"/>
    </row>
    <row r="6343" spans="111:111" ht="15" thickBot="1" x14ac:dyDescent="0.35">
      <c r="DG6343" s="156"/>
    </row>
    <row r="6344" spans="111:111" ht="15" thickBot="1" x14ac:dyDescent="0.35">
      <c r="DG6344" s="156"/>
    </row>
    <row r="6345" spans="111:111" ht="15" thickBot="1" x14ac:dyDescent="0.35">
      <c r="DG6345" s="156"/>
    </row>
    <row r="6346" spans="111:111" ht="15" thickBot="1" x14ac:dyDescent="0.35">
      <c r="DG6346" s="156"/>
    </row>
    <row r="6347" spans="111:111" ht="15" thickBot="1" x14ac:dyDescent="0.35">
      <c r="DG6347" s="156"/>
    </row>
    <row r="6348" spans="111:111" ht="15" thickBot="1" x14ac:dyDescent="0.35">
      <c r="DG6348" s="156"/>
    </row>
    <row r="6349" spans="111:111" ht="15" thickBot="1" x14ac:dyDescent="0.35">
      <c r="DG6349" s="156"/>
    </row>
    <row r="6350" spans="111:111" ht="15" thickBot="1" x14ac:dyDescent="0.35">
      <c r="DG6350" s="156"/>
    </row>
    <row r="6351" spans="111:111" ht="15" thickBot="1" x14ac:dyDescent="0.35">
      <c r="DG6351" s="156"/>
    </row>
    <row r="6352" spans="111:111" ht="15" thickBot="1" x14ac:dyDescent="0.35">
      <c r="DG6352" s="156"/>
    </row>
    <row r="6353" spans="111:111" ht="15" thickBot="1" x14ac:dyDescent="0.35">
      <c r="DG6353" s="156"/>
    </row>
    <row r="6354" spans="111:111" ht="15" thickBot="1" x14ac:dyDescent="0.35">
      <c r="DG6354" s="156"/>
    </row>
    <row r="6355" spans="111:111" ht="15" thickBot="1" x14ac:dyDescent="0.35">
      <c r="DG6355" s="156"/>
    </row>
    <row r="6356" spans="111:111" ht="15" thickBot="1" x14ac:dyDescent="0.35">
      <c r="DG6356" s="156"/>
    </row>
    <row r="6357" spans="111:111" ht="15" thickBot="1" x14ac:dyDescent="0.35">
      <c r="DG6357" s="156"/>
    </row>
    <row r="6358" spans="111:111" ht="15" thickBot="1" x14ac:dyDescent="0.35">
      <c r="DG6358" s="156"/>
    </row>
    <row r="6359" spans="111:111" ht="15" thickBot="1" x14ac:dyDescent="0.35">
      <c r="DG6359" s="156"/>
    </row>
    <row r="6360" spans="111:111" ht="15" thickBot="1" x14ac:dyDescent="0.35">
      <c r="DG6360" s="156"/>
    </row>
    <row r="6361" spans="111:111" ht="15" thickBot="1" x14ac:dyDescent="0.35">
      <c r="DG6361" s="156"/>
    </row>
    <row r="6362" spans="111:111" ht="15" thickBot="1" x14ac:dyDescent="0.35">
      <c r="DG6362" s="156"/>
    </row>
    <row r="6363" spans="111:111" ht="15" thickBot="1" x14ac:dyDescent="0.35">
      <c r="DG6363" s="156"/>
    </row>
    <row r="6364" spans="111:111" ht="15" thickBot="1" x14ac:dyDescent="0.35">
      <c r="DG6364" s="156"/>
    </row>
    <row r="6365" spans="111:111" ht="15" thickBot="1" x14ac:dyDescent="0.35">
      <c r="DG6365" s="156"/>
    </row>
    <row r="6366" spans="111:111" ht="15" thickBot="1" x14ac:dyDescent="0.35">
      <c r="DG6366" s="156"/>
    </row>
    <row r="6367" spans="111:111" ht="15" thickBot="1" x14ac:dyDescent="0.35">
      <c r="DG6367" s="156"/>
    </row>
    <row r="6368" spans="111:111" ht="15" thickBot="1" x14ac:dyDescent="0.35">
      <c r="DG6368" s="156"/>
    </row>
    <row r="6369" spans="111:111" ht="15" thickBot="1" x14ac:dyDescent="0.35">
      <c r="DG6369" s="156"/>
    </row>
    <row r="6370" spans="111:111" ht="15" thickBot="1" x14ac:dyDescent="0.35">
      <c r="DG6370" s="156"/>
    </row>
    <row r="6371" spans="111:111" ht="15" thickBot="1" x14ac:dyDescent="0.35">
      <c r="DG6371" s="156"/>
    </row>
    <row r="6372" spans="111:111" ht="15" thickBot="1" x14ac:dyDescent="0.35">
      <c r="DG6372" s="156"/>
    </row>
    <row r="6373" spans="111:111" ht="15" thickBot="1" x14ac:dyDescent="0.35">
      <c r="DG6373" s="156"/>
    </row>
    <row r="6374" spans="111:111" ht="15" thickBot="1" x14ac:dyDescent="0.35">
      <c r="DG6374" s="156"/>
    </row>
    <row r="6375" spans="111:111" ht="15" thickBot="1" x14ac:dyDescent="0.35">
      <c r="DG6375" s="156"/>
    </row>
    <row r="6376" spans="111:111" ht="15" thickBot="1" x14ac:dyDescent="0.35">
      <c r="DG6376" s="156"/>
    </row>
    <row r="6377" spans="111:111" ht="15" thickBot="1" x14ac:dyDescent="0.35">
      <c r="DG6377" s="156"/>
    </row>
    <row r="6378" spans="111:111" ht="15" thickBot="1" x14ac:dyDescent="0.35">
      <c r="DG6378" s="156"/>
    </row>
    <row r="6379" spans="111:111" ht="15" thickBot="1" x14ac:dyDescent="0.35">
      <c r="DG6379" s="156"/>
    </row>
    <row r="6380" spans="111:111" ht="15" thickBot="1" x14ac:dyDescent="0.35">
      <c r="DG6380" s="156"/>
    </row>
    <row r="6381" spans="111:111" ht="15" thickBot="1" x14ac:dyDescent="0.35">
      <c r="DG6381" s="156"/>
    </row>
    <row r="6382" spans="111:111" ht="15" thickBot="1" x14ac:dyDescent="0.35">
      <c r="DG6382" s="156"/>
    </row>
    <row r="6383" spans="111:111" ht="15" thickBot="1" x14ac:dyDescent="0.35">
      <c r="DG6383" s="156"/>
    </row>
    <row r="6384" spans="111:111" ht="15" thickBot="1" x14ac:dyDescent="0.35">
      <c r="DG6384" s="156"/>
    </row>
    <row r="6385" spans="111:111" ht="15" thickBot="1" x14ac:dyDescent="0.35">
      <c r="DG6385" s="156"/>
    </row>
    <row r="6386" spans="111:111" ht="15" thickBot="1" x14ac:dyDescent="0.35">
      <c r="DG6386" s="156"/>
    </row>
    <row r="6387" spans="111:111" ht="15" thickBot="1" x14ac:dyDescent="0.35">
      <c r="DG6387" s="156"/>
    </row>
    <row r="6388" spans="111:111" ht="15" thickBot="1" x14ac:dyDescent="0.35">
      <c r="DG6388" s="156"/>
    </row>
    <row r="6389" spans="111:111" ht="15" thickBot="1" x14ac:dyDescent="0.35">
      <c r="DG6389" s="156"/>
    </row>
    <row r="6390" spans="111:111" ht="15" thickBot="1" x14ac:dyDescent="0.35">
      <c r="DG6390" s="156"/>
    </row>
    <row r="6391" spans="111:111" ht="15" thickBot="1" x14ac:dyDescent="0.35">
      <c r="DG6391" s="156"/>
    </row>
    <row r="6392" spans="111:111" ht="15" thickBot="1" x14ac:dyDescent="0.35">
      <c r="DG6392" s="156"/>
    </row>
    <row r="6393" spans="111:111" ht="15" thickBot="1" x14ac:dyDescent="0.35">
      <c r="DG6393" s="156"/>
    </row>
    <row r="6394" spans="111:111" ht="15" thickBot="1" x14ac:dyDescent="0.35">
      <c r="DG6394" s="156"/>
    </row>
    <row r="6395" spans="111:111" ht="15" thickBot="1" x14ac:dyDescent="0.35">
      <c r="DG6395" s="156"/>
    </row>
    <row r="6396" spans="111:111" ht="15" thickBot="1" x14ac:dyDescent="0.35">
      <c r="DG6396" s="156"/>
    </row>
    <row r="6397" spans="111:111" ht="15" thickBot="1" x14ac:dyDescent="0.35">
      <c r="DG6397" s="156"/>
    </row>
    <row r="6398" spans="111:111" ht="15" thickBot="1" x14ac:dyDescent="0.35">
      <c r="DG6398" s="156"/>
    </row>
    <row r="6399" spans="111:111" ht="15" thickBot="1" x14ac:dyDescent="0.35">
      <c r="DG6399" s="156"/>
    </row>
    <row r="6400" spans="111:111" ht="15" thickBot="1" x14ac:dyDescent="0.35">
      <c r="DG6400" s="156"/>
    </row>
    <row r="6401" spans="111:111" ht="15" thickBot="1" x14ac:dyDescent="0.35">
      <c r="DG6401" s="156"/>
    </row>
    <row r="6402" spans="111:111" ht="15" thickBot="1" x14ac:dyDescent="0.35">
      <c r="DG6402" s="156"/>
    </row>
    <row r="6403" spans="111:111" ht="15" thickBot="1" x14ac:dyDescent="0.35">
      <c r="DG6403" s="156"/>
    </row>
    <row r="6404" spans="111:111" ht="15" thickBot="1" x14ac:dyDescent="0.35">
      <c r="DG6404" s="156"/>
    </row>
    <row r="6405" spans="111:111" ht="15" thickBot="1" x14ac:dyDescent="0.35">
      <c r="DG6405" s="156"/>
    </row>
    <row r="6406" spans="111:111" ht="15" thickBot="1" x14ac:dyDescent="0.35">
      <c r="DG6406" s="156"/>
    </row>
    <row r="6407" spans="111:111" ht="15" thickBot="1" x14ac:dyDescent="0.35">
      <c r="DG6407" s="156"/>
    </row>
    <row r="6408" spans="111:111" ht="15" thickBot="1" x14ac:dyDescent="0.35">
      <c r="DG6408" s="156"/>
    </row>
    <row r="6409" spans="111:111" ht="15" thickBot="1" x14ac:dyDescent="0.35">
      <c r="DG6409" s="156"/>
    </row>
    <row r="6410" spans="111:111" ht="15" thickBot="1" x14ac:dyDescent="0.35">
      <c r="DG6410" s="156"/>
    </row>
    <row r="6411" spans="111:111" ht="15" thickBot="1" x14ac:dyDescent="0.35">
      <c r="DG6411" s="156"/>
    </row>
    <row r="6412" spans="111:111" ht="15" thickBot="1" x14ac:dyDescent="0.35">
      <c r="DG6412" s="156"/>
    </row>
    <row r="6413" spans="111:111" ht="15" thickBot="1" x14ac:dyDescent="0.35">
      <c r="DG6413" s="156"/>
    </row>
    <row r="6414" spans="111:111" ht="15" thickBot="1" x14ac:dyDescent="0.35">
      <c r="DG6414" s="156"/>
    </row>
    <row r="6415" spans="111:111" ht="15" thickBot="1" x14ac:dyDescent="0.35">
      <c r="DG6415" s="156"/>
    </row>
    <row r="6416" spans="111:111" ht="15" thickBot="1" x14ac:dyDescent="0.35">
      <c r="DG6416" s="156"/>
    </row>
    <row r="6417" spans="111:111" ht="15" thickBot="1" x14ac:dyDescent="0.35">
      <c r="DG6417" s="156"/>
    </row>
    <row r="6418" spans="111:111" ht="15" thickBot="1" x14ac:dyDescent="0.35">
      <c r="DG6418" s="156"/>
    </row>
    <row r="6419" spans="111:111" ht="15" thickBot="1" x14ac:dyDescent="0.35">
      <c r="DG6419" s="156"/>
    </row>
    <row r="6420" spans="111:111" ht="15" thickBot="1" x14ac:dyDescent="0.35">
      <c r="DG6420" s="156"/>
    </row>
    <row r="6421" spans="111:111" ht="15" thickBot="1" x14ac:dyDescent="0.35">
      <c r="DG6421" s="156"/>
    </row>
    <row r="6422" spans="111:111" ht="15" thickBot="1" x14ac:dyDescent="0.35">
      <c r="DG6422" s="156"/>
    </row>
    <row r="6423" spans="111:111" ht="15" thickBot="1" x14ac:dyDescent="0.35">
      <c r="DG6423" s="156"/>
    </row>
    <row r="6424" spans="111:111" ht="15" thickBot="1" x14ac:dyDescent="0.35">
      <c r="DG6424" s="156"/>
    </row>
    <row r="6425" spans="111:111" ht="15" thickBot="1" x14ac:dyDescent="0.35">
      <c r="DG6425" s="156"/>
    </row>
    <row r="6426" spans="111:111" ht="15" thickBot="1" x14ac:dyDescent="0.35">
      <c r="DG6426" s="156"/>
    </row>
    <row r="6427" spans="111:111" ht="15" thickBot="1" x14ac:dyDescent="0.35">
      <c r="DG6427" s="156"/>
    </row>
    <row r="6428" spans="111:111" ht="15" thickBot="1" x14ac:dyDescent="0.35">
      <c r="DG6428" s="156"/>
    </row>
    <row r="6429" spans="111:111" ht="15" thickBot="1" x14ac:dyDescent="0.35">
      <c r="DG6429" s="156"/>
    </row>
    <row r="6430" spans="111:111" ht="15" thickBot="1" x14ac:dyDescent="0.35">
      <c r="DG6430" s="156"/>
    </row>
    <row r="6431" spans="111:111" ht="15" thickBot="1" x14ac:dyDescent="0.35">
      <c r="DG6431" s="156"/>
    </row>
    <row r="6432" spans="111:111" ht="15" thickBot="1" x14ac:dyDescent="0.35">
      <c r="DG6432" s="156"/>
    </row>
    <row r="6433" spans="111:111" ht="15" thickBot="1" x14ac:dyDescent="0.35">
      <c r="DG6433" s="156"/>
    </row>
    <row r="6434" spans="111:111" ht="15" thickBot="1" x14ac:dyDescent="0.35">
      <c r="DG6434" s="156"/>
    </row>
    <row r="6435" spans="111:111" ht="15" thickBot="1" x14ac:dyDescent="0.35">
      <c r="DG6435" s="156"/>
    </row>
    <row r="6436" spans="111:111" ht="15" thickBot="1" x14ac:dyDescent="0.35">
      <c r="DG6436" s="156"/>
    </row>
    <row r="6437" spans="111:111" ht="15" thickBot="1" x14ac:dyDescent="0.35">
      <c r="DG6437" s="156"/>
    </row>
    <row r="6438" spans="111:111" ht="15" thickBot="1" x14ac:dyDescent="0.35">
      <c r="DG6438" s="156"/>
    </row>
    <row r="6439" spans="111:111" ht="15" thickBot="1" x14ac:dyDescent="0.35">
      <c r="DG6439" s="156"/>
    </row>
    <row r="6440" spans="111:111" ht="15" thickBot="1" x14ac:dyDescent="0.35">
      <c r="DG6440" s="156"/>
    </row>
    <row r="6441" spans="111:111" ht="15" thickBot="1" x14ac:dyDescent="0.35">
      <c r="DG6441" s="156"/>
    </row>
    <row r="6442" spans="111:111" ht="15" thickBot="1" x14ac:dyDescent="0.35">
      <c r="DG6442" s="156"/>
    </row>
    <row r="6443" spans="111:111" ht="15" thickBot="1" x14ac:dyDescent="0.35">
      <c r="DG6443" s="156"/>
    </row>
    <row r="6444" spans="111:111" ht="15" thickBot="1" x14ac:dyDescent="0.35">
      <c r="DG6444" s="156"/>
    </row>
    <row r="6445" spans="111:111" ht="15" thickBot="1" x14ac:dyDescent="0.35">
      <c r="DG6445" s="156"/>
    </row>
    <row r="6446" spans="111:111" ht="15" thickBot="1" x14ac:dyDescent="0.35">
      <c r="DG6446" s="156"/>
    </row>
    <row r="6447" spans="111:111" ht="15" thickBot="1" x14ac:dyDescent="0.35">
      <c r="DG6447" s="156"/>
    </row>
    <row r="6448" spans="111:111" ht="15" thickBot="1" x14ac:dyDescent="0.35">
      <c r="DG6448" s="156"/>
    </row>
    <row r="6449" spans="111:111" ht="15" thickBot="1" x14ac:dyDescent="0.35">
      <c r="DG6449" s="156"/>
    </row>
    <row r="6450" spans="111:111" ht="15" thickBot="1" x14ac:dyDescent="0.35">
      <c r="DG6450" s="156"/>
    </row>
    <row r="6451" spans="111:111" ht="15" thickBot="1" x14ac:dyDescent="0.35">
      <c r="DG6451" s="156"/>
    </row>
    <row r="6452" spans="111:111" ht="15" thickBot="1" x14ac:dyDescent="0.35">
      <c r="DG6452" s="156"/>
    </row>
    <row r="6453" spans="111:111" ht="15" thickBot="1" x14ac:dyDescent="0.35">
      <c r="DG6453" s="156"/>
    </row>
    <row r="6454" spans="111:111" ht="15" thickBot="1" x14ac:dyDescent="0.35">
      <c r="DG6454" s="156"/>
    </row>
    <row r="6455" spans="111:111" ht="15" thickBot="1" x14ac:dyDescent="0.35">
      <c r="DG6455" s="156"/>
    </row>
    <row r="6456" spans="111:111" ht="15" thickBot="1" x14ac:dyDescent="0.35">
      <c r="DG6456" s="156"/>
    </row>
    <row r="6457" spans="111:111" ht="15" thickBot="1" x14ac:dyDescent="0.35">
      <c r="DG6457" s="156"/>
    </row>
    <row r="6458" spans="111:111" ht="15" thickBot="1" x14ac:dyDescent="0.35">
      <c r="DG6458" s="156"/>
    </row>
    <row r="6459" spans="111:111" ht="15" thickBot="1" x14ac:dyDescent="0.35">
      <c r="DG6459" s="156"/>
    </row>
    <row r="6460" spans="111:111" ht="15" thickBot="1" x14ac:dyDescent="0.35">
      <c r="DG6460" s="156"/>
    </row>
    <row r="6461" spans="111:111" ht="15" thickBot="1" x14ac:dyDescent="0.35">
      <c r="DG6461" s="156"/>
    </row>
    <row r="6462" spans="111:111" ht="15" thickBot="1" x14ac:dyDescent="0.35">
      <c r="DG6462" s="156"/>
    </row>
    <row r="6463" spans="111:111" ht="15" thickBot="1" x14ac:dyDescent="0.35">
      <c r="DG6463" s="156"/>
    </row>
    <row r="6464" spans="111:111" ht="15" thickBot="1" x14ac:dyDescent="0.35">
      <c r="DG6464" s="156"/>
    </row>
    <row r="6465" spans="111:111" ht="15" thickBot="1" x14ac:dyDescent="0.35">
      <c r="DG6465" s="156"/>
    </row>
    <row r="6466" spans="111:111" ht="15" thickBot="1" x14ac:dyDescent="0.35">
      <c r="DG6466" s="156"/>
    </row>
    <row r="6467" spans="111:111" ht="15" thickBot="1" x14ac:dyDescent="0.35">
      <c r="DG6467" s="156"/>
    </row>
    <row r="6468" spans="111:111" ht="15" thickBot="1" x14ac:dyDescent="0.35">
      <c r="DG6468" s="156"/>
    </row>
    <row r="6469" spans="111:111" ht="15" thickBot="1" x14ac:dyDescent="0.35">
      <c r="DG6469" s="156"/>
    </row>
    <row r="6470" spans="111:111" ht="15" thickBot="1" x14ac:dyDescent="0.35">
      <c r="DG6470" s="156"/>
    </row>
    <row r="6471" spans="111:111" ht="15" thickBot="1" x14ac:dyDescent="0.35">
      <c r="DG6471" s="156"/>
    </row>
    <row r="6472" spans="111:111" ht="15" thickBot="1" x14ac:dyDescent="0.35">
      <c r="DG6472" s="156"/>
    </row>
    <row r="6473" spans="111:111" ht="15" thickBot="1" x14ac:dyDescent="0.35">
      <c r="DG6473" s="156"/>
    </row>
    <row r="6474" spans="111:111" ht="15" thickBot="1" x14ac:dyDescent="0.35">
      <c r="DG6474" s="156"/>
    </row>
    <row r="6475" spans="111:111" ht="15" thickBot="1" x14ac:dyDescent="0.35">
      <c r="DG6475" s="156"/>
    </row>
    <row r="6476" spans="111:111" ht="15" thickBot="1" x14ac:dyDescent="0.35">
      <c r="DG6476" s="156"/>
    </row>
    <row r="6477" spans="111:111" ht="15" thickBot="1" x14ac:dyDescent="0.35">
      <c r="DG6477" s="156"/>
    </row>
    <row r="6478" spans="111:111" ht="15" thickBot="1" x14ac:dyDescent="0.35">
      <c r="DG6478" s="156"/>
    </row>
    <row r="6479" spans="111:111" ht="15" thickBot="1" x14ac:dyDescent="0.35">
      <c r="DG6479" s="156"/>
    </row>
    <row r="6480" spans="111:111" ht="15" thickBot="1" x14ac:dyDescent="0.35">
      <c r="DG6480" s="156"/>
    </row>
    <row r="6481" spans="111:111" ht="15" thickBot="1" x14ac:dyDescent="0.35">
      <c r="DG6481" s="156"/>
    </row>
    <row r="6482" spans="111:111" ht="15" thickBot="1" x14ac:dyDescent="0.35">
      <c r="DG6482" s="156"/>
    </row>
    <row r="6483" spans="111:111" ht="15" thickBot="1" x14ac:dyDescent="0.35">
      <c r="DG6483" s="156"/>
    </row>
    <row r="6484" spans="111:111" ht="15" thickBot="1" x14ac:dyDescent="0.35">
      <c r="DG6484" s="156"/>
    </row>
    <row r="6485" spans="111:111" ht="15" thickBot="1" x14ac:dyDescent="0.35">
      <c r="DG6485" s="156"/>
    </row>
    <row r="6486" spans="111:111" ht="15" thickBot="1" x14ac:dyDescent="0.35">
      <c r="DG6486" s="156"/>
    </row>
    <row r="6487" spans="111:111" ht="15" thickBot="1" x14ac:dyDescent="0.35">
      <c r="DG6487" s="156"/>
    </row>
    <row r="6488" spans="111:111" ht="15" thickBot="1" x14ac:dyDescent="0.35">
      <c r="DG6488" s="156"/>
    </row>
    <row r="6489" spans="111:111" ht="15" thickBot="1" x14ac:dyDescent="0.35">
      <c r="DG6489" s="156"/>
    </row>
    <row r="6490" spans="111:111" ht="15" thickBot="1" x14ac:dyDescent="0.35">
      <c r="DG6490" s="156"/>
    </row>
    <row r="6491" spans="111:111" ht="15" thickBot="1" x14ac:dyDescent="0.35">
      <c r="DG6491" s="156"/>
    </row>
    <row r="6492" spans="111:111" ht="15" thickBot="1" x14ac:dyDescent="0.35">
      <c r="DG6492" s="156"/>
    </row>
    <row r="6493" spans="111:111" ht="15" thickBot="1" x14ac:dyDescent="0.35">
      <c r="DG6493" s="156"/>
    </row>
    <row r="6494" spans="111:111" ht="15" thickBot="1" x14ac:dyDescent="0.35">
      <c r="DG6494" s="156"/>
    </row>
    <row r="6495" spans="111:111" ht="15" thickBot="1" x14ac:dyDescent="0.35">
      <c r="DG6495" s="156"/>
    </row>
    <row r="6496" spans="111:111" ht="15" thickBot="1" x14ac:dyDescent="0.35">
      <c r="DG6496" s="156"/>
    </row>
    <row r="6497" spans="111:111" ht="15" thickBot="1" x14ac:dyDescent="0.35">
      <c r="DG6497" s="156"/>
    </row>
    <row r="6498" spans="111:111" ht="15" thickBot="1" x14ac:dyDescent="0.35">
      <c r="DG6498" s="156"/>
    </row>
    <row r="6499" spans="111:111" ht="15" thickBot="1" x14ac:dyDescent="0.35">
      <c r="DG6499" s="156"/>
    </row>
    <row r="6500" spans="111:111" ht="15" thickBot="1" x14ac:dyDescent="0.35">
      <c r="DG6500" s="156"/>
    </row>
    <row r="6501" spans="111:111" ht="15" thickBot="1" x14ac:dyDescent="0.35">
      <c r="DG6501" s="156"/>
    </row>
    <row r="6502" spans="111:111" ht="15" thickBot="1" x14ac:dyDescent="0.35">
      <c r="DG6502" s="156"/>
    </row>
    <row r="6503" spans="111:111" ht="15" thickBot="1" x14ac:dyDescent="0.35">
      <c r="DG6503" s="156"/>
    </row>
    <row r="6504" spans="111:111" ht="15" thickBot="1" x14ac:dyDescent="0.35">
      <c r="DG6504" s="156"/>
    </row>
    <row r="6505" spans="111:111" ht="15" thickBot="1" x14ac:dyDescent="0.35">
      <c r="DG6505" s="156"/>
    </row>
    <row r="6506" spans="111:111" ht="15" thickBot="1" x14ac:dyDescent="0.35">
      <c r="DG6506" s="156"/>
    </row>
    <row r="6507" spans="111:111" ht="15" thickBot="1" x14ac:dyDescent="0.35">
      <c r="DG6507" s="156"/>
    </row>
    <row r="6508" spans="111:111" ht="15" thickBot="1" x14ac:dyDescent="0.35">
      <c r="DG6508" s="156"/>
    </row>
    <row r="6509" spans="111:111" ht="15" thickBot="1" x14ac:dyDescent="0.35">
      <c r="DG6509" s="156"/>
    </row>
    <row r="6510" spans="111:111" ht="15" thickBot="1" x14ac:dyDescent="0.35">
      <c r="DG6510" s="156"/>
    </row>
    <row r="6511" spans="111:111" ht="15" thickBot="1" x14ac:dyDescent="0.35">
      <c r="DG6511" s="156"/>
    </row>
    <row r="6512" spans="111:111" ht="15" thickBot="1" x14ac:dyDescent="0.35">
      <c r="DG6512" s="156"/>
    </row>
    <row r="6513" spans="111:111" ht="15" thickBot="1" x14ac:dyDescent="0.35">
      <c r="DG6513" s="156"/>
    </row>
    <row r="6514" spans="111:111" ht="15" thickBot="1" x14ac:dyDescent="0.35">
      <c r="DG6514" s="156"/>
    </row>
    <row r="6515" spans="111:111" ht="15" thickBot="1" x14ac:dyDescent="0.35">
      <c r="DG6515" s="156"/>
    </row>
    <row r="6516" spans="111:111" ht="15" thickBot="1" x14ac:dyDescent="0.35">
      <c r="DG6516" s="156"/>
    </row>
    <row r="6517" spans="111:111" ht="15" thickBot="1" x14ac:dyDescent="0.35">
      <c r="DG6517" s="156"/>
    </row>
    <row r="6518" spans="111:111" ht="15" thickBot="1" x14ac:dyDescent="0.35">
      <c r="DG6518" s="156"/>
    </row>
    <row r="6519" spans="111:111" ht="15" thickBot="1" x14ac:dyDescent="0.35">
      <c r="DG6519" s="156"/>
    </row>
    <row r="6520" spans="111:111" ht="15" thickBot="1" x14ac:dyDescent="0.35">
      <c r="DG6520" s="156"/>
    </row>
    <row r="6521" spans="111:111" ht="15" thickBot="1" x14ac:dyDescent="0.35">
      <c r="DG6521" s="156"/>
    </row>
    <row r="6522" spans="111:111" ht="15" thickBot="1" x14ac:dyDescent="0.35">
      <c r="DG6522" s="156"/>
    </row>
    <row r="6523" spans="111:111" ht="15" thickBot="1" x14ac:dyDescent="0.35">
      <c r="DG6523" s="156"/>
    </row>
    <row r="6524" spans="111:111" ht="15" thickBot="1" x14ac:dyDescent="0.35">
      <c r="DG6524" s="156"/>
    </row>
    <row r="6525" spans="111:111" ht="15" thickBot="1" x14ac:dyDescent="0.35">
      <c r="DG6525" s="156"/>
    </row>
    <row r="6526" spans="111:111" ht="15" thickBot="1" x14ac:dyDescent="0.35">
      <c r="DG6526" s="156"/>
    </row>
    <row r="6527" spans="111:111" ht="15" thickBot="1" x14ac:dyDescent="0.35">
      <c r="DG6527" s="156"/>
    </row>
    <row r="6528" spans="111:111" ht="15" thickBot="1" x14ac:dyDescent="0.35">
      <c r="DG6528" s="156"/>
    </row>
    <row r="6529" spans="111:111" ht="15" thickBot="1" x14ac:dyDescent="0.35">
      <c r="DG6529" s="156"/>
    </row>
    <row r="6530" spans="111:111" ht="15" thickBot="1" x14ac:dyDescent="0.35">
      <c r="DG6530" s="156"/>
    </row>
    <row r="6531" spans="111:111" ht="15" thickBot="1" x14ac:dyDescent="0.35">
      <c r="DG6531" s="156"/>
    </row>
    <row r="6532" spans="111:111" ht="15" thickBot="1" x14ac:dyDescent="0.35">
      <c r="DG6532" s="156"/>
    </row>
    <row r="6533" spans="111:111" ht="15" thickBot="1" x14ac:dyDescent="0.35">
      <c r="DG6533" s="156"/>
    </row>
    <row r="6534" spans="111:111" ht="15" thickBot="1" x14ac:dyDescent="0.35">
      <c r="DG6534" s="156"/>
    </row>
    <row r="6535" spans="111:111" ht="15" thickBot="1" x14ac:dyDescent="0.35">
      <c r="DG6535" s="156"/>
    </row>
    <row r="6536" spans="111:111" ht="15" thickBot="1" x14ac:dyDescent="0.35">
      <c r="DG6536" s="156"/>
    </row>
    <row r="6537" spans="111:111" ht="15" thickBot="1" x14ac:dyDescent="0.35">
      <c r="DG6537" s="156"/>
    </row>
    <row r="6538" spans="111:111" ht="15" thickBot="1" x14ac:dyDescent="0.35">
      <c r="DG6538" s="156"/>
    </row>
    <row r="6539" spans="111:111" ht="15" thickBot="1" x14ac:dyDescent="0.35">
      <c r="DG6539" s="156"/>
    </row>
    <row r="6540" spans="111:111" ht="15" thickBot="1" x14ac:dyDescent="0.35">
      <c r="DG6540" s="156"/>
    </row>
    <row r="6541" spans="111:111" ht="15" thickBot="1" x14ac:dyDescent="0.35">
      <c r="DG6541" s="156"/>
    </row>
    <row r="6542" spans="111:111" ht="15" thickBot="1" x14ac:dyDescent="0.35">
      <c r="DG6542" s="156"/>
    </row>
    <row r="6543" spans="111:111" ht="15" thickBot="1" x14ac:dyDescent="0.35">
      <c r="DG6543" s="156"/>
    </row>
    <row r="6544" spans="111:111" ht="15" thickBot="1" x14ac:dyDescent="0.35">
      <c r="DG6544" s="156"/>
    </row>
    <row r="6545" spans="111:111" ht="15" thickBot="1" x14ac:dyDescent="0.35">
      <c r="DG6545" s="156"/>
    </row>
    <row r="6546" spans="111:111" ht="15" thickBot="1" x14ac:dyDescent="0.35">
      <c r="DG6546" s="156"/>
    </row>
    <row r="6547" spans="111:111" ht="15" thickBot="1" x14ac:dyDescent="0.35">
      <c r="DG6547" s="156"/>
    </row>
    <row r="6548" spans="111:111" ht="15" thickBot="1" x14ac:dyDescent="0.35">
      <c r="DG6548" s="156"/>
    </row>
    <row r="6549" spans="111:111" ht="15" thickBot="1" x14ac:dyDescent="0.35">
      <c r="DG6549" s="156"/>
    </row>
    <row r="6550" spans="111:111" ht="15" thickBot="1" x14ac:dyDescent="0.35">
      <c r="DG6550" s="156"/>
    </row>
    <row r="6551" spans="111:111" ht="15" thickBot="1" x14ac:dyDescent="0.35">
      <c r="DG6551" s="156"/>
    </row>
    <row r="6552" spans="111:111" ht="15" thickBot="1" x14ac:dyDescent="0.35">
      <c r="DG6552" s="156"/>
    </row>
    <row r="6553" spans="111:111" ht="15" thickBot="1" x14ac:dyDescent="0.35">
      <c r="DG6553" s="156"/>
    </row>
    <row r="6554" spans="111:111" ht="15" thickBot="1" x14ac:dyDescent="0.35">
      <c r="DG6554" s="156"/>
    </row>
    <row r="6555" spans="111:111" ht="15" thickBot="1" x14ac:dyDescent="0.35">
      <c r="DG6555" s="156"/>
    </row>
    <row r="6556" spans="111:111" ht="15" thickBot="1" x14ac:dyDescent="0.35">
      <c r="DG6556" s="156"/>
    </row>
    <row r="6557" spans="111:111" ht="15" thickBot="1" x14ac:dyDescent="0.35">
      <c r="DG6557" s="156"/>
    </row>
    <row r="6558" spans="111:111" ht="15" thickBot="1" x14ac:dyDescent="0.35">
      <c r="DG6558" s="156"/>
    </row>
    <row r="6559" spans="111:111" ht="15" thickBot="1" x14ac:dyDescent="0.35">
      <c r="DG6559" s="156"/>
    </row>
    <row r="6560" spans="111:111" ht="15" thickBot="1" x14ac:dyDescent="0.35">
      <c r="DG6560" s="156"/>
    </row>
    <row r="6561" spans="111:111" ht="15" thickBot="1" x14ac:dyDescent="0.35">
      <c r="DG6561" s="156"/>
    </row>
    <row r="6562" spans="111:111" ht="15" thickBot="1" x14ac:dyDescent="0.35">
      <c r="DG6562" s="156"/>
    </row>
    <row r="6563" spans="111:111" ht="15" thickBot="1" x14ac:dyDescent="0.35">
      <c r="DG6563" s="156"/>
    </row>
    <row r="6564" spans="111:111" ht="15" thickBot="1" x14ac:dyDescent="0.35">
      <c r="DG6564" s="156"/>
    </row>
    <row r="6565" spans="111:111" ht="15" thickBot="1" x14ac:dyDescent="0.35">
      <c r="DG6565" s="156"/>
    </row>
    <row r="6566" spans="111:111" ht="15" thickBot="1" x14ac:dyDescent="0.35">
      <c r="DG6566" s="156"/>
    </row>
    <row r="6567" spans="111:111" ht="15" thickBot="1" x14ac:dyDescent="0.35">
      <c r="DG6567" s="156"/>
    </row>
    <row r="6568" spans="111:111" ht="15" thickBot="1" x14ac:dyDescent="0.35">
      <c r="DG6568" s="156"/>
    </row>
    <row r="6569" spans="111:111" ht="15" thickBot="1" x14ac:dyDescent="0.35">
      <c r="DG6569" s="156"/>
    </row>
    <row r="6570" spans="111:111" ht="15" thickBot="1" x14ac:dyDescent="0.35">
      <c r="DG6570" s="156"/>
    </row>
    <row r="6571" spans="111:111" ht="15" thickBot="1" x14ac:dyDescent="0.35">
      <c r="DG6571" s="156"/>
    </row>
    <row r="6572" spans="111:111" ht="15" thickBot="1" x14ac:dyDescent="0.35">
      <c r="DG6572" s="156"/>
    </row>
    <row r="6573" spans="111:111" ht="15" thickBot="1" x14ac:dyDescent="0.35">
      <c r="DG6573" s="156"/>
    </row>
    <row r="6574" spans="111:111" ht="15" thickBot="1" x14ac:dyDescent="0.35">
      <c r="DG6574" s="156"/>
    </row>
    <row r="6575" spans="111:111" ht="15" thickBot="1" x14ac:dyDescent="0.35">
      <c r="DG6575" s="156"/>
    </row>
    <row r="6576" spans="111:111" ht="15" thickBot="1" x14ac:dyDescent="0.35">
      <c r="DG6576" s="156"/>
    </row>
    <row r="6577" spans="111:111" ht="15" thickBot="1" x14ac:dyDescent="0.35">
      <c r="DG6577" s="156"/>
    </row>
    <row r="6578" spans="111:111" ht="15" thickBot="1" x14ac:dyDescent="0.35">
      <c r="DG6578" s="156"/>
    </row>
    <row r="6579" spans="111:111" ht="15" thickBot="1" x14ac:dyDescent="0.35">
      <c r="DG6579" s="156"/>
    </row>
    <row r="6580" spans="111:111" ht="15" thickBot="1" x14ac:dyDescent="0.35">
      <c r="DG6580" s="156"/>
    </row>
    <row r="6581" spans="111:111" ht="15" thickBot="1" x14ac:dyDescent="0.35">
      <c r="DG6581" s="156"/>
    </row>
    <row r="6582" spans="111:111" ht="15" thickBot="1" x14ac:dyDescent="0.35">
      <c r="DG6582" s="156"/>
    </row>
    <row r="6583" spans="111:111" ht="15" thickBot="1" x14ac:dyDescent="0.35">
      <c r="DG6583" s="156"/>
    </row>
    <row r="6584" spans="111:111" ht="15" thickBot="1" x14ac:dyDescent="0.35">
      <c r="DG6584" s="156"/>
    </row>
    <row r="6585" spans="111:111" ht="15" thickBot="1" x14ac:dyDescent="0.35">
      <c r="DG6585" s="156"/>
    </row>
    <row r="6586" spans="111:111" ht="15" thickBot="1" x14ac:dyDescent="0.35">
      <c r="DG6586" s="156"/>
    </row>
    <row r="6587" spans="111:111" ht="15" thickBot="1" x14ac:dyDescent="0.35">
      <c r="DG6587" s="156"/>
    </row>
    <row r="6588" spans="111:111" ht="15" thickBot="1" x14ac:dyDescent="0.35">
      <c r="DG6588" s="156"/>
    </row>
    <row r="6589" spans="111:111" ht="15" thickBot="1" x14ac:dyDescent="0.35">
      <c r="DG6589" s="156"/>
    </row>
    <row r="6590" spans="111:111" ht="15" thickBot="1" x14ac:dyDescent="0.35">
      <c r="DG6590" s="156"/>
    </row>
    <row r="6591" spans="111:111" ht="15" thickBot="1" x14ac:dyDescent="0.35">
      <c r="DG6591" s="156"/>
    </row>
    <row r="6592" spans="111:111" ht="15" thickBot="1" x14ac:dyDescent="0.35">
      <c r="DG6592" s="156"/>
    </row>
    <row r="6593" spans="111:111" ht="15" thickBot="1" x14ac:dyDescent="0.35">
      <c r="DG6593" s="156"/>
    </row>
    <row r="6594" spans="111:111" ht="15" thickBot="1" x14ac:dyDescent="0.35">
      <c r="DG6594" s="156"/>
    </row>
    <row r="6595" spans="111:111" ht="15" thickBot="1" x14ac:dyDescent="0.35">
      <c r="DG6595" s="156"/>
    </row>
    <row r="6596" spans="111:111" ht="15" thickBot="1" x14ac:dyDescent="0.35">
      <c r="DG6596" s="156"/>
    </row>
    <row r="6597" spans="111:111" ht="15" thickBot="1" x14ac:dyDescent="0.35">
      <c r="DG6597" s="156"/>
    </row>
    <row r="6598" spans="111:111" ht="15" thickBot="1" x14ac:dyDescent="0.35">
      <c r="DG6598" s="156"/>
    </row>
    <row r="6599" spans="111:111" ht="15" thickBot="1" x14ac:dyDescent="0.35">
      <c r="DG6599" s="156"/>
    </row>
    <row r="6600" spans="111:111" ht="15" thickBot="1" x14ac:dyDescent="0.35">
      <c r="DG6600" s="156"/>
    </row>
    <row r="6601" spans="111:111" ht="15" thickBot="1" x14ac:dyDescent="0.35">
      <c r="DG6601" s="156"/>
    </row>
    <row r="6602" spans="111:111" ht="15" thickBot="1" x14ac:dyDescent="0.35">
      <c r="DG6602" s="156"/>
    </row>
    <row r="6603" spans="111:111" ht="15" thickBot="1" x14ac:dyDescent="0.35">
      <c r="DG6603" s="156"/>
    </row>
    <row r="6604" spans="111:111" ht="15" thickBot="1" x14ac:dyDescent="0.35">
      <c r="DG6604" s="156"/>
    </row>
    <row r="6605" spans="111:111" ht="15" thickBot="1" x14ac:dyDescent="0.35">
      <c r="DG6605" s="156"/>
    </row>
    <row r="6606" spans="111:111" ht="15" thickBot="1" x14ac:dyDescent="0.35">
      <c r="DG6606" s="156"/>
    </row>
    <row r="6607" spans="111:111" ht="15" thickBot="1" x14ac:dyDescent="0.35">
      <c r="DG6607" s="156"/>
    </row>
    <row r="6608" spans="111:111" ht="15" thickBot="1" x14ac:dyDescent="0.35">
      <c r="DG6608" s="156"/>
    </row>
    <row r="6609" spans="111:111" ht="15" thickBot="1" x14ac:dyDescent="0.35">
      <c r="DG6609" s="156"/>
    </row>
    <row r="6610" spans="111:111" ht="15" thickBot="1" x14ac:dyDescent="0.35">
      <c r="DG6610" s="156"/>
    </row>
    <row r="6611" spans="111:111" ht="15" thickBot="1" x14ac:dyDescent="0.35">
      <c r="DG6611" s="156"/>
    </row>
    <row r="6612" spans="111:111" ht="15" thickBot="1" x14ac:dyDescent="0.35">
      <c r="DG6612" s="156"/>
    </row>
    <row r="6613" spans="111:111" ht="15" thickBot="1" x14ac:dyDescent="0.35">
      <c r="DG6613" s="156"/>
    </row>
    <row r="6614" spans="111:111" ht="15" thickBot="1" x14ac:dyDescent="0.35">
      <c r="DG6614" s="156"/>
    </row>
    <row r="6615" spans="111:111" ht="15" thickBot="1" x14ac:dyDescent="0.35">
      <c r="DG6615" s="156"/>
    </row>
    <row r="6616" spans="111:111" ht="15" thickBot="1" x14ac:dyDescent="0.35">
      <c r="DG6616" s="156"/>
    </row>
    <row r="6617" spans="111:111" ht="15" thickBot="1" x14ac:dyDescent="0.35">
      <c r="DG6617" s="156"/>
    </row>
    <row r="6618" spans="111:111" ht="15" thickBot="1" x14ac:dyDescent="0.35">
      <c r="DG6618" s="156"/>
    </row>
    <row r="6619" spans="111:111" ht="15" thickBot="1" x14ac:dyDescent="0.35">
      <c r="DG6619" s="156"/>
    </row>
    <row r="6620" spans="111:111" ht="15" thickBot="1" x14ac:dyDescent="0.35">
      <c r="DG6620" s="156"/>
    </row>
    <row r="6621" spans="111:111" ht="15" thickBot="1" x14ac:dyDescent="0.35">
      <c r="DG6621" s="156"/>
    </row>
    <row r="6622" spans="111:111" ht="15" thickBot="1" x14ac:dyDescent="0.35">
      <c r="DG6622" s="156"/>
    </row>
    <row r="6623" spans="111:111" ht="15" thickBot="1" x14ac:dyDescent="0.35">
      <c r="DG6623" s="156"/>
    </row>
    <row r="6624" spans="111:111" ht="15" thickBot="1" x14ac:dyDescent="0.35">
      <c r="DG6624" s="156"/>
    </row>
    <row r="6625" spans="111:111" ht="15" thickBot="1" x14ac:dyDescent="0.35">
      <c r="DG6625" s="156"/>
    </row>
    <row r="6626" spans="111:111" ht="15" thickBot="1" x14ac:dyDescent="0.35">
      <c r="DG6626" s="156"/>
    </row>
    <row r="6627" spans="111:111" ht="15" thickBot="1" x14ac:dyDescent="0.35">
      <c r="DG6627" s="156"/>
    </row>
    <row r="6628" spans="111:111" ht="15" thickBot="1" x14ac:dyDescent="0.35">
      <c r="DG6628" s="156"/>
    </row>
    <row r="6629" spans="111:111" ht="15" thickBot="1" x14ac:dyDescent="0.35">
      <c r="DG6629" s="156"/>
    </row>
    <row r="6630" spans="111:111" ht="15" thickBot="1" x14ac:dyDescent="0.35">
      <c r="DG6630" s="156"/>
    </row>
    <row r="6631" spans="111:111" ht="15" thickBot="1" x14ac:dyDescent="0.35">
      <c r="DG6631" s="156"/>
    </row>
    <row r="6632" spans="111:111" ht="15" thickBot="1" x14ac:dyDescent="0.35">
      <c r="DG6632" s="156"/>
    </row>
    <row r="6633" spans="111:111" ht="15" thickBot="1" x14ac:dyDescent="0.35">
      <c r="DG6633" s="156"/>
    </row>
    <row r="6634" spans="111:111" ht="15" thickBot="1" x14ac:dyDescent="0.35">
      <c r="DG6634" s="156"/>
    </row>
    <row r="6635" spans="111:111" ht="15" thickBot="1" x14ac:dyDescent="0.35">
      <c r="DG6635" s="156"/>
    </row>
    <row r="6636" spans="111:111" ht="15" thickBot="1" x14ac:dyDescent="0.35">
      <c r="DG6636" s="156"/>
    </row>
    <row r="6637" spans="111:111" ht="15" thickBot="1" x14ac:dyDescent="0.35">
      <c r="DG6637" s="156"/>
    </row>
    <row r="6638" spans="111:111" ht="15" thickBot="1" x14ac:dyDescent="0.35">
      <c r="DG6638" s="156"/>
    </row>
    <row r="6639" spans="111:111" ht="15" thickBot="1" x14ac:dyDescent="0.35">
      <c r="DG6639" s="156"/>
    </row>
    <row r="6640" spans="111:111" ht="15" thickBot="1" x14ac:dyDescent="0.35">
      <c r="DG6640" s="156"/>
    </row>
    <row r="6641" spans="111:111" ht="15" thickBot="1" x14ac:dyDescent="0.35">
      <c r="DG6641" s="156"/>
    </row>
    <row r="6642" spans="111:111" ht="15" thickBot="1" x14ac:dyDescent="0.35">
      <c r="DG6642" s="156"/>
    </row>
    <row r="6643" spans="111:111" ht="15" thickBot="1" x14ac:dyDescent="0.35">
      <c r="DG6643" s="156"/>
    </row>
    <row r="6644" spans="111:111" ht="15" thickBot="1" x14ac:dyDescent="0.35">
      <c r="DG6644" s="156"/>
    </row>
    <row r="6645" spans="111:111" ht="15" thickBot="1" x14ac:dyDescent="0.35">
      <c r="DG6645" s="156"/>
    </row>
    <row r="6646" spans="111:111" ht="15" thickBot="1" x14ac:dyDescent="0.35">
      <c r="DG6646" s="156"/>
    </row>
    <row r="6647" spans="111:111" ht="15" thickBot="1" x14ac:dyDescent="0.35">
      <c r="DG6647" s="156"/>
    </row>
    <row r="6648" spans="111:111" ht="15" thickBot="1" x14ac:dyDescent="0.35">
      <c r="DG6648" s="156"/>
    </row>
    <row r="6649" spans="111:111" ht="15" thickBot="1" x14ac:dyDescent="0.35">
      <c r="DG6649" s="156"/>
    </row>
    <row r="6650" spans="111:111" ht="15" thickBot="1" x14ac:dyDescent="0.35">
      <c r="DG6650" s="156"/>
    </row>
    <row r="6651" spans="111:111" ht="15" thickBot="1" x14ac:dyDescent="0.35">
      <c r="DG6651" s="156"/>
    </row>
    <row r="6652" spans="111:111" ht="15" thickBot="1" x14ac:dyDescent="0.35">
      <c r="DG6652" s="156"/>
    </row>
    <row r="6653" spans="111:111" ht="15" thickBot="1" x14ac:dyDescent="0.35">
      <c r="DG6653" s="156"/>
    </row>
    <row r="6654" spans="111:111" ht="15" thickBot="1" x14ac:dyDescent="0.35">
      <c r="DG6654" s="156"/>
    </row>
    <row r="6655" spans="111:111" ht="15" thickBot="1" x14ac:dyDescent="0.35">
      <c r="DG6655" s="156"/>
    </row>
    <row r="6656" spans="111:111" ht="15" thickBot="1" x14ac:dyDescent="0.35">
      <c r="DG6656" s="156"/>
    </row>
    <row r="6657" spans="111:111" ht="15" thickBot="1" x14ac:dyDescent="0.35">
      <c r="DG6657" s="156"/>
    </row>
    <row r="6658" spans="111:111" ht="15" thickBot="1" x14ac:dyDescent="0.35">
      <c r="DG6658" s="156"/>
    </row>
    <row r="6659" spans="111:111" ht="15" thickBot="1" x14ac:dyDescent="0.35">
      <c r="DG6659" s="156"/>
    </row>
    <row r="6660" spans="111:111" ht="15" thickBot="1" x14ac:dyDescent="0.35">
      <c r="DG6660" s="156"/>
    </row>
    <row r="6661" spans="111:111" ht="15" thickBot="1" x14ac:dyDescent="0.35">
      <c r="DG6661" s="156"/>
    </row>
    <row r="6662" spans="111:111" ht="15" thickBot="1" x14ac:dyDescent="0.35">
      <c r="DG6662" s="156"/>
    </row>
    <row r="6663" spans="111:111" ht="15" thickBot="1" x14ac:dyDescent="0.35">
      <c r="DG6663" s="156"/>
    </row>
    <row r="6664" spans="111:111" ht="15" thickBot="1" x14ac:dyDescent="0.35">
      <c r="DG6664" s="156"/>
    </row>
    <row r="6665" spans="111:111" ht="15" thickBot="1" x14ac:dyDescent="0.35">
      <c r="DG6665" s="156"/>
    </row>
    <row r="6666" spans="111:111" ht="15" thickBot="1" x14ac:dyDescent="0.35">
      <c r="DG6666" s="156"/>
    </row>
    <row r="6667" spans="111:111" ht="15" thickBot="1" x14ac:dyDescent="0.35">
      <c r="DG6667" s="156"/>
    </row>
    <row r="6668" spans="111:111" ht="15" thickBot="1" x14ac:dyDescent="0.35">
      <c r="DG6668" s="156"/>
    </row>
    <row r="6669" spans="111:111" ht="15" thickBot="1" x14ac:dyDescent="0.35">
      <c r="DG6669" s="156"/>
    </row>
    <row r="6670" spans="111:111" ht="15" thickBot="1" x14ac:dyDescent="0.35">
      <c r="DG6670" s="156"/>
    </row>
    <row r="6671" spans="111:111" ht="15" thickBot="1" x14ac:dyDescent="0.35">
      <c r="DG6671" s="156"/>
    </row>
    <row r="6672" spans="111:111" ht="15" thickBot="1" x14ac:dyDescent="0.35">
      <c r="DG6672" s="156"/>
    </row>
    <row r="6673" spans="111:111" ht="15" thickBot="1" x14ac:dyDescent="0.35">
      <c r="DG6673" s="156"/>
    </row>
    <row r="6674" spans="111:111" ht="15" thickBot="1" x14ac:dyDescent="0.35">
      <c r="DG6674" s="156"/>
    </row>
    <row r="6675" spans="111:111" ht="15" thickBot="1" x14ac:dyDescent="0.35">
      <c r="DG6675" s="156"/>
    </row>
    <row r="6676" spans="111:111" ht="15" thickBot="1" x14ac:dyDescent="0.35">
      <c r="DG6676" s="156"/>
    </row>
    <row r="6677" spans="111:111" ht="15" thickBot="1" x14ac:dyDescent="0.35">
      <c r="DG6677" s="156"/>
    </row>
    <row r="6678" spans="111:111" ht="15" thickBot="1" x14ac:dyDescent="0.35">
      <c r="DG6678" s="156"/>
    </row>
    <row r="6679" spans="111:111" ht="15" thickBot="1" x14ac:dyDescent="0.35">
      <c r="DG6679" s="156"/>
    </row>
    <row r="6680" spans="111:111" ht="15" thickBot="1" x14ac:dyDescent="0.35">
      <c r="DG6680" s="156"/>
    </row>
    <row r="6681" spans="111:111" ht="15" thickBot="1" x14ac:dyDescent="0.35">
      <c r="DG6681" s="156"/>
    </row>
    <row r="6682" spans="111:111" ht="15" thickBot="1" x14ac:dyDescent="0.35">
      <c r="DG6682" s="156"/>
    </row>
    <row r="6683" spans="111:111" ht="15" thickBot="1" x14ac:dyDescent="0.35">
      <c r="DG6683" s="156"/>
    </row>
    <row r="6684" spans="111:111" ht="15" thickBot="1" x14ac:dyDescent="0.35">
      <c r="DG6684" s="156"/>
    </row>
    <row r="6685" spans="111:111" ht="15" thickBot="1" x14ac:dyDescent="0.35">
      <c r="DG6685" s="156"/>
    </row>
    <row r="6686" spans="111:111" ht="15" thickBot="1" x14ac:dyDescent="0.35">
      <c r="DG6686" s="156"/>
    </row>
    <row r="6687" spans="111:111" ht="15" thickBot="1" x14ac:dyDescent="0.35">
      <c r="DG6687" s="156"/>
    </row>
    <row r="6688" spans="111:111" ht="15" thickBot="1" x14ac:dyDescent="0.35">
      <c r="DG6688" s="156"/>
    </row>
    <row r="6689" spans="111:111" ht="15" thickBot="1" x14ac:dyDescent="0.35">
      <c r="DG6689" s="156"/>
    </row>
    <row r="6690" spans="111:111" ht="15" thickBot="1" x14ac:dyDescent="0.35">
      <c r="DG6690" s="156"/>
    </row>
    <row r="6691" spans="111:111" ht="15" thickBot="1" x14ac:dyDescent="0.35">
      <c r="DG6691" s="156"/>
    </row>
    <row r="6692" spans="111:111" ht="15" thickBot="1" x14ac:dyDescent="0.35">
      <c r="DG6692" s="156"/>
    </row>
    <row r="6693" spans="111:111" ht="15" thickBot="1" x14ac:dyDescent="0.35">
      <c r="DG6693" s="156"/>
    </row>
    <row r="6694" spans="111:111" ht="15" thickBot="1" x14ac:dyDescent="0.35">
      <c r="DG6694" s="156"/>
    </row>
    <row r="6695" spans="111:111" ht="15" thickBot="1" x14ac:dyDescent="0.35">
      <c r="DG6695" s="156"/>
    </row>
    <row r="6696" spans="111:111" ht="15" thickBot="1" x14ac:dyDescent="0.35">
      <c r="DG6696" s="156"/>
    </row>
    <row r="6697" spans="111:111" ht="15" thickBot="1" x14ac:dyDescent="0.35">
      <c r="DG6697" s="156"/>
    </row>
    <row r="6698" spans="111:111" ht="15" thickBot="1" x14ac:dyDescent="0.35">
      <c r="DG6698" s="156"/>
    </row>
    <row r="6699" spans="111:111" ht="15" thickBot="1" x14ac:dyDescent="0.35">
      <c r="DG6699" s="156"/>
    </row>
    <row r="6700" spans="111:111" ht="15" thickBot="1" x14ac:dyDescent="0.35">
      <c r="DG6700" s="156"/>
    </row>
    <row r="6701" spans="111:111" ht="15" thickBot="1" x14ac:dyDescent="0.35">
      <c r="DG6701" s="156"/>
    </row>
    <row r="6702" spans="111:111" ht="15" thickBot="1" x14ac:dyDescent="0.35">
      <c r="DG6702" s="156"/>
    </row>
    <row r="6703" spans="111:111" ht="15" thickBot="1" x14ac:dyDescent="0.35">
      <c r="DG6703" s="156"/>
    </row>
    <row r="6704" spans="111:111" ht="15" thickBot="1" x14ac:dyDescent="0.35">
      <c r="DG6704" s="156"/>
    </row>
    <row r="6705" spans="111:111" ht="15" thickBot="1" x14ac:dyDescent="0.35">
      <c r="DG6705" s="156"/>
    </row>
    <row r="6706" spans="111:111" ht="15" thickBot="1" x14ac:dyDescent="0.35">
      <c r="DG6706" s="156"/>
    </row>
    <row r="6707" spans="111:111" ht="15" thickBot="1" x14ac:dyDescent="0.35">
      <c r="DG6707" s="156"/>
    </row>
    <row r="6708" spans="111:111" ht="15" thickBot="1" x14ac:dyDescent="0.35">
      <c r="DG6708" s="156"/>
    </row>
    <row r="6709" spans="111:111" ht="15" thickBot="1" x14ac:dyDescent="0.35">
      <c r="DG6709" s="156"/>
    </row>
    <row r="6710" spans="111:111" ht="15" thickBot="1" x14ac:dyDescent="0.35">
      <c r="DG6710" s="156"/>
    </row>
    <row r="6711" spans="111:111" ht="15" thickBot="1" x14ac:dyDescent="0.35">
      <c r="DG6711" s="156"/>
    </row>
    <row r="6712" spans="111:111" ht="15" thickBot="1" x14ac:dyDescent="0.35">
      <c r="DG6712" s="156"/>
    </row>
    <row r="6713" spans="111:111" ht="15" thickBot="1" x14ac:dyDescent="0.35">
      <c r="DG6713" s="156"/>
    </row>
    <row r="6714" spans="111:111" ht="15" thickBot="1" x14ac:dyDescent="0.35">
      <c r="DG6714" s="156"/>
    </row>
    <row r="6715" spans="111:111" ht="15" thickBot="1" x14ac:dyDescent="0.35">
      <c r="DG6715" s="156"/>
    </row>
    <row r="6716" spans="111:111" ht="15" thickBot="1" x14ac:dyDescent="0.35">
      <c r="DG6716" s="156"/>
    </row>
    <row r="6717" spans="111:111" ht="15" thickBot="1" x14ac:dyDescent="0.35">
      <c r="DG6717" s="156"/>
    </row>
    <row r="6718" spans="111:111" ht="15" thickBot="1" x14ac:dyDescent="0.35">
      <c r="DG6718" s="156"/>
    </row>
    <row r="6719" spans="111:111" ht="15" thickBot="1" x14ac:dyDescent="0.35">
      <c r="DG6719" s="156"/>
    </row>
    <row r="6720" spans="111:111" ht="15" thickBot="1" x14ac:dyDescent="0.35">
      <c r="DG6720" s="156"/>
    </row>
    <row r="6721" spans="111:111" ht="15" thickBot="1" x14ac:dyDescent="0.35">
      <c r="DG6721" s="156"/>
    </row>
    <row r="6722" spans="111:111" ht="15" thickBot="1" x14ac:dyDescent="0.35">
      <c r="DG6722" s="156"/>
    </row>
    <row r="6723" spans="111:111" ht="15" thickBot="1" x14ac:dyDescent="0.35">
      <c r="DG6723" s="156"/>
    </row>
    <row r="6724" spans="111:111" ht="15" thickBot="1" x14ac:dyDescent="0.35">
      <c r="DG6724" s="156"/>
    </row>
    <row r="6725" spans="111:111" ht="15" thickBot="1" x14ac:dyDescent="0.35">
      <c r="DG6725" s="156"/>
    </row>
    <row r="6726" spans="111:111" ht="15" thickBot="1" x14ac:dyDescent="0.35">
      <c r="DG6726" s="156"/>
    </row>
    <row r="6727" spans="111:111" ht="15" thickBot="1" x14ac:dyDescent="0.35">
      <c r="DG6727" s="156"/>
    </row>
    <row r="6728" spans="111:111" ht="15" thickBot="1" x14ac:dyDescent="0.35">
      <c r="DG6728" s="156"/>
    </row>
    <row r="6729" spans="111:111" ht="15" thickBot="1" x14ac:dyDescent="0.35">
      <c r="DG6729" s="156"/>
    </row>
    <row r="6730" spans="111:111" ht="15" thickBot="1" x14ac:dyDescent="0.35">
      <c r="DG6730" s="156"/>
    </row>
    <row r="6731" spans="111:111" ht="15" thickBot="1" x14ac:dyDescent="0.35">
      <c r="DG6731" s="156"/>
    </row>
    <row r="6732" spans="111:111" ht="15" thickBot="1" x14ac:dyDescent="0.35">
      <c r="DG6732" s="156"/>
    </row>
    <row r="6733" spans="111:111" ht="15" thickBot="1" x14ac:dyDescent="0.35">
      <c r="DG6733" s="156"/>
    </row>
    <row r="6734" spans="111:111" ht="15" thickBot="1" x14ac:dyDescent="0.35">
      <c r="DG6734" s="156"/>
    </row>
    <row r="6735" spans="111:111" ht="15" thickBot="1" x14ac:dyDescent="0.35">
      <c r="DG6735" s="156"/>
    </row>
    <row r="6736" spans="111:111" ht="15" thickBot="1" x14ac:dyDescent="0.35">
      <c r="DG6736" s="156"/>
    </row>
    <row r="6737" spans="111:111" ht="15" thickBot="1" x14ac:dyDescent="0.35">
      <c r="DG6737" s="156"/>
    </row>
    <row r="6738" spans="111:111" ht="15" thickBot="1" x14ac:dyDescent="0.35">
      <c r="DG6738" s="156"/>
    </row>
    <row r="6739" spans="111:111" ht="15" thickBot="1" x14ac:dyDescent="0.35">
      <c r="DG6739" s="156"/>
    </row>
    <row r="6740" spans="111:111" ht="15" thickBot="1" x14ac:dyDescent="0.35">
      <c r="DG6740" s="156"/>
    </row>
    <row r="6741" spans="111:111" ht="15" thickBot="1" x14ac:dyDescent="0.35">
      <c r="DG6741" s="156"/>
    </row>
    <row r="6742" spans="111:111" ht="15" thickBot="1" x14ac:dyDescent="0.35">
      <c r="DG6742" s="156"/>
    </row>
    <row r="6743" spans="111:111" ht="15" thickBot="1" x14ac:dyDescent="0.35">
      <c r="DG6743" s="156"/>
    </row>
    <row r="6744" spans="111:111" ht="15" thickBot="1" x14ac:dyDescent="0.35">
      <c r="DG6744" s="156"/>
    </row>
    <row r="6745" spans="111:111" ht="15" thickBot="1" x14ac:dyDescent="0.35">
      <c r="DG6745" s="156"/>
    </row>
    <row r="6746" spans="111:111" ht="15" thickBot="1" x14ac:dyDescent="0.35">
      <c r="DG6746" s="156"/>
    </row>
    <row r="6747" spans="111:111" ht="15" thickBot="1" x14ac:dyDescent="0.35">
      <c r="DG6747" s="156"/>
    </row>
    <row r="6748" spans="111:111" ht="15" thickBot="1" x14ac:dyDescent="0.35">
      <c r="DG6748" s="156"/>
    </row>
    <row r="6749" spans="111:111" ht="15" thickBot="1" x14ac:dyDescent="0.35">
      <c r="DG6749" s="156"/>
    </row>
    <row r="6750" spans="111:111" ht="15" thickBot="1" x14ac:dyDescent="0.35">
      <c r="DG6750" s="156"/>
    </row>
    <row r="6751" spans="111:111" ht="15" thickBot="1" x14ac:dyDescent="0.35">
      <c r="DG6751" s="156"/>
    </row>
    <row r="6752" spans="111:111" ht="15" thickBot="1" x14ac:dyDescent="0.35">
      <c r="DG6752" s="156"/>
    </row>
    <row r="6753" spans="111:111" ht="15" thickBot="1" x14ac:dyDescent="0.35">
      <c r="DG6753" s="156"/>
    </row>
    <row r="6754" spans="111:111" ht="15" thickBot="1" x14ac:dyDescent="0.35">
      <c r="DG6754" s="156"/>
    </row>
    <row r="6755" spans="111:111" ht="15" thickBot="1" x14ac:dyDescent="0.35">
      <c r="DG6755" s="156"/>
    </row>
    <row r="6756" spans="111:111" ht="15" thickBot="1" x14ac:dyDescent="0.35">
      <c r="DG6756" s="156"/>
    </row>
    <row r="6757" spans="111:111" ht="15" thickBot="1" x14ac:dyDescent="0.35">
      <c r="DG6757" s="156"/>
    </row>
    <row r="6758" spans="111:111" ht="15" thickBot="1" x14ac:dyDescent="0.35">
      <c r="DG6758" s="156"/>
    </row>
    <row r="6759" spans="111:111" ht="15" thickBot="1" x14ac:dyDescent="0.35">
      <c r="DG6759" s="156"/>
    </row>
    <row r="6760" spans="111:111" ht="15" thickBot="1" x14ac:dyDescent="0.35">
      <c r="DG6760" s="156"/>
    </row>
    <row r="6761" spans="111:111" ht="15" thickBot="1" x14ac:dyDescent="0.35">
      <c r="DG6761" s="156"/>
    </row>
    <row r="6762" spans="111:111" ht="15" thickBot="1" x14ac:dyDescent="0.35">
      <c r="DG6762" s="156"/>
    </row>
    <row r="6763" spans="111:111" ht="15" thickBot="1" x14ac:dyDescent="0.35">
      <c r="DG6763" s="156"/>
    </row>
    <row r="6764" spans="111:111" ht="15" thickBot="1" x14ac:dyDescent="0.35">
      <c r="DG6764" s="156"/>
    </row>
    <row r="6765" spans="111:111" ht="15" thickBot="1" x14ac:dyDescent="0.35">
      <c r="DG6765" s="156"/>
    </row>
    <row r="6766" spans="111:111" ht="15" thickBot="1" x14ac:dyDescent="0.35">
      <c r="DG6766" s="156"/>
    </row>
    <row r="6767" spans="111:111" ht="15" thickBot="1" x14ac:dyDescent="0.35">
      <c r="DG6767" s="156"/>
    </row>
    <row r="6768" spans="111:111" ht="15" thickBot="1" x14ac:dyDescent="0.35">
      <c r="DG6768" s="156"/>
    </row>
    <row r="6769" spans="111:111" ht="15" thickBot="1" x14ac:dyDescent="0.35">
      <c r="DG6769" s="156"/>
    </row>
    <row r="6770" spans="111:111" ht="15" thickBot="1" x14ac:dyDescent="0.35">
      <c r="DG6770" s="156"/>
    </row>
    <row r="6771" spans="111:111" ht="15" thickBot="1" x14ac:dyDescent="0.35">
      <c r="DG6771" s="156"/>
    </row>
    <row r="6772" spans="111:111" ht="15" thickBot="1" x14ac:dyDescent="0.35">
      <c r="DG6772" s="156"/>
    </row>
    <row r="6773" spans="111:111" ht="15" thickBot="1" x14ac:dyDescent="0.35">
      <c r="DG6773" s="156"/>
    </row>
    <row r="6774" spans="111:111" ht="15" thickBot="1" x14ac:dyDescent="0.35">
      <c r="DG6774" s="156"/>
    </row>
    <row r="6775" spans="111:111" ht="15" thickBot="1" x14ac:dyDescent="0.35">
      <c r="DG6775" s="156"/>
    </row>
    <row r="6776" spans="111:111" ht="15" thickBot="1" x14ac:dyDescent="0.35">
      <c r="DG6776" s="156"/>
    </row>
    <row r="6777" spans="111:111" ht="15" thickBot="1" x14ac:dyDescent="0.35">
      <c r="DG6777" s="156"/>
    </row>
    <row r="6778" spans="111:111" ht="15" thickBot="1" x14ac:dyDescent="0.35">
      <c r="DG6778" s="156"/>
    </row>
    <row r="6779" spans="111:111" ht="15" thickBot="1" x14ac:dyDescent="0.35">
      <c r="DG6779" s="156"/>
    </row>
    <row r="6780" spans="111:111" ht="15" thickBot="1" x14ac:dyDescent="0.35">
      <c r="DG6780" s="156"/>
    </row>
    <row r="6781" spans="111:111" ht="15" thickBot="1" x14ac:dyDescent="0.35">
      <c r="DG6781" s="156"/>
    </row>
    <row r="6782" spans="111:111" ht="15" thickBot="1" x14ac:dyDescent="0.35">
      <c r="DG6782" s="156"/>
    </row>
    <row r="6783" spans="111:111" ht="15" thickBot="1" x14ac:dyDescent="0.35">
      <c r="DG6783" s="156"/>
    </row>
    <row r="6784" spans="111:111" ht="15" thickBot="1" x14ac:dyDescent="0.35">
      <c r="DG6784" s="156"/>
    </row>
    <row r="6785" spans="111:111" ht="15" thickBot="1" x14ac:dyDescent="0.35">
      <c r="DG6785" s="156"/>
    </row>
    <row r="6786" spans="111:111" ht="15" thickBot="1" x14ac:dyDescent="0.35">
      <c r="DG6786" s="156"/>
    </row>
    <row r="6787" spans="111:111" ht="15" thickBot="1" x14ac:dyDescent="0.35">
      <c r="DG6787" s="156"/>
    </row>
    <row r="6788" spans="111:111" ht="15" thickBot="1" x14ac:dyDescent="0.35">
      <c r="DG6788" s="156"/>
    </row>
    <row r="6789" spans="111:111" ht="15" thickBot="1" x14ac:dyDescent="0.35">
      <c r="DG6789" s="156"/>
    </row>
    <row r="6790" spans="111:111" ht="15" thickBot="1" x14ac:dyDescent="0.35">
      <c r="DG6790" s="156"/>
    </row>
    <row r="6791" spans="111:111" ht="15" thickBot="1" x14ac:dyDescent="0.35">
      <c r="DG6791" s="156"/>
    </row>
    <row r="6792" spans="111:111" ht="15" thickBot="1" x14ac:dyDescent="0.35">
      <c r="DG6792" s="156"/>
    </row>
    <row r="6793" spans="111:111" ht="15" thickBot="1" x14ac:dyDescent="0.35">
      <c r="DG6793" s="156"/>
    </row>
    <row r="6794" spans="111:111" ht="15" thickBot="1" x14ac:dyDescent="0.35">
      <c r="DG6794" s="156"/>
    </row>
    <row r="6795" spans="111:111" ht="15" thickBot="1" x14ac:dyDescent="0.35">
      <c r="DG6795" s="156"/>
    </row>
    <row r="6796" spans="111:111" ht="15" thickBot="1" x14ac:dyDescent="0.35">
      <c r="DG6796" s="156"/>
    </row>
    <row r="6797" spans="111:111" ht="15" thickBot="1" x14ac:dyDescent="0.35">
      <c r="DG6797" s="156"/>
    </row>
    <row r="6798" spans="111:111" ht="15" thickBot="1" x14ac:dyDescent="0.35">
      <c r="DG6798" s="156"/>
    </row>
    <row r="6799" spans="111:111" ht="15" thickBot="1" x14ac:dyDescent="0.35">
      <c r="DG6799" s="156"/>
    </row>
    <row r="6800" spans="111:111" ht="15" thickBot="1" x14ac:dyDescent="0.35">
      <c r="DG6800" s="156"/>
    </row>
    <row r="6801" spans="111:111" ht="15" thickBot="1" x14ac:dyDescent="0.35">
      <c r="DG6801" s="156"/>
    </row>
    <row r="6802" spans="111:111" ht="15" thickBot="1" x14ac:dyDescent="0.35">
      <c r="DG6802" s="156"/>
    </row>
    <row r="6803" spans="111:111" ht="15" thickBot="1" x14ac:dyDescent="0.35">
      <c r="DG6803" s="156"/>
    </row>
    <row r="6804" spans="111:111" ht="15" thickBot="1" x14ac:dyDescent="0.35">
      <c r="DG6804" s="156"/>
    </row>
    <row r="6805" spans="111:111" ht="15" thickBot="1" x14ac:dyDescent="0.35">
      <c r="DG6805" s="156"/>
    </row>
    <row r="6806" spans="111:111" ht="15" thickBot="1" x14ac:dyDescent="0.35">
      <c r="DG6806" s="156"/>
    </row>
    <row r="6807" spans="111:111" ht="15" thickBot="1" x14ac:dyDescent="0.35">
      <c r="DG6807" s="156"/>
    </row>
    <row r="6808" spans="111:111" ht="15" thickBot="1" x14ac:dyDescent="0.35">
      <c r="DG6808" s="156"/>
    </row>
    <row r="6809" spans="111:111" ht="15" thickBot="1" x14ac:dyDescent="0.35">
      <c r="DG6809" s="156"/>
    </row>
    <row r="6810" spans="111:111" ht="15" thickBot="1" x14ac:dyDescent="0.35">
      <c r="DG6810" s="156"/>
    </row>
    <row r="6811" spans="111:111" ht="15" thickBot="1" x14ac:dyDescent="0.35">
      <c r="DG6811" s="156"/>
    </row>
    <row r="6812" spans="111:111" ht="15" thickBot="1" x14ac:dyDescent="0.35">
      <c r="DG6812" s="156"/>
    </row>
    <row r="6813" spans="111:111" ht="15" thickBot="1" x14ac:dyDescent="0.35">
      <c r="DG6813" s="156"/>
    </row>
    <row r="6814" spans="111:111" ht="15" thickBot="1" x14ac:dyDescent="0.35">
      <c r="DG6814" s="156"/>
    </row>
    <row r="6815" spans="111:111" ht="15" thickBot="1" x14ac:dyDescent="0.35">
      <c r="DG6815" s="156"/>
    </row>
    <row r="6816" spans="111:111" ht="15" thickBot="1" x14ac:dyDescent="0.35">
      <c r="DG6816" s="156"/>
    </row>
    <row r="6817" spans="111:111" ht="15" thickBot="1" x14ac:dyDescent="0.35">
      <c r="DG6817" s="156"/>
    </row>
    <row r="6818" spans="111:111" ht="15" thickBot="1" x14ac:dyDescent="0.35">
      <c r="DG6818" s="156"/>
    </row>
    <row r="6819" spans="111:111" ht="15" thickBot="1" x14ac:dyDescent="0.35">
      <c r="DG6819" s="156"/>
    </row>
    <row r="6820" spans="111:111" ht="15" thickBot="1" x14ac:dyDescent="0.35">
      <c r="DG6820" s="156"/>
    </row>
    <row r="6821" spans="111:111" ht="15" thickBot="1" x14ac:dyDescent="0.35">
      <c r="DG6821" s="156"/>
    </row>
    <row r="6822" spans="111:111" ht="15" thickBot="1" x14ac:dyDescent="0.35">
      <c r="DG6822" s="156"/>
    </row>
    <row r="6823" spans="111:111" ht="15" thickBot="1" x14ac:dyDescent="0.35">
      <c r="DG6823" s="156"/>
    </row>
    <row r="6824" spans="111:111" ht="15" thickBot="1" x14ac:dyDescent="0.35">
      <c r="DG6824" s="156"/>
    </row>
    <row r="6825" spans="111:111" ht="15" thickBot="1" x14ac:dyDescent="0.35">
      <c r="DG6825" s="156"/>
    </row>
    <row r="6826" spans="111:111" ht="15" thickBot="1" x14ac:dyDescent="0.35">
      <c r="DG6826" s="156"/>
    </row>
    <row r="6827" spans="111:111" ht="15" thickBot="1" x14ac:dyDescent="0.35">
      <c r="DG6827" s="156"/>
    </row>
    <row r="6828" spans="111:111" ht="15" thickBot="1" x14ac:dyDescent="0.35">
      <c r="DG6828" s="156"/>
    </row>
    <row r="6829" spans="111:111" ht="15" thickBot="1" x14ac:dyDescent="0.35">
      <c r="DG6829" s="156"/>
    </row>
    <row r="6830" spans="111:111" ht="15" thickBot="1" x14ac:dyDescent="0.35">
      <c r="DG6830" s="156"/>
    </row>
    <row r="6831" spans="111:111" ht="15" thickBot="1" x14ac:dyDescent="0.35">
      <c r="DG6831" s="156"/>
    </row>
    <row r="6832" spans="111:111" ht="15" thickBot="1" x14ac:dyDescent="0.35">
      <c r="DG6832" s="156"/>
    </row>
    <row r="6833" spans="111:111" ht="15" thickBot="1" x14ac:dyDescent="0.35">
      <c r="DG6833" s="156"/>
    </row>
    <row r="6834" spans="111:111" ht="15" thickBot="1" x14ac:dyDescent="0.35">
      <c r="DG6834" s="156"/>
    </row>
    <row r="6835" spans="111:111" ht="15" thickBot="1" x14ac:dyDescent="0.35">
      <c r="DG6835" s="156"/>
    </row>
    <row r="6836" spans="111:111" ht="15" thickBot="1" x14ac:dyDescent="0.35">
      <c r="DG6836" s="156"/>
    </row>
    <row r="6837" spans="111:111" ht="15" thickBot="1" x14ac:dyDescent="0.35">
      <c r="DG6837" s="156"/>
    </row>
    <row r="6838" spans="111:111" ht="15" thickBot="1" x14ac:dyDescent="0.35">
      <c r="DG6838" s="156"/>
    </row>
    <row r="6839" spans="111:111" ht="15" thickBot="1" x14ac:dyDescent="0.35">
      <c r="DG6839" s="156"/>
    </row>
    <row r="6840" spans="111:111" ht="15" thickBot="1" x14ac:dyDescent="0.35">
      <c r="DG6840" s="156"/>
    </row>
    <row r="6841" spans="111:111" ht="15" thickBot="1" x14ac:dyDescent="0.35">
      <c r="DG6841" s="156"/>
    </row>
    <row r="6842" spans="111:111" ht="15" thickBot="1" x14ac:dyDescent="0.35">
      <c r="DG6842" s="156"/>
    </row>
    <row r="6843" spans="111:111" ht="15" thickBot="1" x14ac:dyDescent="0.35">
      <c r="DG6843" s="156"/>
    </row>
    <row r="6844" spans="111:111" ht="15" thickBot="1" x14ac:dyDescent="0.35">
      <c r="DG6844" s="156"/>
    </row>
    <row r="6845" spans="111:111" ht="15" thickBot="1" x14ac:dyDescent="0.35">
      <c r="DG6845" s="156"/>
    </row>
    <row r="6846" spans="111:111" ht="15" thickBot="1" x14ac:dyDescent="0.35">
      <c r="DG6846" s="156"/>
    </row>
    <row r="6847" spans="111:111" ht="15" thickBot="1" x14ac:dyDescent="0.35">
      <c r="DG6847" s="156"/>
    </row>
    <row r="6848" spans="111:111" ht="15" thickBot="1" x14ac:dyDescent="0.35">
      <c r="DG6848" s="156"/>
    </row>
    <row r="6849" spans="111:111" ht="15" thickBot="1" x14ac:dyDescent="0.35">
      <c r="DG6849" s="156"/>
    </row>
    <row r="6850" spans="111:111" ht="15" thickBot="1" x14ac:dyDescent="0.35">
      <c r="DG6850" s="156"/>
    </row>
    <row r="6851" spans="111:111" ht="15" thickBot="1" x14ac:dyDescent="0.35">
      <c r="DG6851" s="156"/>
    </row>
    <row r="6852" spans="111:111" ht="15" thickBot="1" x14ac:dyDescent="0.35">
      <c r="DG6852" s="156"/>
    </row>
    <row r="6853" spans="111:111" ht="15" thickBot="1" x14ac:dyDescent="0.35">
      <c r="DG6853" s="156"/>
    </row>
    <row r="6854" spans="111:111" ht="15" thickBot="1" x14ac:dyDescent="0.35">
      <c r="DG6854" s="156"/>
    </row>
    <row r="6855" spans="111:111" ht="15" thickBot="1" x14ac:dyDescent="0.35">
      <c r="DG6855" s="156"/>
    </row>
    <row r="6856" spans="111:111" ht="15" thickBot="1" x14ac:dyDescent="0.35">
      <c r="DG6856" s="156"/>
    </row>
    <row r="6857" spans="111:111" ht="15" thickBot="1" x14ac:dyDescent="0.35">
      <c r="DG6857" s="156"/>
    </row>
    <row r="6858" spans="111:111" ht="15" thickBot="1" x14ac:dyDescent="0.35">
      <c r="DG6858" s="156"/>
    </row>
    <row r="6859" spans="111:111" ht="15" thickBot="1" x14ac:dyDescent="0.35">
      <c r="DG6859" s="156"/>
    </row>
    <row r="6860" spans="111:111" ht="15" thickBot="1" x14ac:dyDescent="0.35">
      <c r="DG6860" s="156"/>
    </row>
    <row r="6861" spans="111:111" ht="15" thickBot="1" x14ac:dyDescent="0.35">
      <c r="DG6861" s="156"/>
    </row>
    <row r="6862" spans="111:111" ht="15" thickBot="1" x14ac:dyDescent="0.35">
      <c r="DG6862" s="156"/>
    </row>
    <row r="6863" spans="111:111" ht="15" thickBot="1" x14ac:dyDescent="0.35">
      <c r="DG6863" s="156"/>
    </row>
    <row r="6864" spans="111:111" ht="15" thickBot="1" x14ac:dyDescent="0.35">
      <c r="DG6864" s="156"/>
    </row>
    <row r="6865" spans="111:111" ht="15" thickBot="1" x14ac:dyDescent="0.35">
      <c r="DG6865" s="156"/>
    </row>
    <row r="6866" spans="111:111" ht="15" thickBot="1" x14ac:dyDescent="0.35">
      <c r="DG6866" s="156"/>
    </row>
    <row r="6867" spans="111:111" ht="15" thickBot="1" x14ac:dyDescent="0.35">
      <c r="DG6867" s="156"/>
    </row>
    <row r="6868" spans="111:111" ht="15" thickBot="1" x14ac:dyDescent="0.35">
      <c r="DG6868" s="156"/>
    </row>
    <row r="6869" spans="111:111" ht="15" thickBot="1" x14ac:dyDescent="0.35">
      <c r="DG6869" s="156"/>
    </row>
    <row r="6870" spans="111:111" ht="15" thickBot="1" x14ac:dyDescent="0.35">
      <c r="DG6870" s="156"/>
    </row>
    <row r="6871" spans="111:111" ht="15" thickBot="1" x14ac:dyDescent="0.35">
      <c r="DG6871" s="156"/>
    </row>
    <row r="6872" spans="111:111" ht="15" thickBot="1" x14ac:dyDescent="0.35">
      <c r="DG6872" s="156"/>
    </row>
    <row r="6873" spans="111:111" ht="15" thickBot="1" x14ac:dyDescent="0.35">
      <c r="DG6873" s="156"/>
    </row>
    <row r="6874" spans="111:111" ht="15" thickBot="1" x14ac:dyDescent="0.35">
      <c r="DG6874" s="156"/>
    </row>
    <row r="6875" spans="111:111" ht="15" thickBot="1" x14ac:dyDescent="0.35">
      <c r="DG6875" s="156"/>
    </row>
    <row r="6876" spans="111:111" ht="15" thickBot="1" x14ac:dyDescent="0.35">
      <c r="DG6876" s="156"/>
    </row>
    <row r="6877" spans="111:111" ht="15" thickBot="1" x14ac:dyDescent="0.35">
      <c r="DG6877" s="156"/>
    </row>
    <row r="6878" spans="111:111" ht="15" thickBot="1" x14ac:dyDescent="0.35">
      <c r="DG6878" s="156"/>
    </row>
    <row r="6879" spans="111:111" ht="15" thickBot="1" x14ac:dyDescent="0.35">
      <c r="DG6879" s="156"/>
    </row>
    <row r="6880" spans="111:111" ht="15" thickBot="1" x14ac:dyDescent="0.35">
      <c r="DG6880" s="156"/>
    </row>
    <row r="6881" spans="111:111" ht="15" thickBot="1" x14ac:dyDescent="0.35">
      <c r="DG6881" s="156"/>
    </row>
    <row r="6882" spans="111:111" ht="15" thickBot="1" x14ac:dyDescent="0.35">
      <c r="DG6882" s="156"/>
    </row>
    <row r="6883" spans="111:111" ht="15" thickBot="1" x14ac:dyDescent="0.35">
      <c r="DG6883" s="156"/>
    </row>
    <row r="6884" spans="111:111" ht="15" thickBot="1" x14ac:dyDescent="0.35">
      <c r="DG6884" s="156"/>
    </row>
    <row r="6885" spans="111:111" ht="15" thickBot="1" x14ac:dyDescent="0.35">
      <c r="DG6885" s="156"/>
    </row>
    <row r="6886" spans="111:111" ht="15" thickBot="1" x14ac:dyDescent="0.35">
      <c r="DG6886" s="156"/>
    </row>
    <row r="6887" spans="111:111" ht="15" thickBot="1" x14ac:dyDescent="0.35">
      <c r="DG6887" s="156"/>
    </row>
    <row r="6888" spans="111:111" ht="15" thickBot="1" x14ac:dyDescent="0.35">
      <c r="DG6888" s="156"/>
    </row>
    <row r="6889" spans="111:111" ht="15" thickBot="1" x14ac:dyDescent="0.35">
      <c r="DG6889" s="156"/>
    </row>
    <row r="6890" spans="111:111" ht="15" thickBot="1" x14ac:dyDescent="0.35">
      <c r="DG6890" s="156"/>
    </row>
    <row r="6891" spans="111:111" ht="15" thickBot="1" x14ac:dyDescent="0.35">
      <c r="DG6891" s="156"/>
    </row>
    <row r="6892" spans="111:111" ht="15" thickBot="1" x14ac:dyDescent="0.35">
      <c r="DG6892" s="156"/>
    </row>
    <row r="6893" spans="111:111" ht="15" thickBot="1" x14ac:dyDescent="0.35">
      <c r="DG6893" s="156"/>
    </row>
    <row r="6894" spans="111:111" ht="15" thickBot="1" x14ac:dyDescent="0.35">
      <c r="DG6894" s="156"/>
    </row>
    <row r="6895" spans="111:111" ht="15" thickBot="1" x14ac:dyDescent="0.35">
      <c r="DG6895" s="156"/>
    </row>
    <row r="6896" spans="111:111" ht="15" thickBot="1" x14ac:dyDescent="0.35">
      <c r="DG6896" s="156"/>
    </row>
    <row r="6897" spans="111:111" ht="15" thickBot="1" x14ac:dyDescent="0.35">
      <c r="DG6897" s="156"/>
    </row>
    <row r="6898" spans="111:111" ht="15" thickBot="1" x14ac:dyDescent="0.35">
      <c r="DG6898" s="156"/>
    </row>
    <row r="6899" spans="111:111" ht="15" thickBot="1" x14ac:dyDescent="0.35">
      <c r="DG6899" s="156"/>
    </row>
    <row r="6900" spans="111:111" ht="15" thickBot="1" x14ac:dyDescent="0.35">
      <c r="DG6900" s="156"/>
    </row>
    <row r="6901" spans="111:111" ht="15" thickBot="1" x14ac:dyDescent="0.35">
      <c r="DG6901" s="156"/>
    </row>
    <row r="6902" spans="111:111" ht="15" thickBot="1" x14ac:dyDescent="0.35">
      <c r="DG6902" s="156"/>
    </row>
    <row r="6903" spans="111:111" ht="15" thickBot="1" x14ac:dyDescent="0.35">
      <c r="DG6903" s="156"/>
    </row>
    <row r="6904" spans="111:111" ht="15" thickBot="1" x14ac:dyDescent="0.35">
      <c r="DG6904" s="156"/>
    </row>
    <row r="6905" spans="111:111" ht="15" thickBot="1" x14ac:dyDescent="0.35">
      <c r="DG6905" s="156"/>
    </row>
    <row r="6906" spans="111:111" ht="15" thickBot="1" x14ac:dyDescent="0.35">
      <c r="DG6906" s="156"/>
    </row>
    <row r="6907" spans="111:111" ht="15" thickBot="1" x14ac:dyDescent="0.35">
      <c r="DG6907" s="156"/>
    </row>
    <row r="6908" spans="111:111" ht="15" thickBot="1" x14ac:dyDescent="0.35">
      <c r="DG6908" s="156"/>
    </row>
    <row r="6909" spans="111:111" ht="15" thickBot="1" x14ac:dyDescent="0.35">
      <c r="DG6909" s="156"/>
    </row>
    <row r="6910" spans="111:111" ht="15" thickBot="1" x14ac:dyDescent="0.35">
      <c r="DG6910" s="156"/>
    </row>
    <row r="6911" spans="111:111" ht="15" thickBot="1" x14ac:dyDescent="0.35">
      <c r="DG6911" s="156"/>
    </row>
    <row r="6912" spans="111:111" ht="15" thickBot="1" x14ac:dyDescent="0.35">
      <c r="DG6912" s="156"/>
    </row>
    <row r="6913" spans="111:111" ht="15" thickBot="1" x14ac:dyDescent="0.35">
      <c r="DG6913" s="156"/>
    </row>
    <row r="6914" spans="111:111" ht="15" thickBot="1" x14ac:dyDescent="0.35">
      <c r="DG6914" s="156"/>
    </row>
    <row r="6915" spans="111:111" ht="15" thickBot="1" x14ac:dyDescent="0.35">
      <c r="DG6915" s="156"/>
    </row>
    <row r="6916" spans="111:111" ht="15" thickBot="1" x14ac:dyDescent="0.35">
      <c r="DG6916" s="156"/>
    </row>
    <row r="6917" spans="111:111" ht="15" thickBot="1" x14ac:dyDescent="0.35">
      <c r="DG6917" s="156"/>
    </row>
    <row r="6918" spans="111:111" ht="15" thickBot="1" x14ac:dyDescent="0.35">
      <c r="DG6918" s="156"/>
    </row>
    <row r="6919" spans="111:111" ht="15" thickBot="1" x14ac:dyDescent="0.35">
      <c r="DG6919" s="156"/>
    </row>
    <row r="6920" spans="111:111" ht="15" thickBot="1" x14ac:dyDescent="0.35">
      <c r="DG6920" s="156"/>
    </row>
    <row r="6921" spans="111:111" ht="15" thickBot="1" x14ac:dyDescent="0.35">
      <c r="DG6921" s="156"/>
    </row>
    <row r="6922" spans="111:111" ht="15" thickBot="1" x14ac:dyDescent="0.35">
      <c r="DG6922" s="156"/>
    </row>
    <row r="6923" spans="111:111" ht="15" thickBot="1" x14ac:dyDescent="0.35">
      <c r="DG6923" s="156"/>
    </row>
    <row r="6924" spans="111:111" ht="15" thickBot="1" x14ac:dyDescent="0.35">
      <c r="DG6924" s="156"/>
    </row>
    <row r="6925" spans="111:111" ht="15" thickBot="1" x14ac:dyDescent="0.35">
      <c r="DG6925" s="156"/>
    </row>
    <row r="6926" spans="111:111" ht="15" thickBot="1" x14ac:dyDescent="0.35">
      <c r="DG6926" s="156"/>
    </row>
    <row r="6927" spans="111:111" ht="15" thickBot="1" x14ac:dyDescent="0.35">
      <c r="DG6927" s="156"/>
    </row>
    <row r="6928" spans="111:111" ht="15" thickBot="1" x14ac:dyDescent="0.35">
      <c r="DG6928" s="156"/>
    </row>
    <row r="6929" spans="111:111" ht="15" thickBot="1" x14ac:dyDescent="0.35">
      <c r="DG6929" s="156"/>
    </row>
    <row r="6930" spans="111:111" ht="15" thickBot="1" x14ac:dyDescent="0.35">
      <c r="DG6930" s="156"/>
    </row>
    <row r="6931" spans="111:111" ht="15" thickBot="1" x14ac:dyDescent="0.35">
      <c r="DG6931" s="156"/>
    </row>
    <row r="6932" spans="111:111" ht="15" thickBot="1" x14ac:dyDescent="0.35">
      <c r="DG6932" s="156"/>
    </row>
    <row r="6933" spans="111:111" ht="15" thickBot="1" x14ac:dyDescent="0.35">
      <c r="DG6933" s="156"/>
    </row>
    <row r="6934" spans="111:111" ht="15" thickBot="1" x14ac:dyDescent="0.35">
      <c r="DG6934" s="156"/>
    </row>
    <row r="6935" spans="111:111" ht="15" thickBot="1" x14ac:dyDescent="0.35">
      <c r="DG6935" s="156"/>
    </row>
    <row r="6936" spans="111:111" ht="15" thickBot="1" x14ac:dyDescent="0.35">
      <c r="DG6936" s="156"/>
    </row>
    <row r="6937" spans="111:111" ht="15" thickBot="1" x14ac:dyDescent="0.35">
      <c r="DG6937" s="156"/>
    </row>
    <row r="6938" spans="111:111" ht="15" thickBot="1" x14ac:dyDescent="0.35">
      <c r="DG6938" s="156"/>
    </row>
    <row r="6939" spans="111:111" ht="15" thickBot="1" x14ac:dyDescent="0.35">
      <c r="DG6939" s="156"/>
    </row>
    <row r="6940" spans="111:111" ht="15" thickBot="1" x14ac:dyDescent="0.35">
      <c r="DG6940" s="156"/>
    </row>
    <row r="6941" spans="111:111" ht="15" thickBot="1" x14ac:dyDescent="0.35">
      <c r="DG6941" s="156"/>
    </row>
    <row r="6942" spans="111:111" ht="15" thickBot="1" x14ac:dyDescent="0.35">
      <c r="DG6942" s="156"/>
    </row>
    <row r="6943" spans="111:111" ht="15" thickBot="1" x14ac:dyDescent="0.35">
      <c r="DG6943" s="156"/>
    </row>
    <row r="6944" spans="111:111" ht="15" thickBot="1" x14ac:dyDescent="0.35">
      <c r="DG6944" s="156"/>
    </row>
    <row r="6945" spans="111:111" ht="15" thickBot="1" x14ac:dyDescent="0.35">
      <c r="DG6945" s="156"/>
    </row>
    <row r="6946" spans="111:111" ht="15" thickBot="1" x14ac:dyDescent="0.35">
      <c r="DG6946" s="156"/>
    </row>
    <row r="6947" spans="111:111" ht="15" thickBot="1" x14ac:dyDescent="0.35">
      <c r="DG6947" s="156"/>
    </row>
    <row r="6948" spans="111:111" ht="15" thickBot="1" x14ac:dyDescent="0.35">
      <c r="DG6948" s="156"/>
    </row>
    <row r="6949" spans="111:111" ht="15" thickBot="1" x14ac:dyDescent="0.35">
      <c r="DG6949" s="156"/>
    </row>
    <row r="6950" spans="111:111" ht="15" thickBot="1" x14ac:dyDescent="0.35">
      <c r="DG6950" s="156"/>
    </row>
    <row r="6951" spans="111:111" ht="15" thickBot="1" x14ac:dyDescent="0.35">
      <c r="DG6951" s="156"/>
    </row>
    <row r="6952" spans="111:111" ht="15" thickBot="1" x14ac:dyDescent="0.35">
      <c r="DG6952" s="156"/>
    </row>
    <row r="6953" spans="111:111" ht="15" thickBot="1" x14ac:dyDescent="0.35">
      <c r="DG6953" s="156"/>
    </row>
    <row r="6954" spans="111:111" ht="15" thickBot="1" x14ac:dyDescent="0.35">
      <c r="DG6954" s="156"/>
    </row>
    <row r="6955" spans="111:111" ht="15" thickBot="1" x14ac:dyDescent="0.35">
      <c r="DG6955" s="156"/>
    </row>
    <row r="6956" spans="111:111" ht="15" thickBot="1" x14ac:dyDescent="0.35">
      <c r="DG6956" s="156"/>
    </row>
    <row r="6957" spans="111:111" ht="15" thickBot="1" x14ac:dyDescent="0.35">
      <c r="DG6957" s="156"/>
    </row>
    <row r="6958" spans="111:111" ht="15" thickBot="1" x14ac:dyDescent="0.35">
      <c r="DG6958" s="156"/>
    </row>
    <row r="6959" spans="111:111" ht="15" thickBot="1" x14ac:dyDescent="0.35">
      <c r="DG6959" s="156"/>
    </row>
    <row r="6960" spans="111:111" ht="15" thickBot="1" x14ac:dyDescent="0.35">
      <c r="DG6960" s="156"/>
    </row>
    <row r="6961" spans="111:111" ht="15" thickBot="1" x14ac:dyDescent="0.35">
      <c r="DG6961" s="156"/>
    </row>
    <row r="6962" spans="111:111" ht="15" thickBot="1" x14ac:dyDescent="0.35">
      <c r="DG6962" s="156"/>
    </row>
    <row r="6963" spans="111:111" ht="15" thickBot="1" x14ac:dyDescent="0.35">
      <c r="DG6963" s="156"/>
    </row>
    <row r="6964" spans="111:111" ht="15" thickBot="1" x14ac:dyDescent="0.35">
      <c r="DG6964" s="156"/>
    </row>
    <row r="6965" spans="111:111" ht="15" thickBot="1" x14ac:dyDescent="0.35">
      <c r="DG6965" s="156"/>
    </row>
    <row r="6966" spans="111:111" ht="15" thickBot="1" x14ac:dyDescent="0.35">
      <c r="DG6966" s="156"/>
    </row>
    <row r="6967" spans="111:111" ht="15" thickBot="1" x14ac:dyDescent="0.35">
      <c r="DG6967" s="156"/>
    </row>
    <row r="6968" spans="111:111" ht="15" thickBot="1" x14ac:dyDescent="0.35">
      <c r="DG6968" s="156"/>
    </row>
    <row r="6969" spans="111:111" ht="15" thickBot="1" x14ac:dyDescent="0.35">
      <c r="DG6969" s="156"/>
    </row>
    <row r="6970" spans="111:111" ht="15" thickBot="1" x14ac:dyDescent="0.35">
      <c r="DG6970" s="156"/>
    </row>
    <row r="6971" spans="111:111" ht="15" thickBot="1" x14ac:dyDescent="0.35">
      <c r="DG6971" s="156"/>
    </row>
    <row r="6972" spans="111:111" ht="15" thickBot="1" x14ac:dyDescent="0.35">
      <c r="DG6972" s="156"/>
    </row>
    <row r="6973" spans="111:111" ht="15" thickBot="1" x14ac:dyDescent="0.35">
      <c r="DG6973" s="156"/>
    </row>
    <row r="6974" spans="111:111" ht="15" thickBot="1" x14ac:dyDescent="0.35">
      <c r="DG6974" s="156"/>
    </row>
    <row r="6975" spans="111:111" ht="15" thickBot="1" x14ac:dyDescent="0.35">
      <c r="DG6975" s="156"/>
    </row>
    <row r="6976" spans="111:111" ht="15" thickBot="1" x14ac:dyDescent="0.35">
      <c r="DG6976" s="156"/>
    </row>
    <row r="6977" spans="111:111" ht="15" thickBot="1" x14ac:dyDescent="0.35">
      <c r="DG6977" s="156"/>
    </row>
    <row r="6978" spans="111:111" ht="15" thickBot="1" x14ac:dyDescent="0.35">
      <c r="DG6978" s="156"/>
    </row>
    <row r="6979" spans="111:111" ht="15" thickBot="1" x14ac:dyDescent="0.35">
      <c r="DG6979" s="156"/>
    </row>
    <row r="6980" spans="111:111" ht="15" thickBot="1" x14ac:dyDescent="0.35">
      <c r="DG6980" s="156"/>
    </row>
    <row r="6981" spans="111:111" ht="15" thickBot="1" x14ac:dyDescent="0.35">
      <c r="DG6981" s="156"/>
    </row>
    <row r="6982" spans="111:111" ht="15" thickBot="1" x14ac:dyDescent="0.35">
      <c r="DG6982" s="156"/>
    </row>
    <row r="6983" spans="111:111" ht="15" thickBot="1" x14ac:dyDescent="0.35">
      <c r="DG6983" s="156"/>
    </row>
    <row r="6984" spans="111:111" ht="15" thickBot="1" x14ac:dyDescent="0.35">
      <c r="DG6984" s="156"/>
    </row>
    <row r="6985" spans="111:111" ht="15" thickBot="1" x14ac:dyDescent="0.35">
      <c r="DG6985" s="156"/>
    </row>
    <row r="6986" spans="111:111" ht="15" thickBot="1" x14ac:dyDescent="0.35">
      <c r="DG6986" s="156"/>
    </row>
    <row r="6987" spans="111:111" ht="15" thickBot="1" x14ac:dyDescent="0.35">
      <c r="DG6987" s="156"/>
    </row>
    <row r="6988" spans="111:111" ht="15" thickBot="1" x14ac:dyDescent="0.35">
      <c r="DG6988" s="156"/>
    </row>
    <row r="6989" spans="111:111" ht="15" thickBot="1" x14ac:dyDescent="0.35">
      <c r="DG6989" s="156"/>
    </row>
    <row r="6990" spans="111:111" ht="15" thickBot="1" x14ac:dyDescent="0.35">
      <c r="DG6990" s="156"/>
    </row>
    <row r="6991" spans="111:111" ht="15" thickBot="1" x14ac:dyDescent="0.35">
      <c r="DG6991" s="156"/>
    </row>
    <row r="6992" spans="111:111" ht="15" thickBot="1" x14ac:dyDescent="0.35">
      <c r="DG6992" s="156"/>
    </row>
    <row r="6993" spans="111:111" ht="15" thickBot="1" x14ac:dyDescent="0.35">
      <c r="DG6993" s="156"/>
    </row>
    <row r="6994" spans="111:111" ht="15" thickBot="1" x14ac:dyDescent="0.35">
      <c r="DG6994" s="156"/>
    </row>
    <row r="6995" spans="111:111" ht="15" thickBot="1" x14ac:dyDescent="0.35">
      <c r="DG6995" s="156"/>
    </row>
    <row r="6996" spans="111:111" ht="15" thickBot="1" x14ac:dyDescent="0.35">
      <c r="DG6996" s="156"/>
    </row>
    <row r="6997" spans="111:111" ht="15" thickBot="1" x14ac:dyDescent="0.35">
      <c r="DG6997" s="156"/>
    </row>
    <row r="6998" spans="111:111" ht="15" thickBot="1" x14ac:dyDescent="0.35">
      <c r="DG6998" s="156"/>
    </row>
    <row r="6999" spans="111:111" ht="15" thickBot="1" x14ac:dyDescent="0.35">
      <c r="DG6999" s="156"/>
    </row>
    <row r="7000" spans="111:111" ht="15" thickBot="1" x14ac:dyDescent="0.35">
      <c r="DG7000" s="156"/>
    </row>
    <row r="7001" spans="111:111" ht="15" thickBot="1" x14ac:dyDescent="0.35">
      <c r="DG7001" s="156"/>
    </row>
    <row r="7002" spans="111:111" ht="15" thickBot="1" x14ac:dyDescent="0.35">
      <c r="DG7002" s="156"/>
    </row>
    <row r="7003" spans="111:111" ht="15" thickBot="1" x14ac:dyDescent="0.35">
      <c r="DG7003" s="156"/>
    </row>
    <row r="7004" spans="111:111" ht="15" thickBot="1" x14ac:dyDescent="0.35">
      <c r="DG7004" s="156"/>
    </row>
    <row r="7005" spans="111:111" ht="15" thickBot="1" x14ac:dyDescent="0.35">
      <c r="DG7005" s="156"/>
    </row>
    <row r="7006" spans="111:111" ht="15" thickBot="1" x14ac:dyDescent="0.35">
      <c r="DG7006" s="156"/>
    </row>
    <row r="7007" spans="111:111" ht="15" thickBot="1" x14ac:dyDescent="0.35">
      <c r="DG7007" s="156"/>
    </row>
    <row r="7008" spans="111:111" ht="15" thickBot="1" x14ac:dyDescent="0.35">
      <c r="DG7008" s="156"/>
    </row>
    <row r="7009" spans="111:111" ht="15" thickBot="1" x14ac:dyDescent="0.35">
      <c r="DG7009" s="156"/>
    </row>
    <row r="7010" spans="111:111" ht="15" thickBot="1" x14ac:dyDescent="0.35">
      <c r="DG7010" s="156"/>
    </row>
    <row r="7011" spans="111:111" ht="15" thickBot="1" x14ac:dyDescent="0.35">
      <c r="DG7011" s="156"/>
    </row>
    <row r="7012" spans="111:111" ht="15" thickBot="1" x14ac:dyDescent="0.35">
      <c r="DG7012" s="156"/>
    </row>
    <row r="7013" spans="111:111" ht="15" thickBot="1" x14ac:dyDescent="0.35">
      <c r="DG7013" s="156"/>
    </row>
    <row r="7014" spans="111:111" ht="15" thickBot="1" x14ac:dyDescent="0.35">
      <c r="DG7014" s="156"/>
    </row>
    <row r="7015" spans="111:111" ht="15" thickBot="1" x14ac:dyDescent="0.35">
      <c r="DG7015" s="156"/>
    </row>
    <row r="7016" spans="111:111" ht="15" thickBot="1" x14ac:dyDescent="0.35">
      <c r="DG7016" s="156"/>
    </row>
    <row r="7017" spans="111:111" ht="15" thickBot="1" x14ac:dyDescent="0.35">
      <c r="DG7017" s="156"/>
    </row>
    <row r="7018" spans="111:111" ht="15" thickBot="1" x14ac:dyDescent="0.35">
      <c r="DG7018" s="156"/>
    </row>
    <row r="7019" spans="111:111" ht="15" thickBot="1" x14ac:dyDescent="0.35">
      <c r="DG7019" s="156"/>
    </row>
    <row r="7020" spans="111:111" ht="15" thickBot="1" x14ac:dyDescent="0.35">
      <c r="DG7020" s="156"/>
    </row>
    <row r="7021" spans="111:111" ht="15" thickBot="1" x14ac:dyDescent="0.35">
      <c r="DG7021" s="156"/>
    </row>
    <row r="7022" spans="111:111" ht="15" thickBot="1" x14ac:dyDescent="0.35">
      <c r="DG7022" s="156"/>
    </row>
    <row r="7023" spans="111:111" ht="15" thickBot="1" x14ac:dyDescent="0.35">
      <c r="DG7023" s="156"/>
    </row>
    <row r="7024" spans="111:111" ht="15" thickBot="1" x14ac:dyDescent="0.35">
      <c r="DG7024" s="156"/>
    </row>
    <row r="7025" spans="111:111" ht="15" thickBot="1" x14ac:dyDescent="0.35">
      <c r="DG7025" s="156"/>
    </row>
    <row r="7026" spans="111:111" ht="15" thickBot="1" x14ac:dyDescent="0.35">
      <c r="DG7026" s="156"/>
    </row>
    <row r="7027" spans="111:111" ht="15" thickBot="1" x14ac:dyDescent="0.35">
      <c r="DG7027" s="156"/>
    </row>
    <row r="7028" spans="111:111" ht="15" thickBot="1" x14ac:dyDescent="0.35">
      <c r="DG7028" s="156"/>
    </row>
    <row r="7029" spans="111:111" ht="15" thickBot="1" x14ac:dyDescent="0.35">
      <c r="DG7029" s="156"/>
    </row>
    <row r="7030" spans="111:111" ht="15" thickBot="1" x14ac:dyDescent="0.35">
      <c r="DG7030" s="156"/>
    </row>
    <row r="7031" spans="111:111" ht="15" thickBot="1" x14ac:dyDescent="0.35">
      <c r="DG7031" s="156"/>
    </row>
    <row r="7032" spans="111:111" ht="15" thickBot="1" x14ac:dyDescent="0.35">
      <c r="DG7032" s="156"/>
    </row>
    <row r="7033" spans="111:111" ht="15" thickBot="1" x14ac:dyDescent="0.35">
      <c r="DG7033" s="156"/>
    </row>
    <row r="7034" spans="111:111" ht="15" thickBot="1" x14ac:dyDescent="0.35">
      <c r="DG7034" s="156"/>
    </row>
    <row r="7035" spans="111:111" ht="15" thickBot="1" x14ac:dyDescent="0.35">
      <c r="DG7035" s="156"/>
    </row>
    <row r="7036" spans="111:111" ht="15" thickBot="1" x14ac:dyDescent="0.35">
      <c r="DG7036" s="156"/>
    </row>
    <row r="7037" spans="111:111" ht="15" thickBot="1" x14ac:dyDescent="0.35">
      <c r="DG7037" s="156"/>
    </row>
    <row r="7038" spans="111:111" ht="15" thickBot="1" x14ac:dyDescent="0.35">
      <c r="DG7038" s="156"/>
    </row>
    <row r="7039" spans="111:111" ht="15" thickBot="1" x14ac:dyDescent="0.35">
      <c r="DG7039" s="156"/>
    </row>
    <row r="7040" spans="111:111" ht="15" thickBot="1" x14ac:dyDescent="0.35">
      <c r="DG7040" s="156"/>
    </row>
    <row r="7041" spans="111:111" ht="15" thickBot="1" x14ac:dyDescent="0.35">
      <c r="DG7041" s="156"/>
    </row>
    <row r="7042" spans="111:111" ht="15" thickBot="1" x14ac:dyDescent="0.35">
      <c r="DG7042" s="156"/>
    </row>
    <row r="7043" spans="111:111" ht="15" thickBot="1" x14ac:dyDescent="0.35">
      <c r="DG7043" s="156"/>
    </row>
    <row r="7044" spans="111:111" ht="15" thickBot="1" x14ac:dyDescent="0.35">
      <c r="DG7044" s="156"/>
    </row>
    <row r="7045" spans="111:111" ht="15" thickBot="1" x14ac:dyDescent="0.35">
      <c r="DG7045" s="156"/>
    </row>
    <row r="7046" spans="111:111" ht="15" thickBot="1" x14ac:dyDescent="0.35">
      <c r="DG7046" s="156"/>
    </row>
    <row r="7047" spans="111:111" ht="15" thickBot="1" x14ac:dyDescent="0.35">
      <c r="DG7047" s="156"/>
    </row>
    <row r="7048" spans="111:111" ht="15" thickBot="1" x14ac:dyDescent="0.35">
      <c r="DG7048" s="156"/>
    </row>
    <row r="7049" spans="111:111" ht="15" thickBot="1" x14ac:dyDescent="0.35">
      <c r="DG7049" s="156"/>
    </row>
    <row r="7050" spans="111:111" ht="15" thickBot="1" x14ac:dyDescent="0.35">
      <c r="DG7050" s="156"/>
    </row>
    <row r="7051" spans="111:111" ht="15" thickBot="1" x14ac:dyDescent="0.35">
      <c r="DG7051" s="156"/>
    </row>
    <row r="7052" spans="111:111" ht="15" thickBot="1" x14ac:dyDescent="0.35">
      <c r="DG7052" s="156"/>
    </row>
    <row r="7053" spans="111:111" ht="15" thickBot="1" x14ac:dyDescent="0.35">
      <c r="DG7053" s="156"/>
    </row>
    <row r="7054" spans="111:111" ht="15" thickBot="1" x14ac:dyDescent="0.35">
      <c r="DG7054" s="156"/>
    </row>
    <row r="7055" spans="111:111" ht="15" thickBot="1" x14ac:dyDescent="0.35">
      <c r="DG7055" s="156"/>
    </row>
    <row r="7056" spans="111:111" ht="15" thickBot="1" x14ac:dyDescent="0.35">
      <c r="DG7056" s="156"/>
    </row>
    <row r="7057" spans="111:111" ht="15" thickBot="1" x14ac:dyDescent="0.35">
      <c r="DG7057" s="156"/>
    </row>
    <row r="7058" spans="111:111" ht="15" thickBot="1" x14ac:dyDescent="0.35">
      <c r="DG7058" s="156"/>
    </row>
    <row r="7059" spans="111:111" ht="15" thickBot="1" x14ac:dyDescent="0.35">
      <c r="DG7059" s="156"/>
    </row>
    <row r="7060" spans="111:111" ht="15" thickBot="1" x14ac:dyDescent="0.35">
      <c r="DG7060" s="156"/>
    </row>
    <row r="7061" spans="111:111" ht="15" thickBot="1" x14ac:dyDescent="0.35">
      <c r="DG7061" s="156"/>
    </row>
    <row r="7062" spans="111:111" ht="15" thickBot="1" x14ac:dyDescent="0.35">
      <c r="DG7062" s="156"/>
    </row>
    <row r="7063" spans="111:111" ht="15" thickBot="1" x14ac:dyDescent="0.35">
      <c r="DG7063" s="156"/>
    </row>
    <row r="7064" spans="111:111" ht="15" thickBot="1" x14ac:dyDescent="0.35">
      <c r="DG7064" s="156"/>
    </row>
    <row r="7065" spans="111:111" ht="15" thickBot="1" x14ac:dyDescent="0.35">
      <c r="DG7065" s="156"/>
    </row>
    <row r="7066" spans="111:111" ht="15" thickBot="1" x14ac:dyDescent="0.35">
      <c r="DG7066" s="156"/>
    </row>
    <row r="7067" spans="111:111" ht="15" thickBot="1" x14ac:dyDescent="0.35">
      <c r="DG7067" s="156"/>
    </row>
    <row r="7068" spans="111:111" ht="15" thickBot="1" x14ac:dyDescent="0.35">
      <c r="DG7068" s="156"/>
    </row>
    <row r="7069" spans="111:111" ht="15" thickBot="1" x14ac:dyDescent="0.35">
      <c r="DG7069" s="156"/>
    </row>
    <row r="7070" spans="111:111" ht="15" thickBot="1" x14ac:dyDescent="0.35">
      <c r="DG7070" s="156"/>
    </row>
    <row r="7071" spans="111:111" ht="15" thickBot="1" x14ac:dyDescent="0.35">
      <c r="DG7071" s="156"/>
    </row>
    <row r="7072" spans="111:111" ht="15" thickBot="1" x14ac:dyDescent="0.35">
      <c r="DG7072" s="156"/>
    </row>
    <row r="7073" spans="111:111" ht="15" thickBot="1" x14ac:dyDescent="0.35">
      <c r="DG7073" s="156"/>
    </row>
    <row r="7074" spans="111:111" ht="15" thickBot="1" x14ac:dyDescent="0.35">
      <c r="DG7074" s="156"/>
    </row>
    <row r="7075" spans="111:111" ht="15" thickBot="1" x14ac:dyDescent="0.35">
      <c r="DG7075" s="156"/>
    </row>
    <row r="7076" spans="111:111" ht="15" thickBot="1" x14ac:dyDescent="0.35">
      <c r="DG7076" s="156"/>
    </row>
    <row r="7077" spans="111:111" ht="15" thickBot="1" x14ac:dyDescent="0.35">
      <c r="DG7077" s="156"/>
    </row>
    <row r="7078" spans="111:111" ht="15" thickBot="1" x14ac:dyDescent="0.35">
      <c r="DG7078" s="156"/>
    </row>
    <row r="7079" spans="111:111" ht="15" thickBot="1" x14ac:dyDescent="0.35">
      <c r="DG7079" s="156"/>
    </row>
    <row r="7080" spans="111:111" ht="15" thickBot="1" x14ac:dyDescent="0.35">
      <c r="DG7080" s="156"/>
    </row>
    <row r="7081" spans="111:111" ht="15" thickBot="1" x14ac:dyDescent="0.35">
      <c r="DG7081" s="156"/>
    </row>
    <row r="7082" spans="111:111" ht="15" thickBot="1" x14ac:dyDescent="0.35">
      <c r="DG7082" s="156"/>
    </row>
    <row r="7083" spans="111:111" ht="15" thickBot="1" x14ac:dyDescent="0.35">
      <c r="DG7083" s="156"/>
    </row>
    <row r="7084" spans="111:111" ht="15" thickBot="1" x14ac:dyDescent="0.35">
      <c r="DG7084" s="156"/>
    </row>
    <row r="7085" spans="111:111" ht="15" thickBot="1" x14ac:dyDescent="0.35">
      <c r="DG7085" s="156"/>
    </row>
    <row r="7086" spans="111:111" ht="15" thickBot="1" x14ac:dyDescent="0.35">
      <c r="DG7086" s="156"/>
    </row>
    <row r="7087" spans="111:111" ht="15" thickBot="1" x14ac:dyDescent="0.35">
      <c r="DG7087" s="156"/>
    </row>
    <row r="7088" spans="111:111" ht="15" thickBot="1" x14ac:dyDescent="0.35">
      <c r="DG7088" s="156"/>
    </row>
    <row r="7089" spans="111:111" ht="15" thickBot="1" x14ac:dyDescent="0.35">
      <c r="DG7089" s="156"/>
    </row>
    <row r="7090" spans="111:111" ht="15" thickBot="1" x14ac:dyDescent="0.35">
      <c r="DG7090" s="156"/>
    </row>
    <row r="7091" spans="111:111" ht="15" thickBot="1" x14ac:dyDescent="0.35">
      <c r="DG7091" s="156"/>
    </row>
    <row r="7092" spans="111:111" ht="15" thickBot="1" x14ac:dyDescent="0.35">
      <c r="DG7092" s="156"/>
    </row>
    <row r="7093" spans="111:111" ht="15" thickBot="1" x14ac:dyDescent="0.35">
      <c r="DG7093" s="156"/>
    </row>
    <row r="7094" spans="111:111" ht="15" thickBot="1" x14ac:dyDescent="0.35">
      <c r="DG7094" s="156"/>
    </row>
    <row r="7095" spans="111:111" ht="15" thickBot="1" x14ac:dyDescent="0.35">
      <c r="DG7095" s="156"/>
    </row>
    <row r="7096" spans="111:111" ht="15" thickBot="1" x14ac:dyDescent="0.35">
      <c r="DG7096" s="156"/>
    </row>
    <row r="7097" spans="111:111" ht="15" thickBot="1" x14ac:dyDescent="0.35">
      <c r="DG7097" s="156"/>
    </row>
    <row r="7098" spans="111:111" ht="15" thickBot="1" x14ac:dyDescent="0.35">
      <c r="DG7098" s="156"/>
    </row>
    <row r="7099" spans="111:111" ht="15" thickBot="1" x14ac:dyDescent="0.35">
      <c r="DG7099" s="156"/>
    </row>
    <row r="7100" spans="111:111" ht="15" thickBot="1" x14ac:dyDescent="0.35">
      <c r="DG7100" s="156"/>
    </row>
    <row r="7101" spans="111:111" ht="15" thickBot="1" x14ac:dyDescent="0.35">
      <c r="DG7101" s="156"/>
    </row>
    <row r="7102" spans="111:111" ht="15" thickBot="1" x14ac:dyDescent="0.35">
      <c r="DG7102" s="156"/>
    </row>
    <row r="7103" spans="111:111" ht="15" thickBot="1" x14ac:dyDescent="0.35">
      <c r="DG7103" s="156"/>
    </row>
    <row r="7104" spans="111:111" ht="15" thickBot="1" x14ac:dyDescent="0.35">
      <c r="DG7104" s="156"/>
    </row>
    <row r="7105" spans="111:111" ht="15" thickBot="1" x14ac:dyDescent="0.35">
      <c r="DG7105" s="156"/>
    </row>
    <row r="7106" spans="111:111" ht="15" thickBot="1" x14ac:dyDescent="0.35">
      <c r="DG7106" s="156"/>
    </row>
    <row r="7107" spans="111:111" ht="15" thickBot="1" x14ac:dyDescent="0.35">
      <c r="DG7107" s="156"/>
    </row>
    <row r="7108" spans="111:111" ht="15" thickBot="1" x14ac:dyDescent="0.35">
      <c r="DG7108" s="156"/>
    </row>
    <row r="7109" spans="111:111" ht="15" thickBot="1" x14ac:dyDescent="0.35">
      <c r="DG7109" s="156"/>
    </row>
    <row r="7110" spans="111:111" ht="15" thickBot="1" x14ac:dyDescent="0.35">
      <c r="DG7110" s="156"/>
    </row>
    <row r="7111" spans="111:111" ht="15" thickBot="1" x14ac:dyDescent="0.35">
      <c r="DG7111" s="156"/>
    </row>
    <row r="7112" spans="111:111" ht="15" thickBot="1" x14ac:dyDescent="0.35">
      <c r="DG7112" s="156"/>
    </row>
    <row r="7113" spans="111:111" ht="15" thickBot="1" x14ac:dyDescent="0.35">
      <c r="DG7113" s="156"/>
    </row>
    <row r="7114" spans="111:111" ht="15" thickBot="1" x14ac:dyDescent="0.35">
      <c r="DG7114" s="156"/>
    </row>
    <row r="7115" spans="111:111" ht="15" thickBot="1" x14ac:dyDescent="0.35">
      <c r="DG7115" s="156"/>
    </row>
    <row r="7116" spans="111:111" ht="15" thickBot="1" x14ac:dyDescent="0.35">
      <c r="DG7116" s="156"/>
    </row>
    <row r="7117" spans="111:111" ht="15" thickBot="1" x14ac:dyDescent="0.35">
      <c r="DG7117" s="156"/>
    </row>
    <row r="7118" spans="111:111" ht="15" thickBot="1" x14ac:dyDescent="0.35">
      <c r="DG7118" s="156"/>
    </row>
    <row r="7119" spans="111:111" ht="15" thickBot="1" x14ac:dyDescent="0.35">
      <c r="DG7119" s="156"/>
    </row>
    <row r="7120" spans="111:111" ht="15" thickBot="1" x14ac:dyDescent="0.35">
      <c r="DG7120" s="156"/>
    </row>
    <row r="7121" spans="111:111" ht="15" thickBot="1" x14ac:dyDescent="0.35">
      <c r="DG7121" s="156"/>
    </row>
    <row r="7122" spans="111:111" ht="15" thickBot="1" x14ac:dyDescent="0.35">
      <c r="DG7122" s="156"/>
    </row>
    <row r="7123" spans="111:111" ht="15" thickBot="1" x14ac:dyDescent="0.35">
      <c r="DG7123" s="156"/>
    </row>
    <row r="7124" spans="111:111" ht="15" thickBot="1" x14ac:dyDescent="0.35">
      <c r="DG7124" s="156"/>
    </row>
    <row r="7125" spans="111:111" ht="15" thickBot="1" x14ac:dyDescent="0.35">
      <c r="DG7125" s="156"/>
    </row>
    <row r="7126" spans="111:111" ht="15" thickBot="1" x14ac:dyDescent="0.35">
      <c r="DG7126" s="156"/>
    </row>
    <row r="7127" spans="111:111" ht="15" thickBot="1" x14ac:dyDescent="0.35">
      <c r="DG7127" s="156"/>
    </row>
    <row r="7128" spans="111:111" ht="15" thickBot="1" x14ac:dyDescent="0.35">
      <c r="DG7128" s="156"/>
    </row>
    <row r="7129" spans="111:111" ht="15" thickBot="1" x14ac:dyDescent="0.35">
      <c r="DG7129" s="156"/>
    </row>
    <row r="7130" spans="111:111" ht="15" thickBot="1" x14ac:dyDescent="0.35">
      <c r="DG7130" s="156"/>
    </row>
    <row r="7131" spans="111:111" ht="15" thickBot="1" x14ac:dyDescent="0.35">
      <c r="DG7131" s="156"/>
    </row>
    <row r="7132" spans="111:111" ht="15" thickBot="1" x14ac:dyDescent="0.35">
      <c r="DG7132" s="156"/>
    </row>
    <row r="7133" spans="111:111" ht="15" thickBot="1" x14ac:dyDescent="0.35">
      <c r="DG7133" s="156"/>
    </row>
    <row r="7134" spans="111:111" ht="15" thickBot="1" x14ac:dyDescent="0.35">
      <c r="DG7134" s="156"/>
    </row>
    <row r="7135" spans="111:111" ht="15" thickBot="1" x14ac:dyDescent="0.35">
      <c r="DG7135" s="156"/>
    </row>
    <row r="7136" spans="111:111" ht="15" thickBot="1" x14ac:dyDescent="0.35">
      <c r="DG7136" s="156"/>
    </row>
    <row r="7137" spans="111:111" ht="15" thickBot="1" x14ac:dyDescent="0.35">
      <c r="DG7137" s="156"/>
    </row>
    <row r="7138" spans="111:111" ht="15" thickBot="1" x14ac:dyDescent="0.35">
      <c r="DG7138" s="156"/>
    </row>
    <row r="7139" spans="111:111" ht="15" thickBot="1" x14ac:dyDescent="0.35">
      <c r="DG7139" s="156"/>
    </row>
    <row r="7140" spans="111:111" ht="15" thickBot="1" x14ac:dyDescent="0.35">
      <c r="DG7140" s="156"/>
    </row>
    <row r="7141" spans="111:111" ht="15" thickBot="1" x14ac:dyDescent="0.35">
      <c r="DG7141" s="156"/>
    </row>
    <row r="7142" spans="111:111" ht="15" thickBot="1" x14ac:dyDescent="0.35">
      <c r="DG7142" s="156"/>
    </row>
    <row r="7143" spans="111:111" ht="15" thickBot="1" x14ac:dyDescent="0.35">
      <c r="DG7143" s="156"/>
    </row>
    <row r="7144" spans="111:111" ht="15" thickBot="1" x14ac:dyDescent="0.35">
      <c r="DG7144" s="156"/>
    </row>
    <row r="7145" spans="111:111" ht="15" thickBot="1" x14ac:dyDescent="0.35">
      <c r="DG7145" s="156"/>
    </row>
    <row r="7146" spans="111:111" ht="15" thickBot="1" x14ac:dyDescent="0.35">
      <c r="DG7146" s="156"/>
    </row>
    <row r="7147" spans="111:111" ht="15" thickBot="1" x14ac:dyDescent="0.35">
      <c r="DG7147" s="156"/>
    </row>
    <row r="7148" spans="111:111" ht="15" thickBot="1" x14ac:dyDescent="0.35">
      <c r="DG7148" s="156"/>
    </row>
    <row r="7149" spans="111:111" ht="15" thickBot="1" x14ac:dyDescent="0.35">
      <c r="DG7149" s="156"/>
    </row>
    <row r="7150" spans="111:111" ht="15" thickBot="1" x14ac:dyDescent="0.35">
      <c r="DG7150" s="156"/>
    </row>
    <row r="7151" spans="111:111" ht="15" thickBot="1" x14ac:dyDescent="0.35">
      <c r="DG7151" s="156"/>
    </row>
    <row r="7152" spans="111:111" ht="15" thickBot="1" x14ac:dyDescent="0.35">
      <c r="DG7152" s="156"/>
    </row>
    <row r="7153" spans="111:111" ht="15" thickBot="1" x14ac:dyDescent="0.35">
      <c r="DG7153" s="156"/>
    </row>
    <row r="7154" spans="111:111" ht="15" thickBot="1" x14ac:dyDescent="0.35">
      <c r="DG7154" s="156"/>
    </row>
    <row r="7155" spans="111:111" ht="15" thickBot="1" x14ac:dyDescent="0.35">
      <c r="DG7155" s="156"/>
    </row>
    <row r="7156" spans="111:111" ht="15" thickBot="1" x14ac:dyDescent="0.35">
      <c r="DG7156" s="156"/>
    </row>
    <row r="7157" spans="111:111" ht="15" thickBot="1" x14ac:dyDescent="0.35">
      <c r="DG7157" s="156"/>
    </row>
    <row r="7158" spans="111:111" ht="15" thickBot="1" x14ac:dyDescent="0.35">
      <c r="DG7158" s="156"/>
    </row>
    <row r="7159" spans="111:111" ht="15" thickBot="1" x14ac:dyDescent="0.35">
      <c r="DG7159" s="156"/>
    </row>
    <row r="7160" spans="111:111" ht="15" thickBot="1" x14ac:dyDescent="0.35">
      <c r="DG7160" s="156"/>
    </row>
    <row r="7161" spans="111:111" ht="15" thickBot="1" x14ac:dyDescent="0.35">
      <c r="DG7161" s="156"/>
    </row>
    <row r="7162" spans="111:111" ht="15" thickBot="1" x14ac:dyDescent="0.35">
      <c r="DG7162" s="156"/>
    </row>
    <row r="7163" spans="111:111" ht="15" thickBot="1" x14ac:dyDescent="0.35">
      <c r="DG7163" s="156"/>
    </row>
    <row r="7164" spans="111:111" ht="15" thickBot="1" x14ac:dyDescent="0.35">
      <c r="DG7164" s="156"/>
    </row>
    <row r="7165" spans="111:111" ht="15" thickBot="1" x14ac:dyDescent="0.35">
      <c r="DG7165" s="156"/>
    </row>
    <row r="7166" spans="111:111" ht="15" thickBot="1" x14ac:dyDescent="0.35">
      <c r="DG7166" s="156"/>
    </row>
    <row r="7167" spans="111:111" ht="15" thickBot="1" x14ac:dyDescent="0.35">
      <c r="DG7167" s="156"/>
    </row>
    <row r="7168" spans="111:111" ht="15" thickBot="1" x14ac:dyDescent="0.35">
      <c r="DG7168" s="156"/>
    </row>
    <row r="7169" spans="111:111" ht="15" thickBot="1" x14ac:dyDescent="0.35">
      <c r="DG7169" s="156"/>
    </row>
    <row r="7170" spans="111:111" ht="15" thickBot="1" x14ac:dyDescent="0.35">
      <c r="DG7170" s="156"/>
    </row>
    <row r="7171" spans="111:111" ht="15" thickBot="1" x14ac:dyDescent="0.35">
      <c r="DG7171" s="156"/>
    </row>
    <row r="7172" spans="111:111" ht="15" thickBot="1" x14ac:dyDescent="0.35">
      <c r="DG7172" s="156"/>
    </row>
    <row r="7173" spans="111:111" ht="15" thickBot="1" x14ac:dyDescent="0.35">
      <c r="DG7173" s="156"/>
    </row>
    <row r="7174" spans="111:111" ht="15" thickBot="1" x14ac:dyDescent="0.35">
      <c r="DG7174" s="156"/>
    </row>
    <row r="7175" spans="111:111" ht="15" thickBot="1" x14ac:dyDescent="0.35">
      <c r="DG7175" s="156"/>
    </row>
    <row r="7176" spans="111:111" ht="15" thickBot="1" x14ac:dyDescent="0.35">
      <c r="DG7176" s="156"/>
    </row>
    <row r="7177" spans="111:111" ht="15" thickBot="1" x14ac:dyDescent="0.35">
      <c r="DG7177" s="156"/>
    </row>
    <row r="7178" spans="111:111" ht="15" thickBot="1" x14ac:dyDescent="0.35">
      <c r="DG7178" s="156"/>
    </row>
    <row r="7179" spans="111:111" ht="15" thickBot="1" x14ac:dyDescent="0.35">
      <c r="DG7179" s="156"/>
    </row>
    <row r="7180" spans="111:111" ht="15" thickBot="1" x14ac:dyDescent="0.35">
      <c r="DG7180" s="156"/>
    </row>
    <row r="7181" spans="111:111" ht="15" thickBot="1" x14ac:dyDescent="0.35">
      <c r="DG7181" s="156"/>
    </row>
    <row r="7182" spans="111:111" ht="15" thickBot="1" x14ac:dyDescent="0.35">
      <c r="DG7182" s="156"/>
    </row>
    <row r="7183" spans="111:111" ht="15" thickBot="1" x14ac:dyDescent="0.35">
      <c r="DG7183" s="156"/>
    </row>
    <row r="7184" spans="111:111" ht="15" thickBot="1" x14ac:dyDescent="0.35">
      <c r="DG7184" s="156"/>
    </row>
    <row r="7185" spans="111:111" ht="15" thickBot="1" x14ac:dyDescent="0.35">
      <c r="DG7185" s="156"/>
    </row>
    <row r="7186" spans="111:111" ht="15" thickBot="1" x14ac:dyDescent="0.35">
      <c r="DG7186" s="156"/>
    </row>
    <row r="7187" spans="111:111" ht="15" thickBot="1" x14ac:dyDescent="0.35">
      <c r="DG7187" s="156"/>
    </row>
    <row r="7188" spans="111:111" ht="15" thickBot="1" x14ac:dyDescent="0.35">
      <c r="DG7188" s="156"/>
    </row>
    <row r="7189" spans="111:111" ht="15" thickBot="1" x14ac:dyDescent="0.35">
      <c r="DG7189" s="156"/>
    </row>
    <row r="7190" spans="111:111" ht="15" thickBot="1" x14ac:dyDescent="0.35">
      <c r="DG7190" s="156"/>
    </row>
    <row r="7191" spans="111:111" ht="15" thickBot="1" x14ac:dyDescent="0.35">
      <c r="DG7191" s="156"/>
    </row>
    <row r="7192" spans="111:111" ht="15" thickBot="1" x14ac:dyDescent="0.35">
      <c r="DG7192" s="156"/>
    </row>
    <row r="7193" spans="111:111" ht="15" thickBot="1" x14ac:dyDescent="0.35">
      <c r="DG7193" s="156"/>
    </row>
    <row r="7194" spans="111:111" ht="15" thickBot="1" x14ac:dyDescent="0.35">
      <c r="DG7194" s="156"/>
    </row>
    <row r="7195" spans="111:111" ht="15" thickBot="1" x14ac:dyDescent="0.35">
      <c r="DG7195" s="156"/>
    </row>
    <row r="7196" spans="111:111" ht="15" thickBot="1" x14ac:dyDescent="0.35">
      <c r="DG7196" s="156"/>
    </row>
    <row r="7197" spans="111:111" ht="15" thickBot="1" x14ac:dyDescent="0.35">
      <c r="DG7197" s="156"/>
    </row>
    <row r="7198" spans="111:111" ht="15" thickBot="1" x14ac:dyDescent="0.35">
      <c r="DG7198" s="156"/>
    </row>
    <row r="7199" spans="111:111" ht="15" thickBot="1" x14ac:dyDescent="0.35">
      <c r="DG7199" s="156"/>
    </row>
    <row r="7200" spans="111:111" ht="15" thickBot="1" x14ac:dyDescent="0.35">
      <c r="DG7200" s="156"/>
    </row>
    <row r="7201" spans="111:111" ht="15" thickBot="1" x14ac:dyDescent="0.35">
      <c r="DG7201" s="156"/>
    </row>
    <row r="7202" spans="111:111" ht="15" thickBot="1" x14ac:dyDescent="0.35">
      <c r="DG7202" s="156"/>
    </row>
    <row r="7203" spans="111:111" ht="15" thickBot="1" x14ac:dyDescent="0.35">
      <c r="DG7203" s="156"/>
    </row>
    <row r="7204" spans="111:111" ht="15" thickBot="1" x14ac:dyDescent="0.35">
      <c r="DG7204" s="156"/>
    </row>
    <row r="7205" spans="111:111" ht="15" thickBot="1" x14ac:dyDescent="0.35">
      <c r="DG7205" s="156"/>
    </row>
    <row r="7206" spans="111:111" ht="15" thickBot="1" x14ac:dyDescent="0.35">
      <c r="DG7206" s="156"/>
    </row>
    <row r="7207" spans="111:111" ht="15" thickBot="1" x14ac:dyDescent="0.35">
      <c r="DG7207" s="156"/>
    </row>
    <row r="7208" spans="111:111" ht="15" thickBot="1" x14ac:dyDescent="0.35">
      <c r="DG7208" s="156"/>
    </row>
    <row r="7209" spans="111:111" ht="15" thickBot="1" x14ac:dyDescent="0.35">
      <c r="DG7209" s="156"/>
    </row>
    <row r="7210" spans="111:111" ht="15" thickBot="1" x14ac:dyDescent="0.35">
      <c r="DG7210" s="156"/>
    </row>
    <row r="7211" spans="111:111" ht="15" thickBot="1" x14ac:dyDescent="0.35">
      <c r="DG7211" s="156"/>
    </row>
    <row r="7212" spans="111:111" ht="15" thickBot="1" x14ac:dyDescent="0.35">
      <c r="DG7212" s="156"/>
    </row>
    <row r="7213" spans="111:111" ht="15" thickBot="1" x14ac:dyDescent="0.35">
      <c r="DG7213" s="156"/>
    </row>
    <row r="7214" spans="111:111" ht="15" thickBot="1" x14ac:dyDescent="0.35">
      <c r="DG7214" s="156"/>
    </row>
    <row r="7215" spans="111:111" ht="15" thickBot="1" x14ac:dyDescent="0.35">
      <c r="DG7215" s="156"/>
    </row>
    <row r="7216" spans="111:111" ht="15" thickBot="1" x14ac:dyDescent="0.35">
      <c r="DG7216" s="156"/>
    </row>
    <row r="7217" spans="111:111" ht="15" thickBot="1" x14ac:dyDescent="0.35">
      <c r="DG7217" s="156"/>
    </row>
    <row r="7218" spans="111:111" ht="15" thickBot="1" x14ac:dyDescent="0.35">
      <c r="DG7218" s="156"/>
    </row>
    <row r="7219" spans="111:111" ht="15" thickBot="1" x14ac:dyDescent="0.35">
      <c r="DG7219" s="156"/>
    </row>
    <row r="7220" spans="111:111" ht="15" thickBot="1" x14ac:dyDescent="0.35">
      <c r="DG7220" s="156"/>
    </row>
    <row r="7221" spans="111:111" ht="15" thickBot="1" x14ac:dyDescent="0.35">
      <c r="DG7221" s="156"/>
    </row>
    <row r="7222" spans="111:111" ht="15" thickBot="1" x14ac:dyDescent="0.35">
      <c r="DG7222" s="156"/>
    </row>
    <row r="7223" spans="111:111" ht="15" thickBot="1" x14ac:dyDescent="0.35">
      <c r="DG7223" s="156"/>
    </row>
    <row r="7224" spans="111:111" ht="15" thickBot="1" x14ac:dyDescent="0.35">
      <c r="DG7224" s="156"/>
    </row>
    <row r="7225" spans="111:111" ht="15" thickBot="1" x14ac:dyDescent="0.35">
      <c r="DG7225" s="156"/>
    </row>
    <row r="7226" spans="111:111" ht="15" thickBot="1" x14ac:dyDescent="0.35">
      <c r="DG7226" s="156"/>
    </row>
    <row r="7227" spans="111:111" ht="15" thickBot="1" x14ac:dyDescent="0.35">
      <c r="DG7227" s="156"/>
    </row>
    <row r="7228" spans="111:111" ht="15" thickBot="1" x14ac:dyDescent="0.35">
      <c r="DG7228" s="156"/>
    </row>
    <row r="7229" spans="111:111" ht="15" thickBot="1" x14ac:dyDescent="0.35">
      <c r="DG7229" s="156"/>
    </row>
    <row r="7230" spans="111:111" ht="15" thickBot="1" x14ac:dyDescent="0.35">
      <c r="DG7230" s="156"/>
    </row>
    <row r="7231" spans="111:111" ht="15" thickBot="1" x14ac:dyDescent="0.35">
      <c r="DG7231" s="156"/>
    </row>
    <row r="7232" spans="111:111" ht="15" thickBot="1" x14ac:dyDescent="0.35">
      <c r="DG7232" s="156"/>
    </row>
    <row r="7233" spans="111:111" ht="15" thickBot="1" x14ac:dyDescent="0.35">
      <c r="DG7233" s="156"/>
    </row>
    <row r="7234" spans="111:111" ht="15" thickBot="1" x14ac:dyDescent="0.35">
      <c r="DG7234" s="156"/>
    </row>
    <row r="7235" spans="111:111" ht="15" thickBot="1" x14ac:dyDescent="0.35">
      <c r="DG7235" s="156"/>
    </row>
    <row r="7236" spans="111:111" ht="15" thickBot="1" x14ac:dyDescent="0.35">
      <c r="DG7236" s="156"/>
    </row>
    <row r="7237" spans="111:111" ht="15" thickBot="1" x14ac:dyDescent="0.35">
      <c r="DG7237" s="156"/>
    </row>
    <row r="7238" spans="111:111" ht="15" thickBot="1" x14ac:dyDescent="0.35">
      <c r="DG7238" s="156"/>
    </row>
    <row r="7239" spans="111:111" ht="15" thickBot="1" x14ac:dyDescent="0.35">
      <c r="DG7239" s="156"/>
    </row>
    <row r="7240" spans="111:111" ht="15" thickBot="1" x14ac:dyDescent="0.35">
      <c r="DG7240" s="156"/>
    </row>
    <row r="7241" spans="111:111" ht="15" thickBot="1" x14ac:dyDescent="0.35">
      <c r="DG7241" s="156"/>
    </row>
    <row r="7242" spans="111:111" ht="15" thickBot="1" x14ac:dyDescent="0.35">
      <c r="DG7242" s="156"/>
    </row>
    <row r="7243" spans="111:111" ht="15" thickBot="1" x14ac:dyDescent="0.35">
      <c r="DG7243" s="156"/>
    </row>
    <row r="7244" spans="111:111" ht="15" thickBot="1" x14ac:dyDescent="0.35">
      <c r="DG7244" s="156"/>
    </row>
    <row r="7245" spans="111:111" ht="15" thickBot="1" x14ac:dyDescent="0.35">
      <c r="DG7245" s="156"/>
    </row>
    <row r="7246" spans="111:111" ht="15" thickBot="1" x14ac:dyDescent="0.35">
      <c r="DG7246" s="156"/>
    </row>
    <row r="7247" spans="111:111" ht="15" thickBot="1" x14ac:dyDescent="0.35">
      <c r="DG7247" s="156"/>
    </row>
    <row r="7248" spans="111:111" ht="15" thickBot="1" x14ac:dyDescent="0.35">
      <c r="DG7248" s="156"/>
    </row>
    <row r="7249" spans="111:111" ht="15" thickBot="1" x14ac:dyDescent="0.35">
      <c r="DG7249" s="156"/>
    </row>
    <row r="7250" spans="111:111" ht="15" thickBot="1" x14ac:dyDescent="0.35">
      <c r="DG7250" s="156"/>
    </row>
    <row r="7251" spans="111:111" ht="15" thickBot="1" x14ac:dyDescent="0.35">
      <c r="DG7251" s="156"/>
    </row>
    <row r="7252" spans="111:111" ht="15" thickBot="1" x14ac:dyDescent="0.35">
      <c r="DG7252" s="156"/>
    </row>
    <row r="7253" spans="111:111" ht="15" thickBot="1" x14ac:dyDescent="0.35">
      <c r="DG7253" s="156"/>
    </row>
    <row r="7254" spans="111:111" ht="15" thickBot="1" x14ac:dyDescent="0.35">
      <c r="DG7254" s="156"/>
    </row>
    <row r="7255" spans="111:111" ht="15" thickBot="1" x14ac:dyDescent="0.35">
      <c r="DG7255" s="156"/>
    </row>
    <row r="7256" spans="111:111" ht="15" thickBot="1" x14ac:dyDescent="0.35">
      <c r="DG7256" s="156"/>
    </row>
    <row r="7257" spans="111:111" ht="15" thickBot="1" x14ac:dyDescent="0.35">
      <c r="DG7257" s="156"/>
    </row>
    <row r="7258" spans="111:111" ht="15" thickBot="1" x14ac:dyDescent="0.35">
      <c r="DG7258" s="156"/>
    </row>
    <row r="7259" spans="111:111" ht="15" thickBot="1" x14ac:dyDescent="0.35">
      <c r="DG7259" s="156"/>
    </row>
    <row r="7260" spans="111:111" ht="15" thickBot="1" x14ac:dyDescent="0.35">
      <c r="DG7260" s="156"/>
    </row>
    <row r="7261" spans="111:111" ht="15" thickBot="1" x14ac:dyDescent="0.35">
      <c r="DG7261" s="156"/>
    </row>
    <row r="7262" spans="111:111" ht="15" thickBot="1" x14ac:dyDescent="0.35">
      <c r="DG7262" s="156"/>
    </row>
    <row r="7263" spans="111:111" ht="15" thickBot="1" x14ac:dyDescent="0.35">
      <c r="DG7263" s="156"/>
    </row>
    <row r="7264" spans="111:111" ht="15" thickBot="1" x14ac:dyDescent="0.35">
      <c r="DG7264" s="156"/>
    </row>
    <row r="7265" spans="111:111" ht="15" thickBot="1" x14ac:dyDescent="0.35">
      <c r="DG7265" s="156"/>
    </row>
    <row r="7266" spans="111:111" ht="15" thickBot="1" x14ac:dyDescent="0.35">
      <c r="DG7266" s="156"/>
    </row>
    <row r="7267" spans="111:111" ht="15" thickBot="1" x14ac:dyDescent="0.35">
      <c r="DG7267" s="156"/>
    </row>
    <row r="7268" spans="111:111" ht="15" thickBot="1" x14ac:dyDescent="0.35">
      <c r="DG7268" s="156"/>
    </row>
    <row r="7269" spans="111:111" ht="15" thickBot="1" x14ac:dyDescent="0.35">
      <c r="DG7269" s="156"/>
    </row>
    <row r="7270" spans="111:111" ht="15" thickBot="1" x14ac:dyDescent="0.35">
      <c r="DG7270" s="156"/>
    </row>
    <row r="7271" spans="111:111" ht="15" thickBot="1" x14ac:dyDescent="0.35">
      <c r="DG7271" s="156"/>
    </row>
    <row r="7272" spans="111:111" ht="15" thickBot="1" x14ac:dyDescent="0.35">
      <c r="DG7272" s="156"/>
    </row>
    <row r="7273" spans="111:111" ht="15" thickBot="1" x14ac:dyDescent="0.35">
      <c r="DG7273" s="156"/>
    </row>
    <row r="7274" spans="111:111" ht="15" thickBot="1" x14ac:dyDescent="0.35">
      <c r="DG7274" s="156"/>
    </row>
    <row r="7275" spans="111:111" ht="15" thickBot="1" x14ac:dyDescent="0.35">
      <c r="DG7275" s="156"/>
    </row>
    <row r="7276" spans="111:111" ht="15" thickBot="1" x14ac:dyDescent="0.35">
      <c r="DG7276" s="156"/>
    </row>
    <row r="7277" spans="111:111" ht="15" thickBot="1" x14ac:dyDescent="0.35">
      <c r="DG7277" s="156"/>
    </row>
    <row r="7278" spans="111:111" ht="15" thickBot="1" x14ac:dyDescent="0.35">
      <c r="DG7278" s="156"/>
    </row>
    <row r="7279" spans="111:111" ht="15" thickBot="1" x14ac:dyDescent="0.35">
      <c r="DG7279" s="156"/>
    </row>
    <row r="7280" spans="111:111" ht="15" thickBot="1" x14ac:dyDescent="0.35">
      <c r="DG7280" s="156"/>
    </row>
    <row r="7281" spans="111:111" ht="15" thickBot="1" x14ac:dyDescent="0.35">
      <c r="DG7281" s="156"/>
    </row>
    <row r="7282" spans="111:111" ht="15" thickBot="1" x14ac:dyDescent="0.35">
      <c r="DG7282" s="156"/>
    </row>
    <row r="7283" spans="111:111" ht="15" thickBot="1" x14ac:dyDescent="0.35">
      <c r="DG7283" s="156"/>
    </row>
    <row r="7284" spans="111:111" ht="15" thickBot="1" x14ac:dyDescent="0.35">
      <c r="DG7284" s="156"/>
    </row>
    <row r="7285" spans="111:111" ht="15" thickBot="1" x14ac:dyDescent="0.35">
      <c r="DG7285" s="156"/>
    </row>
    <row r="7286" spans="111:111" ht="15" thickBot="1" x14ac:dyDescent="0.35">
      <c r="DG7286" s="156"/>
    </row>
    <row r="7287" spans="111:111" ht="15" thickBot="1" x14ac:dyDescent="0.35">
      <c r="DG7287" s="156"/>
    </row>
    <row r="7288" spans="111:111" ht="15" thickBot="1" x14ac:dyDescent="0.35">
      <c r="DG7288" s="156"/>
    </row>
    <row r="7289" spans="111:111" ht="15" thickBot="1" x14ac:dyDescent="0.35">
      <c r="DG7289" s="156"/>
    </row>
    <row r="7290" spans="111:111" ht="15" thickBot="1" x14ac:dyDescent="0.35">
      <c r="DG7290" s="156"/>
    </row>
    <row r="7291" spans="111:111" ht="15" thickBot="1" x14ac:dyDescent="0.35">
      <c r="DG7291" s="156"/>
    </row>
    <row r="7292" spans="111:111" ht="15" thickBot="1" x14ac:dyDescent="0.35">
      <c r="DG7292" s="156"/>
    </row>
    <row r="7293" spans="111:111" ht="15" thickBot="1" x14ac:dyDescent="0.35">
      <c r="DG7293" s="156"/>
    </row>
    <row r="7294" spans="111:111" ht="15" thickBot="1" x14ac:dyDescent="0.35">
      <c r="DG7294" s="156"/>
    </row>
    <row r="7295" spans="111:111" ht="15" thickBot="1" x14ac:dyDescent="0.35">
      <c r="DG7295" s="156"/>
    </row>
    <row r="7296" spans="111:111" ht="15" thickBot="1" x14ac:dyDescent="0.35">
      <c r="DG7296" s="156"/>
    </row>
    <row r="7297" spans="111:111" ht="15" thickBot="1" x14ac:dyDescent="0.35">
      <c r="DG7297" s="156"/>
    </row>
    <row r="7298" spans="111:111" ht="15" thickBot="1" x14ac:dyDescent="0.35">
      <c r="DG7298" s="156"/>
    </row>
    <row r="7299" spans="111:111" ht="15" thickBot="1" x14ac:dyDescent="0.35">
      <c r="DG7299" s="156"/>
    </row>
    <row r="7300" spans="111:111" ht="15" thickBot="1" x14ac:dyDescent="0.35">
      <c r="DG7300" s="156"/>
    </row>
    <row r="7301" spans="111:111" ht="15" thickBot="1" x14ac:dyDescent="0.35">
      <c r="DG7301" s="156"/>
    </row>
    <row r="7302" spans="111:111" ht="15" thickBot="1" x14ac:dyDescent="0.35">
      <c r="DG7302" s="156"/>
    </row>
    <row r="7303" spans="111:111" ht="15" thickBot="1" x14ac:dyDescent="0.35">
      <c r="DG7303" s="156"/>
    </row>
    <row r="7304" spans="111:111" ht="15" thickBot="1" x14ac:dyDescent="0.35">
      <c r="DG7304" s="156"/>
    </row>
    <row r="7305" spans="111:111" ht="15" thickBot="1" x14ac:dyDescent="0.35">
      <c r="DG7305" s="156"/>
    </row>
    <row r="7306" spans="111:111" ht="15" thickBot="1" x14ac:dyDescent="0.35">
      <c r="DG7306" s="156"/>
    </row>
    <row r="7307" spans="111:111" ht="15" thickBot="1" x14ac:dyDescent="0.35">
      <c r="DG7307" s="156"/>
    </row>
    <row r="7308" spans="111:111" ht="15" thickBot="1" x14ac:dyDescent="0.35">
      <c r="DG7308" s="156"/>
    </row>
    <row r="7309" spans="111:111" ht="15" thickBot="1" x14ac:dyDescent="0.35">
      <c r="DG7309" s="156"/>
    </row>
    <row r="7310" spans="111:111" ht="15" thickBot="1" x14ac:dyDescent="0.35">
      <c r="DG7310" s="156"/>
    </row>
    <row r="7311" spans="111:111" ht="15" thickBot="1" x14ac:dyDescent="0.35">
      <c r="DG7311" s="156"/>
    </row>
    <row r="7312" spans="111:111" ht="15" thickBot="1" x14ac:dyDescent="0.35">
      <c r="DG7312" s="156"/>
    </row>
    <row r="7313" spans="111:111" ht="15" thickBot="1" x14ac:dyDescent="0.35">
      <c r="DG7313" s="156"/>
    </row>
    <row r="7314" spans="111:111" ht="15" thickBot="1" x14ac:dyDescent="0.35">
      <c r="DG7314" s="156"/>
    </row>
    <row r="7315" spans="111:111" ht="15" thickBot="1" x14ac:dyDescent="0.35">
      <c r="DG7315" s="156"/>
    </row>
    <row r="7316" spans="111:111" ht="15" thickBot="1" x14ac:dyDescent="0.35">
      <c r="DG7316" s="156"/>
    </row>
    <row r="7317" spans="111:111" ht="15" thickBot="1" x14ac:dyDescent="0.35">
      <c r="DG7317" s="156"/>
    </row>
    <row r="7318" spans="111:111" ht="15" thickBot="1" x14ac:dyDescent="0.35">
      <c r="DG7318" s="156"/>
    </row>
    <row r="7319" spans="111:111" ht="15" thickBot="1" x14ac:dyDescent="0.35">
      <c r="DG7319" s="156"/>
    </row>
    <row r="7320" spans="111:111" ht="15" thickBot="1" x14ac:dyDescent="0.35">
      <c r="DG7320" s="156"/>
    </row>
    <row r="7321" spans="111:111" ht="15" thickBot="1" x14ac:dyDescent="0.35">
      <c r="DG7321" s="156"/>
    </row>
    <row r="7322" spans="111:111" ht="15" thickBot="1" x14ac:dyDescent="0.35">
      <c r="DG7322" s="156"/>
    </row>
    <row r="7323" spans="111:111" ht="15" thickBot="1" x14ac:dyDescent="0.35">
      <c r="DG7323" s="156"/>
    </row>
    <row r="7324" spans="111:111" ht="15" thickBot="1" x14ac:dyDescent="0.35">
      <c r="DG7324" s="156"/>
    </row>
    <row r="7325" spans="111:111" ht="15" thickBot="1" x14ac:dyDescent="0.35">
      <c r="DG7325" s="156"/>
    </row>
    <row r="7326" spans="111:111" ht="15" thickBot="1" x14ac:dyDescent="0.35">
      <c r="DG7326" s="156"/>
    </row>
    <row r="7327" spans="111:111" ht="15" thickBot="1" x14ac:dyDescent="0.35">
      <c r="DG7327" s="156"/>
    </row>
    <row r="7328" spans="111:111" ht="15" thickBot="1" x14ac:dyDescent="0.35">
      <c r="DG7328" s="156"/>
    </row>
    <row r="7329" spans="111:111" ht="15" thickBot="1" x14ac:dyDescent="0.35">
      <c r="DG7329" s="156"/>
    </row>
    <row r="7330" spans="111:111" ht="15" thickBot="1" x14ac:dyDescent="0.35">
      <c r="DG7330" s="156"/>
    </row>
    <row r="7331" spans="111:111" ht="15" thickBot="1" x14ac:dyDescent="0.35">
      <c r="DG7331" s="156"/>
    </row>
    <row r="7332" spans="111:111" ht="15" thickBot="1" x14ac:dyDescent="0.35">
      <c r="DG7332" s="156"/>
    </row>
    <row r="7333" spans="111:111" ht="15" thickBot="1" x14ac:dyDescent="0.35">
      <c r="DG7333" s="156"/>
    </row>
    <row r="7334" spans="111:111" ht="15" thickBot="1" x14ac:dyDescent="0.35">
      <c r="DG7334" s="156"/>
    </row>
    <row r="7335" spans="111:111" ht="15" thickBot="1" x14ac:dyDescent="0.35">
      <c r="DG7335" s="156"/>
    </row>
    <row r="7336" spans="111:111" ht="15" thickBot="1" x14ac:dyDescent="0.35">
      <c r="DG7336" s="156"/>
    </row>
    <row r="7337" spans="111:111" ht="15" thickBot="1" x14ac:dyDescent="0.35">
      <c r="DG7337" s="156"/>
    </row>
    <row r="7338" spans="111:111" ht="15" thickBot="1" x14ac:dyDescent="0.35">
      <c r="DG7338" s="156"/>
    </row>
    <row r="7339" spans="111:111" ht="15" thickBot="1" x14ac:dyDescent="0.35">
      <c r="DG7339" s="156"/>
    </row>
    <row r="7340" spans="111:111" ht="15" thickBot="1" x14ac:dyDescent="0.35">
      <c r="DG7340" s="156"/>
    </row>
    <row r="7341" spans="111:111" ht="15" thickBot="1" x14ac:dyDescent="0.35">
      <c r="DG7341" s="156"/>
    </row>
    <row r="7342" spans="111:111" ht="15" thickBot="1" x14ac:dyDescent="0.35">
      <c r="DG7342" s="156"/>
    </row>
    <row r="7343" spans="111:111" ht="15" thickBot="1" x14ac:dyDescent="0.35">
      <c r="DG7343" s="156"/>
    </row>
    <row r="7344" spans="111:111" ht="15" thickBot="1" x14ac:dyDescent="0.35">
      <c r="DG7344" s="156"/>
    </row>
    <row r="7345" spans="111:111" ht="15" thickBot="1" x14ac:dyDescent="0.35">
      <c r="DG7345" s="156"/>
    </row>
    <row r="7346" spans="111:111" ht="15" thickBot="1" x14ac:dyDescent="0.35">
      <c r="DG7346" s="156"/>
    </row>
    <row r="7347" spans="111:111" ht="15" thickBot="1" x14ac:dyDescent="0.35">
      <c r="DG7347" s="156"/>
    </row>
    <row r="7348" spans="111:111" ht="15" thickBot="1" x14ac:dyDescent="0.35">
      <c r="DG7348" s="156"/>
    </row>
    <row r="7349" spans="111:111" ht="15" thickBot="1" x14ac:dyDescent="0.35">
      <c r="DG7349" s="156"/>
    </row>
    <row r="7350" spans="111:111" ht="15" thickBot="1" x14ac:dyDescent="0.35">
      <c r="DG7350" s="156"/>
    </row>
    <row r="7351" spans="111:111" ht="15" thickBot="1" x14ac:dyDescent="0.35">
      <c r="DG7351" s="156"/>
    </row>
    <row r="7352" spans="111:111" ht="15" thickBot="1" x14ac:dyDescent="0.35">
      <c r="DG7352" s="156"/>
    </row>
    <row r="7353" spans="111:111" ht="15" thickBot="1" x14ac:dyDescent="0.35">
      <c r="DG7353" s="156"/>
    </row>
    <row r="7354" spans="111:111" ht="15" thickBot="1" x14ac:dyDescent="0.35">
      <c r="DG7354" s="156"/>
    </row>
    <row r="7355" spans="111:111" ht="15" thickBot="1" x14ac:dyDescent="0.35">
      <c r="DG7355" s="156"/>
    </row>
    <row r="7356" spans="111:111" ht="15" thickBot="1" x14ac:dyDescent="0.35">
      <c r="DG7356" s="156"/>
    </row>
    <row r="7357" spans="111:111" ht="15" thickBot="1" x14ac:dyDescent="0.35">
      <c r="DG7357" s="156"/>
    </row>
    <row r="7358" spans="111:111" ht="15" thickBot="1" x14ac:dyDescent="0.35">
      <c r="DG7358" s="156"/>
    </row>
    <row r="7359" spans="111:111" ht="15" thickBot="1" x14ac:dyDescent="0.35">
      <c r="DG7359" s="156"/>
    </row>
    <row r="7360" spans="111:111" ht="15" thickBot="1" x14ac:dyDescent="0.35">
      <c r="DG7360" s="156"/>
    </row>
    <row r="7361" spans="111:111" ht="15" thickBot="1" x14ac:dyDescent="0.35">
      <c r="DG7361" s="156"/>
    </row>
    <row r="7362" spans="111:111" ht="15" thickBot="1" x14ac:dyDescent="0.35">
      <c r="DG7362" s="156"/>
    </row>
    <row r="7363" spans="111:111" ht="15" thickBot="1" x14ac:dyDescent="0.35">
      <c r="DG7363" s="156"/>
    </row>
    <row r="7364" spans="111:111" ht="15" thickBot="1" x14ac:dyDescent="0.35">
      <c r="DG7364" s="156"/>
    </row>
    <row r="7365" spans="111:111" ht="15" thickBot="1" x14ac:dyDescent="0.35">
      <c r="DG7365" s="156"/>
    </row>
    <row r="7366" spans="111:111" ht="15" thickBot="1" x14ac:dyDescent="0.35">
      <c r="DG7366" s="156"/>
    </row>
    <row r="7367" spans="111:111" ht="15" thickBot="1" x14ac:dyDescent="0.35">
      <c r="DG7367" s="156"/>
    </row>
    <row r="7368" spans="111:111" ht="15" thickBot="1" x14ac:dyDescent="0.35">
      <c r="DG7368" s="156"/>
    </row>
    <row r="7369" spans="111:111" ht="15" thickBot="1" x14ac:dyDescent="0.35">
      <c r="DG7369" s="156"/>
    </row>
    <row r="7370" spans="111:111" ht="15" thickBot="1" x14ac:dyDescent="0.35">
      <c r="DG7370" s="156"/>
    </row>
    <row r="7371" spans="111:111" ht="15" thickBot="1" x14ac:dyDescent="0.35">
      <c r="DG7371" s="156"/>
    </row>
    <row r="7372" spans="111:111" ht="15" thickBot="1" x14ac:dyDescent="0.35">
      <c r="DG7372" s="156"/>
    </row>
    <row r="7373" spans="111:111" ht="15" thickBot="1" x14ac:dyDescent="0.35">
      <c r="DG7373" s="156"/>
    </row>
    <row r="7374" spans="111:111" ht="15" thickBot="1" x14ac:dyDescent="0.35">
      <c r="DG7374" s="156"/>
    </row>
    <row r="7375" spans="111:111" ht="15" thickBot="1" x14ac:dyDescent="0.35">
      <c r="DG7375" s="156"/>
    </row>
    <row r="7376" spans="111:111" ht="15" thickBot="1" x14ac:dyDescent="0.35">
      <c r="DG7376" s="156"/>
    </row>
    <row r="7377" spans="111:111" ht="15" thickBot="1" x14ac:dyDescent="0.35">
      <c r="DG7377" s="156"/>
    </row>
    <row r="7378" spans="111:111" ht="15" thickBot="1" x14ac:dyDescent="0.35">
      <c r="DG7378" s="156"/>
    </row>
    <row r="7379" spans="111:111" ht="15" thickBot="1" x14ac:dyDescent="0.35">
      <c r="DG7379" s="156"/>
    </row>
    <row r="7380" spans="111:111" ht="15" thickBot="1" x14ac:dyDescent="0.35">
      <c r="DG7380" s="156"/>
    </row>
    <row r="7381" spans="111:111" ht="15" thickBot="1" x14ac:dyDescent="0.35">
      <c r="DG7381" s="156"/>
    </row>
    <row r="7382" spans="111:111" ht="15" thickBot="1" x14ac:dyDescent="0.35">
      <c r="DG7382" s="156"/>
    </row>
    <row r="7383" spans="111:111" ht="15" thickBot="1" x14ac:dyDescent="0.35">
      <c r="DG7383" s="156"/>
    </row>
    <row r="7384" spans="111:111" ht="15" thickBot="1" x14ac:dyDescent="0.35">
      <c r="DG7384" s="156"/>
    </row>
    <row r="7385" spans="111:111" ht="15" thickBot="1" x14ac:dyDescent="0.35">
      <c r="DG7385" s="156"/>
    </row>
    <row r="7386" spans="111:111" ht="15" thickBot="1" x14ac:dyDescent="0.35">
      <c r="DG7386" s="156"/>
    </row>
    <row r="7387" spans="111:111" ht="15" thickBot="1" x14ac:dyDescent="0.35">
      <c r="DG7387" s="156"/>
    </row>
    <row r="7388" spans="111:111" ht="15" thickBot="1" x14ac:dyDescent="0.35">
      <c r="DG7388" s="156"/>
    </row>
    <row r="7389" spans="111:111" ht="15" thickBot="1" x14ac:dyDescent="0.35">
      <c r="DG7389" s="156"/>
    </row>
    <row r="7390" spans="111:111" ht="15" thickBot="1" x14ac:dyDescent="0.35">
      <c r="DG7390" s="156"/>
    </row>
    <row r="7391" spans="111:111" ht="15" thickBot="1" x14ac:dyDescent="0.35">
      <c r="DG7391" s="156"/>
    </row>
    <row r="7392" spans="111:111" ht="15" thickBot="1" x14ac:dyDescent="0.35">
      <c r="DG7392" s="156"/>
    </row>
    <row r="7393" spans="111:111" ht="15" thickBot="1" x14ac:dyDescent="0.35">
      <c r="DG7393" s="156"/>
    </row>
    <row r="7394" spans="111:111" ht="15" thickBot="1" x14ac:dyDescent="0.35">
      <c r="DG7394" s="156"/>
    </row>
    <row r="7395" spans="111:111" ht="15" thickBot="1" x14ac:dyDescent="0.35">
      <c r="DG7395" s="156"/>
    </row>
    <row r="7396" spans="111:111" ht="15" thickBot="1" x14ac:dyDescent="0.35">
      <c r="DG7396" s="156"/>
    </row>
    <row r="7397" spans="111:111" ht="15" thickBot="1" x14ac:dyDescent="0.35">
      <c r="DG7397" s="156"/>
    </row>
    <row r="7398" spans="111:111" ht="15" thickBot="1" x14ac:dyDescent="0.35">
      <c r="DG7398" s="156"/>
    </row>
    <row r="7399" spans="111:111" ht="15" thickBot="1" x14ac:dyDescent="0.35">
      <c r="DG7399" s="156"/>
    </row>
    <row r="7400" spans="111:111" ht="15" thickBot="1" x14ac:dyDescent="0.35">
      <c r="DG7400" s="156"/>
    </row>
    <row r="7401" spans="111:111" ht="15" thickBot="1" x14ac:dyDescent="0.35">
      <c r="DG7401" s="156"/>
    </row>
    <row r="7402" spans="111:111" ht="15" thickBot="1" x14ac:dyDescent="0.35">
      <c r="DG7402" s="156"/>
    </row>
    <row r="7403" spans="111:111" ht="15" thickBot="1" x14ac:dyDescent="0.35">
      <c r="DG7403" s="156"/>
    </row>
    <row r="7404" spans="111:111" ht="15" thickBot="1" x14ac:dyDescent="0.35">
      <c r="DG7404" s="156"/>
    </row>
    <row r="7405" spans="111:111" ht="15" thickBot="1" x14ac:dyDescent="0.35">
      <c r="DG7405" s="156"/>
    </row>
    <row r="7406" spans="111:111" ht="15" thickBot="1" x14ac:dyDescent="0.35">
      <c r="DG7406" s="156"/>
    </row>
    <row r="7407" spans="111:111" ht="15" thickBot="1" x14ac:dyDescent="0.35">
      <c r="DG7407" s="156"/>
    </row>
    <row r="7408" spans="111:111" ht="15" thickBot="1" x14ac:dyDescent="0.35">
      <c r="DG7408" s="156"/>
    </row>
    <row r="7409" spans="111:111" ht="15" thickBot="1" x14ac:dyDescent="0.35">
      <c r="DG7409" s="156"/>
    </row>
    <row r="7410" spans="111:111" ht="15" thickBot="1" x14ac:dyDescent="0.35">
      <c r="DG7410" s="156"/>
    </row>
    <row r="7411" spans="111:111" ht="15" thickBot="1" x14ac:dyDescent="0.35">
      <c r="DG7411" s="156"/>
    </row>
    <row r="7412" spans="111:111" ht="15" thickBot="1" x14ac:dyDescent="0.35">
      <c r="DG7412" s="156"/>
    </row>
    <row r="7413" spans="111:111" ht="15" thickBot="1" x14ac:dyDescent="0.35">
      <c r="DG7413" s="156"/>
    </row>
    <row r="7414" spans="111:111" ht="15" thickBot="1" x14ac:dyDescent="0.35">
      <c r="DG7414" s="156"/>
    </row>
    <row r="7415" spans="111:111" ht="15" thickBot="1" x14ac:dyDescent="0.35">
      <c r="DG7415" s="156"/>
    </row>
    <row r="7416" spans="111:111" ht="15" thickBot="1" x14ac:dyDescent="0.35">
      <c r="DG7416" s="156"/>
    </row>
    <row r="7417" spans="111:111" ht="15" thickBot="1" x14ac:dyDescent="0.35">
      <c r="DG7417" s="156"/>
    </row>
    <row r="7418" spans="111:111" ht="15" thickBot="1" x14ac:dyDescent="0.35">
      <c r="DG7418" s="156"/>
    </row>
    <row r="7419" spans="111:111" ht="15" thickBot="1" x14ac:dyDescent="0.35">
      <c r="DG7419" s="156"/>
    </row>
    <row r="7420" spans="111:111" ht="15" thickBot="1" x14ac:dyDescent="0.35">
      <c r="DG7420" s="156"/>
    </row>
    <row r="7421" spans="111:111" ht="15" thickBot="1" x14ac:dyDescent="0.35">
      <c r="DG7421" s="156"/>
    </row>
    <row r="7422" spans="111:111" ht="15" thickBot="1" x14ac:dyDescent="0.35">
      <c r="DG7422" s="156"/>
    </row>
    <row r="7423" spans="111:111" ht="15" thickBot="1" x14ac:dyDescent="0.35">
      <c r="DG7423" s="156"/>
    </row>
    <row r="7424" spans="111:111" ht="15" thickBot="1" x14ac:dyDescent="0.35">
      <c r="DG7424" s="156"/>
    </row>
    <row r="7425" spans="111:111" ht="15" thickBot="1" x14ac:dyDescent="0.35">
      <c r="DG7425" s="156"/>
    </row>
    <row r="7426" spans="111:111" ht="15" thickBot="1" x14ac:dyDescent="0.35">
      <c r="DG7426" s="156"/>
    </row>
    <row r="7427" spans="111:111" ht="15" thickBot="1" x14ac:dyDescent="0.35">
      <c r="DG7427" s="156"/>
    </row>
    <row r="7428" spans="111:111" ht="15" thickBot="1" x14ac:dyDescent="0.35">
      <c r="DG7428" s="156"/>
    </row>
    <row r="7429" spans="111:111" ht="15" thickBot="1" x14ac:dyDescent="0.35">
      <c r="DG7429" s="156"/>
    </row>
    <row r="7430" spans="111:111" ht="15" thickBot="1" x14ac:dyDescent="0.35">
      <c r="DG7430" s="156"/>
    </row>
    <row r="7431" spans="111:111" ht="15" thickBot="1" x14ac:dyDescent="0.35">
      <c r="DG7431" s="156"/>
    </row>
    <row r="7432" spans="111:111" ht="15" thickBot="1" x14ac:dyDescent="0.35">
      <c r="DG7432" s="156"/>
    </row>
    <row r="7433" spans="111:111" ht="15" thickBot="1" x14ac:dyDescent="0.35">
      <c r="DG7433" s="156"/>
    </row>
    <row r="7434" spans="111:111" ht="15" thickBot="1" x14ac:dyDescent="0.35">
      <c r="DG7434" s="156"/>
    </row>
    <row r="7435" spans="111:111" ht="15" thickBot="1" x14ac:dyDescent="0.35">
      <c r="DG7435" s="156"/>
    </row>
    <row r="7436" spans="111:111" ht="15" thickBot="1" x14ac:dyDescent="0.35">
      <c r="DG7436" s="156"/>
    </row>
    <row r="7437" spans="111:111" ht="15" thickBot="1" x14ac:dyDescent="0.35">
      <c r="DG7437" s="156"/>
    </row>
    <row r="7438" spans="111:111" ht="15" thickBot="1" x14ac:dyDescent="0.35">
      <c r="DG7438" s="156"/>
    </row>
    <row r="7439" spans="111:111" ht="15" thickBot="1" x14ac:dyDescent="0.35">
      <c r="DG7439" s="156"/>
    </row>
    <row r="7440" spans="111:111" ht="15" thickBot="1" x14ac:dyDescent="0.35">
      <c r="DG7440" s="156"/>
    </row>
    <row r="7441" spans="111:111" ht="15" thickBot="1" x14ac:dyDescent="0.35">
      <c r="DG7441" s="156"/>
    </row>
    <row r="7442" spans="111:111" ht="15" thickBot="1" x14ac:dyDescent="0.35">
      <c r="DG7442" s="156"/>
    </row>
    <row r="7443" spans="111:111" ht="15" thickBot="1" x14ac:dyDescent="0.35">
      <c r="DG7443" s="156"/>
    </row>
    <row r="7444" spans="111:111" ht="15" thickBot="1" x14ac:dyDescent="0.35">
      <c r="DG7444" s="156"/>
    </row>
    <row r="7445" spans="111:111" ht="15" thickBot="1" x14ac:dyDescent="0.35">
      <c r="DG7445" s="156"/>
    </row>
    <row r="7446" spans="111:111" ht="15" thickBot="1" x14ac:dyDescent="0.35">
      <c r="DG7446" s="156"/>
    </row>
    <row r="7447" spans="111:111" ht="15" thickBot="1" x14ac:dyDescent="0.35">
      <c r="DG7447" s="156"/>
    </row>
    <row r="7448" spans="111:111" ht="15" thickBot="1" x14ac:dyDescent="0.35">
      <c r="DG7448" s="156"/>
    </row>
    <row r="7449" spans="111:111" ht="15" thickBot="1" x14ac:dyDescent="0.35">
      <c r="DG7449" s="156"/>
    </row>
    <row r="7450" spans="111:111" ht="15" thickBot="1" x14ac:dyDescent="0.35">
      <c r="DG7450" s="156"/>
    </row>
    <row r="7451" spans="111:111" ht="15" thickBot="1" x14ac:dyDescent="0.35">
      <c r="DG7451" s="156"/>
    </row>
    <row r="7452" spans="111:111" ht="15" thickBot="1" x14ac:dyDescent="0.35">
      <c r="DG7452" s="156"/>
    </row>
    <row r="7453" spans="111:111" ht="15" thickBot="1" x14ac:dyDescent="0.35">
      <c r="DG7453" s="156"/>
    </row>
    <row r="7454" spans="111:111" ht="15" thickBot="1" x14ac:dyDescent="0.35">
      <c r="DG7454" s="156"/>
    </row>
    <row r="7455" spans="111:111" ht="15" thickBot="1" x14ac:dyDescent="0.35">
      <c r="DG7455" s="156"/>
    </row>
    <row r="7456" spans="111:111" ht="15" thickBot="1" x14ac:dyDescent="0.35">
      <c r="DG7456" s="156"/>
    </row>
    <row r="7457" spans="111:111" ht="15" thickBot="1" x14ac:dyDescent="0.35">
      <c r="DG7457" s="156"/>
    </row>
    <row r="7458" spans="111:111" ht="15" thickBot="1" x14ac:dyDescent="0.35">
      <c r="DG7458" s="156"/>
    </row>
    <row r="7459" spans="111:111" ht="15" thickBot="1" x14ac:dyDescent="0.35">
      <c r="DG7459" s="156"/>
    </row>
    <row r="7460" spans="111:111" ht="15" thickBot="1" x14ac:dyDescent="0.35">
      <c r="DG7460" s="156"/>
    </row>
    <row r="7461" spans="111:111" ht="15" thickBot="1" x14ac:dyDescent="0.35">
      <c r="DG7461" s="156"/>
    </row>
    <row r="7462" spans="111:111" ht="15" thickBot="1" x14ac:dyDescent="0.35">
      <c r="DG7462" s="156"/>
    </row>
    <row r="7463" spans="111:111" ht="15" thickBot="1" x14ac:dyDescent="0.35">
      <c r="DG7463" s="156"/>
    </row>
    <row r="7464" spans="111:111" ht="15" thickBot="1" x14ac:dyDescent="0.35">
      <c r="DG7464" s="156"/>
    </row>
    <row r="7465" spans="111:111" ht="15" thickBot="1" x14ac:dyDescent="0.35">
      <c r="DG7465" s="156"/>
    </row>
    <row r="7466" spans="111:111" ht="15" thickBot="1" x14ac:dyDescent="0.35">
      <c r="DG7466" s="156"/>
    </row>
    <row r="7467" spans="111:111" ht="15" thickBot="1" x14ac:dyDescent="0.35">
      <c r="DG7467" s="156"/>
    </row>
    <row r="7468" spans="111:111" ht="15" thickBot="1" x14ac:dyDescent="0.35">
      <c r="DG7468" s="156"/>
    </row>
    <row r="7469" spans="111:111" ht="15" thickBot="1" x14ac:dyDescent="0.35">
      <c r="DG7469" s="156"/>
    </row>
    <row r="7470" spans="111:111" ht="15" thickBot="1" x14ac:dyDescent="0.35">
      <c r="DG7470" s="156"/>
    </row>
    <row r="7471" spans="111:111" ht="15" thickBot="1" x14ac:dyDescent="0.35">
      <c r="DG7471" s="156"/>
    </row>
    <row r="7472" spans="111:111" ht="15" thickBot="1" x14ac:dyDescent="0.35">
      <c r="DG7472" s="156"/>
    </row>
    <row r="7473" spans="111:111" ht="15" thickBot="1" x14ac:dyDescent="0.35">
      <c r="DG7473" s="156"/>
    </row>
    <row r="7474" spans="111:111" ht="15" thickBot="1" x14ac:dyDescent="0.35">
      <c r="DG7474" s="156"/>
    </row>
    <row r="7475" spans="111:111" ht="15" thickBot="1" x14ac:dyDescent="0.35">
      <c r="DG7475" s="156"/>
    </row>
    <row r="7476" spans="111:111" ht="15" thickBot="1" x14ac:dyDescent="0.35">
      <c r="DG7476" s="156"/>
    </row>
    <row r="7477" spans="111:111" ht="15" thickBot="1" x14ac:dyDescent="0.35">
      <c r="DG7477" s="156"/>
    </row>
    <row r="7478" spans="111:111" ht="15" thickBot="1" x14ac:dyDescent="0.35">
      <c r="DG7478" s="156"/>
    </row>
    <row r="7479" spans="111:111" ht="15" thickBot="1" x14ac:dyDescent="0.35">
      <c r="DG7479" s="156"/>
    </row>
    <row r="7480" spans="111:111" ht="15" thickBot="1" x14ac:dyDescent="0.35">
      <c r="DG7480" s="156"/>
    </row>
    <row r="7481" spans="111:111" ht="15" thickBot="1" x14ac:dyDescent="0.35">
      <c r="DG7481" s="156"/>
    </row>
    <row r="7482" spans="111:111" ht="15" thickBot="1" x14ac:dyDescent="0.35">
      <c r="DG7482" s="156"/>
    </row>
    <row r="7483" spans="111:111" ht="15" thickBot="1" x14ac:dyDescent="0.35">
      <c r="DG7483" s="156"/>
    </row>
    <row r="7484" spans="111:111" ht="15" thickBot="1" x14ac:dyDescent="0.35">
      <c r="DG7484" s="156"/>
    </row>
    <row r="7485" spans="111:111" ht="15" thickBot="1" x14ac:dyDescent="0.35">
      <c r="DG7485" s="156"/>
    </row>
    <row r="7486" spans="111:111" ht="15" thickBot="1" x14ac:dyDescent="0.35">
      <c r="DG7486" s="156"/>
    </row>
    <row r="7487" spans="111:111" ht="15" thickBot="1" x14ac:dyDescent="0.35">
      <c r="DG7487" s="156"/>
    </row>
    <row r="7488" spans="111:111" ht="15" thickBot="1" x14ac:dyDescent="0.35">
      <c r="DG7488" s="156"/>
    </row>
    <row r="7489" spans="111:111" ht="15" thickBot="1" x14ac:dyDescent="0.35">
      <c r="DG7489" s="156"/>
    </row>
    <row r="7490" spans="111:111" ht="15" thickBot="1" x14ac:dyDescent="0.35">
      <c r="DG7490" s="156"/>
    </row>
    <row r="7491" spans="111:111" ht="15" thickBot="1" x14ac:dyDescent="0.35">
      <c r="DG7491" s="156"/>
    </row>
    <row r="7492" spans="111:111" ht="15" thickBot="1" x14ac:dyDescent="0.35">
      <c r="DG7492" s="156"/>
    </row>
    <row r="7493" spans="111:111" ht="15" thickBot="1" x14ac:dyDescent="0.35">
      <c r="DG7493" s="156"/>
    </row>
    <row r="7494" spans="111:111" ht="15" thickBot="1" x14ac:dyDescent="0.35">
      <c r="DG7494" s="156"/>
    </row>
    <row r="7495" spans="111:111" ht="15" thickBot="1" x14ac:dyDescent="0.35">
      <c r="DG7495" s="156"/>
    </row>
    <row r="7496" spans="111:111" ht="15" thickBot="1" x14ac:dyDescent="0.35">
      <c r="DG7496" s="156"/>
    </row>
    <row r="7497" spans="111:111" ht="15" thickBot="1" x14ac:dyDescent="0.35">
      <c r="DG7497" s="156"/>
    </row>
    <row r="7498" spans="111:111" ht="15" thickBot="1" x14ac:dyDescent="0.35">
      <c r="DG7498" s="156"/>
    </row>
    <row r="7499" spans="111:111" ht="15" thickBot="1" x14ac:dyDescent="0.35">
      <c r="DG7499" s="156"/>
    </row>
    <row r="7500" spans="111:111" ht="15" thickBot="1" x14ac:dyDescent="0.35">
      <c r="DG7500" s="156"/>
    </row>
    <row r="7501" spans="111:111" ht="15" thickBot="1" x14ac:dyDescent="0.35">
      <c r="DG7501" s="156"/>
    </row>
    <row r="7502" spans="111:111" ht="15" thickBot="1" x14ac:dyDescent="0.35">
      <c r="DG7502" s="156"/>
    </row>
    <row r="7503" spans="111:111" ht="15" thickBot="1" x14ac:dyDescent="0.35">
      <c r="DG7503" s="156"/>
    </row>
    <row r="7504" spans="111:111" ht="15" thickBot="1" x14ac:dyDescent="0.35">
      <c r="DG7504" s="156"/>
    </row>
    <row r="7505" spans="111:111" ht="15" thickBot="1" x14ac:dyDescent="0.35">
      <c r="DG7505" s="156"/>
    </row>
    <row r="7506" spans="111:111" ht="15" thickBot="1" x14ac:dyDescent="0.35">
      <c r="DG7506" s="156"/>
    </row>
    <row r="7507" spans="111:111" ht="15" thickBot="1" x14ac:dyDescent="0.35">
      <c r="DG7507" s="156"/>
    </row>
    <row r="7508" spans="111:111" ht="15" thickBot="1" x14ac:dyDescent="0.35">
      <c r="DG7508" s="156"/>
    </row>
    <row r="7509" spans="111:111" ht="15" thickBot="1" x14ac:dyDescent="0.35">
      <c r="DG7509" s="156"/>
    </row>
    <row r="7510" spans="111:111" ht="15" thickBot="1" x14ac:dyDescent="0.35">
      <c r="DG7510" s="156"/>
    </row>
    <row r="7511" spans="111:111" ht="15" thickBot="1" x14ac:dyDescent="0.35">
      <c r="DG7511" s="156"/>
    </row>
    <row r="7512" spans="111:111" ht="15" thickBot="1" x14ac:dyDescent="0.35">
      <c r="DG7512" s="156"/>
    </row>
    <row r="7513" spans="111:111" ht="15" thickBot="1" x14ac:dyDescent="0.35">
      <c r="DG7513" s="156"/>
    </row>
    <row r="7514" spans="111:111" ht="15" thickBot="1" x14ac:dyDescent="0.35">
      <c r="DG7514" s="156"/>
    </row>
    <row r="7515" spans="111:111" ht="15" thickBot="1" x14ac:dyDescent="0.35">
      <c r="DG7515" s="156"/>
    </row>
    <row r="7516" spans="111:111" ht="15" thickBot="1" x14ac:dyDescent="0.35">
      <c r="DG7516" s="156"/>
    </row>
    <row r="7517" spans="111:111" ht="15" thickBot="1" x14ac:dyDescent="0.35">
      <c r="DG7517" s="156"/>
    </row>
    <row r="7518" spans="111:111" ht="15" thickBot="1" x14ac:dyDescent="0.35">
      <c r="DG7518" s="156"/>
    </row>
    <row r="7519" spans="111:111" ht="15" thickBot="1" x14ac:dyDescent="0.35">
      <c r="DG7519" s="156"/>
    </row>
    <row r="7520" spans="111:111" ht="15" thickBot="1" x14ac:dyDescent="0.35">
      <c r="DG7520" s="156"/>
    </row>
    <row r="7521" spans="111:111" ht="15" thickBot="1" x14ac:dyDescent="0.35">
      <c r="DG7521" s="156"/>
    </row>
    <row r="7522" spans="111:111" ht="15" thickBot="1" x14ac:dyDescent="0.35">
      <c r="DG7522" s="156"/>
    </row>
    <row r="7523" spans="111:111" ht="15" thickBot="1" x14ac:dyDescent="0.35">
      <c r="DG7523" s="156"/>
    </row>
    <row r="7524" spans="111:111" ht="15" thickBot="1" x14ac:dyDescent="0.35">
      <c r="DG7524" s="156"/>
    </row>
    <row r="7525" spans="111:111" ht="15" thickBot="1" x14ac:dyDescent="0.35">
      <c r="DG7525" s="156"/>
    </row>
    <row r="7526" spans="111:111" ht="15" thickBot="1" x14ac:dyDescent="0.35">
      <c r="DG7526" s="156"/>
    </row>
    <row r="7527" spans="111:111" ht="15" thickBot="1" x14ac:dyDescent="0.35">
      <c r="DG7527" s="156"/>
    </row>
    <row r="7528" spans="111:111" ht="15" thickBot="1" x14ac:dyDescent="0.35">
      <c r="DG7528" s="156"/>
    </row>
    <row r="7529" spans="111:111" ht="15" thickBot="1" x14ac:dyDescent="0.35">
      <c r="DG7529" s="156"/>
    </row>
    <row r="7530" spans="111:111" ht="15" thickBot="1" x14ac:dyDescent="0.35">
      <c r="DG7530" s="156"/>
    </row>
    <row r="7531" spans="111:111" ht="15" thickBot="1" x14ac:dyDescent="0.35">
      <c r="DG7531" s="156"/>
    </row>
    <row r="7532" spans="111:111" ht="15" thickBot="1" x14ac:dyDescent="0.35">
      <c r="DG7532" s="156"/>
    </row>
    <row r="7533" spans="111:111" ht="15" thickBot="1" x14ac:dyDescent="0.35">
      <c r="DG7533" s="156"/>
    </row>
    <row r="7534" spans="111:111" ht="15" thickBot="1" x14ac:dyDescent="0.35">
      <c r="DG7534" s="156"/>
    </row>
    <row r="7535" spans="111:111" ht="15" thickBot="1" x14ac:dyDescent="0.35">
      <c r="DG7535" s="156"/>
    </row>
    <row r="7536" spans="111:111" ht="15" thickBot="1" x14ac:dyDescent="0.35">
      <c r="DG7536" s="156"/>
    </row>
    <row r="7537" spans="111:111" ht="15" thickBot="1" x14ac:dyDescent="0.35">
      <c r="DG7537" s="156"/>
    </row>
    <row r="7538" spans="111:111" ht="15" thickBot="1" x14ac:dyDescent="0.35">
      <c r="DG7538" s="156"/>
    </row>
    <row r="7539" spans="111:111" ht="15" thickBot="1" x14ac:dyDescent="0.35">
      <c r="DG7539" s="156"/>
    </row>
    <row r="7540" spans="111:111" ht="15" thickBot="1" x14ac:dyDescent="0.35">
      <c r="DG7540" s="156"/>
    </row>
    <row r="7541" spans="111:111" ht="15" thickBot="1" x14ac:dyDescent="0.35">
      <c r="DG7541" s="156"/>
    </row>
    <row r="7542" spans="111:111" ht="15" thickBot="1" x14ac:dyDescent="0.35">
      <c r="DG7542" s="156"/>
    </row>
    <row r="7543" spans="111:111" ht="15" thickBot="1" x14ac:dyDescent="0.35">
      <c r="DG7543" s="156"/>
    </row>
    <row r="7544" spans="111:111" ht="15" thickBot="1" x14ac:dyDescent="0.35">
      <c r="DG7544" s="156"/>
    </row>
    <row r="7545" spans="111:111" ht="15" thickBot="1" x14ac:dyDescent="0.35">
      <c r="DG7545" s="156"/>
    </row>
    <row r="7546" spans="111:111" ht="15" thickBot="1" x14ac:dyDescent="0.35">
      <c r="DG7546" s="156"/>
    </row>
    <row r="7547" spans="111:111" ht="15" thickBot="1" x14ac:dyDescent="0.35">
      <c r="DG7547" s="156"/>
    </row>
    <row r="7548" spans="111:111" ht="15" thickBot="1" x14ac:dyDescent="0.35">
      <c r="DG7548" s="156"/>
    </row>
    <row r="7549" spans="111:111" ht="15" thickBot="1" x14ac:dyDescent="0.35">
      <c r="DG7549" s="156"/>
    </row>
    <row r="7550" spans="111:111" ht="15" thickBot="1" x14ac:dyDescent="0.35">
      <c r="DG7550" s="156"/>
    </row>
    <row r="7551" spans="111:111" ht="15" thickBot="1" x14ac:dyDescent="0.35">
      <c r="DG7551" s="156"/>
    </row>
    <row r="7552" spans="111:111" ht="15" thickBot="1" x14ac:dyDescent="0.35">
      <c r="DG7552" s="156"/>
    </row>
    <row r="7553" spans="111:111" ht="15" thickBot="1" x14ac:dyDescent="0.35">
      <c r="DG7553" s="156"/>
    </row>
    <row r="7554" spans="111:111" ht="15" thickBot="1" x14ac:dyDescent="0.35">
      <c r="DG7554" s="156"/>
    </row>
    <row r="7555" spans="111:111" ht="15" thickBot="1" x14ac:dyDescent="0.35">
      <c r="DG7555" s="156"/>
    </row>
    <row r="7556" spans="111:111" ht="15" thickBot="1" x14ac:dyDescent="0.35">
      <c r="DG7556" s="156"/>
    </row>
    <row r="7557" spans="111:111" ht="15" thickBot="1" x14ac:dyDescent="0.35">
      <c r="DG7557" s="156"/>
    </row>
    <row r="7558" spans="111:111" ht="15" thickBot="1" x14ac:dyDescent="0.35">
      <c r="DG7558" s="156"/>
    </row>
    <row r="7559" spans="111:111" ht="15" thickBot="1" x14ac:dyDescent="0.35">
      <c r="DG7559" s="156"/>
    </row>
    <row r="7560" spans="111:111" ht="15" thickBot="1" x14ac:dyDescent="0.35">
      <c r="DG7560" s="156"/>
    </row>
    <row r="7561" spans="111:111" ht="15" thickBot="1" x14ac:dyDescent="0.35">
      <c r="DG7561" s="156"/>
    </row>
    <row r="7562" spans="111:111" ht="15" thickBot="1" x14ac:dyDescent="0.35">
      <c r="DG7562" s="156"/>
    </row>
    <row r="7563" spans="111:111" ht="15" thickBot="1" x14ac:dyDescent="0.35">
      <c r="DG7563" s="156"/>
    </row>
    <row r="7564" spans="111:111" ht="15" thickBot="1" x14ac:dyDescent="0.35">
      <c r="DG7564" s="156"/>
    </row>
    <row r="7565" spans="111:111" ht="15" thickBot="1" x14ac:dyDescent="0.35">
      <c r="DG7565" s="156"/>
    </row>
    <row r="7566" spans="111:111" ht="15" thickBot="1" x14ac:dyDescent="0.35">
      <c r="DG7566" s="156"/>
    </row>
    <row r="7567" spans="111:111" ht="15" thickBot="1" x14ac:dyDescent="0.35">
      <c r="DG7567" s="156"/>
    </row>
    <row r="7568" spans="111:111" ht="15" thickBot="1" x14ac:dyDescent="0.35">
      <c r="DG7568" s="156"/>
    </row>
    <row r="7569" spans="111:111" ht="15" thickBot="1" x14ac:dyDescent="0.35">
      <c r="DG7569" s="156"/>
    </row>
    <row r="7570" spans="111:111" ht="15" thickBot="1" x14ac:dyDescent="0.35">
      <c r="DG7570" s="156"/>
    </row>
    <row r="7571" spans="111:111" ht="15" thickBot="1" x14ac:dyDescent="0.35">
      <c r="DG7571" s="156"/>
    </row>
    <row r="7572" spans="111:111" ht="15" thickBot="1" x14ac:dyDescent="0.35">
      <c r="DG7572" s="156"/>
    </row>
    <row r="7573" spans="111:111" ht="15" thickBot="1" x14ac:dyDescent="0.35">
      <c r="DG7573" s="156"/>
    </row>
    <row r="7574" spans="111:111" ht="15" thickBot="1" x14ac:dyDescent="0.35">
      <c r="DG7574" s="156"/>
    </row>
    <row r="7575" spans="111:111" ht="15" thickBot="1" x14ac:dyDescent="0.35">
      <c r="DG7575" s="156"/>
    </row>
    <row r="7576" spans="111:111" ht="15" thickBot="1" x14ac:dyDescent="0.35">
      <c r="DG7576" s="156"/>
    </row>
    <row r="7577" spans="111:111" ht="15" thickBot="1" x14ac:dyDescent="0.35">
      <c r="DG7577" s="156"/>
    </row>
    <row r="7578" spans="111:111" ht="15" thickBot="1" x14ac:dyDescent="0.35">
      <c r="DG7578" s="156"/>
    </row>
    <row r="7579" spans="111:111" ht="15" thickBot="1" x14ac:dyDescent="0.35">
      <c r="DG7579" s="156"/>
    </row>
    <row r="7580" spans="111:111" ht="15" thickBot="1" x14ac:dyDescent="0.35">
      <c r="DG7580" s="156"/>
    </row>
    <row r="7581" spans="111:111" ht="15" thickBot="1" x14ac:dyDescent="0.35">
      <c r="DG7581" s="156"/>
    </row>
    <row r="7582" spans="111:111" ht="15" thickBot="1" x14ac:dyDescent="0.35">
      <c r="DG7582" s="156"/>
    </row>
    <row r="7583" spans="111:111" ht="15" thickBot="1" x14ac:dyDescent="0.35">
      <c r="DG7583" s="156"/>
    </row>
    <row r="7584" spans="111:111" ht="15" thickBot="1" x14ac:dyDescent="0.35">
      <c r="DG7584" s="156"/>
    </row>
    <row r="7585" spans="111:111" ht="15" thickBot="1" x14ac:dyDescent="0.35">
      <c r="DG7585" s="156"/>
    </row>
    <row r="7586" spans="111:111" ht="15" thickBot="1" x14ac:dyDescent="0.35">
      <c r="DG7586" s="156"/>
    </row>
    <row r="7587" spans="111:111" ht="15" thickBot="1" x14ac:dyDescent="0.35">
      <c r="DG7587" s="156"/>
    </row>
    <row r="7588" spans="111:111" ht="15" thickBot="1" x14ac:dyDescent="0.35">
      <c r="DG7588" s="156"/>
    </row>
    <row r="7589" spans="111:111" ht="15" thickBot="1" x14ac:dyDescent="0.35">
      <c r="DG7589" s="156"/>
    </row>
    <row r="7590" spans="111:111" ht="15" thickBot="1" x14ac:dyDescent="0.35">
      <c r="DG7590" s="156"/>
    </row>
    <row r="7591" spans="111:111" ht="15" thickBot="1" x14ac:dyDescent="0.35">
      <c r="DG7591" s="156"/>
    </row>
    <row r="7592" spans="111:111" ht="15" thickBot="1" x14ac:dyDescent="0.35">
      <c r="DG7592" s="156"/>
    </row>
    <row r="7593" spans="111:111" ht="15" thickBot="1" x14ac:dyDescent="0.35">
      <c r="DG7593" s="156"/>
    </row>
    <row r="7594" spans="111:111" ht="15" thickBot="1" x14ac:dyDescent="0.35">
      <c r="DG7594" s="156"/>
    </row>
    <row r="7595" spans="111:111" ht="15" thickBot="1" x14ac:dyDescent="0.35">
      <c r="DG7595" s="156"/>
    </row>
    <row r="7596" spans="111:111" ht="15" thickBot="1" x14ac:dyDescent="0.35">
      <c r="DG7596" s="156"/>
    </row>
    <row r="7597" spans="111:111" ht="15" thickBot="1" x14ac:dyDescent="0.35">
      <c r="DG7597" s="156"/>
    </row>
    <row r="7598" spans="111:111" ht="15" thickBot="1" x14ac:dyDescent="0.35">
      <c r="DG7598" s="156"/>
    </row>
    <row r="7599" spans="111:111" ht="15" thickBot="1" x14ac:dyDescent="0.35">
      <c r="DG7599" s="156"/>
    </row>
    <row r="7600" spans="111:111" ht="15" thickBot="1" x14ac:dyDescent="0.35">
      <c r="DG7600" s="156"/>
    </row>
    <row r="7601" spans="111:111" ht="15" thickBot="1" x14ac:dyDescent="0.35">
      <c r="DG7601" s="156"/>
    </row>
    <row r="7602" spans="111:111" ht="15" thickBot="1" x14ac:dyDescent="0.35">
      <c r="DG7602" s="156"/>
    </row>
    <row r="7603" spans="111:111" ht="15" thickBot="1" x14ac:dyDescent="0.35">
      <c r="DG7603" s="156"/>
    </row>
    <row r="7604" spans="111:111" ht="15" thickBot="1" x14ac:dyDescent="0.35">
      <c r="DG7604" s="156"/>
    </row>
    <row r="7605" spans="111:111" ht="15" thickBot="1" x14ac:dyDescent="0.35">
      <c r="DG7605" s="156"/>
    </row>
    <row r="7606" spans="111:111" ht="15" thickBot="1" x14ac:dyDescent="0.35">
      <c r="DG7606" s="156"/>
    </row>
    <row r="7607" spans="111:111" ht="15" thickBot="1" x14ac:dyDescent="0.35">
      <c r="DG7607" s="156"/>
    </row>
    <row r="7608" spans="111:111" ht="15" thickBot="1" x14ac:dyDescent="0.35">
      <c r="DG7608" s="156"/>
    </row>
    <row r="7609" spans="111:111" ht="15" thickBot="1" x14ac:dyDescent="0.35">
      <c r="DG7609" s="156"/>
    </row>
    <row r="7610" spans="111:111" ht="15" thickBot="1" x14ac:dyDescent="0.35">
      <c r="DG7610" s="156"/>
    </row>
    <row r="7611" spans="111:111" ht="15" thickBot="1" x14ac:dyDescent="0.35">
      <c r="DG7611" s="156"/>
    </row>
    <row r="7612" spans="111:111" ht="15" thickBot="1" x14ac:dyDescent="0.35">
      <c r="DG7612" s="156"/>
    </row>
    <row r="7613" spans="111:111" ht="15" thickBot="1" x14ac:dyDescent="0.35">
      <c r="DG7613" s="156"/>
    </row>
    <row r="7614" spans="111:111" ht="15" thickBot="1" x14ac:dyDescent="0.35">
      <c r="DG7614" s="156"/>
    </row>
    <row r="7615" spans="111:111" ht="15" thickBot="1" x14ac:dyDescent="0.35">
      <c r="DG7615" s="156"/>
    </row>
    <row r="7616" spans="111:111" ht="15" thickBot="1" x14ac:dyDescent="0.35">
      <c r="DG7616" s="156"/>
    </row>
    <row r="7617" spans="111:111" ht="15" thickBot="1" x14ac:dyDescent="0.35">
      <c r="DG7617" s="156"/>
    </row>
    <row r="7618" spans="111:111" ht="15" thickBot="1" x14ac:dyDescent="0.35">
      <c r="DG7618" s="156"/>
    </row>
    <row r="7619" spans="111:111" ht="15" thickBot="1" x14ac:dyDescent="0.35">
      <c r="DG7619" s="156"/>
    </row>
    <row r="7620" spans="111:111" ht="15" thickBot="1" x14ac:dyDescent="0.35">
      <c r="DG7620" s="156"/>
    </row>
    <row r="7621" spans="111:111" ht="15" thickBot="1" x14ac:dyDescent="0.35">
      <c r="DG7621" s="156"/>
    </row>
    <row r="7622" spans="111:111" ht="15" thickBot="1" x14ac:dyDescent="0.35">
      <c r="DG7622" s="156"/>
    </row>
    <row r="7623" spans="111:111" ht="15" thickBot="1" x14ac:dyDescent="0.35">
      <c r="DG7623" s="156"/>
    </row>
    <row r="7624" spans="111:111" ht="15" thickBot="1" x14ac:dyDescent="0.35">
      <c r="DG7624" s="156"/>
    </row>
    <row r="7625" spans="111:111" ht="15" thickBot="1" x14ac:dyDescent="0.35">
      <c r="DG7625" s="156"/>
    </row>
    <row r="7626" spans="111:111" ht="15" thickBot="1" x14ac:dyDescent="0.35">
      <c r="DG7626" s="156"/>
    </row>
    <row r="7627" spans="111:111" ht="15" thickBot="1" x14ac:dyDescent="0.35">
      <c r="DG7627" s="156"/>
    </row>
    <row r="7628" spans="111:111" ht="15" thickBot="1" x14ac:dyDescent="0.35">
      <c r="DG7628" s="156"/>
    </row>
    <row r="7629" spans="111:111" ht="15" thickBot="1" x14ac:dyDescent="0.35">
      <c r="DG7629" s="156"/>
    </row>
    <row r="7630" spans="111:111" ht="15" thickBot="1" x14ac:dyDescent="0.35">
      <c r="DG7630" s="156"/>
    </row>
    <row r="7631" spans="111:111" ht="15" thickBot="1" x14ac:dyDescent="0.35">
      <c r="DG7631" s="156"/>
    </row>
    <row r="7632" spans="111:111" ht="15" thickBot="1" x14ac:dyDescent="0.35">
      <c r="DG7632" s="156"/>
    </row>
    <row r="7633" spans="111:111" ht="15" thickBot="1" x14ac:dyDescent="0.35">
      <c r="DG7633" s="156"/>
    </row>
    <row r="7634" spans="111:111" ht="15" thickBot="1" x14ac:dyDescent="0.35">
      <c r="DG7634" s="156"/>
    </row>
    <row r="7635" spans="111:111" ht="15" thickBot="1" x14ac:dyDescent="0.35">
      <c r="DG7635" s="156"/>
    </row>
    <row r="7636" spans="111:111" ht="15" thickBot="1" x14ac:dyDescent="0.35">
      <c r="DG7636" s="156"/>
    </row>
    <row r="7637" spans="111:111" ht="15" thickBot="1" x14ac:dyDescent="0.35">
      <c r="DG7637" s="156"/>
    </row>
    <row r="7638" spans="111:111" ht="15" thickBot="1" x14ac:dyDescent="0.35">
      <c r="DG7638" s="156"/>
    </row>
    <row r="7639" spans="111:111" ht="15" thickBot="1" x14ac:dyDescent="0.35">
      <c r="DG7639" s="156"/>
    </row>
    <row r="7640" spans="111:111" ht="15" thickBot="1" x14ac:dyDescent="0.35">
      <c r="DG7640" s="156"/>
    </row>
    <row r="7641" spans="111:111" ht="15" thickBot="1" x14ac:dyDescent="0.35">
      <c r="DG7641" s="156"/>
    </row>
    <row r="7642" spans="111:111" ht="15" thickBot="1" x14ac:dyDescent="0.35">
      <c r="DG7642" s="156"/>
    </row>
    <row r="7643" spans="111:111" ht="15" thickBot="1" x14ac:dyDescent="0.35">
      <c r="DG7643" s="156"/>
    </row>
    <row r="7644" spans="111:111" ht="15" thickBot="1" x14ac:dyDescent="0.35">
      <c r="DG7644" s="156"/>
    </row>
    <row r="7645" spans="111:111" ht="15" thickBot="1" x14ac:dyDescent="0.35">
      <c r="DG7645" s="156"/>
    </row>
    <row r="7646" spans="111:111" ht="15" thickBot="1" x14ac:dyDescent="0.35">
      <c r="DG7646" s="156"/>
    </row>
    <row r="7647" spans="111:111" ht="15" thickBot="1" x14ac:dyDescent="0.35">
      <c r="DG7647" s="156"/>
    </row>
    <row r="7648" spans="111:111" ht="15" thickBot="1" x14ac:dyDescent="0.35">
      <c r="DG7648" s="156"/>
    </row>
    <row r="7649" spans="111:111" ht="15" thickBot="1" x14ac:dyDescent="0.35">
      <c r="DG7649" s="156"/>
    </row>
    <row r="7650" spans="111:111" ht="15" thickBot="1" x14ac:dyDescent="0.35">
      <c r="DG7650" s="156"/>
    </row>
    <row r="7651" spans="111:111" ht="15" thickBot="1" x14ac:dyDescent="0.35">
      <c r="DG7651" s="156"/>
    </row>
    <row r="7652" spans="111:111" ht="15" thickBot="1" x14ac:dyDescent="0.35">
      <c r="DG7652" s="156"/>
    </row>
    <row r="7653" spans="111:111" ht="15" thickBot="1" x14ac:dyDescent="0.35">
      <c r="DG7653" s="156"/>
    </row>
    <row r="7654" spans="111:111" ht="15" thickBot="1" x14ac:dyDescent="0.35">
      <c r="DG7654" s="156"/>
    </row>
    <row r="7655" spans="111:111" ht="15" thickBot="1" x14ac:dyDescent="0.35">
      <c r="DG7655" s="156"/>
    </row>
    <row r="7656" spans="111:111" ht="15" thickBot="1" x14ac:dyDescent="0.35">
      <c r="DG7656" s="156"/>
    </row>
    <row r="7657" spans="111:111" ht="15" thickBot="1" x14ac:dyDescent="0.35">
      <c r="DG7657" s="156"/>
    </row>
    <row r="7658" spans="111:111" ht="15" thickBot="1" x14ac:dyDescent="0.35">
      <c r="DG7658" s="156"/>
    </row>
    <row r="7659" spans="111:111" ht="15" thickBot="1" x14ac:dyDescent="0.35">
      <c r="DG7659" s="156"/>
    </row>
    <row r="7660" spans="111:111" ht="15" thickBot="1" x14ac:dyDescent="0.35">
      <c r="DG7660" s="156"/>
    </row>
    <row r="7661" spans="111:111" ht="15" thickBot="1" x14ac:dyDescent="0.35">
      <c r="DG7661" s="156"/>
    </row>
    <row r="7662" spans="111:111" ht="15" thickBot="1" x14ac:dyDescent="0.35">
      <c r="DG7662" s="156"/>
    </row>
    <row r="7663" spans="111:111" ht="15" thickBot="1" x14ac:dyDescent="0.35">
      <c r="DG7663" s="156"/>
    </row>
    <row r="7664" spans="111:111" ht="15" thickBot="1" x14ac:dyDescent="0.35">
      <c r="DG7664" s="156"/>
    </row>
    <row r="7665" spans="111:111" ht="15" thickBot="1" x14ac:dyDescent="0.35">
      <c r="DG7665" s="156"/>
    </row>
    <row r="7666" spans="111:111" ht="15" thickBot="1" x14ac:dyDescent="0.35">
      <c r="DG7666" s="156"/>
    </row>
    <row r="7667" spans="111:111" ht="15" thickBot="1" x14ac:dyDescent="0.35">
      <c r="DG7667" s="156"/>
    </row>
    <row r="7668" spans="111:111" ht="15" thickBot="1" x14ac:dyDescent="0.35">
      <c r="DG7668" s="156"/>
    </row>
    <row r="7669" spans="111:111" ht="15" thickBot="1" x14ac:dyDescent="0.35">
      <c r="DG7669" s="156"/>
    </row>
    <row r="7670" spans="111:111" ht="15" thickBot="1" x14ac:dyDescent="0.35">
      <c r="DG7670" s="156"/>
    </row>
    <row r="7671" spans="111:111" ht="15" thickBot="1" x14ac:dyDescent="0.35">
      <c r="DG7671" s="156"/>
    </row>
    <row r="7672" spans="111:111" ht="15" thickBot="1" x14ac:dyDescent="0.35">
      <c r="DG7672" s="156"/>
    </row>
    <row r="7673" spans="111:111" ht="15" thickBot="1" x14ac:dyDescent="0.35">
      <c r="DG7673" s="156"/>
    </row>
    <row r="7674" spans="111:111" ht="15" thickBot="1" x14ac:dyDescent="0.35">
      <c r="DG7674" s="156"/>
    </row>
    <row r="7675" spans="111:111" ht="15" thickBot="1" x14ac:dyDescent="0.35">
      <c r="DG7675" s="156"/>
    </row>
    <row r="7676" spans="111:111" ht="15" thickBot="1" x14ac:dyDescent="0.35">
      <c r="DG7676" s="156"/>
    </row>
    <row r="7677" spans="111:111" ht="15" thickBot="1" x14ac:dyDescent="0.35">
      <c r="DG7677" s="156"/>
    </row>
    <row r="7678" spans="111:111" ht="15" thickBot="1" x14ac:dyDescent="0.35">
      <c r="DG7678" s="156"/>
    </row>
    <row r="7679" spans="111:111" ht="15" thickBot="1" x14ac:dyDescent="0.35">
      <c r="DG7679" s="156"/>
    </row>
    <row r="7680" spans="111:111" ht="15" thickBot="1" x14ac:dyDescent="0.35">
      <c r="DG7680" s="156"/>
    </row>
    <row r="7681" spans="111:111" ht="15" thickBot="1" x14ac:dyDescent="0.35">
      <c r="DG7681" s="156"/>
    </row>
    <row r="7682" spans="111:111" ht="15" thickBot="1" x14ac:dyDescent="0.35">
      <c r="DG7682" s="156"/>
    </row>
    <row r="7683" spans="111:111" ht="15" thickBot="1" x14ac:dyDescent="0.35">
      <c r="DG7683" s="156"/>
    </row>
    <row r="7684" spans="111:111" ht="15" thickBot="1" x14ac:dyDescent="0.35">
      <c r="DG7684" s="156"/>
    </row>
    <row r="7685" spans="111:111" ht="15" thickBot="1" x14ac:dyDescent="0.35">
      <c r="DG7685" s="156"/>
    </row>
    <row r="7686" spans="111:111" ht="15" thickBot="1" x14ac:dyDescent="0.35">
      <c r="DG7686" s="156"/>
    </row>
    <row r="7687" spans="111:111" ht="15" thickBot="1" x14ac:dyDescent="0.35">
      <c r="DG7687" s="156"/>
    </row>
    <row r="7688" spans="111:111" ht="15" thickBot="1" x14ac:dyDescent="0.35">
      <c r="DG7688" s="156"/>
    </row>
    <row r="7689" spans="111:111" ht="15" thickBot="1" x14ac:dyDescent="0.35">
      <c r="DG7689" s="156"/>
    </row>
    <row r="7690" spans="111:111" ht="15" thickBot="1" x14ac:dyDescent="0.35">
      <c r="DG7690" s="156"/>
    </row>
    <row r="7691" spans="111:111" ht="15" thickBot="1" x14ac:dyDescent="0.35">
      <c r="DG7691" s="156"/>
    </row>
    <row r="7692" spans="111:111" ht="15" thickBot="1" x14ac:dyDescent="0.35">
      <c r="DG7692" s="156"/>
    </row>
    <row r="7693" spans="111:111" ht="15" thickBot="1" x14ac:dyDescent="0.35">
      <c r="DG7693" s="156"/>
    </row>
    <row r="7694" spans="111:111" ht="15" thickBot="1" x14ac:dyDescent="0.35">
      <c r="DG7694" s="156"/>
    </row>
    <row r="7695" spans="111:111" ht="15" thickBot="1" x14ac:dyDescent="0.35">
      <c r="DG7695" s="156"/>
    </row>
    <row r="7696" spans="111:111" ht="15" thickBot="1" x14ac:dyDescent="0.35">
      <c r="DG7696" s="156"/>
    </row>
    <row r="7697" spans="111:111" ht="15" thickBot="1" x14ac:dyDescent="0.35">
      <c r="DG7697" s="156"/>
    </row>
    <row r="7698" spans="111:111" ht="15" thickBot="1" x14ac:dyDescent="0.35">
      <c r="DG7698" s="156"/>
    </row>
    <row r="7699" spans="111:111" ht="15" thickBot="1" x14ac:dyDescent="0.35">
      <c r="DG7699" s="156"/>
    </row>
    <row r="7700" spans="111:111" ht="15" thickBot="1" x14ac:dyDescent="0.35">
      <c r="DG7700" s="156"/>
    </row>
    <row r="7701" spans="111:111" ht="15" thickBot="1" x14ac:dyDescent="0.35">
      <c r="DG7701" s="156"/>
    </row>
    <row r="7702" spans="111:111" ht="15" thickBot="1" x14ac:dyDescent="0.35">
      <c r="DG7702" s="156"/>
    </row>
    <row r="7703" spans="111:111" ht="15" thickBot="1" x14ac:dyDescent="0.35">
      <c r="DG7703" s="156"/>
    </row>
    <row r="7704" spans="111:111" ht="15" thickBot="1" x14ac:dyDescent="0.35">
      <c r="DG7704" s="156"/>
    </row>
    <row r="7705" spans="111:111" ht="15" thickBot="1" x14ac:dyDescent="0.35">
      <c r="DG7705" s="156"/>
    </row>
    <row r="7706" spans="111:111" ht="15" thickBot="1" x14ac:dyDescent="0.35">
      <c r="DG7706" s="156"/>
    </row>
    <row r="7707" spans="111:111" ht="15" thickBot="1" x14ac:dyDescent="0.35">
      <c r="DG7707" s="156"/>
    </row>
    <row r="7708" spans="111:111" ht="15" thickBot="1" x14ac:dyDescent="0.35">
      <c r="DG7708" s="156"/>
    </row>
    <row r="7709" spans="111:111" ht="15" thickBot="1" x14ac:dyDescent="0.35">
      <c r="DG7709" s="156"/>
    </row>
    <row r="7710" spans="111:111" ht="15" thickBot="1" x14ac:dyDescent="0.35">
      <c r="DG7710" s="156"/>
    </row>
    <row r="7711" spans="111:111" ht="15" thickBot="1" x14ac:dyDescent="0.35">
      <c r="DG7711" s="156"/>
    </row>
    <row r="7712" spans="111:111" ht="15" thickBot="1" x14ac:dyDescent="0.35">
      <c r="DG7712" s="156"/>
    </row>
    <row r="7713" spans="111:111" ht="15" thickBot="1" x14ac:dyDescent="0.35">
      <c r="DG7713" s="156"/>
    </row>
    <row r="7714" spans="111:111" ht="15" thickBot="1" x14ac:dyDescent="0.35">
      <c r="DG7714" s="156"/>
    </row>
    <row r="7715" spans="111:111" ht="15" thickBot="1" x14ac:dyDescent="0.35">
      <c r="DG7715" s="156"/>
    </row>
    <row r="7716" spans="111:111" ht="15" thickBot="1" x14ac:dyDescent="0.35">
      <c r="DG7716" s="156"/>
    </row>
    <row r="7717" spans="111:111" ht="15" thickBot="1" x14ac:dyDescent="0.35">
      <c r="DG7717" s="156"/>
    </row>
    <row r="7718" spans="111:111" ht="15" thickBot="1" x14ac:dyDescent="0.35">
      <c r="DG7718" s="156"/>
    </row>
    <row r="7719" spans="111:111" ht="15" thickBot="1" x14ac:dyDescent="0.35">
      <c r="DG7719" s="156"/>
    </row>
    <row r="7720" spans="111:111" ht="15" thickBot="1" x14ac:dyDescent="0.35">
      <c r="DG7720" s="156"/>
    </row>
    <row r="7721" spans="111:111" ht="15" thickBot="1" x14ac:dyDescent="0.35">
      <c r="DG7721" s="156"/>
    </row>
    <row r="7722" spans="111:111" ht="15" thickBot="1" x14ac:dyDescent="0.35">
      <c r="DG7722" s="156"/>
    </row>
    <row r="7723" spans="111:111" ht="15" thickBot="1" x14ac:dyDescent="0.35">
      <c r="DG7723" s="156"/>
    </row>
    <row r="7724" spans="111:111" ht="15" thickBot="1" x14ac:dyDescent="0.35">
      <c r="DG7724" s="156"/>
    </row>
    <row r="7725" spans="111:111" ht="15" thickBot="1" x14ac:dyDescent="0.35">
      <c r="DG7725" s="156"/>
    </row>
    <row r="7726" spans="111:111" ht="15" thickBot="1" x14ac:dyDescent="0.35">
      <c r="DG7726" s="156"/>
    </row>
    <row r="7727" spans="111:111" ht="15" thickBot="1" x14ac:dyDescent="0.35">
      <c r="DG7727" s="156"/>
    </row>
    <row r="7728" spans="111:111" ht="15" thickBot="1" x14ac:dyDescent="0.35">
      <c r="DG7728" s="156"/>
    </row>
    <row r="7729" spans="111:111" ht="15" thickBot="1" x14ac:dyDescent="0.35">
      <c r="DG7729" s="156"/>
    </row>
    <row r="7730" spans="111:111" ht="15" thickBot="1" x14ac:dyDescent="0.35">
      <c r="DG7730" s="156"/>
    </row>
    <row r="7731" spans="111:111" ht="15" thickBot="1" x14ac:dyDescent="0.35">
      <c r="DG7731" s="156"/>
    </row>
    <row r="7732" spans="111:111" ht="15" thickBot="1" x14ac:dyDescent="0.35">
      <c r="DG7732" s="156"/>
    </row>
    <row r="7733" spans="111:111" ht="15" thickBot="1" x14ac:dyDescent="0.35">
      <c r="DG7733" s="156"/>
    </row>
    <row r="7734" spans="111:111" ht="15" thickBot="1" x14ac:dyDescent="0.35">
      <c r="DG7734" s="156"/>
    </row>
    <row r="7735" spans="111:111" ht="15" thickBot="1" x14ac:dyDescent="0.35">
      <c r="DG7735" s="156"/>
    </row>
    <row r="7736" spans="111:111" ht="15" thickBot="1" x14ac:dyDescent="0.35">
      <c r="DG7736" s="156"/>
    </row>
    <row r="7737" spans="111:111" ht="15" thickBot="1" x14ac:dyDescent="0.35">
      <c r="DG7737" s="156"/>
    </row>
    <row r="7738" spans="111:111" ht="15" thickBot="1" x14ac:dyDescent="0.35">
      <c r="DG7738" s="156"/>
    </row>
    <row r="7739" spans="111:111" ht="15" thickBot="1" x14ac:dyDescent="0.35">
      <c r="DG7739" s="156"/>
    </row>
    <row r="7740" spans="111:111" ht="15" thickBot="1" x14ac:dyDescent="0.35">
      <c r="DG7740" s="156"/>
    </row>
    <row r="7741" spans="111:111" ht="15" thickBot="1" x14ac:dyDescent="0.35">
      <c r="DG7741" s="156"/>
    </row>
    <row r="7742" spans="111:111" ht="15" thickBot="1" x14ac:dyDescent="0.35">
      <c r="DG7742" s="156"/>
    </row>
    <row r="7743" spans="111:111" ht="15" thickBot="1" x14ac:dyDescent="0.35">
      <c r="DG7743" s="156"/>
    </row>
    <row r="7744" spans="111:111" ht="15" thickBot="1" x14ac:dyDescent="0.35">
      <c r="DG7744" s="156"/>
    </row>
    <row r="7745" spans="111:111" ht="15" thickBot="1" x14ac:dyDescent="0.35">
      <c r="DG7745" s="156"/>
    </row>
    <row r="7746" spans="111:111" ht="15" thickBot="1" x14ac:dyDescent="0.35">
      <c r="DG7746" s="156"/>
    </row>
    <row r="7747" spans="111:111" ht="15" thickBot="1" x14ac:dyDescent="0.35">
      <c r="DG7747" s="156"/>
    </row>
    <row r="7748" spans="111:111" ht="15" thickBot="1" x14ac:dyDescent="0.35">
      <c r="DG7748" s="156"/>
    </row>
    <row r="7749" spans="111:111" ht="15" thickBot="1" x14ac:dyDescent="0.35">
      <c r="DG7749" s="156"/>
    </row>
    <row r="7750" spans="111:111" ht="15" thickBot="1" x14ac:dyDescent="0.35">
      <c r="DG7750" s="156"/>
    </row>
    <row r="7751" spans="111:111" ht="15" thickBot="1" x14ac:dyDescent="0.35">
      <c r="DG7751" s="156"/>
    </row>
    <row r="7752" spans="111:111" ht="15" thickBot="1" x14ac:dyDescent="0.35">
      <c r="DG7752" s="156"/>
    </row>
    <row r="7753" spans="111:111" ht="15" thickBot="1" x14ac:dyDescent="0.35">
      <c r="DG7753" s="156"/>
    </row>
    <row r="7754" spans="111:111" ht="15" thickBot="1" x14ac:dyDescent="0.35">
      <c r="DG7754" s="156"/>
    </row>
    <row r="7755" spans="111:111" ht="15" thickBot="1" x14ac:dyDescent="0.35">
      <c r="DG7755" s="156"/>
    </row>
    <row r="7756" spans="111:111" ht="15" thickBot="1" x14ac:dyDescent="0.35">
      <c r="DG7756" s="156"/>
    </row>
    <row r="7757" spans="111:111" ht="15" thickBot="1" x14ac:dyDescent="0.35">
      <c r="DG7757" s="156"/>
    </row>
    <row r="7758" spans="111:111" ht="15" thickBot="1" x14ac:dyDescent="0.35">
      <c r="DG7758" s="156"/>
    </row>
    <row r="7759" spans="111:111" ht="15" thickBot="1" x14ac:dyDescent="0.35">
      <c r="DG7759" s="156"/>
    </row>
    <row r="7760" spans="111:111" ht="15" thickBot="1" x14ac:dyDescent="0.35">
      <c r="DG7760" s="156"/>
    </row>
    <row r="7761" spans="111:111" ht="15" thickBot="1" x14ac:dyDescent="0.35">
      <c r="DG7761" s="156"/>
    </row>
    <row r="7762" spans="111:111" ht="15" thickBot="1" x14ac:dyDescent="0.35">
      <c r="DG7762" s="156"/>
    </row>
    <row r="7763" spans="111:111" ht="15" thickBot="1" x14ac:dyDescent="0.35">
      <c r="DG7763" s="156"/>
    </row>
    <row r="7764" spans="111:111" ht="15" thickBot="1" x14ac:dyDescent="0.35">
      <c r="DG7764" s="156"/>
    </row>
    <row r="7765" spans="111:111" ht="15" thickBot="1" x14ac:dyDescent="0.35">
      <c r="DG7765" s="156"/>
    </row>
    <row r="7766" spans="111:111" ht="15" thickBot="1" x14ac:dyDescent="0.35">
      <c r="DG7766" s="156"/>
    </row>
    <row r="7767" spans="111:111" ht="15" thickBot="1" x14ac:dyDescent="0.35">
      <c r="DG7767" s="156"/>
    </row>
    <row r="7768" spans="111:111" ht="15" thickBot="1" x14ac:dyDescent="0.35">
      <c r="DG7768" s="156"/>
    </row>
    <row r="7769" spans="111:111" ht="15" thickBot="1" x14ac:dyDescent="0.35">
      <c r="DG7769" s="156"/>
    </row>
    <row r="7770" spans="111:111" ht="15" thickBot="1" x14ac:dyDescent="0.35">
      <c r="DG7770" s="156"/>
    </row>
    <row r="7771" spans="111:111" ht="15" thickBot="1" x14ac:dyDescent="0.35">
      <c r="DG7771" s="156"/>
    </row>
    <row r="7772" spans="111:111" ht="15" thickBot="1" x14ac:dyDescent="0.35">
      <c r="DG7772" s="156"/>
    </row>
    <row r="7773" spans="111:111" ht="15" thickBot="1" x14ac:dyDescent="0.35">
      <c r="DG7773" s="156"/>
    </row>
    <row r="7774" spans="111:111" ht="15" thickBot="1" x14ac:dyDescent="0.35">
      <c r="DG7774" s="156"/>
    </row>
    <row r="7775" spans="111:111" ht="15" thickBot="1" x14ac:dyDescent="0.35">
      <c r="DG7775" s="156"/>
    </row>
    <row r="7776" spans="111:111" ht="15" thickBot="1" x14ac:dyDescent="0.35">
      <c r="DG7776" s="156"/>
    </row>
    <row r="7777" spans="111:111" ht="15" thickBot="1" x14ac:dyDescent="0.35">
      <c r="DG7777" s="156"/>
    </row>
    <row r="7778" spans="111:111" ht="15" thickBot="1" x14ac:dyDescent="0.35">
      <c r="DG7778" s="156"/>
    </row>
    <row r="7779" spans="111:111" ht="15" thickBot="1" x14ac:dyDescent="0.35">
      <c r="DG7779" s="156"/>
    </row>
    <row r="7780" spans="111:111" ht="15" thickBot="1" x14ac:dyDescent="0.35">
      <c r="DG7780" s="156"/>
    </row>
    <row r="7781" spans="111:111" ht="15" thickBot="1" x14ac:dyDescent="0.35">
      <c r="DG7781" s="156"/>
    </row>
    <row r="7782" spans="111:111" ht="15" thickBot="1" x14ac:dyDescent="0.35">
      <c r="DG7782" s="156"/>
    </row>
    <row r="7783" spans="111:111" ht="15" thickBot="1" x14ac:dyDescent="0.35">
      <c r="DG7783" s="156"/>
    </row>
    <row r="7784" spans="111:111" ht="15" thickBot="1" x14ac:dyDescent="0.35">
      <c r="DG7784" s="156"/>
    </row>
    <row r="7785" spans="111:111" ht="15" thickBot="1" x14ac:dyDescent="0.35">
      <c r="DG7785" s="156"/>
    </row>
    <row r="7786" spans="111:111" ht="15" thickBot="1" x14ac:dyDescent="0.35">
      <c r="DG7786" s="156"/>
    </row>
    <row r="7787" spans="111:111" ht="15" thickBot="1" x14ac:dyDescent="0.35">
      <c r="DG7787" s="156"/>
    </row>
    <row r="7788" spans="111:111" ht="15" thickBot="1" x14ac:dyDescent="0.35">
      <c r="DG7788" s="156"/>
    </row>
    <row r="7789" spans="111:111" ht="15" thickBot="1" x14ac:dyDescent="0.35">
      <c r="DG7789" s="156"/>
    </row>
    <row r="7790" spans="111:111" ht="15" thickBot="1" x14ac:dyDescent="0.35">
      <c r="DG7790" s="156"/>
    </row>
    <row r="7791" spans="111:111" ht="15" thickBot="1" x14ac:dyDescent="0.35">
      <c r="DG7791" s="156"/>
    </row>
    <row r="7792" spans="111:111" ht="15" thickBot="1" x14ac:dyDescent="0.35">
      <c r="DG7792" s="156"/>
    </row>
    <row r="7793" spans="111:111" ht="15" thickBot="1" x14ac:dyDescent="0.35">
      <c r="DG7793" s="156"/>
    </row>
    <row r="7794" spans="111:111" ht="15" thickBot="1" x14ac:dyDescent="0.35">
      <c r="DG7794" s="156"/>
    </row>
    <row r="7795" spans="111:111" ht="15" thickBot="1" x14ac:dyDescent="0.35">
      <c r="DG7795" s="156"/>
    </row>
    <row r="7796" spans="111:111" ht="15" thickBot="1" x14ac:dyDescent="0.35">
      <c r="DG7796" s="156"/>
    </row>
    <row r="7797" spans="111:111" ht="15" thickBot="1" x14ac:dyDescent="0.35">
      <c r="DG7797" s="156"/>
    </row>
    <row r="7798" spans="111:111" ht="15" thickBot="1" x14ac:dyDescent="0.35">
      <c r="DG7798" s="156"/>
    </row>
    <row r="7799" spans="111:111" ht="15" thickBot="1" x14ac:dyDescent="0.35">
      <c r="DG7799" s="156"/>
    </row>
    <row r="7800" spans="111:111" ht="15" thickBot="1" x14ac:dyDescent="0.35">
      <c r="DG7800" s="156"/>
    </row>
    <row r="7801" spans="111:111" ht="15" thickBot="1" x14ac:dyDescent="0.35">
      <c r="DG7801" s="156"/>
    </row>
    <row r="7802" spans="111:111" ht="15" thickBot="1" x14ac:dyDescent="0.35">
      <c r="DG7802" s="156"/>
    </row>
    <row r="7803" spans="111:111" ht="15" thickBot="1" x14ac:dyDescent="0.35">
      <c r="DG7803" s="156"/>
    </row>
    <row r="7804" spans="111:111" ht="15" thickBot="1" x14ac:dyDescent="0.35">
      <c r="DG7804" s="156"/>
    </row>
    <row r="7805" spans="111:111" ht="15" thickBot="1" x14ac:dyDescent="0.35">
      <c r="DG7805" s="156"/>
    </row>
    <row r="7806" spans="111:111" ht="15" thickBot="1" x14ac:dyDescent="0.35">
      <c r="DG7806" s="156"/>
    </row>
    <row r="7807" spans="111:111" ht="15" thickBot="1" x14ac:dyDescent="0.35">
      <c r="DG7807" s="156"/>
    </row>
    <row r="7808" spans="111:111" ht="15" thickBot="1" x14ac:dyDescent="0.35">
      <c r="DG7808" s="156"/>
    </row>
    <row r="7809" spans="111:111" ht="15" thickBot="1" x14ac:dyDescent="0.35">
      <c r="DG7809" s="156"/>
    </row>
    <row r="7810" spans="111:111" ht="15" thickBot="1" x14ac:dyDescent="0.35">
      <c r="DG7810" s="156"/>
    </row>
    <row r="7811" spans="111:111" ht="15" thickBot="1" x14ac:dyDescent="0.35">
      <c r="DG7811" s="156"/>
    </row>
    <row r="7812" spans="111:111" ht="15" thickBot="1" x14ac:dyDescent="0.35">
      <c r="DG7812" s="156"/>
    </row>
    <row r="7813" spans="111:111" ht="15" thickBot="1" x14ac:dyDescent="0.35">
      <c r="DG7813" s="156"/>
    </row>
    <row r="7814" spans="111:111" ht="15" thickBot="1" x14ac:dyDescent="0.35">
      <c r="DG7814" s="156"/>
    </row>
    <row r="7815" spans="111:111" ht="15" thickBot="1" x14ac:dyDescent="0.35">
      <c r="DG7815" s="156"/>
    </row>
    <row r="7816" spans="111:111" ht="15" thickBot="1" x14ac:dyDescent="0.35">
      <c r="DG7816" s="156"/>
    </row>
    <row r="7817" spans="111:111" ht="15" thickBot="1" x14ac:dyDescent="0.35">
      <c r="DG7817" s="156"/>
    </row>
    <row r="7818" spans="111:111" ht="15" thickBot="1" x14ac:dyDescent="0.35">
      <c r="DG7818" s="156"/>
    </row>
    <row r="7819" spans="111:111" ht="15" thickBot="1" x14ac:dyDescent="0.35">
      <c r="DG7819" s="156"/>
    </row>
    <row r="7820" spans="111:111" ht="15" thickBot="1" x14ac:dyDescent="0.35">
      <c r="DG7820" s="156"/>
    </row>
    <row r="7821" spans="111:111" ht="15" thickBot="1" x14ac:dyDescent="0.35">
      <c r="DG7821" s="156"/>
    </row>
    <row r="7822" spans="111:111" ht="15" thickBot="1" x14ac:dyDescent="0.35">
      <c r="DG7822" s="156"/>
    </row>
    <row r="7823" spans="111:111" ht="15" thickBot="1" x14ac:dyDescent="0.35">
      <c r="DG7823" s="156"/>
    </row>
    <row r="7824" spans="111:111" ht="15" thickBot="1" x14ac:dyDescent="0.35">
      <c r="DG7824" s="156"/>
    </row>
    <row r="7825" spans="111:111" ht="15" thickBot="1" x14ac:dyDescent="0.35">
      <c r="DG7825" s="156"/>
    </row>
    <row r="7826" spans="111:111" ht="15" thickBot="1" x14ac:dyDescent="0.35">
      <c r="DG7826" s="156"/>
    </row>
    <row r="7827" spans="111:111" ht="15" thickBot="1" x14ac:dyDescent="0.35">
      <c r="DG7827" s="156"/>
    </row>
    <row r="7828" spans="111:111" ht="15" thickBot="1" x14ac:dyDescent="0.35">
      <c r="DG7828" s="156"/>
    </row>
    <row r="7829" spans="111:111" ht="15" thickBot="1" x14ac:dyDescent="0.35">
      <c r="DG7829" s="156"/>
    </row>
    <row r="7830" spans="111:111" ht="15" thickBot="1" x14ac:dyDescent="0.35">
      <c r="DG7830" s="156"/>
    </row>
    <row r="7831" spans="111:111" ht="15" thickBot="1" x14ac:dyDescent="0.35">
      <c r="DG7831" s="156"/>
    </row>
    <row r="7832" spans="111:111" ht="15" thickBot="1" x14ac:dyDescent="0.35">
      <c r="DG7832" s="156"/>
    </row>
    <row r="7833" spans="111:111" ht="15" thickBot="1" x14ac:dyDescent="0.35">
      <c r="DG7833" s="156"/>
    </row>
    <row r="7834" spans="111:111" ht="15" thickBot="1" x14ac:dyDescent="0.35">
      <c r="DG7834" s="156"/>
    </row>
    <row r="7835" spans="111:111" ht="15" thickBot="1" x14ac:dyDescent="0.35">
      <c r="DG7835" s="156"/>
    </row>
    <row r="7836" spans="111:111" ht="15" thickBot="1" x14ac:dyDescent="0.35">
      <c r="DG7836" s="156"/>
    </row>
    <row r="7837" spans="111:111" ht="15" thickBot="1" x14ac:dyDescent="0.35">
      <c r="DG7837" s="156"/>
    </row>
    <row r="7838" spans="111:111" ht="15" thickBot="1" x14ac:dyDescent="0.35">
      <c r="DG7838" s="156"/>
    </row>
    <row r="7839" spans="111:111" ht="15" thickBot="1" x14ac:dyDescent="0.35">
      <c r="DG7839" s="156"/>
    </row>
    <row r="7840" spans="111:111" ht="15" thickBot="1" x14ac:dyDescent="0.35">
      <c r="DG7840" s="156"/>
    </row>
    <row r="7841" spans="111:111" ht="15" thickBot="1" x14ac:dyDescent="0.35">
      <c r="DG7841" s="156"/>
    </row>
    <row r="7842" spans="111:111" ht="15" thickBot="1" x14ac:dyDescent="0.35">
      <c r="DG7842" s="156"/>
    </row>
    <row r="7843" spans="111:111" ht="15" thickBot="1" x14ac:dyDescent="0.35">
      <c r="DG7843" s="156"/>
    </row>
    <row r="7844" spans="111:111" ht="15" thickBot="1" x14ac:dyDescent="0.35">
      <c r="DG7844" s="156"/>
    </row>
    <row r="7845" spans="111:111" ht="15" thickBot="1" x14ac:dyDescent="0.35">
      <c r="DG7845" s="156"/>
    </row>
    <row r="7846" spans="111:111" ht="15" thickBot="1" x14ac:dyDescent="0.35">
      <c r="DG7846" s="156"/>
    </row>
    <row r="7847" spans="111:111" ht="15" thickBot="1" x14ac:dyDescent="0.35">
      <c r="DG7847" s="156"/>
    </row>
    <row r="7848" spans="111:111" ht="15" thickBot="1" x14ac:dyDescent="0.35">
      <c r="DG7848" s="156"/>
    </row>
    <row r="7849" spans="111:111" ht="15" thickBot="1" x14ac:dyDescent="0.35">
      <c r="DG7849" s="156"/>
    </row>
    <row r="7850" spans="111:111" ht="15" thickBot="1" x14ac:dyDescent="0.35">
      <c r="DG7850" s="156"/>
    </row>
    <row r="7851" spans="111:111" ht="15" thickBot="1" x14ac:dyDescent="0.35">
      <c r="DG7851" s="156"/>
    </row>
    <row r="7852" spans="111:111" ht="15" thickBot="1" x14ac:dyDescent="0.35">
      <c r="DG7852" s="156"/>
    </row>
    <row r="7853" spans="111:111" ht="15" thickBot="1" x14ac:dyDescent="0.35">
      <c r="DG7853" s="156"/>
    </row>
    <row r="7854" spans="111:111" ht="15" thickBot="1" x14ac:dyDescent="0.35">
      <c r="DG7854" s="156"/>
    </row>
    <row r="7855" spans="111:111" ht="15" thickBot="1" x14ac:dyDescent="0.35">
      <c r="DG7855" s="156"/>
    </row>
    <row r="7856" spans="111:111" ht="15" thickBot="1" x14ac:dyDescent="0.35">
      <c r="DG7856" s="156"/>
    </row>
    <row r="7857" spans="111:111" ht="15" thickBot="1" x14ac:dyDescent="0.35">
      <c r="DG7857" s="156"/>
    </row>
    <row r="7858" spans="111:111" ht="15" thickBot="1" x14ac:dyDescent="0.35">
      <c r="DG7858" s="156"/>
    </row>
    <row r="7859" spans="111:111" ht="15" thickBot="1" x14ac:dyDescent="0.35">
      <c r="DG7859" s="156"/>
    </row>
    <row r="7860" spans="111:111" ht="15" thickBot="1" x14ac:dyDescent="0.35">
      <c r="DG7860" s="156"/>
    </row>
    <row r="7861" spans="111:111" ht="15" thickBot="1" x14ac:dyDescent="0.35">
      <c r="DG7861" s="156"/>
    </row>
    <row r="7862" spans="111:111" ht="15" thickBot="1" x14ac:dyDescent="0.35">
      <c r="DG7862" s="156"/>
    </row>
    <row r="7863" spans="111:111" ht="15" thickBot="1" x14ac:dyDescent="0.35">
      <c r="DG7863" s="156"/>
    </row>
    <row r="7864" spans="111:111" ht="15" thickBot="1" x14ac:dyDescent="0.35">
      <c r="DG7864" s="156"/>
    </row>
    <row r="7865" spans="111:111" ht="15" thickBot="1" x14ac:dyDescent="0.35">
      <c r="DG7865" s="156"/>
    </row>
    <row r="7866" spans="111:111" ht="15" thickBot="1" x14ac:dyDescent="0.35">
      <c r="DG7866" s="156"/>
    </row>
    <row r="7867" spans="111:111" ht="15" thickBot="1" x14ac:dyDescent="0.35">
      <c r="DG7867" s="156"/>
    </row>
    <row r="7868" spans="111:111" ht="15" thickBot="1" x14ac:dyDescent="0.35">
      <c r="DG7868" s="156"/>
    </row>
    <row r="7869" spans="111:111" ht="15" thickBot="1" x14ac:dyDescent="0.35">
      <c r="DG7869" s="156"/>
    </row>
    <row r="7870" spans="111:111" ht="15" thickBot="1" x14ac:dyDescent="0.35">
      <c r="DG7870" s="156"/>
    </row>
    <row r="7871" spans="111:111" ht="15" thickBot="1" x14ac:dyDescent="0.35">
      <c r="DG7871" s="156"/>
    </row>
    <row r="7872" spans="111:111" ht="15" thickBot="1" x14ac:dyDescent="0.35">
      <c r="DG7872" s="156"/>
    </row>
    <row r="7873" spans="111:111" ht="15" thickBot="1" x14ac:dyDescent="0.35">
      <c r="DG7873" s="156"/>
    </row>
    <row r="7874" spans="111:111" ht="15" thickBot="1" x14ac:dyDescent="0.35">
      <c r="DG7874" s="156"/>
    </row>
    <row r="7875" spans="111:111" ht="15" thickBot="1" x14ac:dyDescent="0.35">
      <c r="DG7875" s="156"/>
    </row>
    <row r="7876" spans="111:111" ht="15" thickBot="1" x14ac:dyDescent="0.35">
      <c r="DG7876" s="156"/>
    </row>
    <row r="7877" spans="111:111" ht="15" thickBot="1" x14ac:dyDescent="0.35">
      <c r="DG7877" s="156"/>
    </row>
    <row r="7878" spans="111:111" ht="15" thickBot="1" x14ac:dyDescent="0.35">
      <c r="DG7878" s="156"/>
    </row>
    <row r="7879" spans="111:111" ht="15" thickBot="1" x14ac:dyDescent="0.35">
      <c r="DG7879" s="156"/>
    </row>
    <row r="7880" spans="111:111" ht="15" thickBot="1" x14ac:dyDescent="0.35">
      <c r="DG7880" s="156"/>
    </row>
    <row r="7881" spans="111:111" ht="15" thickBot="1" x14ac:dyDescent="0.35">
      <c r="DG7881" s="156"/>
    </row>
    <row r="7882" spans="111:111" ht="15" thickBot="1" x14ac:dyDescent="0.35">
      <c r="DG7882" s="156"/>
    </row>
    <row r="7883" spans="111:111" ht="15" thickBot="1" x14ac:dyDescent="0.35">
      <c r="DG7883" s="156"/>
    </row>
    <row r="7884" spans="111:111" ht="15" thickBot="1" x14ac:dyDescent="0.35">
      <c r="DG7884" s="156"/>
    </row>
    <row r="7885" spans="111:111" ht="15" thickBot="1" x14ac:dyDescent="0.35">
      <c r="DG7885" s="156"/>
    </row>
    <row r="7886" spans="111:111" ht="15" thickBot="1" x14ac:dyDescent="0.35">
      <c r="DG7886" s="156"/>
    </row>
    <row r="7887" spans="111:111" ht="15" thickBot="1" x14ac:dyDescent="0.35">
      <c r="DG7887" s="156"/>
    </row>
    <row r="7888" spans="111:111" ht="15" thickBot="1" x14ac:dyDescent="0.35">
      <c r="DG7888" s="156"/>
    </row>
    <row r="7889" spans="111:111" ht="15" thickBot="1" x14ac:dyDescent="0.35">
      <c r="DG7889" s="156"/>
    </row>
    <row r="7890" spans="111:111" ht="15" thickBot="1" x14ac:dyDescent="0.35">
      <c r="DG7890" s="156"/>
    </row>
    <row r="7891" spans="111:111" ht="15" thickBot="1" x14ac:dyDescent="0.35">
      <c r="DG7891" s="156"/>
    </row>
    <row r="7892" spans="111:111" ht="15" thickBot="1" x14ac:dyDescent="0.35">
      <c r="DG7892" s="156"/>
    </row>
    <row r="7893" spans="111:111" ht="15" thickBot="1" x14ac:dyDescent="0.35">
      <c r="DG7893" s="156"/>
    </row>
    <row r="7894" spans="111:111" ht="15" thickBot="1" x14ac:dyDescent="0.35">
      <c r="DG7894" s="156"/>
    </row>
    <row r="7895" spans="111:111" ht="15" thickBot="1" x14ac:dyDescent="0.35">
      <c r="DG7895" s="156"/>
    </row>
    <row r="7896" spans="111:111" ht="15" thickBot="1" x14ac:dyDescent="0.35">
      <c r="DG7896" s="156"/>
    </row>
    <row r="7897" spans="111:111" ht="15" thickBot="1" x14ac:dyDescent="0.35">
      <c r="DG7897" s="156"/>
    </row>
    <row r="7898" spans="111:111" ht="15" thickBot="1" x14ac:dyDescent="0.35">
      <c r="DG7898" s="156"/>
    </row>
    <row r="7899" spans="111:111" ht="15" thickBot="1" x14ac:dyDescent="0.35">
      <c r="DG7899" s="156"/>
    </row>
    <row r="7900" spans="111:111" ht="15" thickBot="1" x14ac:dyDescent="0.35">
      <c r="DG7900" s="156"/>
    </row>
    <row r="7901" spans="111:111" ht="15" thickBot="1" x14ac:dyDescent="0.35">
      <c r="DG7901" s="156"/>
    </row>
    <row r="7902" spans="111:111" ht="15" thickBot="1" x14ac:dyDescent="0.35">
      <c r="DG7902" s="156"/>
    </row>
    <row r="7903" spans="111:111" ht="15" thickBot="1" x14ac:dyDescent="0.35">
      <c r="DG7903" s="156"/>
    </row>
    <row r="7904" spans="111:111" ht="15" thickBot="1" x14ac:dyDescent="0.35">
      <c r="DG7904" s="156"/>
    </row>
    <row r="7905" spans="111:111" ht="15" thickBot="1" x14ac:dyDescent="0.35">
      <c r="DG7905" s="156"/>
    </row>
    <row r="7906" spans="111:111" ht="15" thickBot="1" x14ac:dyDescent="0.35">
      <c r="DG7906" s="156"/>
    </row>
    <row r="7907" spans="111:111" ht="15" thickBot="1" x14ac:dyDescent="0.35">
      <c r="DG7907" s="156"/>
    </row>
    <row r="7908" spans="111:111" ht="15" thickBot="1" x14ac:dyDescent="0.35">
      <c r="DG7908" s="156"/>
    </row>
    <row r="7909" spans="111:111" ht="15" thickBot="1" x14ac:dyDescent="0.35">
      <c r="DG7909" s="156"/>
    </row>
    <row r="7910" spans="111:111" ht="15" thickBot="1" x14ac:dyDescent="0.35">
      <c r="DG7910" s="156"/>
    </row>
    <row r="7911" spans="111:111" ht="15" thickBot="1" x14ac:dyDescent="0.35">
      <c r="DG7911" s="156"/>
    </row>
    <row r="7912" spans="111:111" ht="15" thickBot="1" x14ac:dyDescent="0.35">
      <c r="DG7912" s="156"/>
    </row>
    <row r="7913" spans="111:111" ht="15" thickBot="1" x14ac:dyDescent="0.35">
      <c r="DG7913" s="156"/>
    </row>
    <row r="7914" spans="111:111" ht="15" thickBot="1" x14ac:dyDescent="0.35">
      <c r="DG7914" s="156"/>
    </row>
    <row r="7915" spans="111:111" ht="15" thickBot="1" x14ac:dyDescent="0.35">
      <c r="DG7915" s="156"/>
    </row>
    <row r="7916" spans="111:111" ht="15" thickBot="1" x14ac:dyDescent="0.35">
      <c r="DG7916" s="156"/>
    </row>
    <row r="7917" spans="111:111" ht="15" thickBot="1" x14ac:dyDescent="0.35">
      <c r="DG7917" s="156"/>
    </row>
    <row r="7918" spans="111:111" ht="15" thickBot="1" x14ac:dyDescent="0.35">
      <c r="DG7918" s="156"/>
    </row>
    <row r="7919" spans="111:111" ht="15" thickBot="1" x14ac:dyDescent="0.35">
      <c r="DG7919" s="156"/>
    </row>
    <row r="7920" spans="111:111" ht="15" thickBot="1" x14ac:dyDescent="0.35">
      <c r="DG7920" s="156"/>
    </row>
    <row r="7921" spans="111:111" ht="15" thickBot="1" x14ac:dyDescent="0.35">
      <c r="DG7921" s="156"/>
    </row>
    <row r="7922" spans="111:111" ht="15" thickBot="1" x14ac:dyDescent="0.35">
      <c r="DG7922" s="156"/>
    </row>
    <row r="7923" spans="111:111" ht="15" thickBot="1" x14ac:dyDescent="0.35">
      <c r="DG7923" s="156"/>
    </row>
    <row r="7924" spans="111:111" ht="15" thickBot="1" x14ac:dyDescent="0.35">
      <c r="DG7924" s="156"/>
    </row>
    <row r="7925" spans="111:111" ht="15" thickBot="1" x14ac:dyDescent="0.35">
      <c r="DG7925" s="156"/>
    </row>
    <row r="7926" spans="111:111" ht="15" thickBot="1" x14ac:dyDescent="0.35">
      <c r="DG7926" s="156"/>
    </row>
    <row r="7927" spans="111:111" ht="15" thickBot="1" x14ac:dyDescent="0.35">
      <c r="DG7927" s="156"/>
    </row>
    <row r="7928" spans="111:111" ht="15" thickBot="1" x14ac:dyDescent="0.35">
      <c r="DG7928" s="156"/>
    </row>
    <row r="7929" spans="111:111" ht="15" thickBot="1" x14ac:dyDescent="0.35">
      <c r="DG7929" s="156"/>
    </row>
    <row r="7930" spans="111:111" ht="15" thickBot="1" x14ac:dyDescent="0.35">
      <c r="DG7930" s="156"/>
    </row>
    <row r="7931" spans="111:111" ht="15" thickBot="1" x14ac:dyDescent="0.35">
      <c r="DG7931" s="156"/>
    </row>
    <row r="7932" spans="111:111" ht="15" thickBot="1" x14ac:dyDescent="0.35">
      <c r="DG7932" s="156"/>
    </row>
    <row r="7933" spans="111:111" ht="15" thickBot="1" x14ac:dyDescent="0.35">
      <c r="DG7933" s="156"/>
    </row>
    <row r="7934" spans="111:111" ht="15" thickBot="1" x14ac:dyDescent="0.35">
      <c r="DG7934" s="156"/>
    </row>
    <row r="7935" spans="111:111" ht="15" thickBot="1" x14ac:dyDescent="0.35">
      <c r="DG7935" s="156"/>
    </row>
    <row r="7936" spans="111:111" ht="15" thickBot="1" x14ac:dyDescent="0.35">
      <c r="DG7936" s="156"/>
    </row>
    <row r="7937" spans="111:111" ht="15" thickBot="1" x14ac:dyDescent="0.35">
      <c r="DG7937" s="156"/>
    </row>
    <row r="7938" spans="111:111" ht="15" thickBot="1" x14ac:dyDescent="0.35">
      <c r="DG7938" s="156"/>
    </row>
    <row r="7939" spans="111:111" ht="15" thickBot="1" x14ac:dyDescent="0.35">
      <c r="DG7939" s="156"/>
    </row>
    <row r="7940" spans="111:111" ht="15" thickBot="1" x14ac:dyDescent="0.35">
      <c r="DG7940" s="156"/>
    </row>
    <row r="7941" spans="111:111" ht="15" thickBot="1" x14ac:dyDescent="0.35">
      <c r="DG7941" s="156"/>
    </row>
    <row r="7942" spans="111:111" ht="15" thickBot="1" x14ac:dyDescent="0.35">
      <c r="DG7942" s="156"/>
    </row>
    <row r="7943" spans="111:111" ht="15" thickBot="1" x14ac:dyDescent="0.35">
      <c r="DG7943" s="156"/>
    </row>
    <row r="7944" spans="111:111" ht="15" thickBot="1" x14ac:dyDescent="0.35">
      <c r="DG7944" s="156"/>
    </row>
    <row r="7945" spans="111:111" ht="15" thickBot="1" x14ac:dyDescent="0.35">
      <c r="DG7945" s="156"/>
    </row>
    <row r="7946" spans="111:111" ht="15" thickBot="1" x14ac:dyDescent="0.35">
      <c r="DG7946" s="156"/>
    </row>
    <row r="7947" spans="111:111" ht="15" thickBot="1" x14ac:dyDescent="0.35">
      <c r="DG7947" s="156"/>
    </row>
    <row r="7948" spans="111:111" ht="15" thickBot="1" x14ac:dyDescent="0.35">
      <c r="DG7948" s="156"/>
    </row>
    <row r="7949" spans="111:111" ht="15" thickBot="1" x14ac:dyDescent="0.35">
      <c r="DG7949" s="156"/>
    </row>
    <row r="7950" spans="111:111" ht="15" thickBot="1" x14ac:dyDescent="0.35">
      <c r="DG7950" s="156"/>
    </row>
    <row r="7951" spans="111:111" ht="15" thickBot="1" x14ac:dyDescent="0.35">
      <c r="DG7951" s="156"/>
    </row>
    <row r="7952" spans="111:111" ht="15" thickBot="1" x14ac:dyDescent="0.35">
      <c r="DG7952" s="156"/>
    </row>
    <row r="7953" spans="111:111" ht="15" thickBot="1" x14ac:dyDescent="0.35">
      <c r="DG7953" s="156"/>
    </row>
    <row r="7954" spans="111:111" ht="15" thickBot="1" x14ac:dyDescent="0.35">
      <c r="DG7954" s="156"/>
    </row>
    <row r="7955" spans="111:111" ht="15" thickBot="1" x14ac:dyDescent="0.35">
      <c r="DG7955" s="156"/>
    </row>
    <row r="7956" spans="111:111" ht="15" thickBot="1" x14ac:dyDescent="0.35">
      <c r="DG7956" s="156"/>
    </row>
    <row r="7957" spans="111:111" ht="15" thickBot="1" x14ac:dyDescent="0.35">
      <c r="DG7957" s="156"/>
    </row>
    <row r="7958" spans="111:111" ht="15" thickBot="1" x14ac:dyDescent="0.35">
      <c r="DG7958" s="156"/>
    </row>
    <row r="7959" spans="111:111" ht="15" thickBot="1" x14ac:dyDescent="0.35">
      <c r="DG7959" s="156"/>
    </row>
    <row r="7960" spans="111:111" ht="15" thickBot="1" x14ac:dyDescent="0.35">
      <c r="DG7960" s="156"/>
    </row>
    <row r="7961" spans="111:111" ht="15" thickBot="1" x14ac:dyDescent="0.35">
      <c r="DG7961" s="156"/>
    </row>
    <row r="7962" spans="111:111" ht="15" thickBot="1" x14ac:dyDescent="0.35">
      <c r="DG7962" s="156"/>
    </row>
    <row r="7963" spans="111:111" ht="15" thickBot="1" x14ac:dyDescent="0.35">
      <c r="DG7963" s="156"/>
    </row>
    <row r="7964" spans="111:111" ht="15" thickBot="1" x14ac:dyDescent="0.35">
      <c r="DG7964" s="156"/>
    </row>
    <row r="7965" spans="111:111" ht="15" thickBot="1" x14ac:dyDescent="0.35">
      <c r="DG7965" s="156"/>
    </row>
    <row r="7966" spans="111:111" ht="15" thickBot="1" x14ac:dyDescent="0.35">
      <c r="DG7966" s="156"/>
    </row>
    <row r="7967" spans="111:111" ht="15" thickBot="1" x14ac:dyDescent="0.35">
      <c r="DG7967" s="156"/>
    </row>
    <row r="7968" spans="111:111" ht="15" thickBot="1" x14ac:dyDescent="0.35">
      <c r="DG7968" s="156"/>
    </row>
    <row r="7969" spans="111:111" ht="15" thickBot="1" x14ac:dyDescent="0.35">
      <c r="DG7969" s="156"/>
    </row>
    <row r="7970" spans="111:111" ht="15" thickBot="1" x14ac:dyDescent="0.35">
      <c r="DG7970" s="156"/>
    </row>
    <row r="7971" spans="111:111" ht="15" thickBot="1" x14ac:dyDescent="0.35">
      <c r="DG7971" s="156"/>
    </row>
    <row r="7972" spans="111:111" ht="15" thickBot="1" x14ac:dyDescent="0.35">
      <c r="DG7972" s="156"/>
    </row>
    <row r="7973" spans="111:111" ht="15" thickBot="1" x14ac:dyDescent="0.35">
      <c r="DG7973" s="156"/>
    </row>
    <row r="7974" spans="111:111" ht="15" thickBot="1" x14ac:dyDescent="0.35">
      <c r="DG7974" s="156"/>
    </row>
    <row r="7975" spans="111:111" ht="15" thickBot="1" x14ac:dyDescent="0.35">
      <c r="DG7975" s="156"/>
    </row>
    <row r="7976" spans="111:111" ht="15" thickBot="1" x14ac:dyDescent="0.35">
      <c r="DG7976" s="156"/>
    </row>
    <row r="7977" spans="111:111" ht="15" thickBot="1" x14ac:dyDescent="0.35">
      <c r="DG7977" s="156"/>
    </row>
    <row r="7978" spans="111:111" ht="15" thickBot="1" x14ac:dyDescent="0.35">
      <c r="DG7978" s="156"/>
    </row>
    <row r="7979" spans="111:111" ht="15" thickBot="1" x14ac:dyDescent="0.35">
      <c r="DG7979" s="156"/>
    </row>
    <row r="7980" spans="111:111" ht="15" thickBot="1" x14ac:dyDescent="0.35">
      <c r="DG7980" s="156"/>
    </row>
    <row r="7981" spans="111:111" ht="15" thickBot="1" x14ac:dyDescent="0.35">
      <c r="DG7981" s="156"/>
    </row>
    <row r="7982" spans="111:111" ht="15" thickBot="1" x14ac:dyDescent="0.35">
      <c r="DG7982" s="156"/>
    </row>
    <row r="7983" spans="111:111" ht="15" thickBot="1" x14ac:dyDescent="0.35">
      <c r="DG7983" s="156"/>
    </row>
    <row r="7984" spans="111:111" ht="15" thickBot="1" x14ac:dyDescent="0.35">
      <c r="DG7984" s="156"/>
    </row>
    <row r="7985" spans="111:111" ht="15" thickBot="1" x14ac:dyDescent="0.35">
      <c r="DG7985" s="156"/>
    </row>
    <row r="7986" spans="111:111" ht="15" thickBot="1" x14ac:dyDescent="0.35">
      <c r="DG7986" s="156"/>
    </row>
    <row r="7987" spans="111:111" ht="15" thickBot="1" x14ac:dyDescent="0.35">
      <c r="DG7987" s="156"/>
    </row>
    <row r="7988" spans="111:111" ht="15" thickBot="1" x14ac:dyDescent="0.35">
      <c r="DG7988" s="156"/>
    </row>
    <row r="7989" spans="111:111" ht="15" thickBot="1" x14ac:dyDescent="0.35">
      <c r="DG7989" s="156"/>
    </row>
    <row r="7990" spans="111:111" ht="15" thickBot="1" x14ac:dyDescent="0.35">
      <c r="DG7990" s="156"/>
    </row>
    <row r="7991" spans="111:111" ht="15" thickBot="1" x14ac:dyDescent="0.35">
      <c r="DG7991" s="156"/>
    </row>
    <row r="7992" spans="111:111" ht="15" thickBot="1" x14ac:dyDescent="0.35">
      <c r="DG7992" s="156"/>
    </row>
    <row r="7993" spans="111:111" ht="15" thickBot="1" x14ac:dyDescent="0.35">
      <c r="DG7993" s="156"/>
    </row>
    <row r="7994" spans="111:111" ht="15" thickBot="1" x14ac:dyDescent="0.35">
      <c r="DG7994" s="156"/>
    </row>
    <row r="7995" spans="111:111" ht="15" thickBot="1" x14ac:dyDescent="0.35">
      <c r="DG7995" s="156"/>
    </row>
    <row r="7996" spans="111:111" ht="15" thickBot="1" x14ac:dyDescent="0.35">
      <c r="DG7996" s="156"/>
    </row>
    <row r="7997" spans="111:111" ht="15" thickBot="1" x14ac:dyDescent="0.35">
      <c r="DG7997" s="156"/>
    </row>
    <row r="7998" spans="111:111" ht="15" thickBot="1" x14ac:dyDescent="0.35">
      <c r="DG7998" s="156"/>
    </row>
    <row r="7999" spans="111:111" ht="15" thickBot="1" x14ac:dyDescent="0.35">
      <c r="DG7999" s="156"/>
    </row>
    <row r="8000" spans="111:111" ht="15" thickBot="1" x14ac:dyDescent="0.35">
      <c r="DG8000" s="156"/>
    </row>
    <row r="8001" spans="111:111" ht="15" thickBot="1" x14ac:dyDescent="0.35">
      <c r="DG8001" s="156"/>
    </row>
    <row r="8002" spans="111:111" ht="15" thickBot="1" x14ac:dyDescent="0.35">
      <c r="DG8002" s="156"/>
    </row>
    <row r="8003" spans="111:111" ht="15" thickBot="1" x14ac:dyDescent="0.35">
      <c r="DG8003" s="156"/>
    </row>
    <row r="8004" spans="111:111" ht="15" thickBot="1" x14ac:dyDescent="0.35">
      <c r="DG8004" s="156"/>
    </row>
    <row r="8005" spans="111:111" ht="15" thickBot="1" x14ac:dyDescent="0.35">
      <c r="DG8005" s="156"/>
    </row>
    <row r="8006" spans="111:111" ht="15" thickBot="1" x14ac:dyDescent="0.35">
      <c r="DG8006" s="156"/>
    </row>
    <row r="8007" spans="111:111" ht="15" thickBot="1" x14ac:dyDescent="0.35">
      <c r="DG8007" s="156"/>
    </row>
    <row r="8008" spans="111:111" ht="15" thickBot="1" x14ac:dyDescent="0.35">
      <c r="DG8008" s="156"/>
    </row>
    <row r="8009" spans="111:111" ht="15" thickBot="1" x14ac:dyDescent="0.35">
      <c r="DG8009" s="156"/>
    </row>
    <row r="8010" spans="111:111" ht="15" thickBot="1" x14ac:dyDescent="0.35">
      <c r="DG8010" s="156"/>
    </row>
    <row r="8011" spans="111:111" ht="15" thickBot="1" x14ac:dyDescent="0.35">
      <c r="DG8011" s="156"/>
    </row>
    <row r="8012" spans="111:111" ht="15" thickBot="1" x14ac:dyDescent="0.35">
      <c r="DG8012" s="156"/>
    </row>
    <row r="8013" spans="111:111" ht="15" thickBot="1" x14ac:dyDescent="0.35">
      <c r="DG8013" s="156"/>
    </row>
    <row r="8014" spans="111:111" ht="15" thickBot="1" x14ac:dyDescent="0.35">
      <c r="DG8014" s="156"/>
    </row>
    <row r="8015" spans="111:111" ht="15" thickBot="1" x14ac:dyDescent="0.35">
      <c r="DG8015" s="156"/>
    </row>
    <row r="8016" spans="111:111" ht="15" thickBot="1" x14ac:dyDescent="0.35">
      <c r="DG8016" s="156"/>
    </row>
    <row r="8017" spans="111:111" ht="15" thickBot="1" x14ac:dyDescent="0.35">
      <c r="DG8017" s="156"/>
    </row>
    <row r="8018" spans="111:111" ht="15" thickBot="1" x14ac:dyDescent="0.35">
      <c r="DG8018" s="156"/>
    </row>
    <row r="8019" spans="111:111" ht="15" thickBot="1" x14ac:dyDescent="0.35">
      <c r="DG8019" s="156"/>
    </row>
    <row r="8020" spans="111:111" ht="15" thickBot="1" x14ac:dyDescent="0.35">
      <c r="DG8020" s="156"/>
    </row>
    <row r="8021" spans="111:111" ht="15" thickBot="1" x14ac:dyDescent="0.35">
      <c r="DG8021" s="156"/>
    </row>
    <row r="8022" spans="111:111" ht="15" thickBot="1" x14ac:dyDescent="0.35">
      <c r="DG8022" s="156"/>
    </row>
    <row r="8023" spans="111:111" ht="15" thickBot="1" x14ac:dyDescent="0.35">
      <c r="DG8023" s="156"/>
    </row>
    <row r="8024" spans="111:111" ht="15" thickBot="1" x14ac:dyDescent="0.35">
      <c r="DG8024" s="156"/>
    </row>
    <row r="8025" spans="111:111" ht="15" thickBot="1" x14ac:dyDescent="0.35">
      <c r="DG8025" s="156"/>
    </row>
    <row r="8026" spans="111:111" ht="15" thickBot="1" x14ac:dyDescent="0.35">
      <c r="DG8026" s="156"/>
    </row>
    <row r="8027" spans="111:111" ht="15" thickBot="1" x14ac:dyDescent="0.35">
      <c r="DG8027" s="156"/>
    </row>
    <row r="8028" spans="111:111" ht="15" thickBot="1" x14ac:dyDescent="0.35">
      <c r="DG8028" s="156"/>
    </row>
    <row r="8029" spans="111:111" ht="15" thickBot="1" x14ac:dyDescent="0.35">
      <c r="DG8029" s="156"/>
    </row>
    <row r="8030" spans="111:111" ht="15" thickBot="1" x14ac:dyDescent="0.35">
      <c r="DG8030" s="156"/>
    </row>
    <row r="8031" spans="111:111" ht="15" thickBot="1" x14ac:dyDescent="0.35">
      <c r="DG8031" s="156"/>
    </row>
    <row r="8032" spans="111:111" ht="15" thickBot="1" x14ac:dyDescent="0.35">
      <c r="DG8032" s="156"/>
    </row>
    <row r="8033" spans="111:111" ht="15" thickBot="1" x14ac:dyDescent="0.35">
      <c r="DG8033" s="156"/>
    </row>
    <row r="8034" spans="111:111" ht="15" thickBot="1" x14ac:dyDescent="0.35">
      <c r="DG8034" s="156"/>
    </row>
    <row r="8035" spans="111:111" ht="15" thickBot="1" x14ac:dyDescent="0.35">
      <c r="DG8035" s="156"/>
    </row>
    <row r="8036" spans="111:111" ht="15" thickBot="1" x14ac:dyDescent="0.35">
      <c r="DG8036" s="156"/>
    </row>
    <row r="8037" spans="111:111" ht="15" thickBot="1" x14ac:dyDescent="0.35">
      <c r="DG8037" s="156"/>
    </row>
    <row r="8038" spans="111:111" ht="15" thickBot="1" x14ac:dyDescent="0.35">
      <c r="DG8038" s="156"/>
    </row>
    <row r="8039" spans="111:111" ht="15" thickBot="1" x14ac:dyDescent="0.35">
      <c r="DG8039" s="156"/>
    </row>
    <row r="8040" spans="111:111" ht="15" thickBot="1" x14ac:dyDescent="0.35">
      <c r="DG8040" s="156"/>
    </row>
    <row r="8041" spans="111:111" ht="15" thickBot="1" x14ac:dyDescent="0.35">
      <c r="DG8041" s="156"/>
    </row>
    <row r="8042" spans="111:111" ht="15" thickBot="1" x14ac:dyDescent="0.35">
      <c r="DG8042" s="156"/>
    </row>
    <row r="8043" spans="111:111" ht="15" thickBot="1" x14ac:dyDescent="0.35">
      <c r="DG8043" s="156"/>
    </row>
    <row r="8044" spans="111:111" ht="15" thickBot="1" x14ac:dyDescent="0.35">
      <c r="DG8044" s="156"/>
    </row>
    <row r="8045" spans="111:111" ht="15" thickBot="1" x14ac:dyDescent="0.35">
      <c r="DG8045" s="156"/>
    </row>
    <row r="8046" spans="111:111" ht="15" thickBot="1" x14ac:dyDescent="0.35">
      <c r="DG8046" s="156"/>
    </row>
    <row r="8047" spans="111:111" ht="15" thickBot="1" x14ac:dyDescent="0.35">
      <c r="DG8047" s="156"/>
    </row>
    <row r="8048" spans="111:111" ht="15" thickBot="1" x14ac:dyDescent="0.35">
      <c r="DG8048" s="156"/>
    </row>
    <row r="8049" spans="111:111" ht="15" thickBot="1" x14ac:dyDescent="0.35">
      <c r="DG8049" s="156"/>
    </row>
    <row r="8050" spans="111:111" ht="15" thickBot="1" x14ac:dyDescent="0.35">
      <c r="DG8050" s="156"/>
    </row>
    <row r="8051" spans="111:111" ht="15" thickBot="1" x14ac:dyDescent="0.35">
      <c r="DG8051" s="156"/>
    </row>
    <row r="8052" spans="111:111" ht="15" thickBot="1" x14ac:dyDescent="0.35">
      <c r="DG8052" s="156"/>
    </row>
    <row r="8053" spans="111:111" ht="15" thickBot="1" x14ac:dyDescent="0.35">
      <c r="DG8053" s="156"/>
    </row>
    <row r="8054" spans="111:111" ht="15" thickBot="1" x14ac:dyDescent="0.35">
      <c r="DG8054" s="156"/>
    </row>
    <row r="8055" spans="111:111" ht="15" thickBot="1" x14ac:dyDescent="0.35">
      <c r="DG8055" s="156"/>
    </row>
    <row r="8056" spans="111:111" ht="15" thickBot="1" x14ac:dyDescent="0.35">
      <c r="DG8056" s="156"/>
    </row>
    <row r="8057" spans="111:111" ht="15" thickBot="1" x14ac:dyDescent="0.35">
      <c r="DG8057" s="156"/>
    </row>
    <row r="8058" spans="111:111" ht="15" thickBot="1" x14ac:dyDescent="0.35">
      <c r="DG8058" s="156"/>
    </row>
    <row r="8059" spans="111:111" ht="15" thickBot="1" x14ac:dyDescent="0.35">
      <c r="DG8059" s="156"/>
    </row>
    <row r="8060" spans="111:111" ht="15" thickBot="1" x14ac:dyDescent="0.35">
      <c r="DG8060" s="156"/>
    </row>
    <row r="8061" spans="111:111" ht="15" thickBot="1" x14ac:dyDescent="0.35">
      <c r="DG8061" s="156"/>
    </row>
    <row r="8062" spans="111:111" ht="15" thickBot="1" x14ac:dyDescent="0.35">
      <c r="DG8062" s="156"/>
    </row>
    <row r="8063" spans="111:111" ht="15" thickBot="1" x14ac:dyDescent="0.35">
      <c r="DG8063" s="156"/>
    </row>
    <row r="8064" spans="111:111" ht="15" thickBot="1" x14ac:dyDescent="0.35">
      <c r="DG8064" s="156"/>
    </row>
    <row r="8065" spans="111:111" ht="15" thickBot="1" x14ac:dyDescent="0.35">
      <c r="DG8065" s="156"/>
    </row>
    <row r="8066" spans="111:111" ht="15" thickBot="1" x14ac:dyDescent="0.35">
      <c r="DG8066" s="156"/>
    </row>
    <row r="8067" spans="111:111" ht="15" thickBot="1" x14ac:dyDescent="0.35">
      <c r="DG8067" s="156"/>
    </row>
    <row r="8068" spans="111:111" ht="15" thickBot="1" x14ac:dyDescent="0.35">
      <c r="DG8068" s="156"/>
    </row>
    <row r="8069" spans="111:111" ht="15" thickBot="1" x14ac:dyDescent="0.35">
      <c r="DG8069" s="156"/>
    </row>
    <row r="8070" spans="111:111" ht="15" thickBot="1" x14ac:dyDescent="0.35">
      <c r="DG8070" s="156"/>
    </row>
    <row r="8071" spans="111:111" ht="15" thickBot="1" x14ac:dyDescent="0.35">
      <c r="DG8071" s="156"/>
    </row>
    <row r="8072" spans="111:111" ht="15" thickBot="1" x14ac:dyDescent="0.35">
      <c r="DG8072" s="156"/>
    </row>
    <row r="8073" spans="111:111" ht="15" thickBot="1" x14ac:dyDescent="0.35">
      <c r="DG8073" s="156"/>
    </row>
    <row r="8074" spans="111:111" ht="15" thickBot="1" x14ac:dyDescent="0.35">
      <c r="DG8074" s="156"/>
    </row>
    <row r="8075" spans="111:111" ht="15" thickBot="1" x14ac:dyDescent="0.35">
      <c r="DG8075" s="156"/>
    </row>
    <row r="8076" spans="111:111" ht="15" thickBot="1" x14ac:dyDescent="0.35">
      <c r="DG8076" s="156"/>
    </row>
    <row r="8077" spans="111:111" ht="15" thickBot="1" x14ac:dyDescent="0.35">
      <c r="DG8077" s="156"/>
    </row>
    <row r="8078" spans="111:111" ht="15" thickBot="1" x14ac:dyDescent="0.35">
      <c r="DG8078" s="156"/>
    </row>
    <row r="8079" spans="111:111" ht="15" thickBot="1" x14ac:dyDescent="0.35">
      <c r="DG8079" s="156"/>
    </row>
    <row r="8080" spans="111:111" ht="15" thickBot="1" x14ac:dyDescent="0.35">
      <c r="DG8080" s="156"/>
    </row>
    <row r="8081" spans="111:111" ht="15" thickBot="1" x14ac:dyDescent="0.35">
      <c r="DG8081" s="156"/>
    </row>
    <row r="8082" spans="111:111" ht="15" thickBot="1" x14ac:dyDescent="0.35">
      <c r="DG8082" s="156"/>
    </row>
    <row r="8083" spans="111:111" ht="15" thickBot="1" x14ac:dyDescent="0.35">
      <c r="DG8083" s="156"/>
    </row>
    <row r="8084" spans="111:111" ht="15" thickBot="1" x14ac:dyDescent="0.35">
      <c r="DG8084" s="156"/>
    </row>
    <row r="8085" spans="111:111" ht="15" thickBot="1" x14ac:dyDescent="0.35">
      <c r="DG8085" s="156"/>
    </row>
    <row r="8086" spans="111:111" ht="15" thickBot="1" x14ac:dyDescent="0.35">
      <c r="DG8086" s="156"/>
    </row>
    <row r="8087" spans="111:111" ht="15" thickBot="1" x14ac:dyDescent="0.35">
      <c r="DG8087" s="156"/>
    </row>
    <row r="8088" spans="111:111" ht="15" thickBot="1" x14ac:dyDescent="0.35">
      <c r="DG8088" s="156"/>
    </row>
    <row r="8089" spans="111:111" ht="15" thickBot="1" x14ac:dyDescent="0.35">
      <c r="DG8089" s="156"/>
    </row>
    <row r="8090" spans="111:111" ht="15" thickBot="1" x14ac:dyDescent="0.35">
      <c r="DG8090" s="156"/>
    </row>
    <row r="8091" spans="111:111" ht="15" thickBot="1" x14ac:dyDescent="0.35">
      <c r="DG8091" s="156"/>
    </row>
    <row r="8092" spans="111:111" ht="15" thickBot="1" x14ac:dyDescent="0.35">
      <c r="DG8092" s="156"/>
    </row>
    <row r="8093" spans="111:111" ht="15" thickBot="1" x14ac:dyDescent="0.35">
      <c r="DG8093" s="156"/>
    </row>
    <row r="8094" spans="111:111" ht="15" thickBot="1" x14ac:dyDescent="0.35">
      <c r="DG8094" s="156"/>
    </row>
    <row r="8095" spans="111:111" ht="15" thickBot="1" x14ac:dyDescent="0.35">
      <c r="DG8095" s="156"/>
    </row>
    <row r="8096" spans="111:111" ht="15" thickBot="1" x14ac:dyDescent="0.35">
      <c r="DG8096" s="156"/>
    </row>
    <row r="8097" spans="111:111" ht="15" thickBot="1" x14ac:dyDescent="0.35">
      <c r="DG8097" s="156"/>
    </row>
    <row r="8098" spans="111:111" ht="15" thickBot="1" x14ac:dyDescent="0.35">
      <c r="DG8098" s="156"/>
    </row>
    <row r="8099" spans="111:111" ht="15" thickBot="1" x14ac:dyDescent="0.35">
      <c r="DG8099" s="156"/>
    </row>
    <row r="8100" spans="111:111" ht="15" thickBot="1" x14ac:dyDescent="0.35">
      <c r="DG8100" s="156"/>
    </row>
    <row r="8101" spans="111:111" ht="15" thickBot="1" x14ac:dyDescent="0.35">
      <c r="DG8101" s="156"/>
    </row>
    <row r="8102" spans="111:111" ht="15" thickBot="1" x14ac:dyDescent="0.35">
      <c r="DG8102" s="156"/>
    </row>
    <row r="8103" spans="111:111" ht="15" thickBot="1" x14ac:dyDescent="0.35">
      <c r="DG8103" s="156"/>
    </row>
    <row r="8104" spans="111:111" ht="15" thickBot="1" x14ac:dyDescent="0.35">
      <c r="DG8104" s="156"/>
    </row>
    <row r="8105" spans="111:111" ht="15" thickBot="1" x14ac:dyDescent="0.35">
      <c r="DG8105" s="156"/>
    </row>
    <row r="8106" spans="111:111" ht="15" thickBot="1" x14ac:dyDescent="0.35">
      <c r="DG8106" s="156"/>
    </row>
    <row r="8107" spans="111:111" ht="15" thickBot="1" x14ac:dyDescent="0.35">
      <c r="DG8107" s="156"/>
    </row>
    <row r="8108" spans="111:111" ht="15" thickBot="1" x14ac:dyDescent="0.35">
      <c r="DG8108" s="156"/>
    </row>
    <row r="8109" spans="111:111" ht="15" thickBot="1" x14ac:dyDescent="0.35">
      <c r="DG8109" s="156"/>
    </row>
    <row r="8110" spans="111:111" ht="15" thickBot="1" x14ac:dyDescent="0.35">
      <c r="DG8110" s="156"/>
    </row>
    <row r="8111" spans="111:111" ht="15" thickBot="1" x14ac:dyDescent="0.35">
      <c r="DG8111" s="156"/>
    </row>
    <row r="8112" spans="111:111" ht="15" thickBot="1" x14ac:dyDescent="0.35">
      <c r="DG8112" s="156"/>
    </row>
    <row r="8113" spans="111:111" ht="15" thickBot="1" x14ac:dyDescent="0.35">
      <c r="DG8113" s="156"/>
    </row>
    <row r="8114" spans="111:111" ht="15" thickBot="1" x14ac:dyDescent="0.35">
      <c r="DG8114" s="156"/>
    </row>
    <row r="8115" spans="111:111" ht="15" thickBot="1" x14ac:dyDescent="0.35">
      <c r="DG8115" s="156"/>
    </row>
    <row r="8116" spans="111:111" ht="15" thickBot="1" x14ac:dyDescent="0.35">
      <c r="DG8116" s="156"/>
    </row>
    <row r="8117" spans="111:111" ht="15" thickBot="1" x14ac:dyDescent="0.35">
      <c r="DG8117" s="156"/>
    </row>
    <row r="8118" spans="111:111" ht="15" thickBot="1" x14ac:dyDescent="0.35">
      <c r="DG8118" s="156"/>
    </row>
    <row r="8119" spans="111:111" ht="15" thickBot="1" x14ac:dyDescent="0.35">
      <c r="DG8119" s="156"/>
    </row>
    <row r="8120" spans="111:111" ht="15" thickBot="1" x14ac:dyDescent="0.35">
      <c r="DG8120" s="156"/>
    </row>
    <row r="8121" spans="111:111" ht="15" thickBot="1" x14ac:dyDescent="0.35">
      <c r="DG8121" s="156"/>
    </row>
    <row r="8122" spans="111:111" ht="15" thickBot="1" x14ac:dyDescent="0.35">
      <c r="DG8122" s="156"/>
    </row>
    <row r="8123" spans="111:111" ht="15" thickBot="1" x14ac:dyDescent="0.35">
      <c r="DG8123" s="156"/>
    </row>
    <row r="8124" spans="111:111" ht="15" thickBot="1" x14ac:dyDescent="0.35">
      <c r="DG8124" s="156"/>
    </row>
    <row r="8125" spans="111:111" ht="15" thickBot="1" x14ac:dyDescent="0.35">
      <c r="DG8125" s="156"/>
    </row>
    <row r="8126" spans="111:111" ht="15" thickBot="1" x14ac:dyDescent="0.35">
      <c r="DG8126" s="156"/>
    </row>
    <row r="8127" spans="111:111" ht="15" thickBot="1" x14ac:dyDescent="0.35">
      <c r="DG8127" s="156"/>
    </row>
    <row r="8128" spans="111:111" ht="15" thickBot="1" x14ac:dyDescent="0.35">
      <c r="DG8128" s="156"/>
    </row>
    <row r="8129" spans="111:111" ht="15" thickBot="1" x14ac:dyDescent="0.35">
      <c r="DG8129" s="156"/>
    </row>
    <row r="8130" spans="111:111" ht="15" thickBot="1" x14ac:dyDescent="0.35">
      <c r="DG8130" s="156"/>
    </row>
    <row r="8131" spans="111:111" ht="15" thickBot="1" x14ac:dyDescent="0.35">
      <c r="DG8131" s="156"/>
    </row>
    <row r="8132" spans="111:111" ht="15" thickBot="1" x14ac:dyDescent="0.35">
      <c r="DG8132" s="156"/>
    </row>
    <row r="8133" spans="111:111" ht="15" thickBot="1" x14ac:dyDescent="0.35">
      <c r="DG8133" s="156"/>
    </row>
    <row r="8134" spans="111:111" ht="15" thickBot="1" x14ac:dyDescent="0.35">
      <c r="DG8134" s="156"/>
    </row>
    <row r="8135" spans="111:111" ht="15" thickBot="1" x14ac:dyDescent="0.35">
      <c r="DG8135" s="156"/>
    </row>
    <row r="8136" spans="111:111" ht="15" thickBot="1" x14ac:dyDescent="0.35">
      <c r="DG8136" s="156"/>
    </row>
    <row r="8137" spans="111:111" ht="15" thickBot="1" x14ac:dyDescent="0.35">
      <c r="DG8137" s="156"/>
    </row>
    <row r="8138" spans="111:111" ht="15" thickBot="1" x14ac:dyDescent="0.35">
      <c r="DG8138" s="156"/>
    </row>
    <row r="8139" spans="111:111" ht="15" thickBot="1" x14ac:dyDescent="0.35">
      <c r="DG8139" s="156"/>
    </row>
    <row r="8140" spans="111:111" ht="15" thickBot="1" x14ac:dyDescent="0.35">
      <c r="DG8140" s="156"/>
    </row>
    <row r="8141" spans="111:111" ht="15" thickBot="1" x14ac:dyDescent="0.35">
      <c r="DG8141" s="156"/>
    </row>
    <row r="8142" spans="111:111" ht="15" thickBot="1" x14ac:dyDescent="0.35">
      <c r="DG8142" s="156"/>
    </row>
    <row r="8143" spans="111:111" ht="15" thickBot="1" x14ac:dyDescent="0.35">
      <c r="DG8143" s="156"/>
    </row>
    <row r="8144" spans="111:111" ht="15" thickBot="1" x14ac:dyDescent="0.35">
      <c r="DG8144" s="156"/>
    </row>
    <row r="8145" spans="111:111" ht="15" thickBot="1" x14ac:dyDescent="0.35">
      <c r="DG8145" s="156"/>
    </row>
    <row r="8146" spans="111:111" ht="15" thickBot="1" x14ac:dyDescent="0.35">
      <c r="DG8146" s="156"/>
    </row>
    <row r="8147" spans="111:111" ht="15" thickBot="1" x14ac:dyDescent="0.35">
      <c r="DG8147" s="156"/>
    </row>
    <row r="8148" spans="111:111" ht="15" thickBot="1" x14ac:dyDescent="0.35">
      <c r="DG8148" s="156"/>
    </row>
    <row r="8149" spans="111:111" ht="15" thickBot="1" x14ac:dyDescent="0.35">
      <c r="DG8149" s="156"/>
    </row>
    <row r="8150" spans="111:111" ht="15" thickBot="1" x14ac:dyDescent="0.35">
      <c r="DG8150" s="156"/>
    </row>
    <row r="8151" spans="111:111" ht="15" thickBot="1" x14ac:dyDescent="0.35">
      <c r="DG8151" s="156"/>
    </row>
    <row r="8152" spans="111:111" ht="15" thickBot="1" x14ac:dyDescent="0.35">
      <c r="DG8152" s="156"/>
    </row>
    <row r="8153" spans="111:111" ht="15" thickBot="1" x14ac:dyDescent="0.35">
      <c r="DG8153" s="156"/>
    </row>
    <row r="8154" spans="111:111" ht="15" thickBot="1" x14ac:dyDescent="0.35">
      <c r="DG8154" s="156"/>
    </row>
    <row r="8155" spans="111:111" ht="15" thickBot="1" x14ac:dyDescent="0.35">
      <c r="DG8155" s="156"/>
    </row>
    <row r="8156" spans="111:111" ht="15" thickBot="1" x14ac:dyDescent="0.35">
      <c r="DG8156" s="156"/>
    </row>
    <row r="8157" spans="111:111" ht="15" thickBot="1" x14ac:dyDescent="0.35">
      <c r="DG8157" s="156"/>
    </row>
    <row r="8158" spans="111:111" ht="15" thickBot="1" x14ac:dyDescent="0.35">
      <c r="DG8158" s="156"/>
    </row>
    <row r="8159" spans="111:111" ht="15" thickBot="1" x14ac:dyDescent="0.35">
      <c r="DG8159" s="156"/>
    </row>
    <row r="8160" spans="111:111" ht="15" thickBot="1" x14ac:dyDescent="0.35">
      <c r="DG8160" s="156"/>
    </row>
    <row r="8161" spans="111:111" ht="15" thickBot="1" x14ac:dyDescent="0.35">
      <c r="DG8161" s="156"/>
    </row>
    <row r="8162" spans="111:111" ht="15" thickBot="1" x14ac:dyDescent="0.35">
      <c r="DG8162" s="156"/>
    </row>
    <row r="8163" spans="111:111" ht="15" thickBot="1" x14ac:dyDescent="0.35">
      <c r="DG8163" s="156"/>
    </row>
    <row r="8164" spans="111:111" ht="15" thickBot="1" x14ac:dyDescent="0.35">
      <c r="DG8164" s="156"/>
    </row>
    <row r="8165" spans="111:111" ht="15" thickBot="1" x14ac:dyDescent="0.35">
      <c r="DG8165" s="156"/>
    </row>
    <row r="8166" spans="111:111" ht="15" thickBot="1" x14ac:dyDescent="0.35">
      <c r="DG8166" s="156"/>
    </row>
    <row r="8167" spans="111:111" ht="15" thickBot="1" x14ac:dyDescent="0.35">
      <c r="DG8167" s="156"/>
    </row>
    <row r="8168" spans="111:111" ht="15" thickBot="1" x14ac:dyDescent="0.35">
      <c r="DG8168" s="156"/>
    </row>
    <row r="8169" spans="111:111" ht="15" thickBot="1" x14ac:dyDescent="0.35">
      <c r="DG8169" s="156"/>
    </row>
    <row r="8170" spans="111:111" ht="15" thickBot="1" x14ac:dyDescent="0.35">
      <c r="DG8170" s="156"/>
    </row>
    <row r="8171" spans="111:111" ht="15" thickBot="1" x14ac:dyDescent="0.35">
      <c r="DG8171" s="156"/>
    </row>
    <row r="8172" spans="111:111" ht="15" thickBot="1" x14ac:dyDescent="0.35">
      <c r="DG8172" s="156"/>
    </row>
    <row r="8173" spans="111:111" ht="15" thickBot="1" x14ac:dyDescent="0.35">
      <c r="DG8173" s="156"/>
    </row>
    <row r="8174" spans="111:111" ht="15" thickBot="1" x14ac:dyDescent="0.35">
      <c r="DG8174" s="156"/>
    </row>
    <row r="8175" spans="111:111" ht="15" thickBot="1" x14ac:dyDescent="0.35">
      <c r="DG8175" s="156"/>
    </row>
    <row r="8176" spans="111:111" ht="15" thickBot="1" x14ac:dyDescent="0.35">
      <c r="DG8176" s="156"/>
    </row>
    <row r="8177" spans="111:111" ht="15" thickBot="1" x14ac:dyDescent="0.35">
      <c r="DG8177" s="156"/>
    </row>
    <row r="8178" spans="111:111" ht="15" thickBot="1" x14ac:dyDescent="0.35">
      <c r="DG8178" s="156"/>
    </row>
    <row r="8179" spans="111:111" ht="15" thickBot="1" x14ac:dyDescent="0.35">
      <c r="DG8179" s="156"/>
    </row>
    <row r="8180" spans="111:111" ht="15" thickBot="1" x14ac:dyDescent="0.35">
      <c r="DG8180" s="156"/>
    </row>
    <row r="8181" spans="111:111" ht="15" thickBot="1" x14ac:dyDescent="0.35">
      <c r="DG8181" s="156"/>
    </row>
    <row r="8182" spans="111:111" ht="15" thickBot="1" x14ac:dyDescent="0.35">
      <c r="DG8182" s="156"/>
    </row>
    <row r="8183" spans="111:111" ht="15" thickBot="1" x14ac:dyDescent="0.35">
      <c r="DG8183" s="156"/>
    </row>
    <row r="8184" spans="111:111" ht="15" thickBot="1" x14ac:dyDescent="0.35">
      <c r="DG8184" s="156"/>
    </row>
    <row r="8185" spans="111:111" ht="15" thickBot="1" x14ac:dyDescent="0.35">
      <c r="DG8185" s="156"/>
    </row>
    <row r="8186" spans="111:111" ht="15" thickBot="1" x14ac:dyDescent="0.35">
      <c r="DG8186" s="156"/>
    </row>
    <row r="8187" spans="111:111" ht="15" thickBot="1" x14ac:dyDescent="0.35">
      <c r="DG8187" s="156"/>
    </row>
    <row r="8188" spans="111:111" ht="15" thickBot="1" x14ac:dyDescent="0.35">
      <c r="DG8188" s="156"/>
    </row>
    <row r="8189" spans="111:111" ht="15" thickBot="1" x14ac:dyDescent="0.35">
      <c r="DG8189" s="156"/>
    </row>
    <row r="8190" spans="111:111" ht="15" thickBot="1" x14ac:dyDescent="0.35">
      <c r="DG8190" s="156"/>
    </row>
    <row r="8191" spans="111:111" ht="15" thickBot="1" x14ac:dyDescent="0.35">
      <c r="DG8191" s="156"/>
    </row>
    <row r="8192" spans="111:111" ht="15" thickBot="1" x14ac:dyDescent="0.35">
      <c r="DG8192" s="156"/>
    </row>
    <row r="8193" spans="111:111" ht="15" thickBot="1" x14ac:dyDescent="0.35">
      <c r="DG8193" s="156"/>
    </row>
    <row r="8194" spans="111:111" ht="15" thickBot="1" x14ac:dyDescent="0.35">
      <c r="DG8194" s="156"/>
    </row>
    <row r="8195" spans="111:111" ht="15" thickBot="1" x14ac:dyDescent="0.35">
      <c r="DG8195" s="156"/>
    </row>
    <row r="8196" spans="111:111" ht="15" thickBot="1" x14ac:dyDescent="0.35">
      <c r="DG8196" s="156"/>
    </row>
    <row r="8197" spans="111:111" ht="15" thickBot="1" x14ac:dyDescent="0.35">
      <c r="DG8197" s="156"/>
    </row>
    <row r="8198" spans="111:111" ht="15" thickBot="1" x14ac:dyDescent="0.35">
      <c r="DG8198" s="156"/>
    </row>
    <row r="8199" spans="111:111" ht="15" thickBot="1" x14ac:dyDescent="0.35">
      <c r="DG8199" s="156"/>
    </row>
    <row r="8200" spans="111:111" ht="15" thickBot="1" x14ac:dyDescent="0.35">
      <c r="DG8200" s="156"/>
    </row>
    <row r="8201" spans="111:111" ht="15" thickBot="1" x14ac:dyDescent="0.35">
      <c r="DG8201" s="156"/>
    </row>
    <row r="8202" spans="111:111" ht="15" thickBot="1" x14ac:dyDescent="0.35">
      <c r="DG8202" s="156"/>
    </row>
    <row r="8203" spans="111:111" ht="15" thickBot="1" x14ac:dyDescent="0.35">
      <c r="DG8203" s="156"/>
    </row>
    <row r="8204" spans="111:111" ht="15" thickBot="1" x14ac:dyDescent="0.35">
      <c r="DG8204" s="156"/>
    </row>
    <row r="8205" spans="111:111" ht="15" thickBot="1" x14ac:dyDescent="0.35">
      <c r="DG8205" s="156"/>
    </row>
    <row r="8206" spans="111:111" ht="15" thickBot="1" x14ac:dyDescent="0.35">
      <c r="DG8206" s="156"/>
    </row>
    <row r="8207" spans="111:111" ht="15" thickBot="1" x14ac:dyDescent="0.35">
      <c r="DG8207" s="156"/>
    </row>
    <row r="8208" spans="111:111" ht="15" thickBot="1" x14ac:dyDescent="0.35">
      <c r="DG8208" s="156"/>
    </row>
    <row r="8209" spans="111:111" ht="15" thickBot="1" x14ac:dyDescent="0.35">
      <c r="DG8209" s="156"/>
    </row>
    <row r="8210" spans="111:111" ht="15" thickBot="1" x14ac:dyDescent="0.35">
      <c r="DG8210" s="156"/>
    </row>
    <row r="8211" spans="111:111" ht="15" thickBot="1" x14ac:dyDescent="0.35">
      <c r="DG8211" s="156"/>
    </row>
    <row r="8212" spans="111:111" ht="15" thickBot="1" x14ac:dyDescent="0.35">
      <c r="DG8212" s="156"/>
    </row>
    <row r="8213" spans="111:111" ht="15" thickBot="1" x14ac:dyDescent="0.35">
      <c r="DG8213" s="156"/>
    </row>
    <row r="8214" spans="111:111" ht="15" thickBot="1" x14ac:dyDescent="0.35">
      <c r="DG8214" s="156"/>
    </row>
    <row r="8215" spans="111:111" ht="15" thickBot="1" x14ac:dyDescent="0.35">
      <c r="DG8215" s="156"/>
    </row>
    <row r="8216" spans="111:111" ht="15" thickBot="1" x14ac:dyDescent="0.35">
      <c r="DG8216" s="156"/>
    </row>
    <row r="8217" spans="111:111" ht="15" thickBot="1" x14ac:dyDescent="0.35">
      <c r="DG8217" s="156"/>
    </row>
    <row r="8218" spans="111:111" ht="15" thickBot="1" x14ac:dyDescent="0.35">
      <c r="DG8218" s="156"/>
    </row>
    <row r="8219" spans="111:111" ht="15" thickBot="1" x14ac:dyDescent="0.35">
      <c r="DG8219" s="156"/>
    </row>
    <row r="8220" spans="111:111" ht="15" thickBot="1" x14ac:dyDescent="0.35">
      <c r="DG8220" s="156"/>
    </row>
    <row r="8221" spans="111:111" ht="15" thickBot="1" x14ac:dyDescent="0.35">
      <c r="DG8221" s="156"/>
    </row>
    <row r="8222" spans="111:111" ht="15" thickBot="1" x14ac:dyDescent="0.35">
      <c r="DG8222" s="156"/>
    </row>
    <row r="8223" spans="111:111" ht="15" thickBot="1" x14ac:dyDescent="0.35">
      <c r="DG8223" s="156"/>
    </row>
    <row r="8224" spans="111:111" ht="15" thickBot="1" x14ac:dyDescent="0.35">
      <c r="DG8224" s="156"/>
    </row>
    <row r="8225" spans="111:111" ht="15" thickBot="1" x14ac:dyDescent="0.35">
      <c r="DG8225" s="156"/>
    </row>
    <row r="8226" spans="111:111" ht="15" thickBot="1" x14ac:dyDescent="0.35">
      <c r="DG8226" s="156"/>
    </row>
    <row r="8227" spans="111:111" ht="15" thickBot="1" x14ac:dyDescent="0.35">
      <c r="DG8227" s="156"/>
    </row>
    <row r="8228" spans="111:111" ht="15" thickBot="1" x14ac:dyDescent="0.35">
      <c r="DG8228" s="156"/>
    </row>
    <row r="8229" spans="111:111" ht="15" thickBot="1" x14ac:dyDescent="0.35">
      <c r="DG8229" s="156"/>
    </row>
    <row r="8230" spans="111:111" ht="15" thickBot="1" x14ac:dyDescent="0.35">
      <c r="DG8230" s="156"/>
    </row>
    <row r="8231" spans="111:111" ht="15" thickBot="1" x14ac:dyDescent="0.35">
      <c r="DG8231" s="156"/>
    </row>
    <row r="8232" spans="111:111" ht="15" thickBot="1" x14ac:dyDescent="0.35">
      <c r="DG8232" s="156"/>
    </row>
    <row r="8233" spans="111:111" ht="15" thickBot="1" x14ac:dyDescent="0.35">
      <c r="DG8233" s="156"/>
    </row>
    <row r="8234" spans="111:111" ht="15" thickBot="1" x14ac:dyDescent="0.35">
      <c r="DG8234" s="156"/>
    </row>
    <row r="8235" spans="111:111" ht="15" thickBot="1" x14ac:dyDescent="0.35">
      <c r="DG8235" s="156"/>
    </row>
    <row r="8236" spans="111:111" ht="15" thickBot="1" x14ac:dyDescent="0.35">
      <c r="DG8236" s="156"/>
    </row>
    <row r="8237" spans="111:111" ht="15" thickBot="1" x14ac:dyDescent="0.35">
      <c r="DG8237" s="156"/>
    </row>
    <row r="8238" spans="111:111" ht="15" thickBot="1" x14ac:dyDescent="0.35">
      <c r="DG8238" s="156"/>
    </row>
    <row r="8239" spans="111:111" ht="15" thickBot="1" x14ac:dyDescent="0.35">
      <c r="DG8239" s="156"/>
    </row>
    <row r="8240" spans="111:111" ht="15" thickBot="1" x14ac:dyDescent="0.35">
      <c r="DG8240" s="156"/>
    </row>
    <row r="8241" spans="111:111" ht="15" thickBot="1" x14ac:dyDescent="0.35">
      <c r="DG8241" s="156"/>
    </row>
    <row r="8242" spans="111:111" ht="15" thickBot="1" x14ac:dyDescent="0.35">
      <c r="DG8242" s="156"/>
    </row>
    <row r="8243" spans="111:111" ht="15" thickBot="1" x14ac:dyDescent="0.35">
      <c r="DG8243" s="156"/>
    </row>
    <row r="8244" spans="111:111" ht="15" thickBot="1" x14ac:dyDescent="0.35">
      <c r="DG8244" s="156"/>
    </row>
    <row r="8245" spans="111:111" ht="15" thickBot="1" x14ac:dyDescent="0.35">
      <c r="DG8245" s="156"/>
    </row>
    <row r="8246" spans="111:111" ht="15" thickBot="1" x14ac:dyDescent="0.35">
      <c r="DG8246" s="156"/>
    </row>
    <row r="8247" spans="111:111" ht="15" thickBot="1" x14ac:dyDescent="0.35">
      <c r="DG8247" s="156"/>
    </row>
    <row r="8248" spans="111:111" ht="15" thickBot="1" x14ac:dyDescent="0.35">
      <c r="DG8248" s="156"/>
    </row>
    <row r="8249" spans="111:111" ht="15" thickBot="1" x14ac:dyDescent="0.35">
      <c r="DG8249" s="156"/>
    </row>
    <row r="8250" spans="111:111" ht="15" thickBot="1" x14ac:dyDescent="0.35">
      <c r="DG8250" s="156"/>
    </row>
    <row r="8251" spans="111:111" ht="15" thickBot="1" x14ac:dyDescent="0.35">
      <c r="DG8251" s="156"/>
    </row>
    <row r="8252" spans="111:111" ht="15" thickBot="1" x14ac:dyDescent="0.35">
      <c r="DG8252" s="156"/>
    </row>
    <row r="8253" spans="111:111" ht="15" thickBot="1" x14ac:dyDescent="0.35">
      <c r="DG8253" s="156"/>
    </row>
    <row r="8254" spans="111:111" ht="15" thickBot="1" x14ac:dyDescent="0.35">
      <c r="DG8254" s="156"/>
    </row>
    <row r="8255" spans="111:111" ht="15" thickBot="1" x14ac:dyDescent="0.35">
      <c r="DG8255" s="156"/>
    </row>
    <row r="8256" spans="111:111" ht="15" thickBot="1" x14ac:dyDescent="0.35">
      <c r="DG8256" s="156"/>
    </row>
    <row r="8257" spans="111:111" ht="15" thickBot="1" x14ac:dyDescent="0.35">
      <c r="DG8257" s="156"/>
    </row>
    <row r="8258" spans="111:111" ht="15" thickBot="1" x14ac:dyDescent="0.35">
      <c r="DG8258" s="156"/>
    </row>
    <row r="8259" spans="111:111" ht="15" thickBot="1" x14ac:dyDescent="0.35">
      <c r="DG8259" s="156"/>
    </row>
    <row r="8260" spans="111:111" ht="15" thickBot="1" x14ac:dyDescent="0.35">
      <c r="DG8260" s="156"/>
    </row>
    <row r="8261" spans="111:111" ht="15" thickBot="1" x14ac:dyDescent="0.35">
      <c r="DG8261" s="156"/>
    </row>
    <row r="8262" spans="111:111" ht="15" thickBot="1" x14ac:dyDescent="0.35">
      <c r="DG8262" s="156"/>
    </row>
    <row r="8263" spans="111:111" ht="15" thickBot="1" x14ac:dyDescent="0.35">
      <c r="DG8263" s="156"/>
    </row>
    <row r="8264" spans="111:111" ht="15" thickBot="1" x14ac:dyDescent="0.35">
      <c r="DG8264" s="156"/>
    </row>
    <row r="8265" spans="111:111" ht="15" thickBot="1" x14ac:dyDescent="0.35">
      <c r="DG8265" s="156"/>
    </row>
    <row r="8266" spans="111:111" ht="15" thickBot="1" x14ac:dyDescent="0.35">
      <c r="DG8266" s="156"/>
    </row>
    <row r="8267" spans="111:111" ht="15" thickBot="1" x14ac:dyDescent="0.35">
      <c r="DG8267" s="156"/>
    </row>
    <row r="8268" spans="111:111" ht="15" thickBot="1" x14ac:dyDescent="0.35">
      <c r="DG8268" s="156"/>
    </row>
    <row r="8269" spans="111:111" ht="15" thickBot="1" x14ac:dyDescent="0.35">
      <c r="DG8269" s="156"/>
    </row>
    <row r="8270" spans="111:111" ht="15" thickBot="1" x14ac:dyDescent="0.35">
      <c r="DG8270" s="156"/>
    </row>
    <row r="8271" spans="111:111" ht="15" thickBot="1" x14ac:dyDescent="0.35">
      <c r="DG8271" s="156"/>
    </row>
    <row r="8272" spans="111:111" ht="15" thickBot="1" x14ac:dyDescent="0.35">
      <c r="DG8272" s="156"/>
    </row>
    <row r="8273" spans="111:111" ht="15" thickBot="1" x14ac:dyDescent="0.35">
      <c r="DG8273" s="156"/>
    </row>
    <row r="8274" spans="111:111" ht="15" thickBot="1" x14ac:dyDescent="0.35">
      <c r="DG8274" s="156"/>
    </row>
    <row r="8275" spans="111:111" ht="15" thickBot="1" x14ac:dyDescent="0.35">
      <c r="DG8275" s="156"/>
    </row>
    <row r="8276" spans="111:111" ht="15" thickBot="1" x14ac:dyDescent="0.35">
      <c r="DG8276" s="156"/>
    </row>
    <row r="8277" spans="111:111" ht="15" thickBot="1" x14ac:dyDescent="0.35">
      <c r="DG8277" s="156"/>
    </row>
    <row r="8278" spans="111:111" ht="15" thickBot="1" x14ac:dyDescent="0.35">
      <c r="DG8278" s="156"/>
    </row>
    <row r="8279" spans="111:111" ht="15" thickBot="1" x14ac:dyDescent="0.35">
      <c r="DG8279" s="156"/>
    </row>
    <row r="8280" spans="111:111" ht="15" thickBot="1" x14ac:dyDescent="0.35">
      <c r="DG8280" s="156"/>
    </row>
    <row r="8281" spans="111:111" ht="15" thickBot="1" x14ac:dyDescent="0.35">
      <c r="DG8281" s="156"/>
    </row>
    <row r="8282" spans="111:111" ht="15" thickBot="1" x14ac:dyDescent="0.35">
      <c r="DG8282" s="156"/>
    </row>
    <row r="8283" spans="111:111" ht="15" thickBot="1" x14ac:dyDescent="0.35">
      <c r="DG8283" s="156"/>
    </row>
    <row r="8284" spans="111:111" ht="15" thickBot="1" x14ac:dyDescent="0.35">
      <c r="DG8284" s="156"/>
    </row>
    <row r="8285" spans="111:111" ht="15" thickBot="1" x14ac:dyDescent="0.35">
      <c r="DG8285" s="156"/>
    </row>
    <row r="8286" spans="111:111" ht="15" thickBot="1" x14ac:dyDescent="0.35">
      <c r="DG8286" s="156"/>
    </row>
    <row r="8287" spans="111:111" ht="15" thickBot="1" x14ac:dyDescent="0.35">
      <c r="DG8287" s="156"/>
    </row>
    <row r="8288" spans="111:111" ht="15" thickBot="1" x14ac:dyDescent="0.35">
      <c r="DG8288" s="156"/>
    </row>
    <row r="8289" spans="111:111" ht="15" thickBot="1" x14ac:dyDescent="0.35">
      <c r="DG8289" s="156"/>
    </row>
    <row r="8290" spans="111:111" ht="15" thickBot="1" x14ac:dyDescent="0.35">
      <c r="DG8290" s="156"/>
    </row>
    <row r="8291" spans="111:111" ht="15" thickBot="1" x14ac:dyDescent="0.35">
      <c r="DG8291" s="156"/>
    </row>
    <row r="8292" spans="111:111" ht="15" thickBot="1" x14ac:dyDescent="0.35">
      <c r="DG8292" s="156"/>
    </row>
    <row r="8293" spans="111:111" ht="15" thickBot="1" x14ac:dyDescent="0.35">
      <c r="DG8293" s="156"/>
    </row>
    <row r="8294" spans="111:111" ht="15" thickBot="1" x14ac:dyDescent="0.35">
      <c r="DG8294" s="156"/>
    </row>
    <row r="8295" spans="111:111" ht="15" thickBot="1" x14ac:dyDescent="0.35">
      <c r="DG8295" s="156"/>
    </row>
    <row r="8296" spans="111:111" ht="15" thickBot="1" x14ac:dyDescent="0.35">
      <c r="DG8296" s="156"/>
    </row>
    <row r="8297" spans="111:111" ht="15" thickBot="1" x14ac:dyDescent="0.35">
      <c r="DG8297" s="156"/>
    </row>
    <row r="8298" spans="111:111" ht="15" thickBot="1" x14ac:dyDescent="0.35">
      <c r="DG8298" s="156"/>
    </row>
    <row r="8299" spans="111:111" ht="15" thickBot="1" x14ac:dyDescent="0.35">
      <c r="DG8299" s="156"/>
    </row>
    <row r="8300" spans="111:111" ht="15" thickBot="1" x14ac:dyDescent="0.35">
      <c r="DG8300" s="156"/>
    </row>
    <row r="8301" spans="111:111" ht="15" thickBot="1" x14ac:dyDescent="0.35">
      <c r="DG8301" s="156"/>
    </row>
    <row r="8302" spans="111:111" ht="15" thickBot="1" x14ac:dyDescent="0.35">
      <c r="DG8302" s="156"/>
    </row>
    <row r="8303" spans="111:111" ht="15" thickBot="1" x14ac:dyDescent="0.35">
      <c r="DG8303" s="156"/>
    </row>
    <row r="8304" spans="111:111" ht="15" thickBot="1" x14ac:dyDescent="0.35">
      <c r="DG8304" s="156"/>
    </row>
    <row r="8305" spans="111:111" ht="15" thickBot="1" x14ac:dyDescent="0.35">
      <c r="DG8305" s="156"/>
    </row>
    <row r="8306" spans="111:111" ht="15" thickBot="1" x14ac:dyDescent="0.35">
      <c r="DG8306" s="156"/>
    </row>
    <row r="8307" spans="111:111" ht="15" thickBot="1" x14ac:dyDescent="0.35">
      <c r="DG8307" s="156"/>
    </row>
    <row r="8308" spans="111:111" ht="15" thickBot="1" x14ac:dyDescent="0.35">
      <c r="DG8308" s="156"/>
    </row>
    <row r="8309" spans="111:111" ht="15" thickBot="1" x14ac:dyDescent="0.35">
      <c r="DG8309" s="156"/>
    </row>
    <row r="8310" spans="111:111" ht="15" thickBot="1" x14ac:dyDescent="0.35">
      <c r="DG8310" s="156"/>
    </row>
    <row r="8311" spans="111:111" ht="15" thickBot="1" x14ac:dyDescent="0.35">
      <c r="DG8311" s="156"/>
    </row>
    <row r="8312" spans="111:111" ht="15" thickBot="1" x14ac:dyDescent="0.35">
      <c r="DG8312" s="156"/>
    </row>
    <row r="8313" spans="111:111" ht="15" thickBot="1" x14ac:dyDescent="0.35">
      <c r="DG8313" s="156"/>
    </row>
    <row r="8314" spans="111:111" ht="15" thickBot="1" x14ac:dyDescent="0.35">
      <c r="DG8314" s="156"/>
    </row>
    <row r="8315" spans="111:111" ht="15" thickBot="1" x14ac:dyDescent="0.35">
      <c r="DG8315" s="156"/>
    </row>
    <row r="8316" spans="111:111" ht="15" thickBot="1" x14ac:dyDescent="0.35">
      <c r="DG8316" s="156"/>
    </row>
    <row r="8317" spans="111:111" ht="15" thickBot="1" x14ac:dyDescent="0.35">
      <c r="DG8317" s="156"/>
    </row>
    <row r="8318" spans="111:111" ht="15" thickBot="1" x14ac:dyDescent="0.35">
      <c r="DG8318" s="156"/>
    </row>
    <row r="8319" spans="111:111" ht="15" thickBot="1" x14ac:dyDescent="0.35">
      <c r="DG8319" s="156"/>
    </row>
    <row r="8320" spans="111:111" ht="15" thickBot="1" x14ac:dyDescent="0.35">
      <c r="DG8320" s="156"/>
    </row>
    <row r="8321" spans="111:111" ht="15" thickBot="1" x14ac:dyDescent="0.35">
      <c r="DG8321" s="156"/>
    </row>
    <row r="8322" spans="111:111" ht="15" thickBot="1" x14ac:dyDescent="0.35">
      <c r="DG8322" s="156"/>
    </row>
    <row r="8323" spans="111:111" ht="15" thickBot="1" x14ac:dyDescent="0.35">
      <c r="DG8323" s="156"/>
    </row>
    <row r="8324" spans="111:111" ht="15" thickBot="1" x14ac:dyDescent="0.35">
      <c r="DG8324" s="156"/>
    </row>
    <row r="8325" spans="111:111" ht="15" thickBot="1" x14ac:dyDescent="0.35">
      <c r="DG8325" s="156"/>
    </row>
    <row r="8326" spans="111:111" ht="15" thickBot="1" x14ac:dyDescent="0.35">
      <c r="DG8326" s="156"/>
    </row>
    <row r="8327" spans="111:111" ht="15" thickBot="1" x14ac:dyDescent="0.35">
      <c r="DG8327" s="156"/>
    </row>
    <row r="8328" spans="111:111" ht="15" thickBot="1" x14ac:dyDescent="0.35">
      <c r="DG8328" s="156"/>
    </row>
    <row r="8329" spans="111:111" ht="15" thickBot="1" x14ac:dyDescent="0.35">
      <c r="DG8329" s="156"/>
    </row>
    <row r="8330" spans="111:111" ht="15" thickBot="1" x14ac:dyDescent="0.35">
      <c r="DG8330" s="156"/>
    </row>
    <row r="8331" spans="111:111" ht="15" thickBot="1" x14ac:dyDescent="0.35">
      <c r="DG8331" s="156"/>
    </row>
    <row r="8332" spans="111:111" ht="15" thickBot="1" x14ac:dyDescent="0.35">
      <c r="DG8332" s="156"/>
    </row>
    <row r="8333" spans="111:111" ht="15" thickBot="1" x14ac:dyDescent="0.35">
      <c r="DG8333" s="156"/>
    </row>
    <row r="8334" spans="111:111" ht="15" thickBot="1" x14ac:dyDescent="0.35">
      <c r="DG8334" s="156"/>
    </row>
    <row r="8335" spans="111:111" ht="15" thickBot="1" x14ac:dyDescent="0.35">
      <c r="DG8335" s="156"/>
    </row>
    <row r="8336" spans="111:111" ht="15" thickBot="1" x14ac:dyDescent="0.35">
      <c r="DG8336" s="156"/>
    </row>
    <row r="8337" spans="111:111" ht="15" thickBot="1" x14ac:dyDescent="0.35">
      <c r="DG8337" s="156"/>
    </row>
    <row r="8338" spans="111:111" ht="15" thickBot="1" x14ac:dyDescent="0.35">
      <c r="DG8338" s="156"/>
    </row>
    <row r="8339" spans="111:111" ht="15" thickBot="1" x14ac:dyDescent="0.35">
      <c r="DG8339" s="156"/>
    </row>
    <row r="8340" spans="111:111" ht="15" thickBot="1" x14ac:dyDescent="0.35">
      <c r="DG8340" s="156"/>
    </row>
    <row r="8341" spans="111:111" ht="15" thickBot="1" x14ac:dyDescent="0.35">
      <c r="DG8341" s="156"/>
    </row>
    <row r="8342" spans="111:111" ht="15" thickBot="1" x14ac:dyDescent="0.35">
      <c r="DG8342" s="156"/>
    </row>
    <row r="8343" spans="111:111" ht="15" thickBot="1" x14ac:dyDescent="0.35">
      <c r="DG8343" s="156"/>
    </row>
    <row r="8344" spans="111:111" ht="15" thickBot="1" x14ac:dyDescent="0.35">
      <c r="DG8344" s="156"/>
    </row>
    <row r="8345" spans="111:111" ht="15" thickBot="1" x14ac:dyDescent="0.35">
      <c r="DG8345" s="156"/>
    </row>
    <row r="8346" spans="111:111" ht="15" thickBot="1" x14ac:dyDescent="0.35">
      <c r="DG8346" s="156"/>
    </row>
    <row r="8347" spans="111:111" ht="15" thickBot="1" x14ac:dyDescent="0.35">
      <c r="DG8347" s="156"/>
    </row>
    <row r="8348" spans="111:111" ht="15" thickBot="1" x14ac:dyDescent="0.35">
      <c r="DG8348" s="156"/>
    </row>
    <row r="8349" spans="111:111" ht="15" thickBot="1" x14ac:dyDescent="0.35">
      <c r="DG8349" s="156"/>
    </row>
    <row r="8350" spans="111:111" ht="15" thickBot="1" x14ac:dyDescent="0.35">
      <c r="DG8350" s="156"/>
    </row>
    <row r="8351" spans="111:111" ht="15" thickBot="1" x14ac:dyDescent="0.35">
      <c r="DG8351" s="156"/>
    </row>
    <row r="8352" spans="111:111" ht="15" thickBot="1" x14ac:dyDescent="0.35">
      <c r="DG8352" s="156"/>
    </row>
    <row r="8353" spans="111:111" ht="15" thickBot="1" x14ac:dyDescent="0.35">
      <c r="DG8353" s="156"/>
    </row>
    <row r="8354" spans="111:111" ht="15" thickBot="1" x14ac:dyDescent="0.35">
      <c r="DG8354" s="156"/>
    </row>
    <row r="8355" spans="111:111" ht="15" thickBot="1" x14ac:dyDescent="0.35">
      <c r="DG8355" s="156"/>
    </row>
    <row r="8356" spans="111:111" ht="15" thickBot="1" x14ac:dyDescent="0.35">
      <c r="DG8356" s="156"/>
    </row>
    <row r="8357" spans="111:111" ht="15" thickBot="1" x14ac:dyDescent="0.35">
      <c r="DG8357" s="156"/>
    </row>
    <row r="8358" spans="111:111" ht="15" thickBot="1" x14ac:dyDescent="0.35">
      <c r="DG8358" s="156"/>
    </row>
    <row r="8359" spans="111:111" ht="15" thickBot="1" x14ac:dyDescent="0.35">
      <c r="DG8359" s="156"/>
    </row>
    <row r="8360" spans="111:111" ht="15" thickBot="1" x14ac:dyDescent="0.35">
      <c r="DG8360" s="156"/>
    </row>
    <row r="8361" spans="111:111" ht="15" thickBot="1" x14ac:dyDescent="0.35">
      <c r="DG8361" s="156"/>
    </row>
    <row r="8362" spans="111:111" ht="15" thickBot="1" x14ac:dyDescent="0.35">
      <c r="DG8362" s="156"/>
    </row>
    <row r="8363" spans="111:111" ht="15" thickBot="1" x14ac:dyDescent="0.35">
      <c r="DG8363" s="156"/>
    </row>
    <row r="8364" spans="111:111" ht="15" thickBot="1" x14ac:dyDescent="0.35">
      <c r="DG8364" s="156"/>
    </row>
    <row r="8365" spans="111:111" ht="15" thickBot="1" x14ac:dyDescent="0.35">
      <c r="DG8365" s="156"/>
    </row>
    <row r="8366" spans="111:111" ht="15" thickBot="1" x14ac:dyDescent="0.35">
      <c r="DG8366" s="156"/>
    </row>
    <row r="8367" spans="111:111" ht="15" thickBot="1" x14ac:dyDescent="0.35">
      <c r="DG8367" s="156"/>
    </row>
    <row r="8368" spans="111:111" ht="15" thickBot="1" x14ac:dyDescent="0.35">
      <c r="DG8368" s="156"/>
    </row>
    <row r="8369" spans="111:111" ht="15" thickBot="1" x14ac:dyDescent="0.35">
      <c r="DG8369" s="156"/>
    </row>
    <row r="8370" spans="111:111" ht="15" thickBot="1" x14ac:dyDescent="0.35">
      <c r="DG8370" s="156"/>
    </row>
    <row r="8371" spans="111:111" ht="15" thickBot="1" x14ac:dyDescent="0.35">
      <c r="DG8371" s="156"/>
    </row>
    <row r="8372" spans="111:111" ht="15" thickBot="1" x14ac:dyDescent="0.35">
      <c r="DG8372" s="156"/>
    </row>
    <row r="8373" spans="111:111" ht="15" thickBot="1" x14ac:dyDescent="0.35">
      <c r="DG8373" s="156"/>
    </row>
    <row r="8374" spans="111:111" ht="15" thickBot="1" x14ac:dyDescent="0.35">
      <c r="DG8374" s="156"/>
    </row>
    <row r="8375" spans="111:111" ht="15" thickBot="1" x14ac:dyDescent="0.35">
      <c r="DG8375" s="156"/>
    </row>
    <row r="8376" spans="111:111" ht="15" thickBot="1" x14ac:dyDescent="0.35">
      <c r="DG8376" s="156"/>
    </row>
    <row r="8377" spans="111:111" ht="15" thickBot="1" x14ac:dyDescent="0.35">
      <c r="DG8377" s="156"/>
    </row>
    <row r="8378" spans="111:111" ht="15" thickBot="1" x14ac:dyDescent="0.35">
      <c r="DG8378" s="156"/>
    </row>
    <row r="8379" spans="111:111" ht="15" thickBot="1" x14ac:dyDescent="0.35">
      <c r="DG8379" s="156"/>
    </row>
    <row r="8380" spans="111:111" ht="15" thickBot="1" x14ac:dyDescent="0.35">
      <c r="DG8380" s="156"/>
    </row>
    <row r="8381" spans="111:111" ht="15" thickBot="1" x14ac:dyDescent="0.35">
      <c r="DG8381" s="156"/>
    </row>
    <row r="8382" spans="111:111" ht="15" thickBot="1" x14ac:dyDescent="0.35">
      <c r="DG8382" s="156"/>
    </row>
    <row r="8383" spans="111:111" ht="15" thickBot="1" x14ac:dyDescent="0.35">
      <c r="DG8383" s="156"/>
    </row>
    <row r="8384" spans="111:111" ht="15" thickBot="1" x14ac:dyDescent="0.35">
      <c r="DG8384" s="156"/>
    </row>
    <row r="8385" spans="111:111" ht="15" thickBot="1" x14ac:dyDescent="0.35">
      <c r="DG8385" s="156"/>
    </row>
    <row r="8386" spans="111:111" ht="15" thickBot="1" x14ac:dyDescent="0.35">
      <c r="DG8386" s="156"/>
    </row>
    <row r="8387" spans="111:111" ht="15" thickBot="1" x14ac:dyDescent="0.35">
      <c r="DG8387" s="156"/>
    </row>
    <row r="8388" spans="111:111" ht="15" thickBot="1" x14ac:dyDescent="0.35">
      <c r="DG8388" s="156"/>
    </row>
    <row r="8389" spans="111:111" ht="15" thickBot="1" x14ac:dyDescent="0.35">
      <c r="DG8389" s="156"/>
    </row>
    <row r="8390" spans="111:111" ht="15" thickBot="1" x14ac:dyDescent="0.35">
      <c r="DG8390" s="156"/>
    </row>
    <row r="8391" spans="111:111" ht="15" thickBot="1" x14ac:dyDescent="0.35">
      <c r="DG8391" s="156"/>
    </row>
    <row r="8392" spans="111:111" ht="15" thickBot="1" x14ac:dyDescent="0.35">
      <c r="DG8392" s="156"/>
    </row>
    <row r="8393" spans="111:111" ht="15" thickBot="1" x14ac:dyDescent="0.35">
      <c r="DG8393" s="156"/>
    </row>
    <row r="8394" spans="111:111" ht="15" thickBot="1" x14ac:dyDescent="0.35">
      <c r="DG8394" s="156"/>
    </row>
    <row r="8395" spans="111:111" ht="15" thickBot="1" x14ac:dyDescent="0.35">
      <c r="DG8395" s="156"/>
    </row>
    <row r="8396" spans="111:111" ht="15" thickBot="1" x14ac:dyDescent="0.35">
      <c r="DG8396" s="156"/>
    </row>
    <row r="8397" spans="111:111" ht="15" thickBot="1" x14ac:dyDescent="0.35">
      <c r="DG8397" s="156"/>
    </row>
    <row r="8398" spans="111:111" ht="15" thickBot="1" x14ac:dyDescent="0.35">
      <c r="DG8398" s="156"/>
    </row>
    <row r="8399" spans="111:111" ht="15" thickBot="1" x14ac:dyDescent="0.35">
      <c r="DG8399" s="156"/>
    </row>
    <row r="8400" spans="111:111" ht="15" thickBot="1" x14ac:dyDescent="0.35">
      <c r="DG8400" s="156"/>
    </row>
    <row r="8401" spans="111:111" ht="15" thickBot="1" x14ac:dyDescent="0.35">
      <c r="DG8401" s="156"/>
    </row>
    <row r="8402" spans="111:111" ht="15" thickBot="1" x14ac:dyDescent="0.35">
      <c r="DG8402" s="156"/>
    </row>
    <row r="8403" spans="111:111" ht="15" thickBot="1" x14ac:dyDescent="0.35">
      <c r="DG8403" s="156"/>
    </row>
    <row r="8404" spans="111:111" ht="15" thickBot="1" x14ac:dyDescent="0.35">
      <c r="DG8404" s="156"/>
    </row>
    <row r="8405" spans="111:111" ht="15" thickBot="1" x14ac:dyDescent="0.35">
      <c r="DG8405" s="156"/>
    </row>
    <row r="8406" spans="111:111" ht="15" thickBot="1" x14ac:dyDescent="0.35">
      <c r="DG8406" s="156"/>
    </row>
    <row r="8407" spans="111:111" ht="15" thickBot="1" x14ac:dyDescent="0.35">
      <c r="DG8407" s="156"/>
    </row>
    <row r="8408" spans="111:111" ht="15" thickBot="1" x14ac:dyDescent="0.35">
      <c r="DG8408" s="156"/>
    </row>
    <row r="8409" spans="111:111" ht="15" thickBot="1" x14ac:dyDescent="0.35">
      <c r="DG8409" s="156"/>
    </row>
    <row r="8410" spans="111:111" ht="15" thickBot="1" x14ac:dyDescent="0.35">
      <c r="DG8410" s="156"/>
    </row>
    <row r="8411" spans="111:111" ht="15" thickBot="1" x14ac:dyDescent="0.35">
      <c r="DG8411" s="156"/>
    </row>
    <row r="8412" spans="111:111" ht="15" thickBot="1" x14ac:dyDescent="0.35">
      <c r="DG8412" s="156"/>
    </row>
    <row r="8413" spans="111:111" ht="15" thickBot="1" x14ac:dyDescent="0.35">
      <c r="DG8413" s="156"/>
    </row>
    <row r="8414" spans="111:111" ht="15" thickBot="1" x14ac:dyDescent="0.35">
      <c r="DG8414" s="156"/>
    </row>
    <row r="8415" spans="111:111" ht="15" thickBot="1" x14ac:dyDescent="0.35">
      <c r="DG8415" s="156"/>
    </row>
    <row r="8416" spans="111:111" ht="15" thickBot="1" x14ac:dyDescent="0.35">
      <c r="DG8416" s="156"/>
    </row>
    <row r="8417" spans="111:111" ht="15" thickBot="1" x14ac:dyDescent="0.35">
      <c r="DG8417" s="156"/>
    </row>
    <row r="8418" spans="111:111" ht="15" thickBot="1" x14ac:dyDescent="0.35">
      <c r="DG8418" s="156"/>
    </row>
    <row r="8419" spans="111:111" ht="15" thickBot="1" x14ac:dyDescent="0.35">
      <c r="DG8419" s="156"/>
    </row>
    <row r="8420" spans="111:111" ht="15" thickBot="1" x14ac:dyDescent="0.35">
      <c r="DG8420" s="156"/>
    </row>
    <row r="8421" spans="111:111" ht="15" thickBot="1" x14ac:dyDescent="0.35">
      <c r="DG8421" s="156"/>
    </row>
    <row r="8422" spans="111:111" ht="15" thickBot="1" x14ac:dyDescent="0.35">
      <c r="DG8422" s="156"/>
    </row>
    <row r="8423" spans="111:111" ht="15" thickBot="1" x14ac:dyDescent="0.35">
      <c r="DG8423" s="156"/>
    </row>
    <row r="8424" spans="111:111" ht="15" thickBot="1" x14ac:dyDescent="0.35">
      <c r="DG8424" s="156"/>
    </row>
    <row r="8425" spans="111:111" ht="15" thickBot="1" x14ac:dyDescent="0.35">
      <c r="DG8425" s="156"/>
    </row>
    <row r="8426" spans="111:111" ht="15" thickBot="1" x14ac:dyDescent="0.35">
      <c r="DG8426" s="156"/>
    </row>
    <row r="8427" spans="111:111" ht="15" thickBot="1" x14ac:dyDescent="0.35">
      <c r="DG8427" s="156"/>
    </row>
    <row r="8428" spans="111:111" ht="15" thickBot="1" x14ac:dyDescent="0.35">
      <c r="DG8428" s="156"/>
    </row>
    <row r="8429" spans="111:111" ht="15" thickBot="1" x14ac:dyDescent="0.35">
      <c r="DG8429" s="156"/>
    </row>
    <row r="8430" spans="111:111" ht="15" thickBot="1" x14ac:dyDescent="0.35">
      <c r="DG8430" s="156"/>
    </row>
    <row r="8431" spans="111:111" ht="15" thickBot="1" x14ac:dyDescent="0.35">
      <c r="DG8431" s="156"/>
    </row>
    <row r="8432" spans="111:111" ht="15" thickBot="1" x14ac:dyDescent="0.35">
      <c r="DG8432" s="156"/>
    </row>
    <row r="8433" spans="111:111" ht="15" thickBot="1" x14ac:dyDescent="0.35">
      <c r="DG8433" s="156"/>
    </row>
    <row r="8434" spans="111:111" ht="15" thickBot="1" x14ac:dyDescent="0.35">
      <c r="DG8434" s="156"/>
    </row>
    <row r="8435" spans="111:111" ht="15" thickBot="1" x14ac:dyDescent="0.35">
      <c r="DG8435" s="156"/>
    </row>
    <row r="8436" spans="111:111" ht="15" thickBot="1" x14ac:dyDescent="0.35">
      <c r="DG8436" s="156"/>
    </row>
    <row r="8437" spans="111:111" ht="15" thickBot="1" x14ac:dyDescent="0.35">
      <c r="DG8437" s="156"/>
    </row>
    <row r="8438" spans="111:111" ht="15" thickBot="1" x14ac:dyDescent="0.35">
      <c r="DG8438" s="156"/>
    </row>
    <row r="8439" spans="111:111" ht="15" thickBot="1" x14ac:dyDescent="0.35">
      <c r="DG8439" s="156"/>
    </row>
    <row r="8440" spans="111:111" ht="15" thickBot="1" x14ac:dyDescent="0.35">
      <c r="DG8440" s="156"/>
    </row>
    <row r="8441" spans="111:111" ht="15" thickBot="1" x14ac:dyDescent="0.35">
      <c r="DG8441" s="156"/>
    </row>
    <row r="8442" spans="111:111" ht="15" thickBot="1" x14ac:dyDescent="0.35">
      <c r="DG8442" s="156"/>
    </row>
    <row r="8443" spans="111:111" ht="15" thickBot="1" x14ac:dyDescent="0.35">
      <c r="DG8443" s="156"/>
    </row>
    <row r="8444" spans="111:111" ht="15" thickBot="1" x14ac:dyDescent="0.35">
      <c r="DG8444" s="156"/>
    </row>
    <row r="8445" spans="111:111" ht="15" thickBot="1" x14ac:dyDescent="0.35">
      <c r="DG8445" s="156"/>
    </row>
    <row r="8446" spans="111:111" ht="15" thickBot="1" x14ac:dyDescent="0.35">
      <c r="DG8446" s="156"/>
    </row>
    <row r="8447" spans="111:111" ht="15" thickBot="1" x14ac:dyDescent="0.35">
      <c r="DG8447" s="156"/>
    </row>
    <row r="8448" spans="111:111" ht="15" thickBot="1" x14ac:dyDescent="0.35">
      <c r="DG8448" s="156"/>
    </row>
    <row r="8449" spans="111:111" ht="15" thickBot="1" x14ac:dyDescent="0.35">
      <c r="DG8449" s="156"/>
    </row>
    <row r="8450" spans="111:111" ht="15" thickBot="1" x14ac:dyDescent="0.35">
      <c r="DG8450" s="156"/>
    </row>
    <row r="8451" spans="111:111" ht="15" thickBot="1" x14ac:dyDescent="0.35">
      <c r="DG8451" s="156"/>
    </row>
    <row r="8452" spans="111:111" ht="15" thickBot="1" x14ac:dyDescent="0.35">
      <c r="DG8452" s="156"/>
    </row>
    <row r="8453" spans="111:111" ht="15" thickBot="1" x14ac:dyDescent="0.35">
      <c r="DG8453" s="156"/>
    </row>
    <row r="8454" spans="111:111" ht="15" thickBot="1" x14ac:dyDescent="0.35">
      <c r="DG8454" s="156"/>
    </row>
    <row r="8455" spans="111:111" ht="15" thickBot="1" x14ac:dyDescent="0.35">
      <c r="DG8455" s="156"/>
    </row>
    <row r="8456" spans="111:111" ht="15" thickBot="1" x14ac:dyDescent="0.35">
      <c r="DG8456" s="156"/>
    </row>
    <row r="8457" spans="111:111" ht="15" thickBot="1" x14ac:dyDescent="0.35">
      <c r="DG8457" s="156"/>
    </row>
    <row r="8458" spans="111:111" ht="15" thickBot="1" x14ac:dyDescent="0.35">
      <c r="DG8458" s="156"/>
    </row>
    <row r="8459" spans="111:111" ht="15" thickBot="1" x14ac:dyDescent="0.35">
      <c r="DG8459" s="156"/>
    </row>
    <row r="8460" spans="111:111" ht="15" thickBot="1" x14ac:dyDescent="0.35">
      <c r="DG8460" s="156"/>
    </row>
    <row r="8461" spans="111:111" ht="15" thickBot="1" x14ac:dyDescent="0.35">
      <c r="DG8461" s="156"/>
    </row>
    <row r="8462" spans="111:111" ht="15" thickBot="1" x14ac:dyDescent="0.35">
      <c r="DG8462" s="156"/>
    </row>
    <row r="8463" spans="111:111" ht="15" thickBot="1" x14ac:dyDescent="0.35">
      <c r="DG8463" s="156"/>
    </row>
    <row r="8464" spans="111:111" ht="15" thickBot="1" x14ac:dyDescent="0.35">
      <c r="DG8464" s="156"/>
    </row>
    <row r="8465" spans="111:111" ht="15" thickBot="1" x14ac:dyDescent="0.35">
      <c r="DG8465" s="156"/>
    </row>
    <row r="8466" spans="111:111" ht="15" thickBot="1" x14ac:dyDescent="0.35">
      <c r="DG8466" s="156"/>
    </row>
    <row r="8467" spans="111:111" ht="15" thickBot="1" x14ac:dyDescent="0.35">
      <c r="DG8467" s="156"/>
    </row>
    <row r="8468" spans="111:111" ht="15" thickBot="1" x14ac:dyDescent="0.35">
      <c r="DG8468" s="156"/>
    </row>
    <row r="8469" spans="111:111" ht="15" thickBot="1" x14ac:dyDescent="0.35">
      <c r="DG8469" s="156"/>
    </row>
    <row r="8470" spans="111:111" ht="15" thickBot="1" x14ac:dyDescent="0.35">
      <c r="DG8470" s="156"/>
    </row>
    <row r="8471" spans="111:111" ht="15" thickBot="1" x14ac:dyDescent="0.35">
      <c r="DG8471" s="156"/>
    </row>
    <row r="8472" spans="111:111" ht="15" thickBot="1" x14ac:dyDescent="0.35">
      <c r="DG8472" s="156"/>
    </row>
    <row r="8473" spans="111:111" ht="15" thickBot="1" x14ac:dyDescent="0.35">
      <c r="DG8473" s="156"/>
    </row>
    <row r="8474" spans="111:111" ht="15" thickBot="1" x14ac:dyDescent="0.35">
      <c r="DG8474" s="156"/>
    </row>
    <row r="8475" spans="111:111" ht="15" thickBot="1" x14ac:dyDescent="0.35">
      <c r="DG8475" s="156"/>
    </row>
    <row r="8476" spans="111:111" ht="15" thickBot="1" x14ac:dyDescent="0.35">
      <c r="DG8476" s="156"/>
    </row>
    <row r="8477" spans="111:111" ht="15" thickBot="1" x14ac:dyDescent="0.35">
      <c r="DG8477" s="156"/>
    </row>
    <row r="8478" spans="111:111" ht="15" thickBot="1" x14ac:dyDescent="0.35">
      <c r="DG8478" s="156"/>
    </row>
    <row r="8479" spans="111:111" ht="15" thickBot="1" x14ac:dyDescent="0.35">
      <c r="DG8479" s="156"/>
    </row>
    <row r="8480" spans="111:111" ht="15" thickBot="1" x14ac:dyDescent="0.35">
      <c r="DG8480" s="156"/>
    </row>
    <row r="8481" spans="111:111" ht="15" thickBot="1" x14ac:dyDescent="0.35">
      <c r="DG8481" s="156"/>
    </row>
    <row r="8482" spans="111:111" ht="15" thickBot="1" x14ac:dyDescent="0.35">
      <c r="DG8482" s="156"/>
    </row>
    <row r="8483" spans="111:111" ht="15" thickBot="1" x14ac:dyDescent="0.35">
      <c r="DG8483" s="156"/>
    </row>
    <row r="8484" spans="111:111" ht="15" thickBot="1" x14ac:dyDescent="0.35">
      <c r="DG8484" s="156"/>
    </row>
    <row r="8485" spans="111:111" ht="15" thickBot="1" x14ac:dyDescent="0.35">
      <c r="DG8485" s="156"/>
    </row>
    <row r="8486" spans="111:111" ht="15" thickBot="1" x14ac:dyDescent="0.35">
      <c r="DG8486" s="156"/>
    </row>
    <row r="8487" spans="111:111" ht="15" thickBot="1" x14ac:dyDescent="0.35">
      <c r="DG8487" s="156"/>
    </row>
    <row r="8488" spans="111:111" ht="15" thickBot="1" x14ac:dyDescent="0.35">
      <c r="DG8488" s="156"/>
    </row>
    <row r="8489" spans="111:111" ht="15" thickBot="1" x14ac:dyDescent="0.35">
      <c r="DG8489" s="156"/>
    </row>
    <row r="8490" spans="111:111" ht="15" thickBot="1" x14ac:dyDescent="0.35">
      <c r="DG8490" s="156"/>
    </row>
    <row r="8491" spans="111:111" ht="15" thickBot="1" x14ac:dyDescent="0.35">
      <c r="DG8491" s="156"/>
    </row>
    <row r="8492" spans="111:111" ht="15" thickBot="1" x14ac:dyDescent="0.35">
      <c r="DG8492" s="156"/>
    </row>
    <row r="8493" spans="111:111" ht="15" thickBot="1" x14ac:dyDescent="0.35">
      <c r="DG8493" s="156"/>
    </row>
    <row r="8494" spans="111:111" ht="15" thickBot="1" x14ac:dyDescent="0.35">
      <c r="DG8494" s="156"/>
    </row>
    <row r="8495" spans="111:111" ht="15" thickBot="1" x14ac:dyDescent="0.35">
      <c r="DG8495" s="156"/>
    </row>
    <row r="8496" spans="111:111" ht="15" thickBot="1" x14ac:dyDescent="0.35">
      <c r="DG8496" s="156"/>
    </row>
    <row r="8497" spans="111:111" ht="15" thickBot="1" x14ac:dyDescent="0.35">
      <c r="DG8497" s="156"/>
    </row>
    <row r="8498" spans="111:111" ht="15" thickBot="1" x14ac:dyDescent="0.35">
      <c r="DG8498" s="156"/>
    </row>
    <row r="8499" spans="111:111" ht="15" thickBot="1" x14ac:dyDescent="0.35">
      <c r="DG8499" s="156"/>
    </row>
    <row r="8500" spans="111:111" ht="15" thickBot="1" x14ac:dyDescent="0.35">
      <c r="DG8500" s="156"/>
    </row>
    <row r="8501" spans="111:111" ht="15" thickBot="1" x14ac:dyDescent="0.35">
      <c r="DG8501" s="156"/>
    </row>
    <row r="8502" spans="111:111" ht="15" thickBot="1" x14ac:dyDescent="0.35">
      <c r="DG8502" s="156"/>
    </row>
    <row r="8503" spans="111:111" ht="15" thickBot="1" x14ac:dyDescent="0.35">
      <c r="DG8503" s="156"/>
    </row>
    <row r="8504" spans="111:111" ht="15" thickBot="1" x14ac:dyDescent="0.35">
      <c r="DG8504" s="156"/>
    </row>
    <row r="8505" spans="111:111" ht="15" thickBot="1" x14ac:dyDescent="0.35">
      <c r="DG8505" s="156"/>
    </row>
    <row r="8506" spans="111:111" ht="15" thickBot="1" x14ac:dyDescent="0.35">
      <c r="DG8506" s="156"/>
    </row>
    <row r="8507" spans="111:111" ht="15" thickBot="1" x14ac:dyDescent="0.35">
      <c r="DG8507" s="156"/>
    </row>
    <row r="8508" spans="111:111" ht="15" thickBot="1" x14ac:dyDescent="0.35">
      <c r="DG8508" s="156"/>
    </row>
    <row r="8509" spans="111:111" ht="15" thickBot="1" x14ac:dyDescent="0.35">
      <c r="DG8509" s="156"/>
    </row>
    <row r="8510" spans="111:111" ht="15" thickBot="1" x14ac:dyDescent="0.35">
      <c r="DG8510" s="156"/>
    </row>
    <row r="8511" spans="111:111" ht="15" thickBot="1" x14ac:dyDescent="0.35">
      <c r="DG8511" s="156"/>
    </row>
    <row r="8512" spans="111:111" ht="15" thickBot="1" x14ac:dyDescent="0.35">
      <c r="DG8512" s="156"/>
    </row>
    <row r="8513" spans="111:111" ht="15" thickBot="1" x14ac:dyDescent="0.35">
      <c r="DG8513" s="156"/>
    </row>
    <row r="8514" spans="111:111" ht="15" thickBot="1" x14ac:dyDescent="0.35">
      <c r="DG8514" s="156"/>
    </row>
    <row r="8515" spans="111:111" ht="15" thickBot="1" x14ac:dyDescent="0.35">
      <c r="DG8515" s="156"/>
    </row>
    <row r="8516" spans="111:111" ht="15" thickBot="1" x14ac:dyDescent="0.35">
      <c r="DG8516" s="156"/>
    </row>
    <row r="8517" spans="111:111" ht="15" thickBot="1" x14ac:dyDescent="0.35">
      <c r="DG8517" s="156"/>
    </row>
    <row r="8518" spans="111:111" ht="15" thickBot="1" x14ac:dyDescent="0.35">
      <c r="DG8518" s="156"/>
    </row>
    <row r="8519" spans="111:111" ht="15" thickBot="1" x14ac:dyDescent="0.35">
      <c r="DG8519" s="156"/>
    </row>
    <row r="8520" spans="111:111" ht="15" thickBot="1" x14ac:dyDescent="0.35">
      <c r="DG8520" s="156"/>
    </row>
    <row r="8521" spans="111:111" ht="15" thickBot="1" x14ac:dyDescent="0.35">
      <c r="DG8521" s="156"/>
    </row>
    <row r="8522" spans="111:111" ht="15" thickBot="1" x14ac:dyDescent="0.35">
      <c r="DG8522" s="156"/>
    </row>
    <row r="8523" spans="111:111" ht="15" thickBot="1" x14ac:dyDescent="0.35">
      <c r="DG8523" s="156"/>
    </row>
    <row r="8524" spans="111:111" ht="15" thickBot="1" x14ac:dyDescent="0.35">
      <c r="DG8524" s="156"/>
    </row>
    <row r="8525" spans="111:111" ht="15" thickBot="1" x14ac:dyDescent="0.35">
      <c r="DG8525" s="156"/>
    </row>
    <row r="8526" spans="111:111" ht="15" thickBot="1" x14ac:dyDescent="0.35">
      <c r="DG8526" s="156"/>
    </row>
    <row r="8527" spans="111:111" ht="15" thickBot="1" x14ac:dyDescent="0.35">
      <c r="DG8527" s="156"/>
    </row>
    <row r="8528" spans="111:111" ht="15" thickBot="1" x14ac:dyDescent="0.35">
      <c r="DG8528" s="156"/>
    </row>
    <row r="8529" spans="111:111" ht="15" thickBot="1" x14ac:dyDescent="0.35">
      <c r="DG8529" s="156"/>
    </row>
    <row r="8530" spans="111:111" ht="15" thickBot="1" x14ac:dyDescent="0.35">
      <c r="DG8530" s="156"/>
    </row>
    <row r="8531" spans="111:111" ht="15" thickBot="1" x14ac:dyDescent="0.35">
      <c r="DG8531" s="156"/>
    </row>
    <row r="8532" spans="111:111" ht="15" thickBot="1" x14ac:dyDescent="0.35">
      <c r="DG8532" s="156"/>
    </row>
    <row r="8533" spans="111:111" ht="15" thickBot="1" x14ac:dyDescent="0.35">
      <c r="DG8533" s="156"/>
    </row>
    <row r="8534" spans="111:111" ht="15" thickBot="1" x14ac:dyDescent="0.35">
      <c r="DG8534" s="156"/>
    </row>
    <row r="8535" spans="111:111" ht="15" thickBot="1" x14ac:dyDescent="0.35">
      <c r="DG8535" s="156"/>
    </row>
    <row r="8536" spans="111:111" ht="15" thickBot="1" x14ac:dyDescent="0.35">
      <c r="DG8536" s="156"/>
    </row>
    <row r="8537" spans="111:111" ht="15" thickBot="1" x14ac:dyDescent="0.35">
      <c r="DG8537" s="156"/>
    </row>
    <row r="8538" spans="111:111" ht="15" thickBot="1" x14ac:dyDescent="0.35">
      <c r="DG8538" s="156"/>
    </row>
    <row r="8539" spans="111:111" ht="15" thickBot="1" x14ac:dyDescent="0.35">
      <c r="DG8539" s="156"/>
    </row>
    <row r="8540" spans="111:111" ht="15" thickBot="1" x14ac:dyDescent="0.35">
      <c r="DG8540" s="156"/>
    </row>
    <row r="8541" spans="111:111" ht="15" thickBot="1" x14ac:dyDescent="0.35">
      <c r="DG8541" s="156"/>
    </row>
    <row r="8542" spans="111:111" ht="15" thickBot="1" x14ac:dyDescent="0.35">
      <c r="DG8542" s="156"/>
    </row>
    <row r="8543" spans="111:111" ht="15" thickBot="1" x14ac:dyDescent="0.35">
      <c r="DG8543" s="156"/>
    </row>
    <row r="8544" spans="111:111" ht="15" thickBot="1" x14ac:dyDescent="0.35">
      <c r="DG8544" s="156"/>
    </row>
    <row r="8545" spans="111:111" ht="15" thickBot="1" x14ac:dyDescent="0.35">
      <c r="DG8545" s="156"/>
    </row>
    <row r="8546" spans="111:111" ht="15" thickBot="1" x14ac:dyDescent="0.35">
      <c r="DG8546" s="156"/>
    </row>
    <row r="8547" spans="111:111" ht="15" thickBot="1" x14ac:dyDescent="0.35">
      <c r="DG8547" s="156"/>
    </row>
    <row r="8548" spans="111:111" ht="15" thickBot="1" x14ac:dyDescent="0.35">
      <c r="DG8548" s="156"/>
    </row>
    <row r="8549" spans="111:111" ht="15" thickBot="1" x14ac:dyDescent="0.35">
      <c r="DG8549" s="156"/>
    </row>
    <row r="8550" spans="111:111" ht="15" thickBot="1" x14ac:dyDescent="0.35">
      <c r="DG8550" s="156"/>
    </row>
    <row r="8551" spans="111:111" ht="15" thickBot="1" x14ac:dyDescent="0.35">
      <c r="DG8551" s="156"/>
    </row>
    <row r="8552" spans="111:111" ht="15" thickBot="1" x14ac:dyDescent="0.35">
      <c r="DG8552" s="156"/>
    </row>
    <row r="8553" spans="111:111" ht="15" thickBot="1" x14ac:dyDescent="0.35">
      <c r="DG8553" s="156"/>
    </row>
    <row r="8554" spans="111:111" ht="15" thickBot="1" x14ac:dyDescent="0.35">
      <c r="DG8554" s="156"/>
    </row>
    <row r="8555" spans="111:111" ht="15" thickBot="1" x14ac:dyDescent="0.35">
      <c r="DG8555" s="156"/>
    </row>
    <row r="8556" spans="111:111" ht="15" thickBot="1" x14ac:dyDescent="0.35">
      <c r="DG8556" s="156"/>
    </row>
    <row r="8557" spans="111:111" ht="15" thickBot="1" x14ac:dyDescent="0.35">
      <c r="DG8557" s="156"/>
    </row>
    <row r="8558" spans="111:111" ht="15" thickBot="1" x14ac:dyDescent="0.35">
      <c r="DG8558" s="156"/>
    </row>
    <row r="8559" spans="111:111" ht="15" thickBot="1" x14ac:dyDescent="0.35">
      <c r="DG8559" s="156"/>
    </row>
    <row r="8560" spans="111:111" ht="15" thickBot="1" x14ac:dyDescent="0.35">
      <c r="DG8560" s="156"/>
    </row>
    <row r="8561" spans="111:111" ht="15" thickBot="1" x14ac:dyDescent="0.35">
      <c r="DG8561" s="156"/>
    </row>
    <row r="8562" spans="111:111" ht="15" thickBot="1" x14ac:dyDescent="0.35">
      <c r="DG8562" s="156"/>
    </row>
    <row r="8563" spans="111:111" ht="15" thickBot="1" x14ac:dyDescent="0.35">
      <c r="DG8563" s="156"/>
    </row>
    <row r="8564" spans="111:111" ht="15" thickBot="1" x14ac:dyDescent="0.35">
      <c r="DG8564" s="156"/>
    </row>
    <row r="8565" spans="111:111" ht="15" thickBot="1" x14ac:dyDescent="0.35">
      <c r="DG8565" s="156"/>
    </row>
    <row r="8566" spans="111:111" ht="15" thickBot="1" x14ac:dyDescent="0.35">
      <c r="DG8566" s="156"/>
    </row>
    <row r="8567" spans="111:111" ht="15" thickBot="1" x14ac:dyDescent="0.35">
      <c r="DG8567" s="156"/>
    </row>
    <row r="8568" spans="111:111" ht="15" thickBot="1" x14ac:dyDescent="0.35">
      <c r="DG8568" s="156"/>
    </row>
    <row r="8569" spans="111:111" ht="15" thickBot="1" x14ac:dyDescent="0.35">
      <c r="DG8569" s="156"/>
    </row>
    <row r="8570" spans="111:111" ht="15" thickBot="1" x14ac:dyDescent="0.35">
      <c r="DG8570" s="156"/>
    </row>
    <row r="8571" spans="111:111" ht="15" thickBot="1" x14ac:dyDescent="0.35">
      <c r="DG8571" s="156"/>
    </row>
    <row r="8572" spans="111:111" ht="15" thickBot="1" x14ac:dyDescent="0.35">
      <c r="DG8572" s="156"/>
    </row>
    <row r="8573" spans="111:111" ht="15" thickBot="1" x14ac:dyDescent="0.35">
      <c r="DG8573" s="156"/>
    </row>
    <row r="8574" spans="111:111" ht="15" thickBot="1" x14ac:dyDescent="0.35">
      <c r="DG8574" s="156"/>
    </row>
    <row r="8575" spans="111:111" ht="15" thickBot="1" x14ac:dyDescent="0.35">
      <c r="DG8575" s="156"/>
    </row>
    <row r="8576" spans="111:111" ht="15" thickBot="1" x14ac:dyDescent="0.35">
      <c r="DG8576" s="156"/>
    </row>
    <row r="8577" spans="111:111" ht="15" thickBot="1" x14ac:dyDescent="0.35">
      <c r="DG8577" s="156"/>
    </row>
    <row r="8578" spans="111:111" ht="15" thickBot="1" x14ac:dyDescent="0.35">
      <c r="DG8578" s="156"/>
    </row>
    <row r="8579" spans="111:111" ht="15" thickBot="1" x14ac:dyDescent="0.35">
      <c r="DG8579" s="156"/>
    </row>
    <row r="8580" spans="111:111" ht="15" thickBot="1" x14ac:dyDescent="0.35">
      <c r="DG8580" s="156"/>
    </row>
    <row r="8581" spans="111:111" ht="15" thickBot="1" x14ac:dyDescent="0.35">
      <c r="DG8581" s="156"/>
    </row>
    <row r="8582" spans="111:111" ht="15" thickBot="1" x14ac:dyDescent="0.35">
      <c r="DG8582" s="156"/>
    </row>
    <row r="8583" spans="111:111" ht="15" thickBot="1" x14ac:dyDescent="0.35">
      <c r="DG8583" s="156"/>
    </row>
    <row r="8584" spans="111:111" ht="15" thickBot="1" x14ac:dyDescent="0.35">
      <c r="DG8584" s="156"/>
    </row>
    <row r="8585" spans="111:111" ht="15" thickBot="1" x14ac:dyDescent="0.35">
      <c r="DG8585" s="156"/>
    </row>
    <row r="8586" spans="111:111" ht="15" thickBot="1" x14ac:dyDescent="0.35">
      <c r="DG8586" s="156"/>
    </row>
    <row r="8587" spans="111:111" ht="15" thickBot="1" x14ac:dyDescent="0.35">
      <c r="DG8587" s="156"/>
    </row>
    <row r="8588" spans="111:111" ht="15" thickBot="1" x14ac:dyDescent="0.35">
      <c r="DG8588" s="156"/>
    </row>
    <row r="8589" spans="111:111" ht="15" thickBot="1" x14ac:dyDescent="0.35">
      <c r="DG8589" s="156"/>
    </row>
    <row r="8590" spans="111:111" ht="15" thickBot="1" x14ac:dyDescent="0.35">
      <c r="DG8590" s="156"/>
    </row>
    <row r="8591" spans="111:111" ht="15" thickBot="1" x14ac:dyDescent="0.35">
      <c r="DG8591" s="156"/>
    </row>
    <row r="8592" spans="111:111" ht="15" thickBot="1" x14ac:dyDescent="0.35">
      <c r="DG8592" s="156"/>
    </row>
    <row r="8593" spans="111:111" ht="15" thickBot="1" x14ac:dyDescent="0.35">
      <c r="DG8593" s="156"/>
    </row>
    <row r="8594" spans="111:111" ht="15" thickBot="1" x14ac:dyDescent="0.35">
      <c r="DG8594" s="156"/>
    </row>
    <row r="8595" spans="111:111" ht="15" thickBot="1" x14ac:dyDescent="0.35">
      <c r="DG8595" s="156"/>
    </row>
    <row r="8596" spans="111:111" ht="15" thickBot="1" x14ac:dyDescent="0.35">
      <c r="DG8596" s="156"/>
    </row>
    <row r="8597" spans="111:111" ht="15" thickBot="1" x14ac:dyDescent="0.35">
      <c r="DG8597" s="156"/>
    </row>
    <row r="8598" spans="111:111" ht="15" thickBot="1" x14ac:dyDescent="0.35">
      <c r="DG8598" s="156"/>
    </row>
    <row r="8599" spans="111:111" ht="15" thickBot="1" x14ac:dyDescent="0.35">
      <c r="DG8599" s="156"/>
    </row>
    <row r="8600" spans="111:111" ht="15" thickBot="1" x14ac:dyDescent="0.35">
      <c r="DG8600" s="156"/>
    </row>
    <row r="8601" spans="111:111" ht="15" thickBot="1" x14ac:dyDescent="0.35">
      <c r="DG8601" s="156"/>
    </row>
    <row r="8602" spans="111:111" ht="15" thickBot="1" x14ac:dyDescent="0.35">
      <c r="DG8602" s="156"/>
    </row>
    <row r="8603" spans="111:111" ht="15" thickBot="1" x14ac:dyDescent="0.35">
      <c r="DG8603" s="156"/>
    </row>
    <row r="8604" spans="111:111" ht="15" thickBot="1" x14ac:dyDescent="0.35">
      <c r="DG8604" s="156"/>
    </row>
    <row r="8605" spans="111:111" ht="15" thickBot="1" x14ac:dyDescent="0.35">
      <c r="DG8605" s="156"/>
    </row>
    <row r="8606" spans="111:111" ht="15" thickBot="1" x14ac:dyDescent="0.35">
      <c r="DG8606" s="156"/>
    </row>
    <row r="8607" spans="111:111" ht="15" thickBot="1" x14ac:dyDescent="0.35">
      <c r="DG8607" s="156"/>
    </row>
    <row r="8608" spans="111:111" ht="15" thickBot="1" x14ac:dyDescent="0.35">
      <c r="DG8608" s="156"/>
    </row>
    <row r="8609" spans="111:111" ht="15" thickBot="1" x14ac:dyDescent="0.35">
      <c r="DG8609" s="156"/>
    </row>
    <row r="8610" spans="111:111" ht="15" thickBot="1" x14ac:dyDescent="0.35">
      <c r="DG8610" s="156"/>
    </row>
    <row r="8611" spans="111:111" ht="15" thickBot="1" x14ac:dyDescent="0.35">
      <c r="DG8611" s="156"/>
    </row>
    <row r="8612" spans="111:111" ht="15" thickBot="1" x14ac:dyDescent="0.35">
      <c r="DG8612" s="156"/>
    </row>
    <row r="8613" spans="111:111" ht="15" thickBot="1" x14ac:dyDescent="0.35">
      <c r="DG8613" s="156"/>
    </row>
    <row r="8614" spans="111:111" ht="15" thickBot="1" x14ac:dyDescent="0.35">
      <c r="DG8614" s="156"/>
    </row>
    <row r="8615" spans="111:111" ht="15" thickBot="1" x14ac:dyDescent="0.35">
      <c r="DG8615" s="156"/>
    </row>
    <row r="8616" spans="111:111" ht="15" thickBot="1" x14ac:dyDescent="0.35">
      <c r="DG8616" s="156"/>
    </row>
    <row r="8617" spans="111:111" ht="15" thickBot="1" x14ac:dyDescent="0.35">
      <c r="DG8617" s="156"/>
    </row>
    <row r="8618" spans="111:111" ht="15" thickBot="1" x14ac:dyDescent="0.35">
      <c r="DG8618" s="156"/>
    </row>
    <row r="8619" spans="111:111" ht="15" thickBot="1" x14ac:dyDescent="0.35">
      <c r="DG8619" s="156"/>
    </row>
    <row r="8620" spans="111:111" ht="15" thickBot="1" x14ac:dyDescent="0.35">
      <c r="DG8620" s="156"/>
    </row>
    <row r="8621" spans="111:111" ht="15" thickBot="1" x14ac:dyDescent="0.35">
      <c r="DG8621" s="156"/>
    </row>
    <row r="8622" spans="111:111" ht="15" thickBot="1" x14ac:dyDescent="0.35">
      <c r="DG8622" s="156"/>
    </row>
    <row r="8623" spans="111:111" ht="15" thickBot="1" x14ac:dyDescent="0.35">
      <c r="DG8623" s="156"/>
    </row>
    <row r="8624" spans="111:111" ht="15" thickBot="1" x14ac:dyDescent="0.35">
      <c r="DG8624" s="156"/>
    </row>
    <row r="8625" spans="111:111" ht="15" thickBot="1" x14ac:dyDescent="0.35">
      <c r="DG8625" s="156"/>
    </row>
    <row r="8626" spans="111:111" ht="15" thickBot="1" x14ac:dyDescent="0.35">
      <c r="DG8626" s="156"/>
    </row>
    <row r="8627" spans="111:111" ht="15" thickBot="1" x14ac:dyDescent="0.35">
      <c r="DG8627" s="156"/>
    </row>
    <row r="8628" spans="111:111" ht="15" thickBot="1" x14ac:dyDescent="0.35">
      <c r="DG8628" s="156"/>
    </row>
    <row r="8629" spans="111:111" ht="15" thickBot="1" x14ac:dyDescent="0.35">
      <c r="DG8629" s="156"/>
    </row>
    <row r="8630" spans="111:111" ht="15" thickBot="1" x14ac:dyDescent="0.35">
      <c r="DG8630" s="156"/>
    </row>
    <row r="8631" spans="111:111" ht="15" thickBot="1" x14ac:dyDescent="0.35">
      <c r="DG8631" s="156"/>
    </row>
    <row r="8632" spans="111:111" ht="15" thickBot="1" x14ac:dyDescent="0.35">
      <c r="DG8632" s="156"/>
    </row>
    <row r="8633" spans="111:111" ht="15" thickBot="1" x14ac:dyDescent="0.35">
      <c r="DG8633" s="156"/>
    </row>
    <row r="8634" spans="111:111" ht="15" thickBot="1" x14ac:dyDescent="0.35">
      <c r="DG8634" s="156"/>
    </row>
    <row r="8635" spans="111:111" ht="15" thickBot="1" x14ac:dyDescent="0.35">
      <c r="DG8635" s="156"/>
    </row>
    <row r="8636" spans="111:111" ht="15" thickBot="1" x14ac:dyDescent="0.35">
      <c r="DG8636" s="156"/>
    </row>
    <row r="8637" spans="111:111" ht="15" thickBot="1" x14ac:dyDescent="0.35">
      <c r="DG8637" s="156"/>
    </row>
    <row r="8638" spans="111:111" ht="15" thickBot="1" x14ac:dyDescent="0.35">
      <c r="DG8638" s="156"/>
    </row>
    <row r="8639" spans="111:111" ht="15" thickBot="1" x14ac:dyDescent="0.35">
      <c r="DG8639" s="156"/>
    </row>
    <row r="8640" spans="111:111" ht="15" thickBot="1" x14ac:dyDescent="0.35">
      <c r="DG8640" s="156"/>
    </row>
    <row r="8641" spans="111:111" ht="15" thickBot="1" x14ac:dyDescent="0.35">
      <c r="DG8641" s="156"/>
    </row>
    <row r="8642" spans="111:111" ht="15" thickBot="1" x14ac:dyDescent="0.35">
      <c r="DG8642" s="156"/>
    </row>
    <row r="8643" spans="111:111" ht="15" thickBot="1" x14ac:dyDescent="0.35">
      <c r="DG8643" s="156"/>
    </row>
    <row r="8644" spans="111:111" ht="15" thickBot="1" x14ac:dyDescent="0.35">
      <c r="DG8644" s="156"/>
    </row>
    <row r="8645" spans="111:111" ht="15" thickBot="1" x14ac:dyDescent="0.35">
      <c r="DG8645" s="156"/>
    </row>
    <row r="8646" spans="111:111" ht="15" thickBot="1" x14ac:dyDescent="0.35">
      <c r="DG8646" s="156"/>
    </row>
    <row r="8647" spans="111:111" ht="15" thickBot="1" x14ac:dyDescent="0.35">
      <c r="DG8647" s="156"/>
    </row>
    <row r="8648" spans="111:111" ht="15" thickBot="1" x14ac:dyDescent="0.35">
      <c r="DG8648" s="156"/>
    </row>
    <row r="8649" spans="111:111" ht="15" thickBot="1" x14ac:dyDescent="0.35">
      <c r="DG8649" s="156"/>
    </row>
    <row r="8650" spans="111:111" ht="15" thickBot="1" x14ac:dyDescent="0.35">
      <c r="DG8650" s="156"/>
    </row>
    <row r="8651" spans="111:111" ht="15" thickBot="1" x14ac:dyDescent="0.35">
      <c r="DG8651" s="156"/>
    </row>
    <row r="8652" spans="111:111" ht="15" thickBot="1" x14ac:dyDescent="0.35">
      <c r="DG8652" s="156"/>
    </row>
    <row r="8653" spans="111:111" ht="15" thickBot="1" x14ac:dyDescent="0.35">
      <c r="DG8653" s="156"/>
    </row>
    <row r="8654" spans="111:111" ht="15" thickBot="1" x14ac:dyDescent="0.35">
      <c r="DG8654" s="156"/>
    </row>
    <row r="8655" spans="111:111" ht="15" thickBot="1" x14ac:dyDescent="0.35">
      <c r="DG8655" s="156"/>
    </row>
    <row r="8656" spans="111:111" ht="15" thickBot="1" x14ac:dyDescent="0.35">
      <c r="DG8656" s="156"/>
    </row>
    <row r="8657" spans="111:111" ht="15" thickBot="1" x14ac:dyDescent="0.35">
      <c r="DG8657" s="156"/>
    </row>
    <row r="8658" spans="111:111" ht="15" thickBot="1" x14ac:dyDescent="0.35">
      <c r="DG8658" s="156"/>
    </row>
    <row r="8659" spans="111:111" ht="15" thickBot="1" x14ac:dyDescent="0.35">
      <c r="DG8659" s="156"/>
    </row>
    <row r="8660" spans="111:111" ht="15" thickBot="1" x14ac:dyDescent="0.35">
      <c r="DG8660" s="156"/>
    </row>
    <row r="8661" spans="111:111" ht="15" thickBot="1" x14ac:dyDescent="0.35">
      <c r="DG8661" s="156"/>
    </row>
    <row r="8662" spans="111:111" ht="15" thickBot="1" x14ac:dyDescent="0.35">
      <c r="DG8662" s="156"/>
    </row>
    <row r="8663" spans="111:111" ht="15" thickBot="1" x14ac:dyDescent="0.35">
      <c r="DG8663" s="156"/>
    </row>
    <row r="8664" spans="111:111" ht="15" thickBot="1" x14ac:dyDescent="0.35">
      <c r="DG8664" s="156"/>
    </row>
    <row r="8665" spans="111:111" ht="15" thickBot="1" x14ac:dyDescent="0.35">
      <c r="DG8665" s="156"/>
    </row>
    <row r="8666" spans="111:111" ht="15" thickBot="1" x14ac:dyDescent="0.35">
      <c r="DG8666" s="156"/>
    </row>
    <row r="8667" spans="111:111" ht="15" thickBot="1" x14ac:dyDescent="0.35">
      <c r="DG8667" s="156"/>
    </row>
    <row r="8668" spans="111:111" ht="15" thickBot="1" x14ac:dyDescent="0.35">
      <c r="DG8668" s="156"/>
    </row>
    <row r="8669" spans="111:111" ht="15" thickBot="1" x14ac:dyDescent="0.35">
      <c r="DG8669" s="156"/>
    </row>
    <row r="8670" spans="111:111" ht="15" thickBot="1" x14ac:dyDescent="0.35">
      <c r="DG8670" s="156"/>
    </row>
    <row r="8671" spans="111:111" ht="15" thickBot="1" x14ac:dyDescent="0.35">
      <c r="DG8671" s="156"/>
    </row>
    <row r="8672" spans="111:111" ht="15" thickBot="1" x14ac:dyDescent="0.35">
      <c r="DG8672" s="156"/>
    </row>
    <row r="8673" spans="111:111" ht="15" thickBot="1" x14ac:dyDescent="0.35">
      <c r="DG8673" s="156"/>
    </row>
    <row r="8674" spans="111:111" ht="15" thickBot="1" x14ac:dyDescent="0.35">
      <c r="DG8674" s="156"/>
    </row>
    <row r="8675" spans="111:111" ht="15" thickBot="1" x14ac:dyDescent="0.35">
      <c r="DG8675" s="156"/>
    </row>
    <row r="8676" spans="111:111" ht="15" thickBot="1" x14ac:dyDescent="0.35">
      <c r="DG8676" s="156"/>
    </row>
    <row r="8677" spans="111:111" ht="15" thickBot="1" x14ac:dyDescent="0.35">
      <c r="DG8677" s="156"/>
    </row>
    <row r="8678" spans="111:111" ht="15" thickBot="1" x14ac:dyDescent="0.35">
      <c r="DG8678" s="156"/>
    </row>
    <row r="8679" spans="111:111" ht="15" thickBot="1" x14ac:dyDescent="0.35">
      <c r="DG8679" s="156"/>
    </row>
    <row r="8680" spans="111:111" ht="15" thickBot="1" x14ac:dyDescent="0.35">
      <c r="DG8680" s="156"/>
    </row>
    <row r="8681" spans="111:111" ht="15" thickBot="1" x14ac:dyDescent="0.35">
      <c r="DG8681" s="156"/>
    </row>
    <row r="8682" spans="111:111" ht="15" thickBot="1" x14ac:dyDescent="0.35">
      <c r="DG8682" s="156"/>
    </row>
    <row r="8683" spans="111:111" ht="15" thickBot="1" x14ac:dyDescent="0.35">
      <c r="DG8683" s="156"/>
    </row>
    <row r="8684" spans="111:111" ht="15" thickBot="1" x14ac:dyDescent="0.35">
      <c r="DG8684" s="156"/>
    </row>
    <row r="8685" spans="111:111" ht="15" thickBot="1" x14ac:dyDescent="0.35">
      <c r="DG8685" s="156"/>
    </row>
    <row r="8686" spans="111:111" ht="15" thickBot="1" x14ac:dyDescent="0.35">
      <c r="DG8686" s="156"/>
    </row>
    <row r="8687" spans="111:111" ht="15" thickBot="1" x14ac:dyDescent="0.35">
      <c r="DG8687" s="156"/>
    </row>
    <row r="8688" spans="111:111" ht="15" thickBot="1" x14ac:dyDescent="0.35">
      <c r="DG8688" s="156"/>
    </row>
    <row r="8689" spans="111:111" ht="15" thickBot="1" x14ac:dyDescent="0.35">
      <c r="DG8689" s="156"/>
    </row>
    <row r="8690" spans="111:111" ht="15" thickBot="1" x14ac:dyDescent="0.35">
      <c r="DG8690" s="156"/>
    </row>
    <row r="8691" spans="111:111" ht="15" thickBot="1" x14ac:dyDescent="0.35">
      <c r="DG8691" s="156"/>
    </row>
    <row r="8692" spans="111:111" ht="15" thickBot="1" x14ac:dyDescent="0.35">
      <c r="DG8692" s="156"/>
    </row>
    <row r="8693" spans="111:111" ht="15" thickBot="1" x14ac:dyDescent="0.35">
      <c r="DG8693" s="156"/>
    </row>
    <row r="8694" spans="111:111" ht="15" thickBot="1" x14ac:dyDescent="0.35">
      <c r="DG8694" s="156"/>
    </row>
    <row r="8695" spans="111:111" ht="15" thickBot="1" x14ac:dyDescent="0.35">
      <c r="DG8695" s="156"/>
    </row>
    <row r="8696" spans="111:111" ht="15" thickBot="1" x14ac:dyDescent="0.35">
      <c r="DG8696" s="156"/>
    </row>
    <row r="8697" spans="111:111" ht="15" thickBot="1" x14ac:dyDescent="0.35">
      <c r="DG8697" s="156"/>
    </row>
    <row r="8698" spans="111:111" ht="15" thickBot="1" x14ac:dyDescent="0.35">
      <c r="DG8698" s="156"/>
    </row>
    <row r="8699" spans="111:111" ht="15" thickBot="1" x14ac:dyDescent="0.35">
      <c r="DG8699" s="156"/>
    </row>
    <row r="8700" spans="111:111" ht="15" thickBot="1" x14ac:dyDescent="0.35">
      <c r="DG8700" s="156"/>
    </row>
    <row r="8701" spans="111:111" ht="15" thickBot="1" x14ac:dyDescent="0.35">
      <c r="DG8701" s="156"/>
    </row>
    <row r="8702" spans="111:111" ht="15" thickBot="1" x14ac:dyDescent="0.35">
      <c r="DG8702" s="156"/>
    </row>
    <row r="8703" spans="111:111" ht="15" thickBot="1" x14ac:dyDescent="0.35">
      <c r="DG8703" s="156"/>
    </row>
    <row r="8704" spans="111:111" ht="15" thickBot="1" x14ac:dyDescent="0.35">
      <c r="DG8704" s="156"/>
    </row>
    <row r="8705" spans="111:111" ht="15" thickBot="1" x14ac:dyDescent="0.35">
      <c r="DG8705" s="156"/>
    </row>
    <row r="8706" spans="111:111" ht="15" thickBot="1" x14ac:dyDescent="0.35">
      <c r="DG8706" s="156"/>
    </row>
    <row r="8707" spans="111:111" ht="15" thickBot="1" x14ac:dyDescent="0.35">
      <c r="DG8707" s="156"/>
    </row>
    <row r="8708" spans="111:111" ht="15" thickBot="1" x14ac:dyDescent="0.35">
      <c r="DG8708" s="156"/>
    </row>
    <row r="8709" spans="111:111" ht="15" thickBot="1" x14ac:dyDescent="0.35">
      <c r="DG8709" s="156"/>
    </row>
    <row r="8710" spans="111:111" ht="15" thickBot="1" x14ac:dyDescent="0.35">
      <c r="DG8710" s="156"/>
    </row>
    <row r="8711" spans="111:111" ht="15" thickBot="1" x14ac:dyDescent="0.35">
      <c r="DG8711" s="156"/>
    </row>
    <row r="8712" spans="111:111" ht="15" thickBot="1" x14ac:dyDescent="0.35">
      <c r="DG8712" s="156"/>
    </row>
    <row r="8713" spans="111:111" ht="15" thickBot="1" x14ac:dyDescent="0.35">
      <c r="DG8713" s="156"/>
    </row>
    <row r="8714" spans="111:111" ht="15" thickBot="1" x14ac:dyDescent="0.35">
      <c r="DG8714" s="156"/>
    </row>
    <row r="8715" spans="111:111" ht="15" thickBot="1" x14ac:dyDescent="0.35">
      <c r="DG8715" s="156"/>
    </row>
    <row r="8716" spans="111:111" ht="15" thickBot="1" x14ac:dyDescent="0.35">
      <c r="DG8716" s="156"/>
    </row>
    <row r="8717" spans="111:111" ht="15" thickBot="1" x14ac:dyDescent="0.35">
      <c r="DG8717" s="156"/>
    </row>
    <row r="8718" spans="111:111" ht="15" thickBot="1" x14ac:dyDescent="0.35">
      <c r="DG8718" s="156"/>
    </row>
    <row r="8719" spans="111:111" ht="15" thickBot="1" x14ac:dyDescent="0.35">
      <c r="DG8719" s="156"/>
    </row>
    <row r="8720" spans="111:111" ht="15" thickBot="1" x14ac:dyDescent="0.35">
      <c r="DG8720" s="156"/>
    </row>
    <row r="8721" spans="111:111" ht="15" thickBot="1" x14ac:dyDescent="0.35">
      <c r="DG8721" s="156"/>
    </row>
    <row r="8722" spans="111:111" ht="15" thickBot="1" x14ac:dyDescent="0.35">
      <c r="DG8722" s="156"/>
    </row>
    <row r="8723" spans="111:111" ht="15" thickBot="1" x14ac:dyDescent="0.35">
      <c r="DG8723" s="156"/>
    </row>
    <row r="8724" spans="111:111" ht="15" thickBot="1" x14ac:dyDescent="0.35">
      <c r="DG8724" s="156"/>
    </row>
    <row r="8725" spans="111:111" ht="15" thickBot="1" x14ac:dyDescent="0.35">
      <c r="DG8725" s="156"/>
    </row>
    <row r="8726" spans="111:111" ht="15" thickBot="1" x14ac:dyDescent="0.35">
      <c r="DG8726" s="156"/>
    </row>
    <row r="8727" spans="111:111" ht="15" thickBot="1" x14ac:dyDescent="0.35">
      <c r="DG8727" s="156"/>
    </row>
    <row r="8728" spans="111:111" ht="15" thickBot="1" x14ac:dyDescent="0.35">
      <c r="DG8728" s="156"/>
    </row>
    <row r="8729" spans="111:111" ht="15" thickBot="1" x14ac:dyDescent="0.35">
      <c r="DG8729" s="156"/>
    </row>
    <row r="8730" spans="111:111" ht="15" thickBot="1" x14ac:dyDescent="0.35">
      <c r="DG8730" s="156"/>
    </row>
    <row r="8731" spans="111:111" ht="15" thickBot="1" x14ac:dyDescent="0.35">
      <c r="DG8731" s="156"/>
    </row>
    <row r="8732" spans="111:111" ht="15" thickBot="1" x14ac:dyDescent="0.35">
      <c r="DG8732" s="156"/>
    </row>
    <row r="8733" spans="111:111" ht="15" thickBot="1" x14ac:dyDescent="0.35">
      <c r="DG8733" s="156"/>
    </row>
    <row r="8734" spans="111:111" ht="15" thickBot="1" x14ac:dyDescent="0.35">
      <c r="DG8734" s="156"/>
    </row>
    <row r="8735" spans="111:111" ht="15" thickBot="1" x14ac:dyDescent="0.35">
      <c r="DG8735" s="156"/>
    </row>
    <row r="8736" spans="111:111" ht="15" thickBot="1" x14ac:dyDescent="0.35">
      <c r="DG8736" s="156"/>
    </row>
    <row r="8737" spans="111:111" ht="15" thickBot="1" x14ac:dyDescent="0.35">
      <c r="DG8737" s="156"/>
    </row>
    <row r="8738" spans="111:111" ht="15" thickBot="1" x14ac:dyDescent="0.35">
      <c r="DG8738" s="156"/>
    </row>
    <row r="8739" spans="111:111" ht="15" thickBot="1" x14ac:dyDescent="0.35">
      <c r="DG8739" s="156"/>
    </row>
    <row r="8740" spans="111:111" ht="15" thickBot="1" x14ac:dyDescent="0.35">
      <c r="DG8740" s="156"/>
    </row>
    <row r="8741" spans="111:111" ht="15" thickBot="1" x14ac:dyDescent="0.35">
      <c r="DG8741" s="156"/>
    </row>
    <row r="8742" spans="111:111" ht="15" thickBot="1" x14ac:dyDescent="0.35">
      <c r="DG8742" s="156"/>
    </row>
    <row r="8743" spans="111:111" ht="15" thickBot="1" x14ac:dyDescent="0.35">
      <c r="DG8743" s="156"/>
    </row>
    <row r="8744" spans="111:111" ht="15" thickBot="1" x14ac:dyDescent="0.35">
      <c r="DG8744" s="156"/>
    </row>
    <row r="8745" spans="111:111" ht="15" thickBot="1" x14ac:dyDescent="0.35">
      <c r="DG8745" s="156"/>
    </row>
    <row r="8746" spans="111:111" ht="15" thickBot="1" x14ac:dyDescent="0.35">
      <c r="DG8746" s="156"/>
    </row>
    <row r="8747" spans="111:111" ht="15" thickBot="1" x14ac:dyDescent="0.35">
      <c r="DG8747" s="156"/>
    </row>
    <row r="8748" spans="111:111" ht="15" thickBot="1" x14ac:dyDescent="0.35">
      <c r="DG8748" s="156"/>
    </row>
    <row r="8749" spans="111:111" ht="15" thickBot="1" x14ac:dyDescent="0.35">
      <c r="DG8749" s="156"/>
    </row>
    <row r="8750" spans="111:111" ht="15" thickBot="1" x14ac:dyDescent="0.35">
      <c r="DG8750" s="156"/>
    </row>
    <row r="8751" spans="111:111" ht="15" thickBot="1" x14ac:dyDescent="0.35">
      <c r="DG8751" s="156"/>
    </row>
    <row r="8752" spans="111:111" ht="15" thickBot="1" x14ac:dyDescent="0.35">
      <c r="DG8752" s="156"/>
    </row>
    <row r="8753" spans="111:111" ht="15" thickBot="1" x14ac:dyDescent="0.35">
      <c r="DG8753" s="156"/>
    </row>
    <row r="8754" spans="111:111" ht="15" thickBot="1" x14ac:dyDescent="0.35">
      <c r="DG8754" s="156"/>
    </row>
    <row r="8755" spans="111:111" ht="15" thickBot="1" x14ac:dyDescent="0.35">
      <c r="DG8755" s="156"/>
    </row>
    <row r="8756" spans="111:111" ht="15" thickBot="1" x14ac:dyDescent="0.35">
      <c r="DG8756" s="156"/>
    </row>
    <row r="8757" spans="111:111" ht="15" thickBot="1" x14ac:dyDescent="0.35">
      <c r="DG8757" s="156"/>
    </row>
    <row r="8758" spans="111:111" ht="15" thickBot="1" x14ac:dyDescent="0.35">
      <c r="DG8758" s="156"/>
    </row>
    <row r="8759" spans="111:111" ht="15" thickBot="1" x14ac:dyDescent="0.35">
      <c r="DG8759" s="156"/>
    </row>
    <row r="8760" spans="111:111" ht="15" thickBot="1" x14ac:dyDescent="0.35">
      <c r="DG8760" s="156"/>
    </row>
    <row r="8761" spans="111:111" ht="15" thickBot="1" x14ac:dyDescent="0.35">
      <c r="DG8761" s="156"/>
    </row>
    <row r="8762" spans="111:111" ht="15" thickBot="1" x14ac:dyDescent="0.35">
      <c r="DG8762" s="156"/>
    </row>
    <row r="8763" spans="111:111" ht="15" thickBot="1" x14ac:dyDescent="0.35">
      <c r="DG8763" s="156"/>
    </row>
    <row r="8764" spans="111:111" ht="15" thickBot="1" x14ac:dyDescent="0.35">
      <c r="DG8764" s="156"/>
    </row>
    <row r="8765" spans="111:111" ht="15" thickBot="1" x14ac:dyDescent="0.35">
      <c r="DG8765" s="156"/>
    </row>
    <row r="8766" spans="111:111" ht="15" thickBot="1" x14ac:dyDescent="0.35">
      <c r="DG8766" s="156"/>
    </row>
    <row r="8767" spans="111:111" ht="15" thickBot="1" x14ac:dyDescent="0.35">
      <c r="DG8767" s="156"/>
    </row>
    <row r="8768" spans="111:111" ht="15" thickBot="1" x14ac:dyDescent="0.35">
      <c r="DG8768" s="156"/>
    </row>
    <row r="8769" spans="111:111" ht="15" thickBot="1" x14ac:dyDescent="0.35">
      <c r="DG8769" s="156"/>
    </row>
    <row r="8770" spans="111:111" ht="15" thickBot="1" x14ac:dyDescent="0.35">
      <c r="DG8770" s="156"/>
    </row>
    <row r="8771" spans="111:111" ht="15" thickBot="1" x14ac:dyDescent="0.35">
      <c r="DG8771" s="156"/>
    </row>
    <row r="8772" spans="111:111" ht="15" thickBot="1" x14ac:dyDescent="0.35">
      <c r="DG8772" s="156"/>
    </row>
    <row r="8773" spans="111:111" ht="15" thickBot="1" x14ac:dyDescent="0.35">
      <c r="DG8773" s="156"/>
    </row>
    <row r="8774" spans="111:111" ht="15" thickBot="1" x14ac:dyDescent="0.35">
      <c r="DG8774" s="156"/>
    </row>
    <row r="8775" spans="111:111" ht="15" thickBot="1" x14ac:dyDescent="0.35">
      <c r="DG8775" s="156"/>
    </row>
    <row r="8776" spans="111:111" ht="15" thickBot="1" x14ac:dyDescent="0.35">
      <c r="DG8776" s="156"/>
    </row>
    <row r="8777" spans="111:111" ht="15" thickBot="1" x14ac:dyDescent="0.35">
      <c r="DG8777" s="156"/>
    </row>
    <row r="8778" spans="111:111" ht="15" thickBot="1" x14ac:dyDescent="0.35">
      <c r="DG8778" s="156"/>
    </row>
    <row r="8779" spans="111:111" ht="15" thickBot="1" x14ac:dyDescent="0.35">
      <c r="DG8779" s="156"/>
    </row>
    <row r="8780" spans="111:111" ht="15" thickBot="1" x14ac:dyDescent="0.35">
      <c r="DG8780" s="156"/>
    </row>
    <row r="8781" spans="111:111" ht="15" thickBot="1" x14ac:dyDescent="0.35">
      <c r="DG8781" s="156"/>
    </row>
    <row r="8782" spans="111:111" ht="15" thickBot="1" x14ac:dyDescent="0.35">
      <c r="DG8782" s="156"/>
    </row>
    <row r="8783" spans="111:111" ht="15" thickBot="1" x14ac:dyDescent="0.35">
      <c r="DG8783" s="156"/>
    </row>
    <row r="8784" spans="111:111" ht="15" thickBot="1" x14ac:dyDescent="0.35">
      <c r="DG8784" s="156"/>
    </row>
    <row r="8785" spans="111:111" ht="15" thickBot="1" x14ac:dyDescent="0.35">
      <c r="DG8785" s="156"/>
    </row>
    <row r="8786" spans="111:111" ht="15" thickBot="1" x14ac:dyDescent="0.35">
      <c r="DG8786" s="156"/>
    </row>
    <row r="8787" spans="111:111" ht="15" thickBot="1" x14ac:dyDescent="0.35">
      <c r="DG8787" s="156"/>
    </row>
    <row r="8788" spans="111:111" ht="15" thickBot="1" x14ac:dyDescent="0.35">
      <c r="DG8788" s="156"/>
    </row>
    <row r="8789" spans="111:111" ht="15" thickBot="1" x14ac:dyDescent="0.35">
      <c r="DG8789" s="156"/>
    </row>
    <row r="8790" spans="111:111" ht="15" thickBot="1" x14ac:dyDescent="0.35">
      <c r="DG8790" s="156"/>
    </row>
    <row r="8791" spans="111:111" ht="15" thickBot="1" x14ac:dyDescent="0.35">
      <c r="DG8791" s="156"/>
    </row>
    <row r="8792" spans="111:111" ht="15" thickBot="1" x14ac:dyDescent="0.35">
      <c r="DG8792" s="156"/>
    </row>
    <row r="8793" spans="111:111" ht="15" thickBot="1" x14ac:dyDescent="0.35">
      <c r="DG8793" s="156"/>
    </row>
    <row r="8794" spans="111:111" ht="15" thickBot="1" x14ac:dyDescent="0.35">
      <c r="DG8794" s="156"/>
    </row>
    <row r="8795" spans="111:111" ht="15" thickBot="1" x14ac:dyDescent="0.35">
      <c r="DG8795" s="156"/>
    </row>
    <row r="8796" spans="111:111" ht="15" thickBot="1" x14ac:dyDescent="0.35">
      <c r="DG8796" s="156"/>
    </row>
    <row r="8797" spans="111:111" ht="15" thickBot="1" x14ac:dyDescent="0.35">
      <c r="DG8797" s="156"/>
    </row>
    <row r="8798" spans="111:111" ht="15" thickBot="1" x14ac:dyDescent="0.35">
      <c r="DG8798" s="156"/>
    </row>
    <row r="8799" spans="111:111" ht="15" thickBot="1" x14ac:dyDescent="0.35">
      <c r="DG8799" s="156"/>
    </row>
    <row r="8800" spans="111:111" ht="15" thickBot="1" x14ac:dyDescent="0.35">
      <c r="DG8800" s="156"/>
    </row>
    <row r="8801" spans="111:111" ht="15" thickBot="1" x14ac:dyDescent="0.35">
      <c r="DG8801" s="156"/>
    </row>
    <row r="8802" spans="111:111" ht="15" thickBot="1" x14ac:dyDescent="0.35">
      <c r="DG8802" s="156"/>
    </row>
    <row r="8803" spans="111:111" ht="15" thickBot="1" x14ac:dyDescent="0.35">
      <c r="DG8803" s="156"/>
    </row>
    <row r="8804" spans="111:111" ht="15" thickBot="1" x14ac:dyDescent="0.35">
      <c r="DG8804" s="156"/>
    </row>
    <row r="8805" spans="111:111" ht="15" thickBot="1" x14ac:dyDescent="0.35">
      <c r="DG8805" s="156"/>
    </row>
    <row r="8806" spans="111:111" ht="15" thickBot="1" x14ac:dyDescent="0.35">
      <c r="DG8806" s="156"/>
    </row>
    <row r="8807" spans="111:111" ht="15" thickBot="1" x14ac:dyDescent="0.35">
      <c r="DG8807" s="156"/>
    </row>
    <row r="8808" spans="111:111" ht="15" thickBot="1" x14ac:dyDescent="0.35">
      <c r="DG8808" s="156"/>
    </row>
    <row r="8809" spans="111:111" ht="15" thickBot="1" x14ac:dyDescent="0.35">
      <c r="DG8809" s="156"/>
    </row>
    <row r="8810" spans="111:111" ht="15" thickBot="1" x14ac:dyDescent="0.35">
      <c r="DG8810" s="156"/>
    </row>
    <row r="8811" spans="111:111" ht="15" thickBot="1" x14ac:dyDescent="0.35">
      <c r="DG8811" s="156"/>
    </row>
    <row r="8812" spans="111:111" ht="15" thickBot="1" x14ac:dyDescent="0.35">
      <c r="DG8812" s="156"/>
    </row>
    <row r="8813" spans="111:111" ht="15" thickBot="1" x14ac:dyDescent="0.35">
      <c r="DG8813" s="156"/>
    </row>
    <row r="8814" spans="111:111" ht="15" thickBot="1" x14ac:dyDescent="0.35">
      <c r="DG8814" s="156"/>
    </row>
    <row r="8815" spans="111:111" ht="15" thickBot="1" x14ac:dyDescent="0.35">
      <c r="DG8815" s="156"/>
    </row>
    <row r="8816" spans="111:111" ht="15" thickBot="1" x14ac:dyDescent="0.35">
      <c r="DG8816" s="156"/>
    </row>
    <row r="8817" spans="111:111" ht="15" thickBot="1" x14ac:dyDescent="0.35">
      <c r="DG8817" s="156"/>
    </row>
    <row r="8818" spans="111:111" ht="15" thickBot="1" x14ac:dyDescent="0.35">
      <c r="DG8818" s="156"/>
    </row>
    <row r="8819" spans="111:111" ht="15" thickBot="1" x14ac:dyDescent="0.35">
      <c r="DG8819" s="156"/>
    </row>
    <row r="8820" spans="111:111" ht="15" thickBot="1" x14ac:dyDescent="0.35">
      <c r="DG8820" s="156"/>
    </row>
    <row r="8821" spans="111:111" ht="15" thickBot="1" x14ac:dyDescent="0.35">
      <c r="DG8821" s="156"/>
    </row>
    <row r="8822" spans="111:111" ht="15" thickBot="1" x14ac:dyDescent="0.35">
      <c r="DG8822" s="156"/>
    </row>
    <row r="8823" spans="111:111" ht="15" thickBot="1" x14ac:dyDescent="0.35">
      <c r="DG8823" s="156"/>
    </row>
    <row r="8824" spans="111:111" ht="15" thickBot="1" x14ac:dyDescent="0.35">
      <c r="DG8824" s="156"/>
    </row>
    <row r="8825" spans="111:111" ht="15" thickBot="1" x14ac:dyDescent="0.35">
      <c r="DG8825" s="156"/>
    </row>
    <row r="8826" spans="111:111" ht="15" thickBot="1" x14ac:dyDescent="0.35">
      <c r="DG8826" s="156"/>
    </row>
    <row r="8827" spans="111:111" ht="15" thickBot="1" x14ac:dyDescent="0.35">
      <c r="DG8827" s="156"/>
    </row>
    <row r="8828" spans="111:111" ht="15" thickBot="1" x14ac:dyDescent="0.35">
      <c r="DG8828" s="156"/>
    </row>
    <row r="8829" spans="111:111" ht="15" thickBot="1" x14ac:dyDescent="0.35">
      <c r="DG8829" s="156"/>
    </row>
    <row r="8830" spans="111:111" ht="15" thickBot="1" x14ac:dyDescent="0.35">
      <c r="DG8830" s="156"/>
    </row>
    <row r="8831" spans="111:111" ht="15" thickBot="1" x14ac:dyDescent="0.35">
      <c r="DG8831" s="156"/>
    </row>
    <row r="8832" spans="111:111" ht="15" thickBot="1" x14ac:dyDescent="0.35">
      <c r="DG8832" s="156"/>
    </row>
    <row r="8833" spans="111:111" ht="15" thickBot="1" x14ac:dyDescent="0.35">
      <c r="DG8833" s="156"/>
    </row>
    <row r="8834" spans="111:111" ht="15" thickBot="1" x14ac:dyDescent="0.35">
      <c r="DG8834" s="156"/>
    </row>
    <row r="8835" spans="111:111" ht="15" thickBot="1" x14ac:dyDescent="0.35">
      <c r="DG8835" s="156"/>
    </row>
    <row r="8836" spans="111:111" ht="15" thickBot="1" x14ac:dyDescent="0.35">
      <c r="DG8836" s="156"/>
    </row>
    <row r="8837" spans="111:111" ht="15" thickBot="1" x14ac:dyDescent="0.35">
      <c r="DG8837" s="156"/>
    </row>
    <row r="8838" spans="111:111" ht="15" thickBot="1" x14ac:dyDescent="0.35">
      <c r="DG8838" s="156"/>
    </row>
    <row r="8839" spans="111:111" ht="15" thickBot="1" x14ac:dyDescent="0.35">
      <c r="DG8839" s="156"/>
    </row>
    <row r="8840" spans="111:111" ht="15" thickBot="1" x14ac:dyDescent="0.35">
      <c r="DG8840" s="156"/>
    </row>
    <row r="8841" spans="111:111" ht="15" thickBot="1" x14ac:dyDescent="0.35">
      <c r="DG8841" s="156"/>
    </row>
    <row r="8842" spans="111:111" ht="15" thickBot="1" x14ac:dyDescent="0.35">
      <c r="DG8842" s="156"/>
    </row>
    <row r="8843" spans="111:111" ht="15" thickBot="1" x14ac:dyDescent="0.35">
      <c r="DG8843" s="156"/>
    </row>
    <row r="8844" spans="111:111" ht="15" thickBot="1" x14ac:dyDescent="0.35">
      <c r="DG8844" s="156"/>
    </row>
    <row r="8845" spans="111:111" ht="15" thickBot="1" x14ac:dyDescent="0.35">
      <c r="DG8845" s="156"/>
    </row>
    <row r="8846" spans="111:111" ht="15" thickBot="1" x14ac:dyDescent="0.35">
      <c r="DG8846" s="156"/>
    </row>
    <row r="8847" spans="111:111" ht="15" thickBot="1" x14ac:dyDescent="0.35">
      <c r="DG8847" s="156"/>
    </row>
    <row r="8848" spans="111:111" ht="15" thickBot="1" x14ac:dyDescent="0.35">
      <c r="DG8848" s="156"/>
    </row>
    <row r="8849" spans="111:111" ht="15" thickBot="1" x14ac:dyDescent="0.35">
      <c r="DG8849" s="156"/>
    </row>
    <row r="8850" spans="111:111" ht="15" thickBot="1" x14ac:dyDescent="0.35">
      <c r="DG8850" s="156"/>
    </row>
    <row r="8851" spans="111:111" ht="15" thickBot="1" x14ac:dyDescent="0.35">
      <c r="DG8851" s="156"/>
    </row>
    <row r="8852" spans="111:111" ht="15" thickBot="1" x14ac:dyDescent="0.35">
      <c r="DG8852" s="156"/>
    </row>
    <row r="8853" spans="111:111" ht="15" thickBot="1" x14ac:dyDescent="0.35">
      <c r="DG8853" s="156"/>
    </row>
    <row r="8854" spans="111:111" ht="15" thickBot="1" x14ac:dyDescent="0.35">
      <c r="DG8854" s="156"/>
    </row>
    <row r="8855" spans="111:111" ht="15" thickBot="1" x14ac:dyDescent="0.35">
      <c r="DG8855" s="156"/>
    </row>
    <row r="8856" spans="111:111" ht="15" thickBot="1" x14ac:dyDescent="0.35">
      <c r="DG8856" s="156"/>
    </row>
    <row r="8857" spans="111:111" ht="15" thickBot="1" x14ac:dyDescent="0.35">
      <c r="DG8857" s="156"/>
    </row>
    <row r="8858" spans="111:111" ht="15" thickBot="1" x14ac:dyDescent="0.35">
      <c r="DG8858" s="156"/>
    </row>
    <row r="8859" spans="111:111" ht="15" thickBot="1" x14ac:dyDescent="0.35">
      <c r="DG8859" s="156"/>
    </row>
    <row r="8860" spans="111:111" ht="15" thickBot="1" x14ac:dyDescent="0.35">
      <c r="DG8860" s="156"/>
    </row>
    <row r="8861" spans="111:111" ht="15" thickBot="1" x14ac:dyDescent="0.35">
      <c r="DG8861" s="156"/>
    </row>
    <row r="8862" spans="111:111" ht="15" thickBot="1" x14ac:dyDescent="0.35">
      <c r="DG8862" s="156"/>
    </row>
    <row r="8863" spans="111:111" ht="15" thickBot="1" x14ac:dyDescent="0.35">
      <c r="DG8863" s="156"/>
    </row>
    <row r="8864" spans="111:111" ht="15" thickBot="1" x14ac:dyDescent="0.35">
      <c r="DG8864" s="156"/>
    </row>
    <row r="8865" spans="111:111" ht="15" thickBot="1" x14ac:dyDescent="0.35">
      <c r="DG8865" s="156"/>
    </row>
    <row r="8866" spans="111:111" ht="15" thickBot="1" x14ac:dyDescent="0.35">
      <c r="DG8866" s="156"/>
    </row>
    <row r="8867" spans="111:111" ht="15" thickBot="1" x14ac:dyDescent="0.35">
      <c r="DG8867" s="156"/>
    </row>
    <row r="8868" spans="111:111" ht="15" thickBot="1" x14ac:dyDescent="0.35">
      <c r="DG8868" s="156"/>
    </row>
    <row r="8869" spans="111:111" ht="15" thickBot="1" x14ac:dyDescent="0.35">
      <c r="DG8869" s="156"/>
    </row>
    <row r="8870" spans="111:111" ht="15" thickBot="1" x14ac:dyDescent="0.35">
      <c r="DG8870" s="156"/>
    </row>
    <row r="8871" spans="111:111" ht="15" thickBot="1" x14ac:dyDescent="0.35">
      <c r="DG8871" s="156"/>
    </row>
    <row r="8872" spans="111:111" ht="15" thickBot="1" x14ac:dyDescent="0.35">
      <c r="DG8872" s="156"/>
    </row>
    <row r="8873" spans="111:111" ht="15" thickBot="1" x14ac:dyDescent="0.35">
      <c r="DG8873" s="156"/>
    </row>
    <row r="8874" spans="111:111" ht="15" thickBot="1" x14ac:dyDescent="0.35">
      <c r="DG8874" s="156"/>
    </row>
    <row r="8875" spans="111:111" ht="15" thickBot="1" x14ac:dyDescent="0.35">
      <c r="DG8875" s="156"/>
    </row>
    <row r="8876" spans="111:111" ht="15" thickBot="1" x14ac:dyDescent="0.35">
      <c r="DG8876" s="156"/>
    </row>
    <row r="8877" spans="111:111" ht="15" thickBot="1" x14ac:dyDescent="0.35">
      <c r="DG8877" s="156"/>
    </row>
    <row r="8878" spans="111:111" ht="15" thickBot="1" x14ac:dyDescent="0.35">
      <c r="DG8878" s="156"/>
    </row>
    <row r="8879" spans="111:111" ht="15" thickBot="1" x14ac:dyDescent="0.35">
      <c r="DG8879" s="156"/>
    </row>
    <row r="8880" spans="111:111" ht="15" thickBot="1" x14ac:dyDescent="0.35">
      <c r="DG8880" s="156"/>
    </row>
    <row r="8881" spans="111:111" ht="15" thickBot="1" x14ac:dyDescent="0.35">
      <c r="DG8881" s="156"/>
    </row>
    <row r="8882" spans="111:111" ht="15" thickBot="1" x14ac:dyDescent="0.35">
      <c r="DG8882" s="156"/>
    </row>
    <row r="8883" spans="111:111" ht="15" thickBot="1" x14ac:dyDescent="0.35">
      <c r="DG8883" s="156"/>
    </row>
    <row r="8884" spans="111:111" ht="15" thickBot="1" x14ac:dyDescent="0.35">
      <c r="DG8884" s="156"/>
    </row>
    <row r="8885" spans="111:111" ht="15" thickBot="1" x14ac:dyDescent="0.35">
      <c r="DG8885" s="156"/>
    </row>
    <row r="8886" spans="111:111" ht="15" thickBot="1" x14ac:dyDescent="0.35">
      <c r="DG8886" s="156"/>
    </row>
    <row r="8887" spans="111:111" ht="15" thickBot="1" x14ac:dyDescent="0.35">
      <c r="DG8887" s="156"/>
    </row>
    <row r="8888" spans="111:111" ht="15" thickBot="1" x14ac:dyDescent="0.35">
      <c r="DG8888" s="156"/>
    </row>
    <row r="8889" spans="111:111" ht="15" thickBot="1" x14ac:dyDescent="0.35">
      <c r="DG8889" s="156"/>
    </row>
    <row r="8890" spans="111:111" ht="15" thickBot="1" x14ac:dyDescent="0.35">
      <c r="DG8890" s="156"/>
    </row>
    <row r="8891" spans="111:111" ht="15" thickBot="1" x14ac:dyDescent="0.35">
      <c r="DG8891" s="156"/>
    </row>
    <row r="8892" spans="111:111" ht="15" thickBot="1" x14ac:dyDescent="0.35">
      <c r="DG8892" s="156"/>
    </row>
    <row r="8893" spans="111:111" ht="15" thickBot="1" x14ac:dyDescent="0.35">
      <c r="DG8893" s="156"/>
    </row>
    <row r="8894" spans="111:111" ht="15" thickBot="1" x14ac:dyDescent="0.35">
      <c r="DG8894" s="156"/>
    </row>
    <row r="8895" spans="111:111" ht="15" thickBot="1" x14ac:dyDescent="0.35">
      <c r="DG8895" s="156"/>
    </row>
    <row r="8896" spans="111:111" ht="15" thickBot="1" x14ac:dyDescent="0.35">
      <c r="DG8896" s="156"/>
    </row>
    <row r="8897" spans="111:111" ht="15" thickBot="1" x14ac:dyDescent="0.35">
      <c r="DG8897" s="156"/>
    </row>
    <row r="8898" spans="111:111" ht="15" thickBot="1" x14ac:dyDescent="0.35">
      <c r="DG8898" s="156"/>
    </row>
    <row r="8899" spans="111:111" ht="15" thickBot="1" x14ac:dyDescent="0.35">
      <c r="DG8899" s="156"/>
    </row>
    <row r="8900" spans="111:111" ht="15" thickBot="1" x14ac:dyDescent="0.35">
      <c r="DG8900" s="156"/>
    </row>
    <row r="8901" spans="111:111" ht="15" thickBot="1" x14ac:dyDescent="0.35">
      <c r="DG8901" s="156"/>
    </row>
    <row r="8902" spans="111:111" ht="15" thickBot="1" x14ac:dyDescent="0.35">
      <c r="DG8902" s="156"/>
    </row>
    <row r="8903" spans="111:111" ht="15" thickBot="1" x14ac:dyDescent="0.35">
      <c r="DG8903" s="156"/>
    </row>
    <row r="8904" spans="111:111" ht="15" thickBot="1" x14ac:dyDescent="0.35">
      <c r="DG8904" s="156"/>
    </row>
    <row r="8905" spans="111:111" ht="15" thickBot="1" x14ac:dyDescent="0.35">
      <c r="DG8905" s="156"/>
    </row>
    <row r="8906" spans="111:111" ht="15" thickBot="1" x14ac:dyDescent="0.35">
      <c r="DG8906" s="156"/>
    </row>
    <row r="8907" spans="111:111" ht="15" thickBot="1" x14ac:dyDescent="0.35">
      <c r="DG8907" s="156"/>
    </row>
    <row r="8908" spans="111:111" ht="15" thickBot="1" x14ac:dyDescent="0.35">
      <c r="DG8908" s="156"/>
    </row>
    <row r="8909" spans="111:111" ht="15" thickBot="1" x14ac:dyDescent="0.35">
      <c r="DG8909" s="156"/>
    </row>
    <row r="8910" spans="111:111" ht="15" thickBot="1" x14ac:dyDescent="0.35">
      <c r="DG8910" s="156"/>
    </row>
    <row r="8911" spans="111:111" ht="15" thickBot="1" x14ac:dyDescent="0.35">
      <c r="DG8911" s="156"/>
    </row>
    <row r="8912" spans="111:111" ht="15" thickBot="1" x14ac:dyDescent="0.35">
      <c r="DG8912" s="156"/>
    </row>
    <row r="8913" spans="111:111" ht="15" thickBot="1" x14ac:dyDescent="0.35">
      <c r="DG8913" s="156"/>
    </row>
    <row r="8914" spans="111:111" ht="15" thickBot="1" x14ac:dyDescent="0.35">
      <c r="DG8914" s="156"/>
    </row>
    <row r="8915" spans="111:111" ht="15" thickBot="1" x14ac:dyDescent="0.35">
      <c r="DG8915" s="156"/>
    </row>
    <row r="8916" spans="111:111" ht="15" thickBot="1" x14ac:dyDescent="0.35">
      <c r="DG8916" s="156"/>
    </row>
    <row r="8917" spans="111:111" ht="15" thickBot="1" x14ac:dyDescent="0.35">
      <c r="DG8917" s="156"/>
    </row>
    <row r="8918" spans="111:111" ht="15" thickBot="1" x14ac:dyDescent="0.35">
      <c r="DG8918" s="156"/>
    </row>
    <row r="8919" spans="111:111" ht="15" thickBot="1" x14ac:dyDescent="0.35">
      <c r="DG8919" s="156"/>
    </row>
    <row r="8920" spans="111:111" ht="15" thickBot="1" x14ac:dyDescent="0.35">
      <c r="DG8920" s="156"/>
    </row>
    <row r="8921" spans="111:111" ht="15" thickBot="1" x14ac:dyDescent="0.35">
      <c r="DG8921" s="156"/>
    </row>
    <row r="8922" spans="111:111" ht="15" thickBot="1" x14ac:dyDescent="0.35">
      <c r="DG8922" s="156"/>
    </row>
    <row r="8923" spans="111:111" ht="15" thickBot="1" x14ac:dyDescent="0.35">
      <c r="DG8923" s="156"/>
    </row>
    <row r="8924" spans="111:111" ht="15" thickBot="1" x14ac:dyDescent="0.35">
      <c r="DG8924" s="156"/>
    </row>
    <row r="8925" spans="111:111" ht="15" thickBot="1" x14ac:dyDescent="0.35">
      <c r="DG8925" s="156"/>
    </row>
    <row r="8926" spans="111:111" ht="15" thickBot="1" x14ac:dyDescent="0.35">
      <c r="DG8926" s="156"/>
    </row>
    <row r="8927" spans="111:111" ht="15" thickBot="1" x14ac:dyDescent="0.35">
      <c r="DG8927" s="156"/>
    </row>
    <row r="8928" spans="111:111" ht="15" thickBot="1" x14ac:dyDescent="0.35">
      <c r="DG8928" s="156"/>
    </row>
    <row r="8929" spans="111:111" ht="15" thickBot="1" x14ac:dyDescent="0.35">
      <c r="DG8929" s="156"/>
    </row>
    <row r="8930" spans="111:111" ht="15" thickBot="1" x14ac:dyDescent="0.35">
      <c r="DG8930" s="156"/>
    </row>
    <row r="8931" spans="111:111" ht="15" thickBot="1" x14ac:dyDescent="0.35">
      <c r="DG8931" s="156"/>
    </row>
    <row r="8932" spans="111:111" ht="15" thickBot="1" x14ac:dyDescent="0.35">
      <c r="DG8932" s="156"/>
    </row>
    <row r="8933" spans="111:111" ht="15" thickBot="1" x14ac:dyDescent="0.35">
      <c r="DG8933" s="156"/>
    </row>
    <row r="8934" spans="111:111" ht="15" thickBot="1" x14ac:dyDescent="0.35">
      <c r="DG8934" s="156"/>
    </row>
    <row r="8935" spans="111:111" ht="15" thickBot="1" x14ac:dyDescent="0.35">
      <c r="DG8935" s="156"/>
    </row>
    <row r="8936" spans="111:111" ht="15" thickBot="1" x14ac:dyDescent="0.35">
      <c r="DG8936" s="156"/>
    </row>
    <row r="8937" spans="111:111" ht="15" thickBot="1" x14ac:dyDescent="0.35">
      <c r="DG8937" s="156"/>
    </row>
    <row r="8938" spans="111:111" ht="15" thickBot="1" x14ac:dyDescent="0.35">
      <c r="DG8938" s="156"/>
    </row>
    <row r="8939" spans="111:111" ht="15" thickBot="1" x14ac:dyDescent="0.35">
      <c r="DG8939" s="156"/>
    </row>
    <row r="8940" spans="111:111" ht="15" thickBot="1" x14ac:dyDescent="0.35">
      <c r="DG8940" s="156"/>
    </row>
    <row r="8941" spans="111:111" ht="15" thickBot="1" x14ac:dyDescent="0.35">
      <c r="DG8941" s="156"/>
    </row>
    <row r="8942" spans="111:111" ht="15" thickBot="1" x14ac:dyDescent="0.35">
      <c r="DG8942" s="156"/>
    </row>
    <row r="8943" spans="111:111" ht="15" thickBot="1" x14ac:dyDescent="0.35">
      <c r="DG8943" s="156"/>
    </row>
    <row r="8944" spans="111:111" ht="15" thickBot="1" x14ac:dyDescent="0.35">
      <c r="DG8944" s="156"/>
    </row>
    <row r="8945" spans="111:111" ht="15" thickBot="1" x14ac:dyDescent="0.35">
      <c r="DG8945" s="156"/>
    </row>
    <row r="8946" spans="111:111" ht="15" thickBot="1" x14ac:dyDescent="0.35">
      <c r="DG8946" s="156"/>
    </row>
    <row r="8947" spans="111:111" ht="15" thickBot="1" x14ac:dyDescent="0.35">
      <c r="DG8947" s="156"/>
    </row>
    <row r="8948" spans="111:111" ht="15" thickBot="1" x14ac:dyDescent="0.35">
      <c r="DG8948" s="156"/>
    </row>
    <row r="8949" spans="111:111" ht="15" thickBot="1" x14ac:dyDescent="0.35">
      <c r="DG8949" s="156"/>
    </row>
    <row r="8950" spans="111:111" ht="15" thickBot="1" x14ac:dyDescent="0.35">
      <c r="DG8950" s="156"/>
    </row>
    <row r="8951" spans="111:111" ht="15" thickBot="1" x14ac:dyDescent="0.35">
      <c r="DG8951" s="156"/>
    </row>
    <row r="8952" spans="111:111" ht="15" thickBot="1" x14ac:dyDescent="0.35">
      <c r="DG8952" s="156"/>
    </row>
    <row r="8953" spans="111:111" ht="15" thickBot="1" x14ac:dyDescent="0.35">
      <c r="DG8953" s="156"/>
    </row>
    <row r="8954" spans="111:111" ht="15" thickBot="1" x14ac:dyDescent="0.35">
      <c r="DG8954" s="156"/>
    </row>
    <row r="8955" spans="111:111" ht="15" thickBot="1" x14ac:dyDescent="0.35">
      <c r="DG8955" s="156"/>
    </row>
    <row r="8956" spans="111:111" ht="15" thickBot="1" x14ac:dyDescent="0.35">
      <c r="DG8956" s="156"/>
    </row>
    <row r="8957" spans="111:111" ht="15" thickBot="1" x14ac:dyDescent="0.35">
      <c r="DG8957" s="156"/>
    </row>
    <row r="8958" spans="111:111" ht="15" thickBot="1" x14ac:dyDescent="0.35">
      <c r="DG8958" s="156"/>
    </row>
    <row r="8959" spans="111:111" ht="15" thickBot="1" x14ac:dyDescent="0.35">
      <c r="DG8959" s="156"/>
    </row>
    <row r="8960" spans="111:111" ht="15" thickBot="1" x14ac:dyDescent="0.35">
      <c r="DG8960" s="156"/>
    </row>
    <row r="8961" spans="111:111" ht="15" thickBot="1" x14ac:dyDescent="0.35">
      <c r="DG8961" s="156"/>
    </row>
    <row r="8962" spans="111:111" ht="15" thickBot="1" x14ac:dyDescent="0.35">
      <c r="DG8962" s="156"/>
    </row>
    <row r="8963" spans="111:111" ht="15" thickBot="1" x14ac:dyDescent="0.35">
      <c r="DG8963" s="156"/>
    </row>
    <row r="8964" spans="111:111" ht="15" thickBot="1" x14ac:dyDescent="0.35">
      <c r="DG8964" s="156"/>
    </row>
    <row r="8965" spans="111:111" ht="15" thickBot="1" x14ac:dyDescent="0.35">
      <c r="DG8965" s="156"/>
    </row>
    <row r="8966" spans="111:111" ht="15" thickBot="1" x14ac:dyDescent="0.35">
      <c r="DG8966" s="156"/>
    </row>
    <row r="8967" spans="111:111" ht="15" thickBot="1" x14ac:dyDescent="0.35">
      <c r="DG8967" s="156"/>
    </row>
    <row r="8968" spans="111:111" ht="15" thickBot="1" x14ac:dyDescent="0.35">
      <c r="DG8968" s="156"/>
    </row>
    <row r="8969" spans="111:111" ht="15" thickBot="1" x14ac:dyDescent="0.35">
      <c r="DG8969" s="156"/>
    </row>
    <row r="8970" spans="111:111" ht="15" thickBot="1" x14ac:dyDescent="0.35">
      <c r="DG8970" s="156"/>
    </row>
    <row r="8971" spans="111:111" ht="15" thickBot="1" x14ac:dyDescent="0.35">
      <c r="DG8971" s="156"/>
    </row>
    <row r="8972" spans="111:111" ht="15" thickBot="1" x14ac:dyDescent="0.35">
      <c r="DG8972" s="156"/>
    </row>
    <row r="8973" spans="111:111" ht="15" thickBot="1" x14ac:dyDescent="0.35">
      <c r="DG8973" s="156"/>
    </row>
    <row r="8974" spans="111:111" ht="15" thickBot="1" x14ac:dyDescent="0.35">
      <c r="DG8974" s="156"/>
    </row>
    <row r="8975" spans="111:111" ht="15" thickBot="1" x14ac:dyDescent="0.35">
      <c r="DG8975" s="156"/>
    </row>
    <row r="8976" spans="111:111" ht="15" thickBot="1" x14ac:dyDescent="0.35">
      <c r="DG8976" s="156"/>
    </row>
    <row r="8977" spans="111:111" ht="15" thickBot="1" x14ac:dyDescent="0.35">
      <c r="DG8977" s="156"/>
    </row>
    <row r="8978" spans="111:111" ht="15" thickBot="1" x14ac:dyDescent="0.35">
      <c r="DG8978" s="156"/>
    </row>
    <row r="8979" spans="111:111" ht="15" thickBot="1" x14ac:dyDescent="0.35">
      <c r="DG8979" s="156"/>
    </row>
    <row r="8980" spans="111:111" ht="15" thickBot="1" x14ac:dyDescent="0.35">
      <c r="DG8980" s="156"/>
    </row>
    <row r="8981" spans="111:111" ht="15" thickBot="1" x14ac:dyDescent="0.35">
      <c r="DG8981" s="156"/>
    </row>
    <row r="8982" spans="111:111" ht="15" thickBot="1" x14ac:dyDescent="0.35">
      <c r="DG8982" s="156"/>
    </row>
    <row r="8983" spans="111:111" ht="15" thickBot="1" x14ac:dyDescent="0.35">
      <c r="DG8983" s="156"/>
    </row>
    <row r="8984" spans="111:111" ht="15" thickBot="1" x14ac:dyDescent="0.35">
      <c r="DG8984" s="156"/>
    </row>
    <row r="8985" spans="111:111" ht="15" thickBot="1" x14ac:dyDescent="0.35">
      <c r="DG8985" s="156"/>
    </row>
    <row r="8986" spans="111:111" ht="15" thickBot="1" x14ac:dyDescent="0.35">
      <c r="DG8986" s="156"/>
    </row>
    <row r="8987" spans="111:111" ht="15" thickBot="1" x14ac:dyDescent="0.35">
      <c r="DG8987" s="156"/>
    </row>
    <row r="8988" spans="111:111" ht="15" thickBot="1" x14ac:dyDescent="0.35">
      <c r="DG8988" s="156"/>
    </row>
    <row r="8989" spans="111:111" ht="15" thickBot="1" x14ac:dyDescent="0.35">
      <c r="DG8989" s="156"/>
    </row>
    <row r="8990" spans="111:111" ht="15" thickBot="1" x14ac:dyDescent="0.35">
      <c r="DG8990" s="156"/>
    </row>
    <row r="8991" spans="111:111" ht="15" thickBot="1" x14ac:dyDescent="0.35">
      <c r="DG8991" s="156"/>
    </row>
    <row r="8992" spans="111:111" ht="15" thickBot="1" x14ac:dyDescent="0.35">
      <c r="DG8992" s="156"/>
    </row>
    <row r="8993" spans="111:111" ht="15" thickBot="1" x14ac:dyDescent="0.35">
      <c r="DG8993" s="156"/>
    </row>
    <row r="8994" spans="111:111" ht="15" thickBot="1" x14ac:dyDescent="0.35">
      <c r="DG8994" s="156"/>
    </row>
    <row r="8995" spans="111:111" ht="15" thickBot="1" x14ac:dyDescent="0.35">
      <c r="DG8995" s="156"/>
    </row>
    <row r="8996" spans="111:111" ht="15" thickBot="1" x14ac:dyDescent="0.35">
      <c r="DG8996" s="156"/>
    </row>
    <row r="8997" spans="111:111" ht="15" thickBot="1" x14ac:dyDescent="0.35">
      <c r="DG8997" s="156"/>
    </row>
    <row r="8998" spans="111:111" ht="15" thickBot="1" x14ac:dyDescent="0.35">
      <c r="DG8998" s="156"/>
    </row>
    <row r="8999" spans="111:111" ht="15" thickBot="1" x14ac:dyDescent="0.35">
      <c r="DG8999" s="156"/>
    </row>
    <row r="9000" spans="111:111" ht="15" thickBot="1" x14ac:dyDescent="0.35">
      <c r="DG9000" s="156"/>
    </row>
    <row r="9001" spans="111:111" ht="15" thickBot="1" x14ac:dyDescent="0.35">
      <c r="DG9001" s="156"/>
    </row>
    <row r="9002" spans="111:111" ht="15" thickBot="1" x14ac:dyDescent="0.35">
      <c r="DG9002" s="156"/>
    </row>
    <row r="9003" spans="111:111" ht="15" thickBot="1" x14ac:dyDescent="0.35">
      <c r="DG9003" s="156"/>
    </row>
    <row r="9004" spans="111:111" ht="15" thickBot="1" x14ac:dyDescent="0.35">
      <c r="DG9004" s="156"/>
    </row>
    <row r="9005" spans="111:111" ht="15" thickBot="1" x14ac:dyDescent="0.35">
      <c r="DG9005" s="156"/>
    </row>
    <row r="9006" spans="111:111" ht="15" thickBot="1" x14ac:dyDescent="0.35">
      <c r="DG9006" s="156"/>
    </row>
    <row r="9007" spans="111:111" ht="15" thickBot="1" x14ac:dyDescent="0.35">
      <c r="DG9007" s="156"/>
    </row>
    <row r="9008" spans="111:111" ht="15" thickBot="1" x14ac:dyDescent="0.35">
      <c r="DG9008" s="156"/>
    </row>
    <row r="9009" spans="111:111" ht="15" thickBot="1" x14ac:dyDescent="0.35">
      <c r="DG9009" s="156"/>
    </row>
    <row r="9010" spans="111:111" ht="15" thickBot="1" x14ac:dyDescent="0.35">
      <c r="DG9010" s="156"/>
    </row>
    <row r="9011" spans="111:111" ht="15" thickBot="1" x14ac:dyDescent="0.35">
      <c r="DG9011" s="156"/>
    </row>
    <row r="9012" spans="111:111" ht="15" thickBot="1" x14ac:dyDescent="0.35">
      <c r="DG9012" s="156"/>
    </row>
    <row r="9013" spans="111:111" ht="15" thickBot="1" x14ac:dyDescent="0.35">
      <c r="DG9013" s="156"/>
    </row>
    <row r="9014" spans="111:111" ht="15" thickBot="1" x14ac:dyDescent="0.35">
      <c r="DG9014" s="156"/>
    </row>
    <row r="9015" spans="111:111" ht="15" thickBot="1" x14ac:dyDescent="0.35">
      <c r="DG9015" s="156"/>
    </row>
    <row r="9016" spans="111:111" ht="15" thickBot="1" x14ac:dyDescent="0.35">
      <c r="DG9016" s="156"/>
    </row>
    <row r="9017" spans="111:111" ht="15" thickBot="1" x14ac:dyDescent="0.35">
      <c r="DG9017" s="156"/>
    </row>
    <row r="9018" spans="111:111" ht="15" thickBot="1" x14ac:dyDescent="0.35">
      <c r="DG9018" s="156"/>
    </row>
    <row r="9019" spans="111:111" ht="15" thickBot="1" x14ac:dyDescent="0.35">
      <c r="DG9019" s="156"/>
    </row>
    <row r="9020" spans="111:111" ht="15" thickBot="1" x14ac:dyDescent="0.35">
      <c r="DG9020" s="156"/>
    </row>
    <row r="9021" spans="111:111" ht="15" thickBot="1" x14ac:dyDescent="0.35">
      <c r="DG9021" s="156"/>
    </row>
    <row r="9022" spans="111:111" ht="15" thickBot="1" x14ac:dyDescent="0.35">
      <c r="DG9022" s="156"/>
    </row>
    <row r="9023" spans="111:111" ht="15" thickBot="1" x14ac:dyDescent="0.35">
      <c r="DG9023" s="156"/>
    </row>
    <row r="9024" spans="111:111" ht="15" thickBot="1" x14ac:dyDescent="0.35">
      <c r="DG9024" s="156"/>
    </row>
    <row r="9025" spans="111:111" ht="15" thickBot="1" x14ac:dyDescent="0.35">
      <c r="DG9025" s="156"/>
    </row>
    <row r="9026" spans="111:111" ht="15" thickBot="1" x14ac:dyDescent="0.35">
      <c r="DG9026" s="156"/>
    </row>
    <row r="9027" spans="111:111" ht="15" thickBot="1" x14ac:dyDescent="0.35">
      <c r="DG9027" s="156"/>
    </row>
    <row r="9028" spans="111:111" ht="15" thickBot="1" x14ac:dyDescent="0.35">
      <c r="DG9028" s="156"/>
    </row>
    <row r="9029" spans="111:111" ht="15" thickBot="1" x14ac:dyDescent="0.35">
      <c r="DG9029" s="156"/>
    </row>
    <row r="9030" spans="111:111" ht="15" thickBot="1" x14ac:dyDescent="0.35">
      <c r="DG9030" s="156"/>
    </row>
    <row r="9031" spans="111:111" ht="15" thickBot="1" x14ac:dyDescent="0.35">
      <c r="DG9031" s="156"/>
    </row>
    <row r="9032" spans="111:111" ht="15" thickBot="1" x14ac:dyDescent="0.35">
      <c r="DG9032" s="156"/>
    </row>
    <row r="9033" spans="111:111" ht="15" thickBot="1" x14ac:dyDescent="0.35">
      <c r="DG9033" s="156"/>
    </row>
    <row r="9034" spans="111:111" ht="15" thickBot="1" x14ac:dyDescent="0.35">
      <c r="DG9034" s="156"/>
    </row>
    <row r="9035" spans="111:111" ht="15" thickBot="1" x14ac:dyDescent="0.35">
      <c r="DG9035" s="156"/>
    </row>
    <row r="9036" spans="111:111" ht="15" thickBot="1" x14ac:dyDescent="0.35">
      <c r="DG9036" s="156"/>
    </row>
    <row r="9037" spans="111:111" ht="15" thickBot="1" x14ac:dyDescent="0.35">
      <c r="DG9037" s="156"/>
    </row>
    <row r="9038" spans="111:111" ht="15" thickBot="1" x14ac:dyDescent="0.35">
      <c r="DG9038" s="156"/>
    </row>
    <row r="9039" spans="111:111" ht="15" thickBot="1" x14ac:dyDescent="0.35">
      <c r="DG9039" s="156"/>
    </row>
    <row r="9040" spans="111:111" ht="15" thickBot="1" x14ac:dyDescent="0.35">
      <c r="DG9040" s="156"/>
    </row>
    <row r="9041" spans="111:111" ht="15" thickBot="1" x14ac:dyDescent="0.35">
      <c r="DG9041" s="156"/>
    </row>
    <row r="9042" spans="111:111" ht="15" thickBot="1" x14ac:dyDescent="0.35">
      <c r="DG9042" s="156"/>
    </row>
    <row r="9043" spans="111:111" ht="15" thickBot="1" x14ac:dyDescent="0.35">
      <c r="DG9043" s="156"/>
    </row>
    <row r="9044" spans="111:111" ht="15" thickBot="1" x14ac:dyDescent="0.35">
      <c r="DG9044" s="156"/>
    </row>
    <row r="9045" spans="111:111" ht="15" thickBot="1" x14ac:dyDescent="0.35">
      <c r="DG9045" s="156"/>
    </row>
    <row r="9046" spans="111:111" ht="15" thickBot="1" x14ac:dyDescent="0.35">
      <c r="DG9046" s="156"/>
    </row>
    <row r="9047" spans="111:111" ht="15" thickBot="1" x14ac:dyDescent="0.35">
      <c r="DG9047" s="156"/>
    </row>
    <row r="9048" spans="111:111" ht="15" thickBot="1" x14ac:dyDescent="0.35">
      <c r="DG9048" s="156"/>
    </row>
    <row r="9049" spans="111:111" ht="15" thickBot="1" x14ac:dyDescent="0.35">
      <c r="DG9049" s="156"/>
    </row>
    <row r="9050" spans="111:111" ht="15" thickBot="1" x14ac:dyDescent="0.35">
      <c r="DG9050" s="156"/>
    </row>
    <row r="9051" spans="111:111" ht="15" thickBot="1" x14ac:dyDescent="0.35">
      <c r="DG9051" s="156"/>
    </row>
    <row r="9052" spans="111:111" ht="15" thickBot="1" x14ac:dyDescent="0.35">
      <c r="DG9052" s="156"/>
    </row>
    <row r="9053" spans="111:111" ht="15" thickBot="1" x14ac:dyDescent="0.35">
      <c r="DG9053" s="156"/>
    </row>
    <row r="9054" spans="111:111" ht="15" thickBot="1" x14ac:dyDescent="0.35">
      <c r="DG9054" s="156"/>
    </row>
    <row r="9055" spans="111:111" ht="15" thickBot="1" x14ac:dyDescent="0.35">
      <c r="DG9055" s="156"/>
    </row>
    <row r="9056" spans="111:111" ht="15" thickBot="1" x14ac:dyDescent="0.35">
      <c r="DG9056" s="156"/>
    </row>
    <row r="9057" spans="111:111" ht="15" thickBot="1" x14ac:dyDescent="0.35">
      <c r="DG9057" s="156"/>
    </row>
    <row r="9058" spans="111:111" ht="15" thickBot="1" x14ac:dyDescent="0.35">
      <c r="DG9058" s="156"/>
    </row>
    <row r="9059" spans="111:111" ht="15" thickBot="1" x14ac:dyDescent="0.35">
      <c r="DG9059" s="156"/>
    </row>
    <row r="9060" spans="111:111" ht="15" thickBot="1" x14ac:dyDescent="0.35">
      <c r="DG9060" s="156"/>
    </row>
    <row r="9061" spans="111:111" ht="15" thickBot="1" x14ac:dyDescent="0.35">
      <c r="DG9061" s="156"/>
    </row>
    <row r="9062" spans="111:111" ht="15" thickBot="1" x14ac:dyDescent="0.35">
      <c r="DG9062" s="156"/>
    </row>
    <row r="9063" spans="111:111" ht="15" thickBot="1" x14ac:dyDescent="0.35">
      <c r="DG9063" s="156"/>
    </row>
    <row r="9064" spans="111:111" ht="15" thickBot="1" x14ac:dyDescent="0.35">
      <c r="DG9064" s="156"/>
    </row>
    <row r="9065" spans="111:111" ht="15" thickBot="1" x14ac:dyDescent="0.35">
      <c r="DG9065" s="156"/>
    </row>
    <row r="9066" spans="111:111" ht="15" thickBot="1" x14ac:dyDescent="0.35">
      <c r="DG9066" s="156"/>
    </row>
    <row r="9067" spans="111:111" ht="15" thickBot="1" x14ac:dyDescent="0.35">
      <c r="DG9067" s="156"/>
    </row>
    <row r="9068" spans="111:111" ht="15" thickBot="1" x14ac:dyDescent="0.35">
      <c r="DG9068" s="156"/>
    </row>
    <row r="9069" spans="111:111" ht="15" thickBot="1" x14ac:dyDescent="0.35">
      <c r="DG9069" s="156"/>
    </row>
    <row r="9070" spans="111:111" ht="15" thickBot="1" x14ac:dyDescent="0.35">
      <c r="DG9070" s="156"/>
    </row>
    <row r="9071" spans="111:111" ht="15" thickBot="1" x14ac:dyDescent="0.35">
      <c r="DG9071" s="156"/>
    </row>
    <row r="9072" spans="111:111" ht="15" thickBot="1" x14ac:dyDescent="0.35">
      <c r="DG9072" s="156"/>
    </row>
    <row r="9073" spans="111:111" ht="15" thickBot="1" x14ac:dyDescent="0.35">
      <c r="DG9073" s="156"/>
    </row>
    <row r="9074" spans="111:111" ht="15" thickBot="1" x14ac:dyDescent="0.35">
      <c r="DG9074" s="156"/>
    </row>
    <row r="9075" spans="111:111" ht="15" thickBot="1" x14ac:dyDescent="0.35">
      <c r="DG9075" s="156"/>
    </row>
    <row r="9076" spans="111:111" ht="15" thickBot="1" x14ac:dyDescent="0.35">
      <c r="DG9076" s="156"/>
    </row>
    <row r="9077" spans="111:111" ht="15" thickBot="1" x14ac:dyDescent="0.35">
      <c r="DG9077" s="156"/>
    </row>
    <row r="9078" spans="111:111" ht="15" thickBot="1" x14ac:dyDescent="0.35">
      <c r="DG9078" s="156"/>
    </row>
    <row r="9079" spans="111:111" ht="15" thickBot="1" x14ac:dyDescent="0.35">
      <c r="DG9079" s="156"/>
    </row>
    <row r="9080" spans="111:111" ht="15" thickBot="1" x14ac:dyDescent="0.35">
      <c r="DG9080" s="156"/>
    </row>
    <row r="9081" spans="111:111" ht="15" thickBot="1" x14ac:dyDescent="0.35">
      <c r="DG9081" s="156"/>
    </row>
    <row r="9082" spans="111:111" ht="15" thickBot="1" x14ac:dyDescent="0.35">
      <c r="DG9082" s="156"/>
    </row>
    <row r="9083" spans="111:111" ht="15" thickBot="1" x14ac:dyDescent="0.35">
      <c r="DG9083" s="156"/>
    </row>
    <row r="9084" spans="111:111" ht="15" thickBot="1" x14ac:dyDescent="0.35">
      <c r="DG9084" s="156"/>
    </row>
    <row r="9085" spans="111:111" ht="15" thickBot="1" x14ac:dyDescent="0.35">
      <c r="DG9085" s="156"/>
    </row>
    <row r="9086" spans="111:111" ht="15" thickBot="1" x14ac:dyDescent="0.35">
      <c r="DG9086" s="156"/>
    </row>
    <row r="9087" spans="111:111" ht="15" thickBot="1" x14ac:dyDescent="0.35">
      <c r="DG9087" s="156"/>
    </row>
    <row r="9088" spans="111:111" ht="15" thickBot="1" x14ac:dyDescent="0.35">
      <c r="DG9088" s="156"/>
    </row>
    <row r="9089" spans="111:111" ht="15" thickBot="1" x14ac:dyDescent="0.35">
      <c r="DG9089" s="156"/>
    </row>
    <row r="9090" spans="111:111" ht="15" thickBot="1" x14ac:dyDescent="0.35">
      <c r="DG9090" s="156"/>
    </row>
    <row r="9091" spans="111:111" ht="15" thickBot="1" x14ac:dyDescent="0.35">
      <c r="DG9091" s="156"/>
    </row>
    <row r="9092" spans="111:111" ht="15" thickBot="1" x14ac:dyDescent="0.35">
      <c r="DG9092" s="156"/>
    </row>
    <row r="9093" spans="111:111" ht="15" thickBot="1" x14ac:dyDescent="0.35">
      <c r="DG9093" s="156"/>
    </row>
    <row r="9094" spans="111:111" ht="15" thickBot="1" x14ac:dyDescent="0.35">
      <c r="DG9094" s="156"/>
    </row>
    <row r="9095" spans="111:111" ht="15" thickBot="1" x14ac:dyDescent="0.35">
      <c r="DG9095" s="156"/>
    </row>
    <row r="9096" spans="111:111" ht="15" thickBot="1" x14ac:dyDescent="0.35">
      <c r="DG9096" s="156"/>
    </row>
    <row r="9097" spans="111:111" ht="15" thickBot="1" x14ac:dyDescent="0.35">
      <c r="DG9097" s="156"/>
    </row>
    <row r="9098" spans="111:111" ht="15" thickBot="1" x14ac:dyDescent="0.35">
      <c r="DG9098" s="156"/>
    </row>
    <row r="9099" spans="111:111" ht="15" thickBot="1" x14ac:dyDescent="0.35">
      <c r="DG9099" s="156"/>
    </row>
    <row r="9100" spans="111:111" ht="15" thickBot="1" x14ac:dyDescent="0.35">
      <c r="DG9100" s="156"/>
    </row>
    <row r="9101" spans="111:111" ht="15" thickBot="1" x14ac:dyDescent="0.35">
      <c r="DG9101" s="156"/>
    </row>
    <row r="9102" spans="111:111" ht="15" thickBot="1" x14ac:dyDescent="0.35">
      <c r="DG9102" s="156"/>
    </row>
    <row r="9103" spans="111:111" ht="15" thickBot="1" x14ac:dyDescent="0.35">
      <c r="DG9103" s="156"/>
    </row>
    <row r="9104" spans="111:111" ht="15" thickBot="1" x14ac:dyDescent="0.35">
      <c r="DG9104" s="156"/>
    </row>
    <row r="9105" spans="111:111" ht="15" thickBot="1" x14ac:dyDescent="0.35">
      <c r="DG9105" s="156"/>
    </row>
    <row r="9106" spans="111:111" ht="15" thickBot="1" x14ac:dyDescent="0.35">
      <c r="DG9106" s="156"/>
    </row>
    <row r="9107" spans="111:111" ht="15" thickBot="1" x14ac:dyDescent="0.35">
      <c r="DG9107" s="156"/>
    </row>
    <row r="9108" spans="111:111" ht="15" thickBot="1" x14ac:dyDescent="0.35">
      <c r="DG9108" s="156"/>
    </row>
    <row r="9109" spans="111:111" ht="15" thickBot="1" x14ac:dyDescent="0.35">
      <c r="DG9109" s="156"/>
    </row>
    <row r="9110" spans="111:111" ht="15" thickBot="1" x14ac:dyDescent="0.35">
      <c r="DG9110" s="156"/>
    </row>
    <row r="9111" spans="111:111" ht="15" thickBot="1" x14ac:dyDescent="0.35">
      <c r="DG9111" s="156"/>
    </row>
    <row r="9112" spans="111:111" ht="15" thickBot="1" x14ac:dyDescent="0.35">
      <c r="DG9112" s="156"/>
    </row>
    <row r="9113" spans="111:111" ht="15" thickBot="1" x14ac:dyDescent="0.35">
      <c r="DG9113" s="156"/>
    </row>
    <row r="9114" spans="111:111" ht="15" thickBot="1" x14ac:dyDescent="0.35">
      <c r="DG9114" s="156"/>
    </row>
    <row r="9115" spans="111:111" ht="15" thickBot="1" x14ac:dyDescent="0.35">
      <c r="DG9115" s="156"/>
    </row>
    <row r="9116" spans="111:111" ht="15" thickBot="1" x14ac:dyDescent="0.35">
      <c r="DG9116" s="156"/>
    </row>
    <row r="9117" spans="111:111" ht="15" thickBot="1" x14ac:dyDescent="0.35">
      <c r="DG9117" s="156"/>
    </row>
    <row r="9118" spans="111:111" ht="15" thickBot="1" x14ac:dyDescent="0.35">
      <c r="DG9118" s="156"/>
    </row>
    <row r="9119" spans="111:111" ht="15" thickBot="1" x14ac:dyDescent="0.35">
      <c r="DG9119" s="156"/>
    </row>
    <row r="9120" spans="111:111" ht="15" thickBot="1" x14ac:dyDescent="0.35">
      <c r="DG9120" s="156"/>
    </row>
    <row r="9121" spans="111:111" ht="15" thickBot="1" x14ac:dyDescent="0.35">
      <c r="DG9121" s="156"/>
    </row>
    <row r="9122" spans="111:111" ht="15" thickBot="1" x14ac:dyDescent="0.35">
      <c r="DG9122" s="156"/>
    </row>
    <row r="9123" spans="111:111" ht="15" thickBot="1" x14ac:dyDescent="0.35">
      <c r="DG9123" s="156"/>
    </row>
    <row r="9124" spans="111:111" ht="15" thickBot="1" x14ac:dyDescent="0.35">
      <c r="DG9124" s="156"/>
    </row>
    <row r="9125" spans="111:111" ht="15" thickBot="1" x14ac:dyDescent="0.35">
      <c r="DG9125" s="156"/>
    </row>
    <row r="9126" spans="111:111" ht="15" thickBot="1" x14ac:dyDescent="0.35">
      <c r="DG9126" s="156"/>
    </row>
    <row r="9127" spans="111:111" ht="15" thickBot="1" x14ac:dyDescent="0.35">
      <c r="DG9127" s="156"/>
    </row>
    <row r="9128" spans="111:111" ht="15" thickBot="1" x14ac:dyDescent="0.35">
      <c r="DG9128" s="156"/>
    </row>
    <row r="9129" spans="111:111" ht="15" thickBot="1" x14ac:dyDescent="0.35">
      <c r="DG9129" s="156"/>
    </row>
    <row r="9130" spans="111:111" ht="15" thickBot="1" x14ac:dyDescent="0.35">
      <c r="DG9130" s="156"/>
    </row>
    <row r="9131" spans="111:111" ht="15" thickBot="1" x14ac:dyDescent="0.35">
      <c r="DG9131" s="156"/>
    </row>
    <row r="9132" spans="111:111" ht="15" thickBot="1" x14ac:dyDescent="0.35">
      <c r="DG9132" s="156"/>
    </row>
    <row r="9133" spans="111:111" ht="15" thickBot="1" x14ac:dyDescent="0.35">
      <c r="DG9133" s="156"/>
    </row>
    <row r="9134" spans="111:111" ht="15" thickBot="1" x14ac:dyDescent="0.35">
      <c r="DG9134" s="156"/>
    </row>
    <row r="9135" spans="111:111" ht="15" thickBot="1" x14ac:dyDescent="0.35">
      <c r="DG9135" s="156"/>
    </row>
    <row r="9136" spans="111:111" ht="15" thickBot="1" x14ac:dyDescent="0.35">
      <c r="DG9136" s="156"/>
    </row>
    <row r="9137" spans="111:111" ht="15" thickBot="1" x14ac:dyDescent="0.35">
      <c r="DG9137" s="156"/>
    </row>
    <row r="9138" spans="111:111" ht="15" thickBot="1" x14ac:dyDescent="0.35">
      <c r="DG9138" s="156"/>
    </row>
    <row r="9139" spans="111:111" ht="15" thickBot="1" x14ac:dyDescent="0.35">
      <c r="DG9139" s="156"/>
    </row>
    <row r="9140" spans="111:111" ht="15" thickBot="1" x14ac:dyDescent="0.35">
      <c r="DG9140" s="156"/>
    </row>
    <row r="9141" spans="111:111" ht="15" thickBot="1" x14ac:dyDescent="0.35">
      <c r="DG9141" s="156"/>
    </row>
    <row r="9142" spans="111:111" ht="15" thickBot="1" x14ac:dyDescent="0.35">
      <c r="DG9142" s="156"/>
    </row>
    <row r="9143" spans="111:111" ht="15" thickBot="1" x14ac:dyDescent="0.35">
      <c r="DG9143" s="156"/>
    </row>
    <row r="9144" spans="111:111" ht="15" thickBot="1" x14ac:dyDescent="0.35">
      <c r="DG9144" s="156"/>
    </row>
    <row r="9145" spans="111:111" ht="15" thickBot="1" x14ac:dyDescent="0.35">
      <c r="DG9145" s="156"/>
    </row>
    <row r="9146" spans="111:111" ht="15" thickBot="1" x14ac:dyDescent="0.35">
      <c r="DG9146" s="156"/>
    </row>
    <row r="9147" spans="111:111" ht="15" thickBot="1" x14ac:dyDescent="0.35">
      <c r="DG9147" s="156"/>
    </row>
    <row r="9148" spans="111:111" ht="15" thickBot="1" x14ac:dyDescent="0.35">
      <c r="DG9148" s="156"/>
    </row>
    <row r="9149" spans="111:111" ht="15" thickBot="1" x14ac:dyDescent="0.35">
      <c r="DG9149" s="156"/>
    </row>
    <row r="9150" spans="111:111" ht="15" thickBot="1" x14ac:dyDescent="0.35">
      <c r="DG9150" s="156"/>
    </row>
    <row r="9151" spans="111:111" ht="15" thickBot="1" x14ac:dyDescent="0.35">
      <c r="DG9151" s="156"/>
    </row>
    <row r="9152" spans="111:111" ht="15" thickBot="1" x14ac:dyDescent="0.35">
      <c r="DG9152" s="156"/>
    </row>
    <row r="9153" spans="111:111" ht="15" thickBot="1" x14ac:dyDescent="0.35">
      <c r="DG9153" s="156"/>
    </row>
    <row r="9154" spans="111:111" ht="15" thickBot="1" x14ac:dyDescent="0.35">
      <c r="DG9154" s="156"/>
    </row>
    <row r="9155" spans="111:111" ht="15" thickBot="1" x14ac:dyDescent="0.35">
      <c r="DG9155" s="156"/>
    </row>
    <row r="9156" spans="111:111" ht="15" thickBot="1" x14ac:dyDescent="0.35">
      <c r="DG9156" s="156"/>
    </row>
    <row r="9157" spans="111:111" ht="15" thickBot="1" x14ac:dyDescent="0.35">
      <c r="DG9157" s="156"/>
    </row>
    <row r="9158" spans="111:111" ht="15" thickBot="1" x14ac:dyDescent="0.35">
      <c r="DG9158" s="156"/>
    </row>
    <row r="9159" spans="111:111" ht="15" thickBot="1" x14ac:dyDescent="0.35">
      <c r="DG9159" s="156"/>
    </row>
    <row r="9160" spans="111:111" ht="15" thickBot="1" x14ac:dyDescent="0.35">
      <c r="DG9160" s="156"/>
    </row>
    <row r="9161" spans="111:111" ht="15" thickBot="1" x14ac:dyDescent="0.35">
      <c r="DG9161" s="156"/>
    </row>
    <row r="9162" spans="111:111" ht="15" thickBot="1" x14ac:dyDescent="0.35">
      <c r="DG9162" s="156"/>
    </row>
    <row r="9163" spans="111:111" ht="15" thickBot="1" x14ac:dyDescent="0.35">
      <c r="DG9163" s="156"/>
    </row>
    <row r="9164" spans="111:111" ht="15" thickBot="1" x14ac:dyDescent="0.35">
      <c r="DG9164" s="156"/>
    </row>
    <row r="9165" spans="111:111" ht="15" thickBot="1" x14ac:dyDescent="0.35">
      <c r="DG9165" s="156"/>
    </row>
    <row r="9166" spans="111:111" ht="15" thickBot="1" x14ac:dyDescent="0.35">
      <c r="DG9166" s="156"/>
    </row>
    <row r="9167" spans="111:111" ht="15" thickBot="1" x14ac:dyDescent="0.35">
      <c r="DG9167" s="156"/>
    </row>
    <row r="9168" spans="111:111" ht="15" thickBot="1" x14ac:dyDescent="0.35">
      <c r="DG9168" s="156"/>
    </row>
    <row r="9169" spans="111:111" ht="15" thickBot="1" x14ac:dyDescent="0.35">
      <c r="DG9169" s="156"/>
    </row>
    <row r="9170" spans="111:111" ht="15" thickBot="1" x14ac:dyDescent="0.35">
      <c r="DG9170" s="156"/>
    </row>
    <row r="9171" spans="111:111" ht="15" thickBot="1" x14ac:dyDescent="0.35">
      <c r="DG9171" s="156"/>
    </row>
    <row r="9172" spans="111:111" ht="15" thickBot="1" x14ac:dyDescent="0.35">
      <c r="DG9172" s="156"/>
    </row>
    <row r="9173" spans="111:111" ht="15" thickBot="1" x14ac:dyDescent="0.35">
      <c r="DG9173" s="156"/>
    </row>
    <row r="9174" spans="111:111" ht="15" thickBot="1" x14ac:dyDescent="0.35">
      <c r="DG9174" s="156"/>
    </row>
    <row r="9175" spans="111:111" ht="15" thickBot="1" x14ac:dyDescent="0.35">
      <c r="DG9175" s="156"/>
    </row>
    <row r="9176" spans="111:111" ht="15" thickBot="1" x14ac:dyDescent="0.35">
      <c r="DG9176" s="156"/>
    </row>
    <row r="9177" spans="111:111" ht="15" thickBot="1" x14ac:dyDescent="0.35">
      <c r="DG9177" s="156"/>
    </row>
    <row r="9178" spans="111:111" ht="15" thickBot="1" x14ac:dyDescent="0.35">
      <c r="DG9178" s="156"/>
    </row>
    <row r="9179" spans="111:111" ht="15" thickBot="1" x14ac:dyDescent="0.35">
      <c r="DG9179" s="156"/>
    </row>
    <row r="9180" spans="111:111" ht="15" thickBot="1" x14ac:dyDescent="0.35">
      <c r="DG9180" s="156"/>
    </row>
    <row r="9181" spans="111:111" ht="15" thickBot="1" x14ac:dyDescent="0.35">
      <c r="DG9181" s="156"/>
    </row>
    <row r="9182" spans="111:111" ht="15" thickBot="1" x14ac:dyDescent="0.35">
      <c r="DG9182" s="156"/>
    </row>
    <row r="9183" spans="111:111" ht="15" thickBot="1" x14ac:dyDescent="0.35">
      <c r="DG9183" s="156"/>
    </row>
    <row r="9184" spans="111:111" ht="15" thickBot="1" x14ac:dyDescent="0.35">
      <c r="DG9184" s="156"/>
    </row>
    <row r="9185" spans="111:111" ht="15" thickBot="1" x14ac:dyDescent="0.35">
      <c r="DG9185" s="156"/>
    </row>
    <row r="9186" spans="111:111" ht="15" thickBot="1" x14ac:dyDescent="0.35">
      <c r="DG9186" s="156"/>
    </row>
    <row r="9187" spans="111:111" ht="15" thickBot="1" x14ac:dyDescent="0.35">
      <c r="DG9187" s="156"/>
    </row>
    <row r="9188" spans="111:111" ht="15" thickBot="1" x14ac:dyDescent="0.35">
      <c r="DG9188" s="156"/>
    </row>
    <row r="9189" spans="111:111" ht="15" thickBot="1" x14ac:dyDescent="0.35">
      <c r="DG9189" s="156"/>
    </row>
    <row r="9190" spans="111:111" ht="15" thickBot="1" x14ac:dyDescent="0.35">
      <c r="DG9190" s="156"/>
    </row>
    <row r="9191" spans="111:111" ht="15" thickBot="1" x14ac:dyDescent="0.35">
      <c r="DG9191" s="156"/>
    </row>
    <row r="9192" spans="111:111" ht="15" thickBot="1" x14ac:dyDescent="0.35">
      <c r="DG9192" s="156"/>
    </row>
    <row r="9193" spans="111:111" ht="15" thickBot="1" x14ac:dyDescent="0.35">
      <c r="DG9193" s="156"/>
    </row>
    <row r="9194" spans="111:111" ht="15" thickBot="1" x14ac:dyDescent="0.35">
      <c r="DG9194" s="156"/>
    </row>
    <row r="9195" spans="111:111" ht="15" thickBot="1" x14ac:dyDescent="0.35">
      <c r="DG9195" s="156"/>
    </row>
    <row r="9196" spans="111:111" ht="15" thickBot="1" x14ac:dyDescent="0.35">
      <c r="DG9196" s="156"/>
    </row>
    <row r="9197" spans="111:111" ht="15" thickBot="1" x14ac:dyDescent="0.35">
      <c r="DG9197" s="156"/>
    </row>
    <row r="9198" spans="111:111" ht="15" thickBot="1" x14ac:dyDescent="0.35">
      <c r="DG9198" s="156"/>
    </row>
    <row r="9199" spans="111:111" ht="15" thickBot="1" x14ac:dyDescent="0.35">
      <c r="DG9199" s="156"/>
    </row>
    <row r="9200" spans="111:111" ht="15" thickBot="1" x14ac:dyDescent="0.35">
      <c r="DG9200" s="156"/>
    </row>
    <row r="9201" spans="111:111" ht="15" thickBot="1" x14ac:dyDescent="0.35">
      <c r="DG9201" s="156"/>
    </row>
    <row r="9202" spans="111:111" ht="15" thickBot="1" x14ac:dyDescent="0.35">
      <c r="DG9202" s="156"/>
    </row>
    <row r="9203" spans="111:111" ht="15" thickBot="1" x14ac:dyDescent="0.35">
      <c r="DG9203" s="156"/>
    </row>
    <row r="9204" spans="111:111" ht="15" thickBot="1" x14ac:dyDescent="0.35">
      <c r="DG9204" s="156"/>
    </row>
    <row r="9205" spans="111:111" ht="15" thickBot="1" x14ac:dyDescent="0.35">
      <c r="DG9205" s="156"/>
    </row>
    <row r="9206" spans="111:111" ht="15" thickBot="1" x14ac:dyDescent="0.35">
      <c r="DG9206" s="156"/>
    </row>
    <row r="9207" spans="111:111" ht="15" thickBot="1" x14ac:dyDescent="0.35">
      <c r="DG9207" s="156"/>
    </row>
    <row r="9208" spans="111:111" ht="15" thickBot="1" x14ac:dyDescent="0.35">
      <c r="DG9208" s="156"/>
    </row>
    <row r="9209" spans="111:111" ht="15" thickBot="1" x14ac:dyDescent="0.35">
      <c r="DG9209" s="156"/>
    </row>
    <row r="9210" spans="111:111" ht="15" thickBot="1" x14ac:dyDescent="0.35">
      <c r="DG9210" s="156"/>
    </row>
    <row r="9211" spans="111:111" ht="15" thickBot="1" x14ac:dyDescent="0.35">
      <c r="DG9211" s="156"/>
    </row>
    <row r="9212" spans="111:111" ht="15" thickBot="1" x14ac:dyDescent="0.35">
      <c r="DG9212" s="156"/>
    </row>
    <row r="9213" spans="111:111" ht="15" thickBot="1" x14ac:dyDescent="0.35">
      <c r="DG9213" s="156"/>
    </row>
    <row r="9214" spans="111:111" ht="15" thickBot="1" x14ac:dyDescent="0.35">
      <c r="DG9214" s="156"/>
    </row>
    <row r="9215" spans="111:111" ht="15" thickBot="1" x14ac:dyDescent="0.35">
      <c r="DG9215" s="156"/>
    </row>
    <row r="9216" spans="111:111" ht="15" thickBot="1" x14ac:dyDescent="0.35">
      <c r="DG9216" s="156"/>
    </row>
    <row r="9217" spans="111:111" ht="15" thickBot="1" x14ac:dyDescent="0.35">
      <c r="DG9217" s="156"/>
    </row>
    <row r="9218" spans="111:111" ht="15" thickBot="1" x14ac:dyDescent="0.35">
      <c r="DG9218" s="156"/>
    </row>
    <row r="9219" spans="111:111" ht="15" thickBot="1" x14ac:dyDescent="0.35">
      <c r="DG9219" s="156"/>
    </row>
    <row r="9220" spans="111:111" ht="15" thickBot="1" x14ac:dyDescent="0.35">
      <c r="DG9220" s="156"/>
    </row>
    <row r="9221" spans="111:111" ht="15" thickBot="1" x14ac:dyDescent="0.35">
      <c r="DG9221" s="156"/>
    </row>
    <row r="9222" spans="111:111" ht="15" thickBot="1" x14ac:dyDescent="0.35">
      <c r="DG9222" s="156"/>
    </row>
    <row r="9223" spans="111:111" ht="15" thickBot="1" x14ac:dyDescent="0.35">
      <c r="DG9223" s="156"/>
    </row>
    <row r="9224" spans="111:111" ht="15" thickBot="1" x14ac:dyDescent="0.35">
      <c r="DG9224" s="156"/>
    </row>
    <row r="9225" spans="111:111" ht="15" thickBot="1" x14ac:dyDescent="0.35">
      <c r="DG9225" s="156"/>
    </row>
    <row r="9226" spans="111:111" ht="15" thickBot="1" x14ac:dyDescent="0.35">
      <c r="DG9226" s="156"/>
    </row>
    <row r="9227" spans="111:111" ht="15" thickBot="1" x14ac:dyDescent="0.35">
      <c r="DG9227" s="156"/>
    </row>
    <row r="9228" spans="111:111" ht="15" thickBot="1" x14ac:dyDescent="0.35">
      <c r="DG9228" s="156"/>
    </row>
    <row r="9229" spans="111:111" ht="15" thickBot="1" x14ac:dyDescent="0.35">
      <c r="DG9229" s="156"/>
    </row>
    <row r="9230" spans="111:111" ht="15" thickBot="1" x14ac:dyDescent="0.35">
      <c r="DG9230" s="156"/>
    </row>
    <row r="9231" spans="111:111" ht="15" thickBot="1" x14ac:dyDescent="0.35">
      <c r="DG9231" s="156"/>
    </row>
    <row r="9232" spans="111:111" ht="15" thickBot="1" x14ac:dyDescent="0.35">
      <c r="DG9232" s="156"/>
    </row>
    <row r="9233" spans="111:111" ht="15" thickBot="1" x14ac:dyDescent="0.35">
      <c r="DG9233" s="156"/>
    </row>
    <row r="9234" spans="111:111" ht="15" thickBot="1" x14ac:dyDescent="0.35">
      <c r="DG9234" s="156"/>
    </row>
    <row r="9235" spans="111:111" ht="15" thickBot="1" x14ac:dyDescent="0.35">
      <c r="DG9235" s="156"/>
    </row>
    <row r="9236" spans="111:111" ht="15" thickBot="1" x14ac:dyDescent="0.35">
      <c r="DG9236" s="156"/>
    </row>
    <row r="9237" spans="111:111" ht="15" thickBot="1" x14ac:dyDescent="0.35">
      <c r="DG9237" s="156"/>
    </row>
    <row r="9238" spans="111:111" ht="15" thickBot="1" x14ac:dyDescent="0.35">
      <c r="DG9238" s="156"/>
    </row>
    <row r="9239" spans="111:111" ht="15" thickBot="1" x14ac:dyDescent="0.35">
      <c r="DG9239" s="156"/>
    </row>
    <row r="9240" spans="111:111" ht="15" thickBot="1" x14ac:dyDescent="0.35">
      <c r="DG9240" s="156"/>
    </row>
    <row r="9241" spans="111:111" ht="15" thickBot="1" x14ac:dyDescent="0.35">
      <c r="DG9241" s="156"/>
    </row>
    <row r="9242" spans="111:111" ht="15" thickBot="1" x14ac:dyDescent="0.35">
      <c r="DG9242" s="156"/>
    </row>
    <row r="9243" spans="111:111" ht="15" thickBot="1" x14ac:dyDescent="0.35">
      <c r="DG9243" s="156"/>
    </row>
    <row r="9244" spans="111:111" ht="15" thickBot="1" x14ac:dyDescent="0.35">
      <c r="DG9244" s="156"/>
    </row>
    <row r="9245" spans="111:111" ht="15" thickBot="1" x14ac:dyDescent="0.35">
      <c r="DG9245" s="156"/>
    </row>
    <row r="9246" spans="111:111" ht="15" thickBot="1" x14ac:dyDescent="0.35">
      <c r="DG9246" s="156"/>
    </row>
    <row r="9247" spans="111:111" ht="15" thickBot="1" x14ac:dyDescent="0.35">
      <c r="DG9247" s="156"/>
    </row>
    <row r="9248" spans="111:111" ht="15" thickBot="1" x14ac:dyDescent="0.35">
      <c r="DG9248" s="156"/>
    </row>
    <row r="9249" spans="111:111" ht="15" thickBot="1" x14ac:dyDescent="0.35">
      <c r="DG9249" s="156"/>
    </row>
    <row r="9250" spans="111:111" ht="15" thickBot="1" x14ac:dyDescent="0.35">
      <c r="DG9250" s="156"/>
    </row>
    <row r="9251" spans="111:111" ht="15" thickBot="1" x14ac:dyDescent="0.35">
      <c r="DG9251" s="156"/>
    </row>
    <row r="9252" spans="111:111" ht="15" thickBot="1" x14ac:dyDescent="0.35">
      <c r="DG9252" s="156"/>
    </row>
    <row r="9253" spans="111:111" ht="15" thickBot="1" x14ac:dyDescent="0.35">
      <c r="DG9253" s="156"/>
    </row>
    <row r="9254" spans="111:111" ht="15" thickBot="1" x14ac:dyDescent="0.35">
      <c r="DG9254" s="156"/>
    </row>
    <row r="9255" spans="111:111" ht="15" thickBot="1" x14ac:dyDescent="0.35">
      <c r="DG9255" s="156"/>
    </row>
    <row r="9256" spans="111:111" ht="15" thickBot="1" x14ac:dyDescent="0.35">
      <c r="DG9256" s="156"/>
    </row>
    <row r="9257" spans="111:111" ht="15" thickBot="1" x14ac:dyDescent="0.35">
      <c r="DG9257" s="156"/>
    </row>
    <row r="9258" spans="111:111" ht="15" thickBot="1" x14ac:dyDescent="0.35">
      <c r="DG9258" s="156"/>
    </row>
    <row r="9259" spans="111:111" ht="15" thickBot="1" x14ac:dyDescent="0.35">
      <c r="DG9259" s="156"/>
    </row>
    <row r="9260" spans="111:111" ht="15" thickBot="1" x14ac:dyDescent="0.35">
      <c r="DG9260" s="156"/>
    </row>
    <row r="9261" spans="111:111" ht="15" thickBot="1" x14ac:dyDescent="0.35">
      <c r="DG9261" s="156"/>
    </row>
    <row r="9262" spans="111:111" ht="15" thickBot="1" x14ac:dyDescent="0.35">
      <c r="DG9262" s="156"/>
    </row>
    <row r="9263" spans="111:111" ht="15" thickBot="1" x14ac:dyDescent="0.35">
      <c r="DG9263" s="156"/>
    </row>
    <row r="9264" spans="111:111" ht="15" thickBot="1" x14ac:dyDescent="0.35">
      <c r="DG9264" s="156"/>
    </row>
    <row r="9265" spans="111:111" ht="15" thickBot="1" x14ac:dyDescent="0.35">
      <c r="DG9265" s="156"/>
    </row>
    <row r="9266" spans="111:111" ht="15" thickBot="1" x14ac:dyDescent="0.35">
      <c r="DG9266" s="156"/>
    </row>
    <row r="9267" spans="111:111" ht="15" thickBot="1" x14ac:dyDescent="0.35">
      <c r="DG9267" s="156"/>
    </row>
    <row r="9268" spans="111:111" ht="15" thickBot="1" x14ac:dyDescent="0.35">
      <c r="DG9268" s="156"/>
    </row>
    <row r="9269" spans="111:111" ht="15" thickBot="1" x14ac:dyDescent="0.35">
      <c r="DG9269" s="156"/>
    </row>
    <row r="9270" spans="111:111" ht="15" thickBot="1" x14ac:dyDescent="0.35">
      <c r="DG9270" s="156"/>
    </row>
    <row r="9271" spans="111:111" ht="15" thickBot="1" x14ac:dyDescent="0.35">
      <c r="DG9271" s="156"/>
    </row>
    <row r="9272" spans="111:111" ht="15" thickBot="1" x14ac:dyDescent="0.35">
      <c r="DG9272" s="156"/>
    </row>
    <row r="9273" spans="111:111" ht="15" thickBot="1" x14ac:dyDescent="0.35">
      <c r="DG9273" s="156"/>
    </row>
    <row r="9274" spans="111:111" ht="15" thickBot="1" x14ac:dyDescent="0.35">
      <c r="DG9274" s="156"/>
    </row>
    <row r="9275" spans="111:111" ht="15" thickBot="1" x14ac:dyDescent="0.35">
      <c r="DG9275" s="156"/>
    </row>
    <row r="9276" spans="111:111" ht="15" thickBot="1" x14ac:dyDescent="0.35">
      <c r="DG9276" s="156"/>
    </row>
    <row r="9277" spans="111:111" ht="15" thickBot="1" x14ac:dyDescent="0.35">
      <c r="DG9277" s="156"/>
    </row>
    <row r="9278" spans="111:111" ht="15" thickBot="1" x14ac:dyDescent="0.35">
      <c r="DG9278" s="156"/>
    </row>
    <row r="9279" spans="111:111" ht="15" thickBot="1" x14ac:dyDescent="0.35">
      <c r="DG9279" s="156"/>
    </row>
    <row r="9280" spans="111:111" ht="15" thickBot="1" x14ac:dyDescent="0.35">
      <c r="DG9280" s="156"/>
    </row>
    <row r="9281" spans="111:111" ht="15" thickBot="1" x14ac:dyDescent="0.35">
      <c r="DG9281" s="156"/>
    </row>
    <row r="9282" spans="111:111" ht="15" thickBot="1" x14ac:dyDescent="0.35">
      <c r="DG9282" s="156"/>
    </row>
    <row r="9283" spans="111:111" ht="15" thickBot="1" x14ac:dyDescent="0.35">
      <c r="DG9283" s="156"/>
    </row>
    <row r="9284" spans="111:111" ht="15" thickBot="1" x14ac:dyDescent="0.35">
      <c r="DG9284" s="156"/>
    </row>
    <row r="9285" spans="111:111" ht="15" thickBot="1" x14ac:dyDescent="0.35">
      <c r="DG9285" s="156"/>
    </row>
    <row r="9286" spans="111:111" ht="15" thickBot="1" x14ac:dyDescent="0.35">
      <c r="DG9286" s="156"/>
    </row>
    <row r="9287" spans="111:111" ht="15" thickBot="1" x14ac:dyDescent="0.35">
      <c r="DG9287" s="156"/>
    </row>
    <row r="9288" spans="111:111" ht="15" thickBot="1" x14ac:dyDescent="0.35">
      <c r="DG9288" s="156"/>
    </row>
    <row r="9289" spans="111:111" ht="15" thickBot="1" x14ac:dyDescent="0.35">
      <c r="DG9289" s="156"/>
    </row>
    <row r="9290" spans="111:111" ht="15" thickBot="1" x14ac:dyDescent="0.35">
      <c r="DG9290" s="156"/>
    </row>
    <row r="9291" spans="111:111" ht="15" thickBot="1" x14ac:dyDescent="0.35">
      <c r="DG9291" s="156"/>
    </row>
    <row r="9292" spans="111:111" ht="15" thickBot="1" x14ac:dyDescent="0.35">
      <c r="DG9292" s="156"/>
    </row>
    <row r="9293" spans="111:111" ht="15" thickBot="1" x14ac:dyDescent="0.35">
      <c r="DG9293" s="156"/>
    </row>
    <row r="9294" spans="111:111" ht="15" thickBot="1" x14ac:dyDescent="0.35">
      <c r="DG9294" s="156"/>
    </row>
    <row r="9295" spans="111:111" ht="15" thickBot="1" x14ac:dyDescent="0.35">
      <c r="DG9295" s="156"/>
    </row>
    <row r="9296" spans="111:111" ht="15" thickBot="1" x14ac:dyDescent="0.35">
      <c r="DG9296" s="156"/>
    </row>
    <row r="9297" spans="111:111" ht="15" thickBot="1" x14ac:dyDescent="0.35">
      <c r="DG9297" s="156"/>
    </row>
    <row r="9298" spans="111:111" ht="15" thickBot="1" x14ac:dyDescent="0.35">
      <c r="DG9298" s="156"/>
    </row>
    <row r="9299" spans="111:111" ht="15" thickBot="1" x14ac:dyDescent="0.35">
      <c r="DG9299" s="156"/>
    </row>
    <row r="9300" spans="111:111" ht="15" thickBot="1" x14ac:dyDescent="0.35">
      <c r="DG9300" s="156"/>
    </row>
    <row r="9301" spans="111:111" ht="15" thickBot="1" x14ac:dyDescent="0.35">
      <c r="DG9301" s="156"/>
    </row>
    <row r="9302" spans="111:111" ht="15" thickBot="1" x14ac:dyDescent="0.35">
      <c r="DG9302" s="156"/>
    </row>
    <row r="9303" spans="111:111" ht="15" thickBot="1" x14ac:dyDescent="0.35">
      <c r="DG9303" s="156"/>
    </row>
    <row r="9304" spans="111:111" ht="15" thickBot="1" x14ac:dyDescent="0.35">
      <c r="DG9304" s="156"/>
    </row>
    <row r="9305" spans="111:111" ht="15" thickBot="1" x14ac:dyDescent="0.35">
      <c r="DG9305" s="156"/>
    </row>
    <row r="9306" spans="111:111" ht="15" thickBot="1" x14ac:dyDescent="0.35">
      <c r="DG9306" s="156"/>
    </row>
    <row r="9307" spans="111:111" ht="15" thickBot="1" x14ac:dyDescent="0.35">
      <c r="DG9307" s="156"/>
    </row>
    <row r="9308" spans="111:111" ht="15" thickBot="1" x14ac:dyDescent="0.35">
      <c r="DG9308" s="156"/>
    </row>
    <row r="9309" spans="111:111" ht="15" thickBot="1" x14ac:dyDescent="0.35">
      <c r="DG9309" s="156"/>
    </row>
    <row r="9310" spans="111:111" ht="15" thickBot="1" x14ac:dyDescent="0.35">
      <c r="DG9310" s="156"/>
    </row>
    <row r="9311" spans="111:111" ht="15" thickBot="1" x14ac:dyDescent="0.35">
      <c r="DG9311" s="156"/>
    </row>
    <row r="9312" spans="111:111" ht="15" thickBot="1" x14ac:dyDescent="0.35">
      <c r="DG9312" s="156"/>
    </row>
    <row r="9313" spans="111:111" ht="15" thickBot="1" x14ac:dyDescent="0.35">
      <c r="DG9313" s="156"/>
    </row>
    <row r="9314" spans="111:111" ht="15" thickBot="1" x14ac:dyDescent="0.35">
      <c r="DG9314" s="156"/>
    </row>
    <row r="9315" spans="111:111" ht="15" thickBot="1" x14ac:dyDescent="0.35">
      <c r="DG9315" s="156"/>
    </row>
    <row r="9316" spans="111:111" ht="15" thickBot="1" x14ac:dyDescent="0.35">
      <c r="DG9316" s="156"/>
    </row>
    <row r="9317" spans="111:111" ht="15" thickBot="1" x14ac:dyDescent="0.35">
      <c r="DG9317" s="156"/>
    </row>
    <row r="9318" spans="111:111" ht="15" thickBot="1" x14ac:dyDescent="0.35">
      <c r="DG9318" s="156"/>
    </row>
    <row r="9319" spans="111:111" ht="15" thickBot="1" x14ac:dyDescent="0.35">
      <c r="DG9319" s="156"/>
    </row>
    <row r="9320" spans="111:111" ht="15" thickBot="1" x14ac:dyDescent="0.35">
      <c r="DG9320" s="156"/>
    </row>
    <row r="9321" spans="111:111" ht="15" thickBot="1" x14ac:dyDescent="0.35">
      <c r="DG9321" s="156"/>
    </row>
    <row r="9322" spans="111:111" ht="15" thickBot="1" x14ac:dyDescent="0.35">
      <c r="DG9322" s="156"/>
    </row>
    <row r="9323" spans="111:111" ht="15" thickBot="1" x14ac:dyDescent="0.35">
      <c r="DG9323" s="156"/>
    </row>
    <row r="9324" spans="111:111" ht="15" thickBot="1" x14ac:dyDescent="0.35">
      <c r="DG9324" s="156"/>
    </row>
    <row r="9325" spans="111:111" ht="15" thickBot="1" x14ac:dyDescent="0.35">
      <c r="DG9325" s="156"/>
    </row>
    <row r="9326" spans="111:111" ht="15" thickBot="1" x14ac:dyDescent="0.35">
      <c r="DG9326" s="156"/>
    </row>
    <row r="9327" spans="111:111" ht="15" thickBot="1" x14ac:dyDescent="0.35">
      <c r="DG9327" s="156"/>
    </row>
    <row r="9328" spans="111:111" ht="15" thickBot="1" x14ac:dyDescent="0.35">
      <c r="DG9328" s="156"/>
    </row>
    <row r="9329" spans="111:111" ht="15" thickBot="1" x14ac:dyDescent="0.35">
      <c r="DG9329" s="156"/>
    </row>
    <row r="9330" spans="111:111" ht="15" thickBot="1" x14ac:dyDescent="0.35">
      <c r="DG9330" s="156"/>
    </row>
    <row r="9331" spans="111:111" ht="15" thickBot="1" x14ac:dyDescent="0.35">
      <c r="DG9331" s="156"/>
    </row>
    <row r="9332" spans="111:111" ht="15" thickBot="1" x14ac:dyDescent="0.35">
      <c r="DG9332" s="156"/>
    </row>
    <row r="9333" spans="111:111" ht="15" thickBot="1" x14ac:dyDescent="0.35">
      <c r="DG9333" s="156"/>
    </row>
    <row r="9334" spans="111:111" ht="15" thickBot="1" x14ac:dyDescent="0.35">
      <c r="DG9334" s="156"/>
    </row>
    <row r="9335" spans="111:111" ht="15" thickBot="1" x14ac:dyDescent="0.35">
      <c r="DG9335" s="156"/>
    </row>
    <row r="9336" spans="111:111" ht="15" thickBot="1" x14ac:dyDescent="0.35">
      <c r="DG9336" s="156"/>
    </row>
    <row r="9337" spans="111:111" ht="15" thickBot="1" x14ac:dyDescent="0.35">
      <c r="DG9337" s="156"/>
    </row>
    <row r="9338" spans="111:111" ht="15" thickBot="1" x14ac:dyDescent="0.35">
      <c r="DG9338" s="156"/>
    </row>
    <row r="9339" spans="111:111" ht="15" thickBot="1" x14ac:dyDescent="0.35">
      <c r="DG9339" s="156"/>
    </row>
    <row r="9340" spans="111:111" ht="15" thickBot="1" x14ac:dyDescent="0.35">
      <c r="DG9340" s="156"/>
    </row>
    <row r="9341" spans="111:111" ht="15" thickBot="1" x14ac:dyDescent="0.35">
      <c r="DG9341" s="156"/>
    </row>
    <row r="9342" spans="111:111" ht="15" thickBot="1" x14ac:dyDescent="0.35">
      <c r="DG9342" s="156"/>
    </row>
    <row r="9343" spans="111:111" ht="15" thickBot="1" x14ac:dyDescent="0.35">
      <c r="DG9343" s="156"/>
    </row>
    <row r="9344" spans="111:111" ht="15" thickBot="1" x14ac:dyDescent="0.35">
      <c r="DG9344" s="156"/>
    </row>
    <row r="9345" spans="111:111" ht="15" thickBot="1" x14ac:dyDescent="0.35">
      <c r="DG9345" s="156"/>
    </row>
    <row r="9346" spans="111:111" ht="15" thickBot="1" x14ac:dyDescent="0.35">
      <c r="DG9346" s="156"/>
    </row>
    <row r="9347" spans="111:111" ht="15" thickBot="1" x14ac:dyDescent="0.35">
      <c r="DG9347" s="156"/>
    </row>
    <row r="9348" spans="111:111" ht="15" thickBot="1" x14ac:dyDescent="0.35">
      <c r="DG9348" s="156"/>
    </row>
    <row r="9349" spans="111:111" ht="15" thickBot="1" x14ac:dyDescent="0.35">
      <c r="DG9349" s="156"/>
    </row>
    <row r="9350" spans="111:111" ht="15" thickBot="1" x14ac:dyDescent="0.35">
      <c r="DG9350" s="156"/>
    </row>
    <row r="9351" spans="111:111" ht="15" thickBot="1" x14ac:dyDescent="0.35">
      <c r="DG9351" s="156"/>
    </row>
    <row r="9352" spans="111:111" ht="15" thickBot="1" x14ac:dyDescent="0.35">
      <c r="DG9352" s="156"/>
    </row>
    <row r="9353" spans="111:111" ht="15" thickBot="1" x14ac:dyDescent="0.35">
      <c r="DG9353" s="156"/>
    </row>
    <row r="9354" spans="111:111" ht="15" thickBot="1" x14ac:dyDescent="0.35">
      <c r="DG9354" s="156"/>
    </row>
    <row r="9355" spans="111:111" ht="15" thickBot="1" x14ac:dyDescent="0.35">
      <c r="DG9355" s="156"/>
    </row>
    <row r="9356" spans="111:111" ht="15" thickBot="1" x14ac:dyDescent="0.35">
      <c r="DG9356" s="156"/>
    </row>
    <row r="9357" spans="111:111" ht="15" thickBot="1" x14ac:dyDescent="0.35">
      <c r="DG9357" s="156"/>
    </row>
    <row r="9358" spans="111:111" ht="15" thickBot="1" x14ac:dyDescent="0.35">
      <c r="DG9358" s="156"/>
    </row>
    <row r="9359" spans="111:111" ht="15" thickBot="1" x14ac:dyDescent="0.35">
      <c r="DG9359" s="156"/>
    </row>
    <row r="9360" spans="111:111" ht="15" thickBot="1" x14ac:dyDescent="0.35">
      <c r="DG9360" s="156"/>
    </row>
    <row r="9361" spans="111:111" ht="15" thickBot="1" x14ac:dyDescent="0.35">
      <c r="DG9361" s="156"/>
    </row>
    <row r="9362" spans="111:111" ht="15" thickBot="1" x14ac:dyDescent="0.35">
      <c r="DG9362" s="156"/>
    </row>
    <row r="9363" spans="111:111" ht="15" thickBot="1" x14ac:dyDescent="0.35">
      <c r="DG9363" s="156"/>
    </row>
    <row r="9364" spans="111:111" ht="15" thickBot="1" x14ac:dyDescent="0.35">
      <c r="DG9364" s="156"/>
    </row>
    <row r="9365" spans="111:111" ht="15" thickBot="1" x14ac:dyDescent="0.35">
      <c r="DG9365" s="156"/>
    </row>
    <row r="9366" spans="111:111" ht="15" thickBot="1" x14ac:dyDescent="0.35">
      <c r="DG9366" s="156"/>
    </row>
    <row r="9367" spans="111:111" ht="15" thickBot="1" x14ac:dyDescent="0.35">
      <c r="DG9367" s="156"/>
    </row>
    <row r="9368" spans="111:111" ht="15" thickBot="1" x14ac:dyDescent="0.35">
      <c r="DG9368" s="156"/>
    </row>
    <row r="9369" spans="111:111" ht="15" thickBot="1" x14ac:dyDescent="0.35">
      <c r="DG9369" s="156"/>
    </row>
    <row r="9370" spans="111:111" ht="15" thickBot="1" x14ac:dyDescent="0.35">
      <c r="DG9370" s="156"/>
    </row>
    <row r="9371" spans="111:111" ht="15" thickBot="1" x14ac:dyDescent="0.35">
      <c r="DG9371" s="156"/>
    </row>
    <row r="9372" spans="111:111" ht="15" thickBot="1" x14ac:dyDescent="0.35">
      <c r="DG9372" s="156"/>
    </row>
    <row r="9373" spans="111:111" ht="15" thickBot="1" x14ac:dyDescent="0.35">
      <c r="DG9373" s="156"/>
    </row>
    <row r="9374" spans="111:111" ht="15" thickBot="1" x14ac:dyDescent="0.35">
      <c r="DG9374" s="156"/>
    </row>
    <row r="9375" spans="111:111" ht="15" thickBot="1" x14ac:dyDescent="0.35">
      <c r="DG9375" s="156"/>
    </row>
    <row r="9376" spans="111:111" ht="15" thickBot="1" x14ac:dyDescent="0.35">
      <c r="DG9376" s="156"/>
    </row>
    <row r="9377" spans="111:111" ht="15" thickBot="1" x14ac:dyDescent="0.35">
      <c r="DG9377" s="156"/>
    </row>
    <row r="9378" spans="111:111" ht="15" thickBot="1" x14ac:dyDescent="0.35">
      <c r="DG9378" s="156"/>
    </row>
    <row r="9379" spans="111:111" ht="15" thickBot="1" x14ac:dyDescent="0.35">
      <c r="DG9379" s="156"/>
    </row>
    <row r="9380" spans="111:111" ht="15" thickBot="1" x14ac:dyDescent="0.35">
      <c r="DG9380" s="156"/>
    </row>
    <row r="9381" spans="111:111" ht="15" thickBot="1" x14ac:dyDescent="0.35">
      <c r="DG9381" s="156"/>
    </row>
    <row r="9382" spans="111:111" ht="15" thickBot="1" x14ac:dyDescent="0.35">
      <c r="DG9382" s="156"/>
    </row>
    <row r="9383" spans="111:111" ht="15" thickBot="1" x14ac:dyDescent="0.35">
      <c r="DG9383" s="156"/>
    </row>
    <row r="9384" spans="111:111" ht="15" thickBot="1" x14ac:dyDescent="0.35">
      <c r="DG9384" s="156"/>
    </row>
    <row r="9385" spans="111:111" ht="15" thickBot="1" x14ac:dyDescent="0.35">
      <c r="DG9385" s="156"/>
    </row>
    <row r="9386" spans="111:111" ht="15" thickBot="1" x14ac:dyDescent="0.35">
      <c r="DG9386" s="156"/>
    </row>
    <row r="9387" spans="111:111" ht="15" thickBot="1" x14ac:dyDescent="0.35">
      <c r="DG9387" s="156"/>
    </row>
    <row r="9388" spans="111:111" ht="15" thickBot="1" x14ac:dyDescent="0.35">
      <c r="DG9388" s="156"/>
    </row>
    <row r="9389" spans="111:111" ht="15" thickBot="1" x14ac:dyDescent="0.35">
      <c r="DG9389" s="156"/>
    </row>
    <row r="9390" spans="111:111" ht="15" thickBot="1" x14ac:dyDescent="0.35">
      <c r="DG9390" s="156"/>
    </row>
    <row r="9391" spans="111:111" ht="15" thickBot="1" x14ac:dyDescent="0.35">
      <c r="DG9391" s="156"/>
    </row>
    <row r="9392" spans="111:111" ht="15" thickBot="1" x14ac:dyDescent="0.35">
      <c r="DG9392" s="156"/>
    </row>
    <row r="9393" spans="111:111" ht="15" thickBot="1" x14ac:dyDescent="0.35">
      <c r="DG9393" s="156"/>
    </row>
    <row r="9394" spans="111:111" ht="15" thickBot="1" x14ac:dyDescent="0.35">
      <c r="DG9394" s="156"/>
    </row>
    <row r="9395" spans="111:111" ht="15" thickBot="1" x14ac:dyDescent="0.35">
      <c r="DG9395" s="156"/>
    </row>
    <row r="9396" spans="111:111" ht="15" thickBot="1" x14ac:dyDescent="0.35">
      <c r="DG9396" s="156"/>
    </row>
    <row r="9397" spans="111:111" ht="15" thickBot="1" x14ac:dyDescent="0.35">
      <c r="DG9397" s="156"/>
    </row>
    <row r="9398" spans="111:111" ht="15" thickBot="1" x14ac:dyDescent="0.35">
      <c r="DG9398" s="156"/>
    </row>
    <row r="9399" spans="111:111" ht="15" thickBot="1" x14ac:dyDescent="0.35">
      <c r="DG9399" s="156"/>
    </row>
    <row r="9400" spans="111:111" ht="15" thickBot="1" x14ac:dyDescent="0.35">
      <c r="DG9400" s="156"/>
    </row>
    <row r="9401" spans="111:111" ht="15" thickBot="1" x14ac:dyDescent="0.35">
      <c r="DG9401" s="156"/>
    </row>
    <row r="9402" spans="111:111" ht="15" thickBot="1" x14ac:dyDescent="0.35">
      <c r="DG9402" s="156"/>
    </row>
    <row r="9403" spans="111:111" ht="15" thickBot="1" x14ac:dyDescent="0.35">
      <c r="DG9403" s="156"/>
    </row>
    <row r="9404" spans="111:111" ht="15" thickBot="1" x14ac:dyDescent="0.35">
      <c r="DG9404" s="156"/>
    </row>
    <row r="9405" spans="111:111" ht="15" thickBot="1" x14ac:dyDescent="0.35">
      <c r="DG9405" s="156"/>
    </row>
    <row r="9406" spans="111:111" ht="15" thickBot="1" x14ac:dyDescent="0.35">
      <c r="DG9406" s="156"/>
    </row>
    <row r="9407" spans="111:111" ht="15" thickBot="1" x14ac:dyDescent="0.35">
      <c r="DG9407" s="156"/>
    </row>
    <row r="9408" spans="111:111" ht="15" thickBot="1" x14ac:dyDescent="0.35">
      <c r="DG9408" s="156"/>
    </row>
    <row r="9409" spans="111:111" ht="15" thickBot="1" x14ac:dyDescent="0.35">
      <c r="DG9409" s="156"/>
    </row>
    <row r="9410" spans="111:111" ht="15" thickBot="1" x14ac:dyDescent="0.35">
      <c r="DG9410" s="156"/>
    </row>
    <row r="9411" spans="111:111" ht="15" thickBot="1" x14ac:dyDescent="0.35">
      <c r="DG9411" s="156"/>
    </row>
    <row r="9412" spans="111:111" ht="15" thickBot="1" x14ac:dyDescent="0.35">
      <c r="DG9412" s="156"/>
    </row>
    <row r="9413" spans="111:111" ht="15" thickBot="1" x14ac:dyDescent="0.35">
      <c r="DG9413" s="156"/>
    </row>
    <row r="9414" spans="111:111" ht="15" thickBot="1" x14ac:dyDescent="0.35">
      <c r="DG9414" s="156"/>
    </row>
    <row r="9415" spans="111:111" ht="15" thickBot="1" x14ac:dyDescent="0.35">
      <c r="DG9415" s="156"/>
    </row>
    <row r="9416" spans="111:111" ht="15" thickBot="1" x14ac:dyDescent="0.35">
      <c r="DG9416" s="156"/>
    </row>
    <row r="9417" spans="111:111" ht="15" thickBot="1" x14ac:dyDescent="0.35">
      <c r="DG9417" s="156"/>
    </row>
    <row r="9418" spans="111:111" ht="15" thickBot="1" x14ac:dyDescent="0.35">
      <c r="DG9418" s="156"/>
    </row>
    <row r="9419" spans="111:111" ht="15" thickBot="1" x14ac:dyDescent="0.35">
      <c r="DG9419" s="156"/>
    </row>
    <row r="9420" spans="111:111" ht="15" thickBot="1" x14ac:dyDescent="0.35">
      <c r="DG9420" s="156"/>
    </row>
    <row r="9421" spans="111:111" ht="15" thickBot="1" x14ac:dyDescent="0.35">
      <c r="DG9421" s="156"/>
    </row>
    <row r="9422" spans="111:111" ht="15" thickBot="1" x14ac:dyDescent="0.35">
      <c r="DG9422" s="156"/>
    </row>
    <row r="9423" spans="111:111" ht="15" thickBot="1" x14ac:dyDescent="0.35">
      <c r="DG9423" s="156"/>
    </row>
    <row r="9424" spans="111:111" ht="15" thickBot="1" x14ac:dyDescent="0.35">
      <c r="DG9424" s="156"/>
    </row>
    <row r="9425" spans="111:111" ht="15" thickBot="1" x14ac:dyDescent="0.35">
      <c r="DG9425" s="156"/>
    </row>
    <row r="9426" spans="111:111" ht="15" thickBot="1" x14ac:dyDescent="0.35">
      <c r="DG9426" s="156"/>
    </row>
    <row r="9427" spans="111:111" ht="15" thickBot="1" x14ac:dyDescent="0.35">
      <c r="DG9427" s="156"/>
    </row>
    <row r="9428" spans="111:111" ht="15" thickBot="1" x14ac:dyDescent="0.35">
      <c r="DG9428" s="156"/>
    </row>
    <row r="9429" spans="111:111" ht="15" thickBot="1" x14ac:dyDescent="0.35">
      <c r="DG9429" s="156"/>
    </row>
    <row r="9430" spans="111:111" ht="15" thickBot="1" x14ac:dyDescent="0.35">
      <c r="DG9430" s="156"/>
    </row>
    <row r="9431" spans="111:111" ht="15" thickBot="1" x14ac:dyDescent="0.35">
      <c r="DG9431" s="156"/>
    </row>
    <row r="9432" spans="111:111" ht="15" thickBot="1" x14ac:dyDescent="0.35">
      <c r="DG9432" s="156"/>
    </row>
    <row r="9433" spans="111:111" ht="15" thickBot="1" x14ac:dyDescent="0.35">
      <c r="DG9433" s="156"/>
    </row>
    <row r="9434" spans="111:111" ht="15" thickBot="1" x14ac:dyDescent="0.35">
      <c r="DG9434" s="156"/>
    </row>
    <row r="9435" spans="111:111" ht="15" thickBot="1" x14ac:dyDescent="0.35">
      <c r="DG9435" s="156"/>
    </row>
    <row r="9436" spans="111:111" ht="15" thickBot="1" x14ac:dyDescent="0.35">
      <c r="DG9436" s="156"/>
    </row>
    <row r="9437" spans="111:111" ht="15" thickBot="1" x14ac:dyDescent="0.35">
      <c r="DG9437" s="156"/>
    </row>
    <row r="9438" spans="111:111" ht="15" thickBot="1" x14ac:dyDescent="0.35">
      <c r="DG9438" s="156"/>
    </row>
    <row r="9439" spans="111:111" ht="15" thickBot="1" x14ac:dyDescent="0.35">
      <c r="DG9439" s="156"/>
    </row>
    <row r="9440" spans="111:111" ht="15" thickBot="1" x14ac:dyDescent="0.35">
      <c r="DG9440" s="156"/>
    </row>
    <row r="9441" spans="111:111" ht="15" thickBot="1" x14ac:dyDescent="0.35">
      <c r="DG9441" s="156"/>
    </row>
    <row r="9442" spans="111:111" ht="15" thickBot="1" x14ac:dyDescent="0.35">
      <c r="DG9442" s="156"/>
    </row>
    <row r="9443" spans="111:111" ht="15" thickBot="1" x14ac:dyDescent="0.35">
      <c r="DG9443" s="156"/>
    </row>
    <row r="9444" spans="111:111" ht="15" thickBot="1" x14ac:dyDescent="0.35">
      <c r="DG9444" s="156"/>
    </row>
    <row r="9445" spans="111:111" ht="15" thickBot="1" x14ac:dyDescent="0.35">
      <c r="DG9445" s="156"/>
    </row>
    <row r="9446" spans="111:111" ht="15" thickBot="1" x14ac:dyDescent="0.35">
      <c r="DG9446" s="156"/>
    </row>
    <row r="9447" spans="111:111" ht="15" thickBot="1" x14ac:dyDescent="0.35">
      <c r="DG9447" s="156"/>
    </row>
    <row r="9448" spans="111:111" ht="15" thickBot="1" x14ac:dyDescent="0.35">
      <c r="DG9448" s="156"/>
    </row>
    <row r="9449" spans="111:111" ht="15" thickBot="1" x14ac:dyDescent="0.35">
      <c r="DG9449" s="156"/>
    </row>
    <row r="9450" spans="111:111" ht="15" thickBot="1" x14ac:dyDescent="0.35">
      <c r="DG9450" s="156"/>
    </row>
    <row r="9451" spans="111:111" ht="15" thickBot="1" x14ac:dyDescent="0.35">
      <c r="DG9451" s="156"/>
    </row>
    <row r="9452" spans="111:111" ht="15" thickBot="1" x14ac:dyDescent="0.35">
      <c r="DG9452" s="156"/>
    </row>
    <row r="9453" spans="111:111" ht="15" thickBot="1" x14ac:dyDescent="0.35">
      <c r="DG9453" s="156"/>
    </row>
    <row r="9454" spans="111:111" ht="15" thickBot="1" x14ac:dyDescent="0.35">
      <c r="DG9454" s="156"/>
    </row>
    <row r="9455" spans="111:111" ht="15" thickBot="1" x14ac:dyDescent="0.35">
      <c r="DG9455" s="156"/>
    </row>
    <row r="9456" spans="111:111" ht="15" thickBot="1" x14ac:dyDescent="0.35">
      <c r="DG9456" s="156"/>
    </row>
    <row r="9457" spans="111:111" ht="15" thickBot="1" x14ac:dyDescent="0.35">
      <c r="DG9457" s="156"/>
    </row>
    <row r="9458" spans="111:111" ht="15" thickBot="1" x14ac:dyDescent="0.35">
      <c r="DG9458" s="156"/>
    </row>
    <row r="9459" spans="111:111" ht="15" thickBot="1" x14ac:dyDescent="0.35">
      <c r="DG9459" s="156"/>
    </row>
    <row r="9460" spans="111:111" ht="15" thickBot="1" x14ac:dyDescent="0.35">
      <c r="DG9460" s="156"/>
    </row>
    <row r="9461" spans="111:111" ht="15" thickBot="1" x14ac:dyDescent="0.35">
      <c r="DG9461" s="156"/>
    </row>
    <row r="9462" spans="111:111" ht="15" thickBot="1" x14ac:dyDescent="0.35">
      <c r="DG9462" s="156"/>
    </row>
    <row r="9463" spans="111:111" ht="15" thickBot="1" x14ac:dyDescent="0.35">
      <c r="DG9463" s="156"/>
    </row>
    <row r="9464" spans="111:111" ht="15" thickBot="1" x14ac:dyDescent="0.35">
      <c r="DG9464" s="156"/>
    </row>
    <row r="9465" spans="111:111" ht="15" thickBot="1" x14ac:dyDescent="0.35">
      <c r="DG9465" s="156"/>
    </row>
    <row r="9466" spans="111:111" ht="15" thickBot="1" x14ac:dyDescent="0.35">
      <c r="DG9466" s="156"/>
    </row>
    <row r="9467" spans="111:111" ht="15" thickBot="1" x14ac:dyDescent="0.35">
      <c r="DG9467" s="156"/>
    </row>
    <row r="9468" spans="111:111" ht="15" thickBot="1" x14ac:dyDescent="0.35">
      <c r="DG9468" s="156"/>
    </row>
    <row r="9469" spans="111:111" ht="15" thickBot="1" x14ac:dyDescent="0.35">
      <c r="DG9469" s="156"/>
    </row>
    <row r="9470" spans="111:111" ht="15" thickBot="1" x14ac:dyDescent="0.35">
      <c r="DG9470" s="156"/>
    </row>
    <row r="9471" spans="111:111" ht="15" thickBot="1" x14ac:dyDescent="0.35">
      <c r="DG9471" s="156"/>
    </row>
    <row r="9472" spans="111:111" ht="15" thickBot="1" x14ac:dyDescent="0.35">
      <c r="DG9472" s="156"/>
    </row>
    <row r="9473" spans="111:111" ht="15" thickBot="1" x14ac:dyDescent="0.35">
      <c r="DG9473" s="156"/>
    </row>
    <row r="9474" spans="111:111" ht="15" thickBot="1" x14ac:dyDescent="0.35">
      <c r="DG9474" s="156"/>
    </row>
    <row r="9475" spans="111:111" ht="15" thickBot="1" x14ac:dyDescent="0.35">
      <c r="DG9475" s="156"/>
    </row>
    <row r="9476" spans="111:111" ht="15" thickBot="1" x14ac:dyDescent="0.35">
      <c r="DG9476" s="156"/>
    </row>
    <row r="9477" spans="111:111" ht="15" thickBot="1" x14ac:dyDescent="0.35">
      <c r="DG9477" s="156"/>
    </row>
    <row r="9478" spans="111:111" ht="15" thickBot="1" x14ac:dyDescent="0.35">
      <c r="DG9478" s="156"/>
    </row>
    <row r="9479" spans="111:111" ht="15" thickBot="1" x14ac:dyDescent="0.35">
      <c r="DG9479" s="156"/>
    </row>
    <row r="9480" spans="111:111" ht="15" thickBot="1" x14ac:dyDescent="0.35">
      <c r="DG9480" s="156"/>
    </row>
    <row r="9481" spans="111:111" ht="15" thickBot="1" x14ac:dyDescent="0.35">
      <c r="DG9481" s="156"/>
    </row>
    <row r="9482" spans="111:111" ht="15" thickBot="1" x14ac:dyDescent="0.35">
      <c r="DG9482" s="156"/>
    </row>
    <row r="9483" spans="111:111" ht="15" thickBot="1" x14ac:dyDescent="0.35">
      <c r="DG9483" s="156"/>
    </row>
    <row r="9484" spans="111:111" ht="15" thickBot="1" x14ac:dyDescent="0.35">
      <c r="DG9484" s="156"/>
    </row>
    <row r="9485" spans="111:111" ht="15" thickBot="1" x14ac:dyDescent="0.35">
      <c r="DG9485" s="156"/>
    </row>
    <row r="9486" spans="111:111" ht="15" thickBot="1" x14ac:dyDescent="0.35">
      <c r="DG9486" s="156"/>
    </row>
    <row r="9487" spans="111:111" ht="15" thickBot="1" x14ac:dyDescent="0.35">
      <c r="DG9487" s="156"/>
    </row>
    <row r="9488" spans="111:111" ht="15" thickBot="1" x14ac:dyDescent="0.35">
      <c r="DG9488" s="156"/>
    </row>
    <row r="9489" spans="111:111" ht="15" thickBot="1" x14ac:dyDescent="0.35">
      <c r="DG9489" s="156"/>
    </row>
    <row r="9490" spans="111:111" ht="15" thickBot="1" x14ac:dyDescent="0.35">
      <c r="DG9490" s="156"/>
    </row>
    <row r="9491" spans="111:111" ht="15" thickBot="1" x14ac:dyDescent="0.35">
      <c r="DG9491" s="156"/>
    </row>
    <row r="9492" spans="111:111" ht="15" thickBot="1" x14ac:dyDescent="0.35">
      <c r="DG9492" s="156"/>
    </row>
    <row r="9493" spans="111:111" ht="15" thickBot="1" x14ac:dyDescent="0.35">
      <c r="DG9493" s="156"/>
    </row>
    <row r="9494" spans="111:111" ht="15" thickBot="1" x14ac:dyDescent="0.35">
      <c r="DG9494" s="156"/>
    </row>
    <row r="9495" spans="111:111" ht="15" thickBot="1" x14ac:dyDescent="0.35">
      <c r="DG9495" s="156"/>
    </row>
    <row r="9496" spans="111:111" ht="15" thickBot="1" x14ac:dyDescent="0.35">
      <c r="DG9496" s="156"/>
    </row>
    <row r="9497" spans="111:111" ht="15" thickBot="1" x14ac:dyDescent="0.35">
      <c r="DG9497" s="156"/>
    </row>
    <row r="9498" spans="111:111" ht="15" thickBot="1" x14ac:dyDescent="0.35">
      <c r="DG9498" s="156"/>
    </row>
    <row r="9499" spans="111:111" ht="15" thickBot="1" x14ac:dyDescent="0.35">
      <c r="DG9499" s="156"/>
    </row>
    <row r="9500" spans="111:111" ht="15" thickBot="1" x14ac:dyDescent="0.35">
      <c r="DG9500" s="156"/>
    </row>
    <row r="9501" spans="111:111" ht="15" thickBot="1" x14ac:dyDescent="0.35">
      <c r="DG9501" s="156"/>
    </row>
    <row r="9502" spans="111:111" ht="15" thickBot="1" x14ac:dyDescent="0.35">
      <c r="DG9502" s="156"/>
    </row>
    <row r="9503" spans="111:111" ht="15" thickBot="1" x14ac:dyDescent="0.35">
      <c r="DG9503" s="156"/>
    </row>
    <row r="9504" spans="111:111" ht="15" thickBot="1" x14ac:dyDescent="0.35">
      <c r="DG9504" s="156"/>
    </row>
    <row r="9505" spans="111:111" ht="15" thickBot="1" x14ac:dyDescent="0.35">
      <c r="DG9505" s="156"/>
    </row>
    <row r="9506" spans="111:111" ht="15" thickBot="1" x14ac:dyDescent="0.35">
      <c r="DG9506" s="156"/>
    </row>
    <row r="9507" spans="111:111" ht="15" thickBot="1" x14ac:dyDescent="0.35">
      <c r="DG9507" s="156"/>
    </row>
    <row r="9508" spans="111:111" ht="15" thickBot="1" x14ac:dyDescent="0.35">
      <c r="DG9508" s="156"/>
    </row>
    <row r="9509" spans="111:111" ht="15" thickBot="1" x14ac:dyDescent="0.35">
      <c r="DG9509" s="156"/>
    </row>
    <row r="9510" spans="111:111" ht="15" thickBot="1" x14ac:dyDescent="0.35">
      <c r="DG9510" s="156"/>
    </row>
    <row r="9511" spans="111:111" ht="15" thickBot="1" x14ac:dyDescent="0.35">
      <c r="DG9511" s="156"/>
    </row>
    <row r="9512" spans="111:111" ht="15" thickBot="1" x14ac:dyDescent="0.35">
      <c r="DG9512" s="156"/>
    </row>
    <row r="9513" spans="111:111" ht="15" thickBot="1" x14ac:dyDescent="0.35">
      <c r="DG9513" s="156"/>
    </row>
    <row r="9514" spans="111:111" ht="15" thickBot="1" x14ac:dyDescent="0.35">
      <c r="DG9514" s="156"/>
    </row>
    <row r="9515" spans="111:111" ht="15" thickBot="1" x14ac:dyDescent="0.35">
      <c r="DG9515" s="156"/>
    </row>
    <row r="9516" spans="111:111" ht="15" thickBot="1" x14ac:dyDescent="0.35">
      <c r="DG9516" s="156"/>
    </row>
    <row r="9517" spans="111:111" ht="15" thickBot="1" x14ac:dyDescent="0.35">
      <c r="DG9517" s="156"/>
    </row>
    <row r="9518" spans="111:111" ht="15" thickBot="1" x14ac:dyDescent="0.35">
      <c r="DG9518" s="156"/>
    </row>
    <row r="9519" spans="111:111" ht="15" thickBot="1" x14ac:dyDescent="0.35">
      <c r="DG9519" s="156"/>
    </row>
    <row r="9520" spans="111:111" ht="15" thickBot="1" x14ac:dyDescent="0.35">
      <c r="DG9520" s="156"/>
    </row>
    <row r="9521" spans="111:111" ht="15" thickBot="1" x14ac:dyDescent="0.35">
      <c r="DG9521" s="156"/>
    </row>
    <row r="9522" spans="111:111" ht="15" thickBot="1" x14ac:dyDescent="0.35">
      <c r="DG9522" s="156"/>
    </row>
    <row r="9523" spans="111:111" ht="15" thickBot="1" x14ac:dyDescent="0.35">
      <c r="DG9523" s="156"/>
    </row>
    <row r="9524" spans="111:111" ht="15" thickBot="1" x14ac:dyDescent="0.35">
      <c r="DG9524" s="156"/>
    </row>
    <row r="9525" spans="111:111" ht="15" thickBot="1" x14ac:dyDescent="0.35">
      <c r="DG9525" s="156"/>
    </row>
    <row r="9526" spans="111:111" ht="15" thickBot="1" x14ac:dyDescent="0.35">
      <c r="DG9526" s="156"/>
    </row>
    <row r="9527" spans="111:111" ht="15" thickBot="1" x14ac:dyDescent="0.35">
      <c r="DG9527" s="156"/>
    </row>
    <row r="9528" spans="111:111" ht="15" thickBot="1" x14ac:dyDescent="0.35">
      <c r="DG9528" s="156"/>
    </row>
    <row r="9529" spans="111:111" ht="15" thickBot="1" x14ac:dyDescent="0.35">
      <c r="DG9529" s="156"/>
    </row>
    <row r="9530" spans="111:111" ht="15" thickBot="1" x14ac:dyDescent="0.35">
      <c r="DG9530" s="156"/>
    </row>
    <row r="9531" spans="111:111" ht="15" thickBot="1" x14ac:dyDescent="0.35">
      <c r="DG9531" s="156"/>
    </row>
    <row r="9532" spans="111:111" ht="15" thickBot="1" x14ac:dyDescent="0.35">
      <c r="DG9532" s="156"/>
    </row>
    <row r="9533" spans="111:111" ht="15" thickBot="1" x14ac:dyDescent="0.35">
      <c r="DG9533" s="156"/>
    </row>
    <row r="9534" spans="111:111" ht="15" thickBot="1" x14ac:dyDescent="0.35">
      <c r="DG9534" s="156"/>
    </row>
    <row r="9535" spans="111:111" ht="15" thickBot="1" x14ac:dyDescent="0.35">
      <c r="DG9535" s="156"/>
    </row>
    <row r="9536" spans="111:111" ht="15" thickBot="1" x14ac:dyDescent="0.35">
      <c r="DG9536" s="156"/>
    </row>
    <row r="9537" spans="111:111" ht="15" thickBot="1" x14ac:dyDescent="0.35">
      <c r="DG9537" s="156"/>
    </row>
    <row r="9538" spans="111:111" ht="15" thickBot="1" x14ac:dyDescent="0.35">
      <c r="DG9538" s="156"/>
    </row>
    <row r="9539" spans="111:111" ht="15" thickBot="1" x14ac:dyDescent="0.35">
      <c r="DG9539" s="156"/>
    </row>
    <row r="9540" spans="111:111" ht="15" thickBot="1" x14ac:dyDescent="0.35">
      <c r="DG9540" s="156"/>
    </row>
    <row r="9541" spans="111:111" ht="15" thickBot="1" x14ac:dyDescent="0.35">
      <c r="DG9541" s="156"/>
    </row>
    <row r="9542" spans="111:111" ht="15" thickBot="1" x14ac:dyDescent="0.35">
      <c r="DG9542" s="156"/>
    </row>
    <row r="9543" spans="111:111" ht="15" thickBot="1" x14ac:dyDescent="0.35">
      <c r="DG9543" s="156"/>
    </row>
    <row r="9544" spans="111:111" ht="15" thickBot="1" x14ac:dyDescent="0.35">
      <c r="DG9544" s="156"/>
    </row>
    <row r="9545" spans="111:111" ht="15" thickBot="1" x14ac:dyDescent="0.35">
      <c r="DG9545" s="156"/>
    </row>
    <row r="9546" spans="111:111" ht="15" thickBot="1" x14ac:dyDescent="0.35">
      <c r="DG9546" s="156"/>
    </row>
    <row r="9547" spans="111:111" ht="15" thickBot="1" x14ac:dyDescent="0.35">
      <c r="DG9547" s="156"/>
    </row>
    <row r="9548" spans="111:111" ht="15" thickBot="1" x14ac:dyDescent="0.35">
      <c r="DG9548" s="156"/>
    </row>
    <row r="9549" spans="111:111" ht="15" thickBot="1" x14ac:dyDescent="0.35">
      <c r="DG9549" s="156"/>
    </row>
    <row r="9550" spans="111:111" ht="15" thickBot="1" x14ac:dyDescent="0.35">
      <c r="DG9550" s="156"/>
    </row>
    <row r="9551" spans="111:111" ht="15" thickBot="1" x14ac:dyDescent="0.35">
      <c r="DG9551" s="156"/>
    </row>
    <row r="9552" spans="111:111" ht="15" thickBot="1" x14ac:dyDescent="0.35">
      <c r="DG9552" s="156"/>
    </row>
    <row r="9553" spans="111:111" ht="15" thickBot="1" x14ac:dyDescent="0.35">
      <c r="DG9553" s="156"/>
    </row>
    <row r="9554" spans="111:111" ht="15" thickBot="1" x14ac:dyDescent="0.35">
      <c r="DG9554" s="156"/>
    </row>
    <row r="9555" spans="111:111" ht="15" thickBot="1" x14ac:dyDescent="0.35">
      <c r="DG9555" s="156"/>
    </row>
    <row r="9556" spans="111:111" ht="15" thickBot="1" x14ac:dyDescent="0.35">
      <c r="DG9556" s="156"/>
    </row>
    <row r="9557" spans="111:111" ht="15" thickBot="1" x14ac:dyDescent="0.35">
      <c r="DG9557" s="156"/>
    </row>
    <row r="9558" spans="111:111" ht="15" thickBot="1" x14ac:dyDescent="0.35">
      <c r="DG9558" s="156"/>
    </row>
    <row r="9559" spans="111:111" ht="15" thickBot="1" x14ac:dyDescent="0.35">
      <c r="DG9559" s="156"/>
    </row>
    <row r="9560" spans="111:111" ht="15" thickBot="1" x14ac:dyDescent="0.35">
      <c r="DG9560" s="156"/>
    </row>
    <row r="9561" spans="111:111" ht="15" thickBot="1" x14ac:dyDescent="0.35">
      <c r="DG9561" s="156"/>
    </row>
    <row r="9562" spans="111:111" ht="15" thickBot="1" x14ac:dyDescent="0.35">
      <c r="DG9562" s="156"/>
    </row>
    <row r="9563" spans="111:111" ht="15" thickBot="1" x14ac:dyDescent="0.35">
      <c r="DG9563" s="156"/>
    </row>
    <row r="9564" spans="111:111" ht="15" thickBot="1" x14ac:dyDescent="0.35">
      <c r="DG9564" s="156"/>
    </row>
    <row r="9565" spans="111:111" ht="15" thickBot="1" x14ac:dyDescent="0.35">
      <c r="DG9565" s="156"/>
    </row>
    <row r="9566" spans="111:111" ht="15" thickBot="1" x14ac:dyDescent="0.35">
      <c r="DG9566" s="156"/>
    </row>
    <row r="9567" spans="111:111" ht="15" thickBot="1" x14ac:dyDescent="0.35">
      <c r="DG9567" s="156"/>
    </row>
    <row r="9568" spans="111:111" ht="15" thickBot="1" x14ac:dyDescent="0.35">
      <c r="DG9568" s="156"/>
    </row>
    <row r="9569" spans="111:111" ht="15" thickBot="1" x14ac:dyDescent="0.35">
      <c r="DG9569" s="156"/>
    </row>
    <row r="9570" spans="111:111" ht="15" thickBot="1" x14ac:dyDescent="0.35">
      <c r="DG9570" s="156"/>
    </row>
    <row r="9571" spans="111:111" ht="15" thickBot="1" x14ac:dyDescent="0.35">
      <c r="DG9571" s="156"/>
    </row>
    <row r="9572" spans="111:111" ht="15" thickBot="1" x14ac:dyDescent="0.35">
      <c r="DG9572" s="156"/>
    </row>
    <row r="9573" spans="111:111" ht="15" thickBot="1" x14ac:dyDescent="0.35">
      <c r="DG9573" s="156"/>
    </row>
    <row r="9574" spans="111:111" ht="15" thickBot="1" x14ac:dyDescent="0.35">
      <c r="DG9574" s="156"/>
    </row>
    <row r="9575" spans="111:111" ht="15" thickBot="1" x14ac:dyDescent="0.35">
      <c r="DG9575" s="156"/>
    </row>
    <row r="9576" spans="111:111" ht="15" thickBot="1" x14ac:dyDescent="0.35">
      <c r="DG9576" s="156"/>
    </row>
    <row r="9577" spans="111:111" ht="15" thickBot="1" x14ac:dyDescent="0.35">
      <c r="DG9577" s="156"/>
    </row>
    <row r="9578" spans="111:111" ht="15" thickBot="1" x14ac:dyDescent="0.35">
      <c r="DG9578" s="156"/>
    </row>
    <row r="9579" spans="111:111" ht="15" thickBot="1" x14ac:dyDescent="0.35">
      <c r="DG9579" s="156"/>
    </row>
    <row r="9580" spans="111:111" ht="15" thickBot="1" x14ac:dyDescent="0.35">
      <c r="DG9580" s="156"/>
    </row>
    <row r="9581" spans="111:111" ht="15" thickBot="1" x14ac:dyDescent="0.35">
      <c r="DG9581" s="156"/>
    </row>
    <row r="9582" spans="111:111" ht="15" thickBot="1" x14ac:dyDescent="0.35">
      <c r="DG9582" s="156"/>
    </row>
    <row r="9583" spans="111:111" ht="15" thickBot="1" x14ac:dyDescent="0.35">
      <c r="DG9583" s="156"/>
    </row>
    <row r="9584" spans="111:111" ht="15" thickBot="1" x14ac:dyDescent="0.35">
      <c r="DG9584" s="156"/>
    </row>
    <row r="9585" spans="111:111" ht="15" thickBot="1" x14ac:dyDescent="0.35">
      <c r="DG9585" s="156"/>
    </row>
    <row r="9586" spans="111:111" ht="15" thickBot="1" x14ac:dyDescent="0.35">
      <c r="DG9586" s="156"/>
    </row>
    <row r="9587" spans="111:111" ht="15" thickBot="1" x14ac:dyDescent="0.35">
      <c r="DG9587" s="156"/>
    </row>
    <row r="9588" spans="111:111" ht="15" thickBot="1" x14ac:dyDescent="0.35">
      <c r="DG9588" s="156"/>
    </row>
    <row r="9589" spans="111:111" ht="15" thickBot="1" x14ac:dyDescent="0.35">
      <c r="DG9589" s="156"/>
    </row>
    <row r="9590" spans="111:111" ht="15" thickBot="1" x14ac:dyDescent="0.35">
      <c r="DG9590" s="156"/>
    </row>
    <row r="9591" spans="111:111" ht="15" thickBot="1" x14ac:dyDescent="0.35">
      <c r="DG9591" s="156"/>
    </row>
    <row r="9592" spans="111:111" ht="15" thickBot="1" x14ac:dyDescent="0.35">
      <c r="DG9592" s="156"/>
    </row>
    <row r="9593" spans="111:111" ht="15" thickBot="1" x14ac:dyDescent="0.35">
      <c r="DG9593" s="156"/>
    </row>
    <row r="9594" spans="111:111" ht="15" thickBot="1" x14ac:dyDescent="0.35">
      <c r="DG9594" s="156"/>
    </row>
    <row r="9595" spans="111:111" ht="15" thickBot="1" x14ac:dyDescent="0.35">
      <c r="DG9595" s="156"/>
    </row>
    <row r="9596" spans="111:111" ht="15" thickBot="1" x14ac:dyDescent="0.35">
      <c r="DG9596" s="156"/>
    </row>
    <row r="9597" spans="111:111" ht="15" thickBot="1" x14ac:dyDescent="0.35">
      <c r="DG9597" s="156"/>
    </row>
    <row r="9598" spans="111:111" ht="15" thickBot="1" x14ac:dyDescent="0.35">
      <c r="DG9598" s="156"/>
    </row>
    <row r="9599" spans="111:111" ht="15" thickBot="1" x14ac:dyDescent="0.35">
      <c r="DG9599" s="156"/>
    </row>
    <row r="9600" spans="111:111" ht="15" thickBot="1" x14ac:dyDescent="0.35">
      <c r="DG9600" s="156"/>
    </row>
    <row r="9601" spans="111:111" ht="15" thickBot="1" x14ac:dyDescent="0.35">
      <c r="DG9601" s="156"/>
    </row>
    <row r="9602" spans="111:111" ht="15" thickBot="1" x14ac:dyDescent="0.35">
      <c r="DG9602" s="156"/>
    </row>
    <row r="9603" spans="111:111" ht="15" thickBot="1" x14ac:dyDescent="0.35">
      <c r="DG9603" s="156"/>
    </row>
    <row r="9604" spans="111:111" ht="15" thickBot="1" x14ac:dyDescent="0.35">
      <c r="DG9604" s="156"/>
    </row>
    <row r="9605" spans="111:111" ht="15" thickBot="1" x14ac:dyDescent="0.35">
      <c r="DG9605" s="156"/>
    </row>
    <row r="9606" spans="111:111" ht="15" thickBot="1" x14ac:dyDescent="0.35">
      <c r="DG9606" s="156"/>
    </row>
    <row r="9607" spans="111:111" ht="15" thickBot="1" x14ac:dyDescent="0.35">
      <c r="DG9607" s="156"/>
    </row>
    <row r="9608" spans="111:111" ht="15" thickBot="1" x14ac:dyDescent="0.35">
      <c r="DG9608" s="156"/>
    </row>
    <row r="9609" spans="111:111" ht="15" thickBot="1" x14ac:dyDescent="0.35">
      <c r="DG9609" s="156"/>
    </row>
    <row r="9610" spans="111:111" ht="15" thickBot="1" x14ac:dyDescent="0.35">
      <c r="DG9610" s="156"/>
    </row>
    <row r="9611" spans="111:111" ht="15" thickBot="1" x14ac:dyDescent="0.35">
      <c r="DG9611" s="156"/>
    </row>
    <row r="9612" spans="111:111" ht="15" thickBot="1" x14ac:dyDescent="0.35">
      <c r="DG9612" s="156"/>
    </row>
    <row r="9613" spans="111:111" ht="15" thickBot="1" x14ac:dyDescent="0.35">
      <c r="DG9613" s="156"/>
    </row>
    <row r="9614" spans="111:111" ht="15" thickBot="1" x14ac:dyDescent="0.35">
      <c r="DG9614" s="156"/>
    </row>
    <row r="9615" spans="111:111" ht="15" thickBot="1" x14ac:dyDescent="0.35">
      <c r="DG9615" s="156"/>
    </row>
    <row r="9616" spans="111:111" ht="15" thickBot="1" x14ac:dyDescent="0.35">
      <c r="DG9616" s="156"/>
    </row>
    <row r="9617" spans="111:111" ht="15" thickBot="1" x14ac:dyDescent="0.35">
      <c r="DG9617" s="156"/>
    </row>
    <row r="9618" spans="111:111" ht="15" thickBot="1" x14ac:dyDescent="0.35">
      <c r="DG9618" s="156"/>
    </row>
    <row r="9619" spans="111:111" ht="15" thickBot="1" x14ac:dyDescent="0.35">
      <c r="DG9619" s="156"/>
    </row>
    <row r="9620" spans="111:111" ht="15" thickBot="1" x14ac:dyDescent="0.35">
      <c r="DG9620" s="156"/>
    </row>
    <row r="9621" spans="111:111" ht="15" thickBot="1" x14ac:dyDescent="0.35">
      <c r="DG9621" s="156"/>
    </row>
    <row r="9622" spans="111:111" ht="15" thickBot="1" x14ac:dyDescent="0.35">
      <c r="DG9622" s="156"/>
    </row>
    <row r="9623" spans="111:111" ht="15" thickBot="1" x14ac:dyDescent="0.35">
      <c r="DG9623" s="156"/>
    </row>
    <row r="9624" spans="111:111" ht="15" thickBot="1" x14ac:dyDescent="0.35">
      <c r="DG9624" s="156"/>
    </row>
    <row r="9625" spans="111:111" ht="15" thickBot="1" x14ac:dyDescent="0.35">
      <c r="DG9625" s="156"/>
    </row>
    <row r="9626" spans="111:111" ht="15" thickBot="1" x14ac:dyDescent="0.35">
      <c r="DG9626" s="156"/>
    </row>
    <row r="9627" spans="111:111" ht="15" thickBot="1" x14ac:dyDescent="0.35">
      <c r="DG9627" s="156"/>
    </row>
    <row r="9628" spans="111:111" ht="15" thickBot="1" x14ac:dyDescent="0.35">
      <c r="DG9628" s="156"/>
    </row>
    <row r="9629" spans="111:111" ht="15" thickBot="1" x14ac:dyDescent="0.35">
      <c r="DG9629" s="156"/>
    </row>
    <row r="9630" spans="111:111" ht="15" thickBot="1" x14ac:dyDescent="0.35">
      <c r="DG9630" s="156"/>
    </row>
    <row r="9631" spans="111:111" ht="15" thickBot="1" x14ac:dyDescent="0.35">
      <c r="DG9631" s="156"/>
    </row>
    <row r="9632" spans="111:111" ht="15" thickBot="1" x14ac:dyDescent="0.35">
      <c r="DG9632" s="156"/>
    </row>
    <row r="9633" spans="111:111" ht="15" thickBot="1" x14ac:dyDescent="0.35">
      <c r="DG9633" s="156"/>
    </row>
    <row r="9634" spans="111:111" ht="15" thickBot="1" x14ac:dyDescent="0.35">
      <c r="DG9634" s="156"/>
    </row>
    <row r="9635" spans="111:111" ht="15" thickBot="1" x14ac:dyDescent="0.35">
      <c r="DG9635" s="156"/>
    </row>
    <row r="9636" spans="111:111" ht="15" thickBot="1" x14ac:dyDescent="0.35">
      <c r="DG9636" s="156"/>
    </row>
    <row r="9637" spans="111:111" ht="15" thickBot="1" x14ac:dyDescent="0.35">
      <c r="DG9637" s="156"/>
    </row>
    <row r="9638" spans="111:111" ht="15" thickBot="1" x14ac:dyDescent="0.35">
      <c r="DG9638" s="156"/>
    </row>
    <row r="9639" spans="111:111" ht="15" thickBot="1" x14ac:dyDescent="0.35">
      <c r="DG9639" s="156"/>
    </row>
    <row r="9640" spans="111:111" ht="15" thickBot="1" x14ac:dyDescent="0.35">
      <c r="DG9640" s="156"/>
    </row>
    <row r="9641" spans="111:111" ht="15" thickBot="1" x14ac:dyDescent="0.35">
      <c r="DG9641" s="156"/>
    </row>
    <row r="9642" spans="111:111" ht="15" thickBot="1" x14ac:dyDescent="0.35">
      <c r="DG9642" s="156"/>
    </row>
    <row r="9643" spans="111:111" ht="15" thickBot="1" x14ac:dyDescent="0.35">
      <c r="DG9643" s="156"/>
    </row>
    <row r="9644" spans="111:111" ht="15" thickBot="1" x14ac:dyDescent="0.35">
      <c r="DG9644" s="156"/>
    </row>
    <row r="9645" spans="111:111" ht="15" thickBot="1" x14ac:dyDescent="0.35">
      <c r="DG9645" s="156"/>
    </row>
    <row r="9646" spans="111:111" ht="15" thickBot="1" x14ac:dyDescent="0.35">
      <c r="DG9646" s="156"/>
    </row>
    <row r="9647" spans="111:111" ht="15" thickBot="1" x14ac:dyDescent="0.35">
      <c r="DG9647" s="156"/>
    </row>
    <row r="9648" spans="111:111" ht="15" thickBot="1" x14ac:dyDescent="0.35">
      <c r="DG9648" s="156"/>
    </row>
    <row r="9649" spans="111:111" ht="15" thickBot="1" x14ac:dyDescent="0.35">
      <c r="DG9649" s="156"/>
    </row>
    <row r="9650" spans="111:111" ht="15" thickBot="1" x14ac:dyDescent="0.35">
      <c r="DG9650" s="156"/>
    </row>
    <row r="9651" spans="111:111" ht="15" thickBot="1" x14ac:dyDescent="0.35">
      <c r="DG9651" s="156"/>
    </row>
    <row r="9652" spans="111:111" ht="15" thickBot="1" x14ac:dyDescent="0.35">
      <c r="DG9652" s="156"/>
    </row>
    <row r="9653" spans="111:111" ht="15" thickBot="1" x14ac:dyDescent="0.35">
      <c r="DG9653" s="156"/>
    </row>
    <row r="9654" spans="111:111" ht="15" thickBot="1" x14ac:dyDescent="0.35">
      <c r="DG9654" s="156"/>
    </row>
    <row r="9655" spans="111:111" ht="15" thickBot="1" x14ac:dyDescent="0.35">
      <c r="DG9655" s="156"/>
    </row>
    <row r="9656" spans="111:111" ht="15" thickBot="1" x14ac:dyDescent="0.35">
      <c r="DG9656" s="156"/>
    </row>
    <row r="9657" spans="111:111" ht="15" thickBot="1" x14ac:dyDescent="0.35">
      <c r="DG9657" s="156"/>
    </row>
    <row r="9658" spans="111:111" ht="15" thickBot="1" x14ac:dyDescent="0.35">
      <c r="DG9658" s="156"/>
    </row>
    <row r="9659" spans="111:111" ht="15" thickBot="1" x14ac:dyDescent="0.35">
      <c r="DG9659" s="156"/>
    </row>
    <row r="9660" spans="111:111" ht="15" thickBot="1" x14ac:dyDescent="0.35">
      <c r="DG9660" s="156"/>
    </row>
    <row r="9661" spans="111:111" ht="15" thickBot="1" x14ac:dyDescent="0.35">
      <c r="DG9661" s="156"/>
    </row>
    <row r="9662" spans="111:111" ht="15" thickBot="1" x14ac:dyDescent="0.35">
      <c r="DG9662" s="156"/>
    </row>
    <row r="9663" spans="111:111" ht="15" thickBot="1" x14ac:dyDescent="0.35">
      <c r="DG9663" s="156"/>
    </row>
    <row r="9664" spans="111:111" ht="15" thickBot="1" x14ac:dyDescent="0.35">
      <c r="DG9664" s="156"/>
    </row>
    <row r="9665" spans="111:111" ht="15" thickBot="1" x14ac:dyDescent="0.35">
      <c r="DG9665" s="156"/>
    </row>
    <row r="9666" spans="111:111" ht="15" thickBot="1" x14ac:dyDescent="0.35">
      <c r="DG9666" s="156"/>
    </row>
    <row r="9667" spans="111:111" ht="15" thickBot="1" x14ac:dyDescent="0.35">
      <c r="DG9667" s="156"/>
    </row>
    <row r="9668" spans="111:111" ht="15" thickBot="1" x14ac:dyDescent="0.35">
      <c r="DG9668" s="156"/>
    </row>
    <row r="9669" spans="111:111" ht="15" thickBot="1" x14ac:dyDescent="0.35">
      <c r="DG9669" s="156"/>
    </row>
    <row r="9670" spans="111:111" ht="15" thickBot="1" x14ac:dyDescent="0.35">
      <c r="DG9670" s="156"/>
    </row>
    <row r="9671" spans="111:111" ht="15" thickBot="1" x14ac:dyDescent="0.35">
      <c r="DG9671" s="156"/>
    </row>
    <row r="9672" spans="111:111" ht="15" thickBot="1" x14ac:dyDescent="0.35">
      <c r="DG9672" s="156"/>
    </row>
    <row r="9673" spans="111:111" ht="15" thickBot="1" x14ac:dyDescent="0.35">
      <c r="DG9673" s="156"/>
    </row>
    <row r="9674" spans="111:111" ht="15" thickBot="1" x14ac:dyDescent="0.35">
      <c r="DG9674" s="156"/>
    </row>
    <row r="9675" spans="111:111" ht="15" thickBot="1" x14ac:dyDescent="0.35">
      <c r="DG9675" s="156"/>
    </row>
    <row r="9676" spans="111:111" ht="15" thickBot="1" x14ac:dyDescent="0.35">
      <c r="DG9676" s="156"/>
    </row>
    <row r="9677" spans="111:111" ht="15" thickBot="1" x14ac:dyDescent="0.35">
      <c r="DG9677" s="156"/>
    </row>
    <row r="9678" spans="111:111" ht="15" thickBot="1" x14ac:dyDescent="0.35">
      <c r="DG9678" s="156"/>
    </row>
    <row r="9679" spans="111:111" ht="15" thickBot="1" x14ac:dyDescent="0.35">
      <c r="DG9679" s="156"/>
    </row>
    <row r="9680" spans="111:111" ht="15" thickBot="1" x14ac:dyDescent="0.35">
      <c r="DG9680" s="156"/>
    </row>
    <row r="9681" spans="111:111" ht="15" thickBot="1" x14ac:dyDescent="0.35">
      <c r="DG9681" s="156"/>
    </row>
    <row r="9682" spans="111:111" ht="15" thickBot="1" x14ac:dyDescent="0.35">
      <c r="DG9682" s="156"/>
    </row>
    <row r="9683" spans="111:111" ht="15" thickBot="1" x14ac:dyDescent="0.35">
      <c r="DG9683" s="156"/>
    </row>
    <row r="9684" spans="111:111" ht="15" thickBot="1" x14ac:dyDescent="0.35">
      <c r="DG9684" s="156"/>
    </row>
    <row r="9685" spans="111:111" ht="15" thickBot="1" x14ac:dyDescent="0.35">
      <c r="DG9685" s="156"/>
    </row>
    <row r="9686" spans="111:111" ht="15" thickBot="1" x14ac:dyDescent="0.35">
      <c r="DG9686" s="156"/>
    </row>
    <row r="9687" spans="111:111" ht="15" thickBot="1" x14ac:dyDescent="0.35">
      <c r="DG9687" s="156"/>
    </row>
    <row r="9688" spans="111:111" ht="15" thickBot="1" x14ac:dyDescent="0.35">
      <c r="DG9688" s="156"/>
    </row>
    <row r="9689" spans="111:111" ht="15" thickBot="1" x14ac:dyDescent="0.35">
      <c r="DG9689" s="156"/>
    </row>
    <row r="9690" spans="111:111" ht="15" thickBot="1" x14ac:dyDescent="0.35">
      <c r="DG9690" s="156"/>
    </row>
    <row r="9691" spans="111:111" ht="15" thickBot="1" x14ac:dyDescent="0.35">
      <c r="DG9691" s="156"/>
    </row>
    <row r="9692" spans="111:111" ht="15" thickBot="1" x14ac:dyDescent="0.35">
      <c r="DG9692" s="156"/>
    </row>
    <row r="9693" spans="111:111" ht="15" thickBot="1" x14ac:dyDescent="0.35">
      <c r="DG9693" s="156"/>
    </row>
    <row r="9694" spans="111:111" ht="15" thickBot="1" x14ac:dyDescent="0.35">
      <c r="DG9694" s="156"/>
    </row>
    <row r="9695" spans="111:111" ht="15" thickBot="1" x14ac:dyDescent="0.35">
      <c r="DG9695" s="156"/>
    </row>
    <row r="9696" spans="111:111" ht="15" thickBot="1" x14ac:dyDescent="0.35">
      <c r="DG9696" s="156"/>
    </row>
    <row r="9697" spans="111:111" ht="15" thickBot="1" x14ac:dyDescent="0.35">
      <c r="DG9697" s="156"/>
    </row>
    <row r="9698" spans="111:111" ht="15" thickBot="1" x14ac:dyDescent="0.35">
      <c r="DG9698" s="156"/>
    </row>
    <row r="9699" spans="111:111" ht="15" thickBot="1" x14ac:dyDescent="0.35">
      <c r="DG9699" s="156"/>
    </row>
    <row r="9700" spans="111:111" ht="15" thickBot="1" x14ac:dyDescent="0.35">
      <c r="DG9700" s="156"/>
    </row>
    <row r="9701" spans="111:111" ht="15" thickBot="1" x14ac:dyDescent="0.35">
      <c r="DG9701" s="156"/>
    </row>
    <row r="9702" spans="111:111" ht="15" thickBot="1" x14ac:dyDescent="0.35">
      <c r="DG9702" s="156"/>
    </row>
    <row r="9703" spans="111:111" ht="15" thickBot="1" x14ac:dyDescent="0.35">
      <c r="DG9703" s="156"/>
    </row>
    <row r="9704" spans="111:111" ht="15" thickBot="1" x14ac:dyDescent="0.35">
      <c r="DG9704" s="156"/>
    </row>
    <row r="9705" spans="111:111" ht="15" thickBot="1" x14ac:dyDescent="0.35">
      <c r="DG9705" s="156"/>
    </row>
    <row r="9706" spans="111:111" ht="15" thickBot="1" x14ac:dyDescent="0.35">
      <c r="DG9706" s="156"/>
    </row>
    <row r="9707" spans="111:111" ht="15" thickBot="1" x14ac:dyDescent="0.35">
      <c r="DG9707" s="156"/>
    </row>
    <row r="9708" spans="111:111" ht="15" thickBot="1" x14ac:dyDescent="0.35">
      <c r="DG9708" s="156"/>
    </row>
    <row r="9709" spans="111:111" ht="15" thickBot="1" x14ac:dyDescent="0.35">
      <c r="DG9709" s="156"/>
    </row>
    <row r="9710" spans="111:111" ht="15" thickBot="1" x14ac:dyDescent="0.35">
      <c r="DG9710" s="156"/>
    </row>
    <row r="9711" spans="111:111" ht="15" thickBot="1" x14ac:dyDescent="0.35">
      <c r="DG9711" s="156"/>
    </row>
    <row r="9712" spans="111:111" ht="15" thickBot="1" x14ac:dyDescent="0.35">
      <c r="DG9712" s="156"/>
    </row>
    <row r="9713" spans="111:111" ht="15" thickBot="1" x14ac:dyDescent="0.35">
      <c r="DG9713" s="156"/>
    </row>
    <row r="9714" spans="111:111" ht="15" thickBot="1" x14ac:dyDescent="0.35">
      <c r="DG9714" s="156"/>
    </row>
    <row r="9715" spans="111:111" ht="15" thickBot="1" x14ac:dyDescent="0.35">
      <c r="DG9715" s="156"/>
    </row>
    <row r="9716" spans="111:111" ht="15" thickBot="1" x14ac:dyDescent="0.35">
      <c r="DG9716" s="156"/>
    </row>
    <row r="9717" spans="111:111" ht="15" thickBot="1" x14ac:dyDescent="0.35">
      <c r="DG9717" s="156"/>
    </row>
    <row r="9718" spans="111:111" ht="15" thickBot="1" x14ac:dyDescent="0.35">
      <c r="DG9718" s="156"/>
    </row>
    <row r="9719" spans="111:111" ht="15" thickBot="1" x14ac:dyDescent="0.35">
      <c r="DG9719" s="156"/>
    </row>
    <row r="9720" spans="111:111" ht="15" thickBot="1" x14ac:dyDescent="0.35">
      <c r="DG9720" s="156"/>
    </row>
    <row r="9721" spans="111:111" ht="15" thickBot="1" x14ac:dyDescent="0.35">
      <c r="DG9721" s="156"/>
    </row>
    <row r="9722" spans="111:111" ht="15" thickBot="1" x14ac:dyDescent="0.35">
      <c r="DG9722" s="156"/>
    </row>
    <row r="9723" spans="111:111" ht="15" thickBot="1" x14ac:dyDescent="0.35">
      <c r="DG9723" s="156"/>
    </row>
    <row r="9724" spans="111:111" ht="15" thickBot="1" x14ac:dyDescent="0.35">
      <c r="DG9724" s="156"/>
    </row>
    <row r="9725" spans="111:111" ht="15" thickBot="1" x14ac:dyDescent="0.35">
      <c r="DG9725" s="156"/>
    </row>
    <row r="9726" spans="111:111" ht="15" thickBot="1" x14ac:dyDescent="0.35">
      <c r="DG9726" s="156"/>
    </row>
    <row r="9727" spans="111:111" ht="15" thickBot="1" x14ac:dyDescent="0.35">
      <c r="DG9727" s="156"/>
    </row>
    <row r="9728" spans="111:111" ht="15" thickBot="1" x14ac:dyDescent="0.35">
      <c r="DG9728" s="156"/>
    </row>
    <row r="9729" spans="111:111" ht="15" thickBot="1" x14ac:dyDescent="0.35">
      <c r="DG9729" s="156"/>
    </row>
    <row r="9730" spans="111:111" ht="15" thickBot="1" x14ac:dyDescent="0.35">
      <c r="DG9730" s="156"/>
    </row>
    <row r="9731" spans="111:111" ht="15" thickBot="1" x14ac:dyDescent="0.35">
      <c r="DG9731" s="156"/>
    </row>
    <row r="9732" spans="111:111" ht="15" thickBot="1" x14ac:dyDescent="0.35">
      <c r="DG9732" s="156"/>
    </row>
    <row r="9733" spans="111:111" ht="15" thickBot="1" x14ac:dyDescent="0.35">
      <c r="DG9733" s="156"/>
    </row>
    <row r="9734" spans="111:111" ht="15" thickBot="1" x14ac:dyDescent="0.35">
      <c r="DG9734" s="156"/>
    </row>
    <row r="9735" spans="111:111" ht="15" thickBot="1" x14ac:dyDescent="0.35">
      <c r="DG9735" s="156"/>
    </row>
    <row r="9736" spans="111:111" ht="15" thickBot="1" x14ac:dyDescent="0.35">
      <c r="DG9736" s="156"/>
    </row>
    <row r="9737" spans="111:111" ht="15" thickBot="1" x14ac:dyDescent="0.35">
      <c r="DG9737" s="156"/>
    </row>
    <row r="9738" spans="111:111" ht="15" thickBot="1" x14ac:dyDescent="0.35">
      <c r="DG9738" s="156"/>
    </row>
    <row r="9739" spans="111:111" ht="15" thickBot="1" x14ac:dyDescent="0.35">
      <c r="DG9739" s="156"/>
    </row>
    <row r="9740" spans="111:111" ht="15" thickBot="1" x14ac:dyDescent="0.35">
      <c r="DG9740" s="156"/>
    </row>
    <row r="9741" spans="111:111" ht="15" thickBot="1" x14ac:dyDescent="0.35">
      <c r="DG9741" s="156"/>
    </row>
    <row r="9742" spans="111:111" ht="15" thickBot="1" x14ac:dyDescent="0.35">
      <c r="DG9742" s="156"/>
    </row>
    <row r="9743" spans="111:111" ht="15" thickBot="1" x14ac:dyDescent="0.35">
      <c r="DG9743" s="156"/>
    </row>
    <row r="9744" spans="111:111" ht="15" thickBot="1" x14ac:dyDescent="0.35">
      <c r="DG9744" s="156"/>
    </row>
    <row r="9745" spans="111:111" ht="15" thickBot="1" x14ac:dyDescent="0.35">
      <c r="DG9745" s="156"/>
    </row>
    <row r="9746" spans="111:111" ht="15" thickBot="1" x14ac:dyDescent="0.35">
      <c r="DG9746" s="156"/>
    </row>
    <row r="9747" spans="111:111" ht="15" thickBot="1" x14ac:dyDescent="0.35">
      <c r="DG9747" s="156"/>
    </row>
    <row r="9748" spans="111:111" ht="15" thickBot="1" x14ac:dyDescent="0.35">
      <c r="DG9748" s="156"/>
    </row>
    <row r="9749" spans="111:111" ht="15" thickBot="1" x14ac:dyDescent="0.35">
      <c r="DG9749" s="156"/>
    </row>
    <row r="9750" spans="111:111" ht="15" thickBot="1" x14ac:dyDescent="0.35">
      <c r="DG9750" s="156"/>
    </row>
    <row r="9751" spans="111:111" ht="15" thickBot="1" x14ac:dyDescent="0.35">
      <c r="DG9751" s="156"/>
    </row>
    <row r="9752" spans="111:111" ht="15" thickBot="1" x14ac:dyDescent="0.35">
      <c r="DG9752" s="156"/>
    </row>
    <row r="9753" spans="111:111" ht="15" thickBot="1" x14ac:dyDescent="0.35">
      <c r="DG9753" s="156"/>
    </row>
    <row r="9754" spans="111:111" ht="15" thickBot="1" x14ac:dyDescent="0.35">
      <c r="DG9754" s="156"/>
    </row>
    <row r="9755" spans="111:111" ht="15" thickBot="1" x14ac:dyDescent="0.35">
      <c r="DG9755" s="156"/>
    </row>
    <row r="9756" spans="111:111" ht="15" thickBot="1" x14ac:dyDescent="0.35">
      <c r="DG9756" s="156"/>
    </row>
    <row r="9757" spans="111:111" ht="15" thickBot="1" x14ac:dyDescent="0.35">
      <c r="DG9757" s="156"/>
    </row>
    <row r="9758" spans="111:111" ht="15" thickBot="1" x14ac:dyDescent="0.35">
      <c r="DG9758" s="156"/>
    </row>
    <row r="9759" spans="111:111" ht="15" thickBot="1" x14ac:dyDescent="0.35">
      <c r="DG9759" s="156"/>
    </row>
    <row r="9760" spans="111:111" ht="15" thickBot="1" x14ac:dyDescent="0.35">
      <c r="DG9760" s="156"/>
    </row>
    <row r="9761" spans="111:111" ht="15" thickBot="1" x14ac:dyDescent="0.35">
      <c r="DG9761" s="156"/>
    </row>
    <row r="9762" spans="111:111" ht="15" thickBot="1" x14ac:dyDescent="0.35">
      <c r="DG9762" s="156"/>
    </row>
    <row r="9763" spans="111:111" ht="15" thickBot="1" x14ac:dyDescent="0.35">
      <c r="DG9763" s="156"/>
    </row>
    <row r="9764" spans="111:111" ht="15" thickBot="1" x14ac:dyDescent="0.35">
      <c r="DG9764" s="156"/>
    </row>
    <row r="9765" spans="111:111" ht="15" thickBot="1" x14ac:dyDescent="0.35">
      <c r="DG9765" s="156"/>
    </row>
    <row r="9766" spans="111:111" ht="15" thickBot="1" x14ac:dyDescent="0.35">
      <c r="DG9766" s="156"/>
    </row>
    <row r="9767" spans="111:111" ht="15" thickBot="1" x14ac:dyDescent="0.35">
      <c r="DG9767" s="156"/>
    </row>
    <row r="9768" spans="111:111" ht="15" thickBot="1" x14ac:dyDescent="0.35">
      <c r="DG9768" s="156"/>
    </row>
    <row r="9769" spans="111:111" ht="15" thickBot="1" x14ac:dyDescent="0.35">
      <c r="DG9769" s="156"/>
    </row>
    <row r="9770" spans="111:111" ht="15" thickBot="1" x14ac:dyDescent="0.35">
      <c r="DG9770" s="156"/>
    </row>
    <row r="9771" spans="111:111" ht="15" thickBot="1" x14ac:dyDescent="0.35">
      <c r="DG9771" s="156"/>
    </row>
    <row r="9772" spans="111:111" ht="15" thickBot="1" x14ac:dyDescent="0.35">
      <c r="DG9772" s="156"/>
    </row>
    <row r="9773" spans="111:111" ht="15" thickBot="1" x14ac:dyDescent="0.35">
      <c r="DG9773" s="156"/>
    </row>
    <row r="9774" spans="111:111" ht="15" thickBot="1" x14ac:dyDescent="0.35">
      <c r="DG9774" s="156"/>
    </row>
    <row r="9775" spans="111:111" ht="15" thickBot="1" x14ac:dyDescent="0.35">
      <c r="DG9775" s="156"/>
    </row>
    <row r="9776" spans="111:111" ht="15" thickBot="1" x14ac:dyDescent="0.35">
      <c r="DG9776" s="156"/>
    </row>
    <row r="9777" spans="111:111" ht="15" thickBot="1" x14ac:dyDescent="0.35">
      <c r="DG9777" s="156"/>
    </row>
    <row r="9778" spans="111:111" ht="15" thickBot="1" x14ac:dyDescent="0.35">
      <c r="DG9778" s="156"/>
    </row>
    <row r="9779" spans="111:111" ht="15" thickBot="1" x14ac:dyDescent="0.35">
      <c r="DG9779" s="156"/>
    </row>
    <row r="9780" spans="111:111" ht="15" thickBot="1" x14ac:dyDescent="0.35">
      <c r="DG9780" s="156"/>
    </row>
    <row r="9781" spans="111:111" ht="15" thickBot="1" x14ac:dyDescent="0.35">
      <c r="DG9781" s="156"/>
    </row>
    <row r="9782" spans="111:111" ht="15" thickBot="1" x14ac:dyDescent="0.35">
      <c r="DG9782" s="156"/>
    </row>
    <row r="9783" spans="111:111" ht="15" thickBot="1" x14ac:dyDescent="0.35">
      <c r="DG9783" s="156"/>
    </row>
    <row r="9784" spans="111:111" ht="15" thickBot="1" x14ac:dyDescent="0.35">
      <c r="DG9784" s="156"/>
    </row>
    <row r="9785" spans="111:111" ht="15" thickBot="1" x14ac:dyDescent="0.35">
      <c r="DG9785" s="156"/>
    </row>
    <row r="9786" spans="111:111" ht="15" thickBot="1" x14ac:dyDescent="0.35">
      <c r="DG9786" s="156"/>
    </row>
    <row r="9787" spans="111:111" ht="15" thickBot="1" x14ac:dyDescent="0.35">
      <c r="DG9787" s="156"/>
    </row>
    <row r="9788" spans="111:111" ht="15" thickBot="1" x14ac:dyDescent="0.35">
      <c r="DG9788" s="156"/>
    </row>
    <row r="9789" spans="111:111" ht="15" thickBot="1" x14ac:dyDescent="0.35">
      <c r="DG9789" s="156"/>
    </row>
    <row r="9790" spans="111:111" ht="15" thickBot="1" x14ac:dyDescent="0.35">
      <c r="DG9790" s="156"/>
    </row>
    <row r="9791" spans="111:111" ht="15" thickBot="1" x14ac:dyDescent="0.35">
      <c r="DG9791" s="156"/>
    </row>
    <row r="9792" spans="111:111" ht="15" thickBot="1" x14ac:dyDescent="0.35">
      <c r="DG9792" s="156"/>
    </row>
    <row r="9793" spans="111:111" ht="15" thickBot="1" x14ac:dyDescent="0.35">
      <c r="DG9793" s="156"/>
    </row>
    <row r="9794" spans="111:111" ht="15" thickBot="1" x14ac:dyDescent="0.35">
      <c r="DG9794" s="156"/>
    </row>
    <row r="9795" spans="111:111" ht="15" thickBot="1" x14ac:dyDescent="0.35">
      <c r="DG9795" s="156"/>
    </row>
    <row r="9796" spans="111:111" ht="15" thickBot="1" x14ac:dyDescent="0.35">
      <c r="DG9796" s="156"/>
    </row>
    <row r="9797" spans="111:111" ht="15" thickBot="1" x14ac:dyDescent="0.35">
      <c r="DG9797" s="156"/>
    </row>
    <row r="9798" spans="111:111" ht="15" thickBot="1" x14ac:dyDescent="0.35">
      <c r="DG9798" s="156"/>
    </row>
    <row r="9799" spans="111:111" ht="15" thickBot="1" x14ac:dyDescent="0.35">
      <c r="DG9799" s="156"/>
    </row>
    <row r="9800" spans="111:111" ht="15" thickBot="1" x14ac:dyDescent="0.35">
      <c r="DG9800" s="156"/>
    </row>
    <row r="9801" spans="111:111" ht="15" thickBot="1" x14ac:dyDescent="0.35">
      <c r="DG9801" s="156"/>
    </row>
    <row r="9802" spans="111:111" ht="15" thickBot="1" x14ac:dyDescent="0.35">
      <c r="DG9802" s="156"/>
    </row>
    <row r="9803" spans="111:111" ht="15" thickBot="1" x14ac:dyDescent="0.35">
      <c r="DG9803" s="156"/>
    </row>
    <row r="9804" spans="111:111" ht="15" thickBot="1" x14ac:dyDescent="0.35">
      <c r="DG9804" s="156"/>
    </row>
    <row r="9805" spans="111:111" ht="15" thickBot="1" x14ac:dyDescent="0.35">
      <c r="DG9805" s="156"/>
    </row>
    <row r="9806" spans="111:111" ht="15" thickBot="1" x14ac:dyDescent="0.35">
      <c r="DG9806" s="156"/>
    </row>
    <row r="9807" spans="111:111" ht="15" thickBot="1" x14ac:dyDescent="0.35">
      <c r="DG9807" s="156"/>
    </row>
    <row r="9808" spans="111:111" ht="15" thickBot="1" x14ac:dyDescent="0.35">
      <c r="DG9808" s="156"/>
    </row>
    <row r="9809" spans="111:111" ht="15" thickBot="1" x14ac:dyDescent="0.35">
      <c r="DG9809" s="156"/>
    </row>
    <row r="9810" spans="111:111" ht="15" thickBot="1" x14ac:dyDescent="0.35">
      <c r="DG9810" s="156"/>
    </row>
    <row r="9811" spans="111:111" ht="15" thickBot="1" x14ac:dyDescent="0.35">
      <c r="DG9811" s="156"/>
    </row>
    <row r="9812" spans="111:111" ht="15" thickBot="1" x14ac:dyDescent="0.35">
      <c r="DG9812" s="156"/>
    </row>
    <row r="9813" spans="111:111" ht="15" thickBot="1" x14ac:dyDescent="0.35">
      <c r="DG9813" s="156"/>
    </row>
    <row r="9814" spans="111:111" ht="15" thickBot="1" x14ac:dyDescent="0.35">
      <c r="DG9814" s="156"/>
    </row>
    <row r="9815" spans="111:111" ht="15" thickBot="1" x14ac:dyDescent="0.35">
      <c r="DG9815" s="156"/>
    </row>
    <row r="9816" spans="111:111" ht="15" thickBot="1" x14ac:dyDescent="0.35">
      <c r="DG9816" s="156"/>
    </row>
    <row r="9817" spans="111:111" ht="15" thickBot="1" x14ac:dyDescent="0.35">
      <c r="DG9817" s="156"/>
    </row>
    <row r="9818" spans="111:111" ht="15" thickBot="1" x14ac:dyDescent="0.35">
      <c r="DG9818" s="156"/>
    </row>
    <row r="9819" spans="111:111" ht="15" thickBot="1" x14ac:dyDescent="0.35">
      <c r="DG9819" s="156"/>
    </row>
    <row r="9820" spans="111:111" ht="15" thickBot="1" x14ac:dyDescent="0.35">
      <c r="DG9820" s="156"/>
    </row>
    <row r="9821" spans="111:111" ht="15" thickBot="1" x14ac:dyDescent="0.35">
      <c r="DG9821" s="156"/>
    </row>
    <row r="9822" spans="111:111" ht="15" thickBot="1" x14ac:dyDescent="0.35">
      <c r="DG9822" s="156"/>
    </row>
    <row r="9823" spans="111:111" ht="15" thickBot="1" x14ac:dyDescent="0.35">
      <c r="DG9823" s="156"/>
    </row>
    <row r="9824" spans="111:111" ht="15" thickBot="1" x14ac:dyDescent="0.35">
      <c r="DG9824" s="156"/>
    </row>
    <row r="9825" spans="111:111" ht="15" thickBot="1" x14ac:dyDescent="0.35">
      <c r="DG9825" s="156"/>
    </row>
    <row r="9826" spans="111:111" ht="15" thickBot="1" x14ac:dyDescent="0.35">
      <c r="DG9826" s="156"/>
    </row>
    <row r="9827" spans="111:111" ht="15" thickBot="1" x14ac:dyDescent="0.35">
      <c r="DG9827" s="156"/>
    </row>
    <row r="9828" spans="111:111" ht="15" thickBot="1" x14ac:dyDescent="0.35">
      <c r="DG9828" s="156"/>
    </row>
    <row r="9829" spans="111:111" ht="15" thickBot="1" x14ac:dyDescent="0.35">
      <c r="DG9829" s="156"/>
    </row>
    <row r="9830" spans="111:111" ht="15" thickBot="1" x14ac:dyDescent="0.35">
      <c r="DG9830" s="156"/>
    </row>
    <row r="9831" spans="111:111" ht="15" thickBot="1" x14ac:dyDescent="0.35">
      <c r="DG9831" s="156"/>
    </row>
    <row r="9832" spans="111:111" ht="15" thickBot="1" x14ac:dyDescent="0.35">
      <c r="DG9832" s="156"/>
    </row>
    <row r="9833" spans="111:111" ht="15" thickBot="1" x14ac:dyDescent="0.35">
      <c r="DG9833" s="156"/>
    </row>
    <row r="9834" spans="111:111" ht="15" thickBot="1" x14ac:dyDescent="0.35">
      <c r="DG9834" s="156"/>
    </row>
    <row r="9835" spans="111:111" ht="15" thickBot="1" x14ac:dyDescent="0.35">
      <c r="DG9835" s="156"/>
    </row>
    <row r="9836" spans="111:111" ht="15" thickBot="1" x14ac:dyDescent="0.35">
      <c r="DG9836" s="156"/>
    </row>
    <row r="9837" spans="111:111" ht="15" thickBot="1" x14ac:dyDescent="0.35">
      <c r="DG9837" s="156"/>
    </row>
    <row r="9838" spans="111:111" ht="15" thickBot="1" x14ac:dyDescent="0.35">
      <c r="DG9838" s="156"/>
    </row>
    <row r="9839" spans="111:111" ht="15" thickBot="1" x14ac:dyDescent="0.35">
      <c r="DG9839" s="156"/>
    </row>
    <row r="9840" spans="111:111" ht="15" thickBot="1" x14ac:dyDescent="0.35">
      <c r="DG9840" s="156"/>
    </row>
    <row r="9841" spans="111:111" ht="15" thickBot="1" x14ac:dyDescent="0.35">
      <c r="DG9841" s="156"/>
    </row>
    <row r="9842" spans="111:111" ht="15" thickBot="1" x14ac:dyDescent="0.35">
      <c r="DG9842" s="156"/>
    </row>
    <row r="9843" spans="111:111" ht="15" thickBot="1" x14ac:dyDescent="0.35">
      <c r="DG9843" s="156"/>
    </row>
    <row r="9844" spans="111:111" ht="15" thickBot="1" x14ac:dyDescent="0.35">
      <c r="DG9844" s="156"/>
    </row>
    <row r="9845" spans="111:111" ht="15" thickBot="1" x14ac:dyDescent="0.35">
      <c r="DG9845" s="156"/>
    </row>
    <row r="9846" spans="111:111" ht="15" thickBot="1" x14ac:dyDescent="0.35">
      <c r="DG9846" s="156"/>
    </row>
    <row r="9847" spans="111:111" ht="15" thickBot="1" x14ac:dyDescent="0.35">
      <c r="DG9847" s="156"/>
    </row>
    <row r="9848" spans="111:111" ht="15" thickBot="1" x14ac:dyDescent="0.35">
      <c r="DG9848" s="156"/>
    </row>
    <row r="9849" spans="111:111" ht="15" thickBot="1" x14ac:dyDescent="0.35">
      <c r="DG9849" s="156"/>
    </row>
    <row r="9850" spans="111:111" ht="15" thickBot="1" x14ac:dyDescent="0.35">
      <c r="DG9850" s="156"/>
    </row>
    <row r="9851" spans="111:111" ht="15" thickBot="1" x14ac:dyDescent="0.35">
      <c r="DG9851" s="156"/>
    </row>
    <row r="9852" spans="111:111" ht="15" thickBot="1" x14ac:dyDescent="0.35">
      <c r="DG9852" s="156"/>
    </row>
    <row r="9853" spans="111:111" ht="15" thickBot="1" x14ac:dyDescent="0.35">
      <c r="DG9853" s="156"/>
    </row>
    <row r="9854" spans="111:111" ht="15" thickBot="1" x14ac:dyDescent="0.35">
      <c r="DG9854" s="156"/>
    </row>
    <row r="9855" spans="111:111" ht="15" thickBot="1" x14ac:dyDescent="0.35">
      <c r="DG9855" s="156"/>
    </row>
    <row r="9856" spans="111:111" ht="15" thickBot="1" x14ac:dyDescent="0.35">
      <c r="DG9856" s="156"/>
    </row>
    <row r="9857" spans="111:111" ht="15" thickBot="1" x14ac:dyDescent="0.35">
      <c r="DG9857" s="156"/>
    </row>
    <row r="9858" spans="111:111" ht="15" thickBot="1" x14ac:dyDescent="0.35">
      <c r="DG9858" s="156"/>
    </row>
    <row r="9859" spans="111:111" ht="15" thickBot="1" x14ac:dyDescent="0.35">
      <c r="DG9859" s="156"/>
    </row>
    <row r="9860" spans="111:111" ht="15" thickBot="1" x14ac:dyDescent="0.35">
      <c r="DG9860" s="156"/>
    </row>
    <row r="9861" spans="111:111" ht="15" thickBot="1" x14ac:dyDescent="0.35">
      <c r="DG9861" s="156"/>
    </row>
    <row r="9862" spans="111:111" ht="15" thickBot="1" x14ac:dyDescent="0.35">
      <c r="DG9862" s="156"/>
    </row>
    <row r="9863" spans="111:111" ht="15" thickBot="1" x14ac:dyDescent="0.35">
      <c r="DG9863" s="156"/>
    </row>
    <row r="9864" spans="111:111" ht="15" thickBot="1" x14ac:dyDescent="0.35">
      <c r="DG9864" s="156"/>
    </row>
    <row r="9865" spans="111:111" ht="15" thickBot="1" x14ac:dyDescent="0.35">
      <c r="DG9865" s="156"/>
    </row>
    <row r="9866" spans="111:111" ht="15" thickBot="1" x14ac:dyDescent="0.35">
      <c r="DG9866" s="156"/>
    </row>
    <row r="9867" spans="111:111" ht="15" thickBot="1" x14ac:dyDescent="0.35">
      <c r="DG9867" s="156"/>
    </row>
    <row r="9868" spans="111:111" ht="15" thickBot="1" x14ac:dyDescent="0.35">
      <c r="DG9868" s="156"/>
    </row>
    <row r="9869" spans="111:111" ht="15" thickBot="1" x14ac:dyDescent="0.35">
      <c r="DG9869" s="156"/>
    </row>
    <row r="9870" spans="111:111" ht="15" thickBot="1" x14ac:dyDescent="0.35">
      <c r="DG9870" s="156"/>
    </row>
    <row r="9871" spans="111:111" ht="15" thickBot="1" x14ac:dyDescent="0.35">
      <c r="DG9871" s="156"/>
    </row>
    <row r="9872" spans="111:111" ht="15" thickBot="1" x14ac:dyDescent="0.35">
      <c r="DG9872" s="156"/>
    </row>
    <row r="9873" spans="111:111" ht="15" thickBot="1" x14ac:dyDescent="0.35">
      <c r="DG9873" s="156"/>
    </row>
    <row r="9874" spans="111:111" ht="15" thickBot="1" x14ac:dyDescent="0.35">
      <c r="DG9874" s="156"/>
    </row>
    <row r="9875" spans="111:111" ht="15" thickBot="1" x14ac:dyDescent="0.35">
      <c r="DG9875" s="156"/>
    </row>
    <row r="9876" spans="111:111" ht="15" thickBot="1" x14ac:dyDescent="0.35">
      <c r="DG9876" s="156"/>
    </row>
    <row r="9877" spans="111:111" ht="15" thickBot="1" x14ac:dyDescent="0.35">
      <c r="DG9877" s="156"/>
    </row>
    <row r="9878" spans="111:111" ht="15" thickBot="1" x14ac:dyDescent="0.35">
      <c r="DG9878" s="156"/>
    </row>
    <row r="9879" spans="111:111" ht="15" thickBot="1" x14ac:dyDescent="0.35">
      <c r="DG9879" s="156"/>
    </row>
    <row r="9880" spans="111:111" ht="15" thickBot="1" x14ac:dyDescent="0.35">
      <c r="DG9880" s="156"/>
    </row>
    <row r="9881" spans="111:111" ht="15" thickBot="1" x14ac:dyDescent="0.35">
      <c r="DG9881" s="156"/>
    </row>
    <row r="9882" spans="111:111" ht="15" thickBot="1" x14ac:dyDescent="0.35">
      <c r="DG9882" s="156"/>
    </row>
    <row r="9883" spans="111:111" ht="15" thickBot="1" x14ac:dyDescent="0.35">
      <c r="DG9883" s="156"/>
    </row>
    <row r="9884" spans="111:111" ht="15" thickBot="1" x14ac:dyDescent="0.35">
      <c r="DG9884" s="156"/>
    </row>
    <row r="9885" spans="111:111" ht="15" thickBot="1" x14ac:dyDescent="0.35">
      <c r="DG9885" s="156"/>
    </row>
    <row r="9886" spans="111:111" ht="15" thickBot="1" x14ac:dyDescent="0.35">
      <c r="DG9886" s="156"/>
    </row>
    <row r="9887" spans="111:111" ht="15" thickBot="1" x14ac:dyDescent="0.35">
      <c r="DG9887" s="156"/>
    </row>
    <row r="9888" spans="111:111" ht="15" thickBot="1" x14ac:dyDescent="0.35">
      <c r="DG9888" s="156"/>
    </row>
    <row r="9889" spans="111:111" ht="15" thickBot="1" x14ac:dyDescent="0.35">
      <c r="DG9889" s="156"/>
    </row>
    <row r="9890" spans="111:111" ht="15" thickBot="1" x14ac:dyDescent="0.35">
      <c r="DG9890" s="156"/>
    </row>
    <row r="9891" spans="111:111" ht="15" thickBot="1" x14ac:dyDescent="0.35">
      <c r="DG9891" s="156"/>
    </row>
    <row r="9892" spans="111:111" ht="15" thickBot="1" x14ac:dyDescent="0.35">
      <c r="DG9892" s="156"/>
    </row>
    <row r="9893" spans="111:111" ht="15" thickBot="1" x14ac:dyDescent="0.35">
      <c r="DG9893" s="156"/>
    </row>
    <row r="9894" spans="111:111" ht="15" thickBot="1" x14ac:dyDescent="0.35">
      <c r="DG9894" s="156"/>
    </row>
    <row r="9895" spans="111:111" ht="15" thickBot="1" x14ac:dyDescent="0.35">
      <c r="DG9895" s="156"/>
    </row>
    <row r="9896" spans="111:111" ht="15" thickBot="1" x14ac:dyDescent="0.35">
      <c r="DG9896" s="156"/>
    </row>
    <row r="9897" spans="111:111" ht="15" thickBot="1" x14ac:dyDescent="0.35">
      <c r="DG9897" s="156"/>
    </row>
    <row r="9898" spans="111:111" ht="15" thickBot="1" x14ac:dyDescent="0.35">
      <c r="DG9898" s="156"/>
    </row>
    <row r="9899" spans="111:111" ht="15" thickBot="1" x14ac:dyDescent="0.35">
      <c r="DG9899" s="156"/>
    </row>
    <row r="9900" spans="111:111" ht="15" thickBot="1" x14ac:dyDescent="0.35">
      <c r="DG9900" s="156"/>
    </row>
    <row r="9901" spans="111:111" ht="15" thickBot="1" x14ac:dyDescent="0.35">
      <c r="DG9901" s="156"/>
    </row>
    <row r="9902" spans="111:111" ht="15" thickBot="1" x14ac:dyDescent="0.35">
      <c r="DG9902" s="156"/>
    </row>
    <row r="9903" spans="111:111" ht="15" thickBot="1" x14ac:dyDescent="0.35">
      <c r="DG9903" s="156"/>
    </row>
    <row r="9904" spans="111:111" ht="15" thickBot="1" x14ac:dyDescent="0.35">
      <c r="DG9904" s="156"/>
    </row>
    <row r="9905" spans="111:111" ht="15" thickBot="1" x14ac:dyDescent="0.35">
      <c r="DG9905" s="156"/>
    </row>
    <row r="9906" spans="111:111" ht="15" thickBot="1" x14ac:dyDescent="0.35">
      <c r="DG9906" s="156"/>
    </row>
    <row r="9907" spans="111:111" ht="15" thickBot="1" x14ac:dyDescent="0.35">
      <c r="DG9907" s="156"/>
    </row>
    <row r="9908" spans="111:111" ht="15" thickBot="1" x14ac:dyDescent="0.35">
      <c r="DG9908" s="156"/>
    </row>
    <row r="9909" spans="111:111" ht="15" thickBot="1" x14ac:dyDescent="0.35">
      <c r="DG9909" s="156"/>
    </row>
    <row r="9910" spans="111:111" ht="15" thickBot="1" x14ac:dyDescent="0.35">
      <c r="DG9910" s="156"/>
    </row>
    <row r="9911" spans="111:111" ht="15" thickBot="1" x14ac:dyDescent="0.35">
      <c r="DG9911" s="156"/>
    </row>
    <row r="9912" spans="111:111" ht="15" thickBot="1" x14ac:dyDescent="0.35">
      <c r="DG9912" s="156"/>
    </row>
    <row r="9913" spans="111:111" ht="15" thickBot="1" x14ac:dyDescent="0.35">
      <c r="DG9913" s="156"/>
    </row>
    <row r="9914" spans="111:111" ht="15" thickBot="1" x14ac:dyDescent="0.35">
      <c r="DG9914" s="156"/>
    </row>
    <row r="9915" spans="111:111" ht="15" thickBot="1" x14ac:dyDescent="0.35">
      <c r="DG9915" s="156"/>
    </row>
    <row r="9916" spans="111:111" ht="15" thickBot="1" x14ac:dyDescent="0.35">
      <c r="DG9916" s="156"/>
    </row>
    <row r="9917" spans="111:111" ht="15" thickBot="1" x14ac:dyDescent="0.35">
      <c r="DG9917" s="156"/>
    </row>
    <row r="9918" spans="111:111" ht="15" thickBot="1" x14ac:dyDescent="0.35">
      <c r="DG9918" s="156"/>
    </row>
    <row r="9919" spans="111:111" ht="15" thickBot="1" x14ac:dyDescent="0.35">
      <c r="DG9919" s="156"/>
    </row>
    <row r="9920" spans="111:111" ht="15" thickBot="1" x14ac:dyDescent="0.35">
      <c r="DG9920" s="156"/>
    </row>
    <row r="9921" spans="111:111" ht="15" thickBot="1" x14ac:dyDescent="0.35">
      <c r="DG9921" s="156"/>
    </row>
    <row r="9922" spans="111:111" ht="15" thickBot="1" x14ac:dyDescent="0.35">
      <c r="DG9922" s="156"/>
    </row>
    <row r="9923" spans="111:111" ht="15" thickBot="1" x14ac:dyDescent="0.35">
      <c r="DG9923" s="156"/>
    </row>
    <row r="9924" spans="111:111" ht="15" thickBot="1" x14ac:dyDescent="0.35">
      <c r="DG9924" s="156"/>
    </row>
    <row r="9925" spans="111:111" ht="15" thickBot="1" x14ac:dyDescent="0.35">
      <c r="DG9925" s="156"/>
    </row>
    <row r="9926" spans="111:111" ht="15" thickBot="1" x14ac:dyDescent="0.35">
      <c r="DG9926" s="156"/>
    </row>
    <row r="9927" spans="111:111" ht="15" thickBot="1" x14ac:dyDescent="0.35">
      <c r="DG9927" s="156"/>
    </row>
    <row r="9928" spans="111:111" ht="15" thickBot="1" x14ac:dyDescent="0.35">
      <c r="DG9928" s="156"/>
    </row>
    <row r="9929" spans="111:111" ht="15" thickBot="1" x14ac:dyDescent="0.35">
      <c r="DG9929" s="156"/>
    </row>
    <row r="9930" spans="111:111" ht="15" thickBot="1" x14ac:dyDescent="0.35">
      <c r="DG9930" s="156"/>
    </row>
    <row r="9931" spans="111:111" ht="15" thickBot="1" x14ac:dyDescent="0.35">
      <c r="DG9931" s="156"/>
    </row>
    <row r="9932" spans="111:111" ht="15" thickBot="1" x14ac:dyDescent="0.35">
      <c r="DG9932" s="156"/>
    </row>
    <row r="9933" spans="111:111" ht="15" thickBot="1" x14ac:dyDescent="0.35">
      <c r="DG9933" s="156"/>
    </row>
    <row r="9934" spans="111:111" ht="15" thickBot="1" x14ac:dyDescent="0.35">
      <c r="DG9934" s="156"/>
    </row>
    <row r="9935" spans="111:111" ht="15" thickBot="1" x14ac:dyDescent="0.35">
      <c r="DG9935" s="156"/>
    </row>
    <row r="9936" spans="111:111" ht="15" thickBot="1" x14ac:dyDescent="0.35">
      <c r="DG9936" s="156"/>
    </row>
    <row r="9937" spans="111:111" ht="15" thickBot="1" x14ac:dyDescent="0.35">
      <c r="DG9937" s="156"/>
    </row>
    <row r="9938" spans="111:111" ht="15" thickBot="1" x14ac:dyDescent="0.35">
      <c r="DG9938" s="156"/>
    </row>
    <row r="9939" spans="111:111" ht="15" thickBot="1" x14ac:dyDescent="0.35">
      <c r="DG9939" s="156"/>
    </row>
    <row r="9940" spans="111:111" ht="15" thickBot="1" x14ac:dyDescent="0.35">
      <c r="DG9940" s="156"/>
    </row>
    <row r="9941" spans="111:111" ht="15" thickBot="1" x14ac:dyDescent="0.35">
      <c r="DG9941" s="156"/>
    </row>
    <row r="9942" spans="111:111" ht="15" thickBot="1" x14ac:dyDescent="0.35">
      <c r="DG9942" s="156"/>
    </row>
    <row r="9943" spans="111:111" ht="15" thickBot="1" x14ac:dyDescent="0.35">
      <c r="DG9943" s="156"/>
    </row>
    <row r="9944" spans="111:111" ht="15" thickBot="1" x14ac:dyDescent="0.35">
      <c r="DG9944" s="156"/>
    </row>
    <row r="9945" spans="111:111" ht="15" thickBot="1" x14ac:dyDescent="0.35">
      <c r="DG9945" s="156"/>
    </row>
    <row r="9946" spans="111:111" ht="15" thickBot="1" x14ac:dyDescent="0.35">
      <c r="DG9946" s="156"/>
    </row>
    <row r="9947" spans="111:111" ht="15" thickBot="1" x14ac:dyDescent="0.35">
      <c r="DG9947" s="156"/>
    </row>
    <row r="9948" spans="111:111" ht="15" thickBot="1" x14ac:dyDescent="0.35">
      <c r="DG9948" s="156"/>
    </row>
    <row r="9949" spans="111:111" ht="15" thickBot="1" x14ac:dyDescent="0.35">
      <c r="DG9949" s="156"/>
    </row>
    <row r="9950" spans="111:111" ht="15" thickBot="1" x14ac:dyDescent="0.35">
      <c r="DG9950" s="156"/>
    </row>
    <row r="9951" spans="111:111" ht="15" thickBot="1" x14ac:dyDescent="0.35">
      <c r="DG9951" s="156"/>
    </row>
    <row r="9952" spans="111:111" ht="15" thickBot="1" x14ac:dyDescent="0.35">
      <c r="DG9952" s="156"/>
    </row>
    <row r="9953" spans="111:111" ht="15" thickBot="1" x14ac:dyDescent="0.35">
      <c r="DG9953" s="156"/>
    </row>
    <row r="9954" spans="111:111" ht="15" thickBot="1" x14ac:dyDescent="0.35">
      <c r="DG9954" s="156"/>
    </row>
    <row r="9955" spans="111:111" ht="15" thickBot="1" x14ac:dyDescent="0.35">
      <c r="DG9955" s="156"/>
    </row>
    <row r="9956" spans="111:111" ht="15" thickBot="1" x14ac:dyDescent="0.35">
      <c r="DG9956" s="156"/>
    </row>
    <row r="9957" spans="111:111" ht="15" thickBot="1" x14ac:dyDescent="0.35">
      <c r="DG9957" s="156"/>
    </row>
    <row r="9958" spans="111:111" ht="15" thickBot="1" x14ac:dyDescent="0.35">
      <c r="DG9958" s="156"/>
    </row>
    <row r="9959" spans="111:111" ht="15" thickBot="1" x14ac:dyDescent="0.35">
      <c r="DG9959" s="156"/>
    </row>
    <row r="9960" spans="111:111" ht="15" thickBot="1" x14ac:dyDescent="0.35">
      <c r="DG9960" s="156"/>
    </row>
    <row r="9961" spans="111:111" ht="15" thickBot="1" x14ac:dyDescent="0.35">
      <c r="DG9961" s="156"/>
    </row>
    <row r="9962" spans="111:111" ht="15" thickBot="1" x14ac:dyDescent="0.35">
      <c r="DG9962" s="156"/>
    </row>
    <row r="9963" spans="111:111" ht="15" thickBot="1" x14ac:dyDescent="0.35">
      <c r="DG9963" s="156"/>
    </row>
    <row r="9964" spans="111:111" ht="15" thickBot="1" x14ac:dyDescent="0.35">
      <c r="DG9964" s="156"/>
    </row>
    <row r="9965" spans="111:111" ht="15" thickBot="1" x14ac:dyDescent="0.35">
      <c r="DG9965" s="156"/>
    </row>
    <row r="9966" spans="111:111" ht="15" thickBot="1" x14ac:dyDescent="0.35">
      <c r="DG9966" s="156"/>
    </row>
    <row r="9967" spans="111:111" ht="15" thickBot="1" x14ac:dyDescent="0.35">
      <c r="DG9967" s="156"/>
    </row>
    <row r="9968" spans="111:111" ht="15" thickBot="1" x14ac:dyDescent="0.35">
      <c r="DG9968" s="156"/>
    </row>
    <row r="9969" spans="111:111" ht="15" thickBot="1" x14ac:dyDescent="0.35">
      <c r="DG9969" s="156"/>
    </row>
    <row r="9970" spans="111:111" ht="15" thickBot="1" x14ac:dyDescent="0.35">
      <c r="DG9970" s="156"/>
    </row>
    <row r="9971" spans="111:111" ht="15" thickBot="1" x14ac:dyDescent="0.35">
      <c r="DG9971" s="156"/>
    </row>
    <row r="9972" spans="111:111" ht="15" thickBot="1" x14ac:dyDescent="0.35">
      <c r="DG9972" s="156"/>
    </row>
    <row r="9973" spans="111:111" ht="15" thickBot="1" x14ac:dyDescent="0.35">
      <c r="DG9973" s="156"/>
    </row>
    <row r="9974" spans="111:111" ht="15" thickBot="1" x14ac:dyDescent="0.35">
      <c r="DG9974" s="156"/>
    </row>
    <row r="9975" spans="111:111" ht="15" thickBot="1" x14ac:dyDescent="0.35">
      <c r="DG9975" s="156"/>
    </row>
    <row r="9976" spans="111:111" ht="15" thickBot="1" x14ac:dyDescent="0.35">
      <c r="DG9976" s="156"/>
    </row>
    <row r="9977" spans="111:111" ht="15" thickBot="1" x14ac:dyDescent="0.35">
      <c r="DG9977" s="156"/>
    </row>
    <row r="9978" spans="111:111" ht="15" thickBot="1" x14ac:dyDescent="0.35">
      <c r="DG9978" s="156"/>
    </row>
    <row r="9979" spans="111:111" ht="15" thickBot="1" x14ac:dyDescent="0.35">
      <c r="DG9979" s="156"/>
    </row>
    <row r="9980" spans="111:111" ht="15" thickBot="1" x14ac:dyDescent="0.35">
      <c r="DG9980" s="156"/>
    </row>
    <row r="9981" spans="111:111" ht="15" thickBot="1" x14ac:dyDescent="0.35">
      <c r="DG9981" s="156"/>
    </row>
    <row r="9982" spans="111:111" ht="15" thickBot="1" x14ac:dyDescent="0.35">
      <c r="DG9982" s="156"/>
    </row>
    <row r="9983" spans="111:111" ht="15" thickBot="1" x14ac:dyDescent="0.35">
      <c r="DG9983" s="156"/>
    </row>
    <row r="9984" spans="111:111" ht="15" thickBot="1" x14ac:dyDescent="0.35">
      <c r="DG9984" s="156"/>
    </row>
    <row r="9985" spans="111:111" ht="15" thickBot="1" x14ac:dyDescent="0.35">
      <c r="DG9985" s="156"/>
    </row>
    <row r="9986" spans="111:111" ht="15" thickBot="1" x14ac:dyDescent="0.35">
      <c r="DG9986" s="156"/>
    </row>
    <row r="9987" spans="111:111" ht="15" thickBot="1" x14ac:dyDescent="0.35">
      <c r="DG9987" s="156"/>
    </row>
    <row r="9988" spans="111:111" ht="15" thickBot="1" x14ac:dyDescent="0.35">
      <c r="DG9988" s="156"/>
    </row>
    <row r="9989" spans="111:111" ht="15" thickBot="1" x14ac:dyDescent="0.35">
      <c r="DG9989" s="156"/>
    </row>
    <row r="9990" spans="111:111" ht="15" thickBot="1" x14ac:dyDescent="0.35">
      <c r="DG9990" s="156"/>
    </row>
    <row r="9991" spans="111:111" ht="15" thickBot="1" x14ac:dyDescent="0.35">
      <c r="DG9991" s="156"/>
    </row>
    <row r="9992" spans="111:111" ht="15" thickBot="1" x14ac:dyDescent="0.35">
      <c r="DG9992" s="156"/>
    </row>
    <row r="9993" spans="111:111" ht="15" thickBot="1" x14ac:dyDescent="0.35">
      <c r="DG9993" s="156"/>
    </row>
    <row r="9994" spans="111:111" ht="15" thickBot="1" x14ac:dyDescent="0.35">
      <c r="DG9994" s="156"/>
    </row>
    <row r="9995" spans="111:111" ht="15" thickBot="1" x14ac:dyDescent="0.35">
      <c r="DG9995" s="156"/>
    </row>
    <row r="9996" spans="111:111" ht="15" thickBot="1" x14ac:dyDescent="0.35">
      <c r="DG9996" s="156"/>
    </row>
    <row r="9997" spans="111:111" ht="15" thickBot="1" x14ac:dyDescent="0.35">
      <c r="DG9997" s="156"/>
    </row>
    <row r="9998" spans="111:111" ht="15" thickBot="1" x14ac:dyDescent="0.35">
      <c r="DG9998" s="156"/>
    </row>
    <row r="9999" spans="111:111" ht="15" thickBot="1" x14ac:dyDescent="0.35">
      <c r="DG9999" s="156"/>
    </row>
    <row r="10000" spans="111:111" ht="15" thickBot="1" x14ac:dyDescent="0.35">
      <c r="DG10000" s="156"/>
    </row>
    <row r="10001" spans="111:111" ht="15" thickBot="1" x14ac:dyDescent="0.35">
      <c r="DG10001" s="156"/>
    </row>
    <row r="10002" spans="111:111" ht="15" thickBot="1" x14ac:dyDescent="0.35">
      <c r="DG10002" s="156"/>
    </row>
    <row r="10003" spans="111:111" ht="15" thickBot="1" x14ac:dyDescent="0.35">
      <c r="DG10003" s="156"/>
    </row>
    <row r="10004" spans="111:111" ht="15" thickBot="1" x14ac:dyDescent="0.35">
      <c r="DG10004" s="156"/>
    </row>
    <row r="10005" spans="111:111" ht="15" thickBot="1" x14ac:dyDescent="0.35">
      <c r="DG10005" s="156"/>
    </row>
    <row r="10006" spans="111:111" ht="15" thickBot="1" x14ac:dyDescent="0.35">
      <c r="DG10006" s="156"/>
    </row>
    <row r="10007" spans="111:111" ht="15" thickBot="1" x14ac:dyDescent="0.35">
      <c r="DG10007" s="156"/>
    </row>
    <row r="10008" spans="111:111" ht="15" thickBot="1" x14ac:dyDescent="0.35">
      <c r="DG10008" s="156"/>
    </row>
    <row r="10009" spans="111:111" ht="15" thickBot="1" x14ac:dyDescent="0.35">
      <c r="DG10009" s="156"/>
    </row>
    <row r="10010" spans="111:111" ht="15" thickBot="1" x14ac:dyDescent="0.35">
      <c r="DG10010" s="156"/>
    </row>
    <row r="10011" spans="111:111" ht="15" thickBot="1" x14ac:dyDescent="0.35">
      <c r="DG10011" s="156"/>
    </row>
    <row r="10012" spans="111:111" ht="15" thickBot="1" x14ac:dyDescent="0.35">
      <c r="DG10012" s="156"/>
    </row>
    <row r="10013" spans="111:111" ht="15" thickBot="1" x14ac:dyDescent="0.35">
      <c r="DG10013" s="156"/>
    </row>
    <row r="10014" spans="111:111" ht="15" thickBot="1" x14ac:dyDescent="0.35">
      <c r="DG10014" s="156"/>
    </row>
    <row r="10015" spans="111:111" ht="15" thickBot="1" x14ac:dyDescent="0.35">
      <c r="DG10015" s="156"/>
    </row>
    <row r="10016" spans="111:111" ht="15" thickBot="1" x14ac:dyDescent="0.35">
      <c r="DG10016" s="156"/>
    </row>
    <row r="10017" spans="111:111" ht="15" thickBot="1" x14ac:dyDescent="0.35">
      <c r="DG10017" s="156"/>
    </row>
    <row r="10018" spans="111:111" ht="15" thickBot="1" x14ac:dyDescent="0.35">
      <c r="DG10018" s="156"/>
    </row>
    <row r="10019" spans="111:111" ht="15" thickBot="1" x14ac:dyDescent="0.35">
      <c r="DG10019" s="156"/>
    </row>
    <row r="10020" spans="111:111" ht="15" thickBot="1" x14ac:dyDescent="0.35">
      <c r="DG10020" s="156"/>
    </row>
    <row r="10021" spans="111:111" ht="15" thickBot="1" x14ac:dyDescent="0.35">
      <c r="DG10021" s="156"/>
    </row>
    <row r="10022" spans="111:111" ht="15" thickBot="1" x14ac:dyDescent="0.35">
      <c r="DG10022" s="156"/>
    </row>
    <row r="10023" spans="111:111" ht="15" thickBot="1" x14ac:dyDescent="0.35">
      <c r="DG10023" s="156"/>
    </row>
    <row r="10024" spans="111:111" ht="15" thickBot="1" x14ac:dyDescent="0.35">
      <c r="DG10024" s="156"/>
    </row>
    <row r="10025" spans="111:111" ht="15" thickBot="1" x14ac:dyDescent="0.35">
      <c r="DG10025" s="156"/>
    </row>
    <row r="10026" spans="111:111" ht="15" thickBot="1" x14ac:dyDescent="0.35">
      <c r="DG10026" s="156"/>
    </row>
    <row r="10027" spans="111:111" ht="15" thickBot="1" x14ac:dyDescent="0.35">
      <c r="DG10027" s="156"/>
    </row>
    <row r="10028" spans="111:111" ht="15" thickBot="1" x14ac:dyDescent="0.35">
      <c r="DG10028" s="156"/>
    </row>
    <row r="10029" spans="111:111" ht="15" thickBot="1" x14ac:dyDescent="0.35">
      <c r="DG10029" s="156"/>
    </row>
    <row r="10030" spans="111:111" ht="15" thickBot="1" x14ac:dyDescent="0.35">
      <c r="DG10030" s="156"/>
    </row>
    <row r="10031" spans="111:111" ht="15" thickBot="1" x14ac:dyDescent="0.35">
      <c r="DG10031" s="156"/>
    </row>
    <row r="10032" spans="111:111" ht="15" thickBot="1" x14ac:dyDescent="0.35">
      <c r="DG10032" s="156"/>
    </row>
    <row r="10033" spans="111:111" ht="15" thickBot="1" x14ac:dyDescent="0.35">
      <c r="DG10033" s="156"/>
    </row>
    <row r="10034" spans="111:111" ht="15" thickBot="1" x14ac:dyDescent="0.35">
      <c r="DG10034" s="156"/>
    </row>
    <row r="10035" spans="111:111" ht="15" thickBot="1" x14ac:dyDescent="0.35">
      <c r="DG10035" s="156"/>
    </row>
    <row r="10036" spans="111:111" ht="15" thickBot="1" x14ac:dyDescent="0.35">
      <c r="DG10036" s="156"/>
    </row>
    <row r="10037" spans="111:111" ht="15" thickBot="1" x14ac:dyDescent="0.35">
      <c r="DG10037" s="156"/>
    </row>
    <row r="10038" spans="111:111" ht="15" thickBot="1" x14ac:dyDescent="0.35">
      <c r="DG10038" s="156"/>
    </row>
    <row r="10039" spans="111:111" ht="15" thickBot="1" x14ac:dyDescent="0.35">
      <c r="DG10039" s="156"/>
    </row>
    <row r="10040" spans="111:111" ht="15" thickBot="1" x14ac:dyDescent="0.35">
      <c r="DG10040" s="156"/>
    </row>
    <row r="10041" spans="111:111" ht="15" thickBot="1" x14ac:dyDescent="0.35">
      <c r="DG10041" s="156"/>
    </row>
    <row r="10042" spans="111:111" ht="15" thickBot="1" x14ac:dyDescent="0.35">
      <c r="DG10042" s="156"/>
    </row>
    <row r="10043" spans="111:111" ht="15" thickBot="1" x14ac:dyDescent="0.35">
      <c r="DG10043" s="156"/>
    </row>
    <row r="10044" spans="111:111" ht="15" thickBot="1" x14ac:dyDescent="0.35">
      <c r="DG10044" s="156"/>
    </row>
    <row r="10045" spans="111:111" ht="15" thickBot="1" x14ac:dyDescent="0.35">
      <c r="DG10045" s="156"/>
    </row>
    <row r="10046" spans="111:111" ht="15" thickBot="1" x14ac:dyDescent="0.35">
      <c r="DG10046" s="156"/>
    </row>
    <row r="10047" spans="111:111" ht="15" thickBot="1" x14ac:dyDescent="0.35">
      <c r="DG10047" s="156"/>
    </row>
    <row r="10048" spans="111:111" ht="15" thickBot="1" x14ac:dyDescent="0.35">
      <c r="DG10048" s="156"/>
    </row>
    <row r="10049" spans="111:111" ht="15" thickBot="1" x14ac:dyDescent="0.35">
      <c r="DG10049" s="156"/>
    </row>
    <row r="10050" spans="111:111" ht="15" thickBot="1" x14ac:dyDescent="0.35">
      <c r="DG10050" s="156"/>
    </row>
    <row r="10051" spans="111:111" ht="15" thickBot="1" x14ac:dyDescent="0.35">
      <c r="DG10051" s="156"/>
    </row>
    <row r="10052" spans="111:111" ht="15" thickBot="1" x14ac:dyDescent="0.35">
      <c r="DG10052" s="156"/>
    </row>
    <row r="10053" spans="111:111" ht="15" thickBot="1" x14ac:dyDescent="0.35">
      <c r="DG10053" s="156"/>
    </row>
    <row r="10054" spans="111:111" ht="15" thickBot="1" x14ac:dyDescent="0.35">
      <c r="DG10054" s="156"/>
    </row>
    <row r="10055" spans="111:111" ht="15" thickBot="1" x14ac:dyDescent="0.35">
      <c r="DG10055" s="156"/>
    </row>
    <row r="10056" spans="111:111" ht="15" thickBot="1" x14ac:dyDescent="0.35">
      <c r="DG10056" s="156"/>
    </row>
    <row r="10057" spans="111:111" ht="15" thickBot="1" x14ac:dyDescent="0.35">
      <c r="DG10057" s="156"/>
    </row>
    <row r="10058" spans="111:111" ht="15" thickBot="1" x14ac:dyDescent="0.35">
      <c r="DG10058" s="156"/>
    </row>
    <row r="10059" spans="111:111" ht="15" thickBot="1" x14ac:dyDescent="0.35">
      <c r="DG10059" s="156"/>
    </row>
    <row r="10060" spans="111:111" ht="15" thickBot="1" x14ac:dyDescent="0.35">
      <c r="DG10060" s="156"/>
    </row>
    <row r="10061" spans="111:111" ht="15" thickBot="1" x14ac:dyDescent="0.35">
      <c r="DG10061" s="156"/>
    </row>
    <row r="10062" spans="111:111" ht="15" thickBot="1" x14ac:dyDescent="0.35">
      <c r="DG10062" s="156"/>
    </row>
    <row r="10063" spans="111:111" ht="15" thickBot="1" x14ac:dyDescent="0.35">
      <c r="DG10063" s="156"/>
    </row>
    <row r="10064" spans="111:111" ht="15" thickBot="1" x14ac:dyDescent="0.35">
      <c r="DG10064" s="156"/>
    </row>
    <row r="10065" spans="111:111" ht="15" thickBot="1" x14ac:dyDescent="0.35">
      <c r="DG10065" s="156"/>
    </row>
    <row r="10066" spans="111:111" ht="15" thickBot="1" x14ac:dyDescent="0.35">
      <c r="DG10066" s="156"/>
    </row>
    <row r="10067" spans="111:111" ht="15" thickBot="1" x14ac:dyDescent="0.35">
      <c r="DG10067" s="156"/>
    </row>
    <row r="10068" spans="111:111" ht="15" thickBot="1" x14ac:dyDescent="0.35">
      <c r="DG10068" s="156"/>
    </row>
    <row r="10069" spans="111:111" ht="15" thickBot="1" x14ac:dyDescent="0.35">
      <c r="DG10069" s="156"/>
    </row>
    <row r="10070" spans="111:111" ht="15" thickBot="1" x14ac:dyDescent="0.35">
      <c r="DG10070" s="156"/>
    </row>
    <row r="10071" spans="111:111" ht="15" thickBot="1" x14ac:dyDescent="0.35">
      <c r="DG10071" s="156"/>
    </row>
    <row r="10072" spans="111:111" ht="15" thickBot="1" x14ac:dyDescent="0.35">
      <c r="DG10072" s="156"/>
    </row>
    <row r="10073" spans="111:111" ht="15" thickBot="1" x14ac:dyDescent="0.35">
      <c r="DG10073" s="156"/>
    </row>
    <row r="10074" spans="111:111" ht="15" thickBot="1" x14ac:dyDescent="0.35">
      <c r="DG10074" s="156"/>
    </row>
    <row r="10075" spans="111:111" ht="15" thickBot="1" x14ac:dyDescent="0.35">
      <c r="DG10075" s="156"/>
    </row>
    <row r="10076" spans="111:111" ht="15" thickBot="1" x14ac:dyDescent="0.35">
      <c r="DG10076" s="156"/>
    </row>
    <row r="10077" spans="111:111" ht="15" thickBot="1" x14ac:dyDescent="0.35">
      <c r="DG10077" s="156"/>
    </row>
    <row r="10078" spans="111:111" ht="15" thickBot="1" x14ac:dyDescent="0.35">
      <c r="DG10078" s="156"/>
    </row>
    <row r="10079" spans="111:111" ht="15" thickBot="1" x14ac:dyDescent="0.35">
      <c r="DG10079" s="156"/>
    </row>
    <row r="10080" spans="111:111" ht="15" thickBot="1" x14ac:dyDescent="0.35">
      <c r="DG10080" s="156"/>
    </row>
    <row r="10081" spans="111:111" ht="15" thickBot="1" x14ac:dyDescent="0.35">
      <c r="DG10081" s="156"/>
    </row>
    <row r="10082" spans="111:111" ht="15" thickBot="1" x14ac:dyDescent="0.35">
      <c r="DG10082" s="156"/>
    </row>
    <row r="10083" spans="111:111" ht="15" thickBot="1" x14ac:dyDescent="0.35">
      <c r="DG10083" s="156"/>
    </row>
    <row r="10084" spans="111:111" ht="15" thickBot="1" x14ac:dyDescent="0.35">
      <c r="DG10084" s="156"/>
    </row>
    <row r="10085" spans="111:111" ht="15" thickBot="1" x14ac:dyDescent="0.35">
      <c r="DG10085" s="156"/>
    </row>
    <row r="10086" spans="111:111" ht="15" thickBot="1" x14ac:dyDescent="0.35">
      <c r="DG10086" s="156"/>
    </row>
    <row r="10087" spans="111:111" ht="15" thickBot="1" x14ac:dyDescent="0.35">
      <c r="DG10087" s="156"/>
    </row>
    <row r="10088" spans="111:111" ht="15" thickBot="1" x14ac:dyDescent="0.35">
      <c r="DG10088" s="156"/>
    </row>
    <row r="10089" spans="111:111" ht="15" thickBot="1" x14ac:dyDescent="0.35">
      <c r="DG10089" s="156"/>
    </row>
    <row r="10090" spans="111:111" ht="15" thickBot="1" x14ac:dyDescent="0.35">
      <c r="DG10090" s="156"/>
    </row>
    <row r="10091" spans="111:111" ht="15" thickBot="1" x14ac:dyDescent="0.35">
      <c r="DG10091" s="156"/>
    </row>
    <row r="10092" spans="111:111" ht="15" thickBot="1" x14ac:dyDescent="0.35">
      <c r="DG10092" s="156"/>
    </row>
    <row r="10093" spans="111:111" ht="15" thickBot="1" x14ac:dyDescent="0.35">
      <c r="DG10093" s="156"/>
    </row>
    <row r="10094" spans="111:111" ht="15" thickBot="1" x14ac:dyDescent="0.35">
      <c r="DG10094" s="156"/>
    </row>
    <row r="10095" spans="111:111" ht="15" thickBot="1" x14ac:dyDescent="0.35">
      <c r="DG10095" s="156"/>
    </row>
    <row r="10096" spans="111:111" ht="15" thickBot="1" x14ac:dyDescent="0.35">
      <c r="DG10096" s="156"/>
    </row>
    <row r="10097" spans="111:111" ht="15" thickBot="1" x14ac:dyDescent="0.35">
      <c r="DG10097" s="156"/>
    </row>
    <row r="10098" spans="111:111" ht="15" thickBot="1" x14ac:dyDescent="0.35">
      <c r="DG10098" s="156"/>
    </row>
    <row r="10099" spans="111:111" ht="15" thickBot="1" x14ac:dyDescent="0.35">
      <c r="DG10099" s="156"/>
    </row>
    <row r="10100" spans="111:111" ht="15" thickBot="1" x14ac:dyDescent="0.35">
      <c r="DG10100" s="156"/>
    </row>
    <row r="10101" spans="111:111" ht="15" thickBot="1" x14ac:dyDescent="0.35">
      <c r="DG10101" s="156"/>
    </row>
    <row r="10102" spans="111:111" ht="15" thickBot="1" x14ac:dyDescent="0.35">
      <c r="DG10102" s="156"/>
    </row>
    <row r="10103" spans="111:111" ht="15" thickBot="1" x14ac:dyDescent="0.35">
      <c r="DG10103" s="156"/>
    </row>
    <row r="10104" spans="111:111" ht="15" thickBot="1" x14ac:dyDescent="0.35">
      <c r="DG10104" s="156"/>
    </row>
    <row r="10105" spans="111:111" ht="15" thickBot="1" x14ac:dyDescent="0.35">
      <c r="DG10105" s="156"/>
    </row>
    <row r="10106" spans="111:111" ht="15" thickBot="1" x14ac:dyDescent="0.35">
      <c r="DG10106" s="156"/>
    </row>
    <row r="10107" spans="111:111" ht="15" thickBot="1" x14ac:dyDescent="0.35">
      <c r="DG10107" s="156"/>
    </row>
    <row r="10108" spans="111:111" ht="15" thickBot="1" x14ac:dyDescent="0.35">
      <c r="DG10108" s="156"/>
    </row>
    <row r="10109" spans="111:111" ht="15" thickBot="1" x14ac:dyDescent="0.35">
      <c r="DG10109" s="156"/>
    </row>
    <row r="10110" spans="111:111" ht="15" thickBot="1" x14ac:dyDescent="0.35">
      <c r="DG10110" s="156"/>
    </row>
    <row r="10111" spans="111:111" ht="15" thickBot="1" x14ac:dyDescent="0.35">
      <c r="DG10111" s="156"/>
    </row>
    <row r="10112" spans="111:111" ht="15" thickBot="1" x14ac:dyDescent="0.35">
      <c r="DG10112" s="156"/>
    </row>
    <row r="10113" spans="111:111" ht="15" thickBot="1" x14ac:dyDescent="0.35">
      <c r="DG10113" s="156"/>
    </row>
    <row r="10114" spans="111:111" ht="15" thickBot="1" x14ac:dyDescent="0.35">
      <c r="DG10114" s="156"/>
    </row>
    <row r="10115" spans="111:111" ht="15" thickBot="1" x14ac:dyDescent="0.35">
      <c r="DG10115" s="156"/>
    </row>
    <row r="10116" spans="111:111" ht="15" thickBot="1" x14ac:dyDescent="0.35">
      <c r="DG10116" s="156"/>
    </row>
    <row r="10117" spans="111:111" ht="15" thickBot="1" x14ac:dyDescent="0.35">
      <c r="DG10117" s="156"/>
    </row>
    <row r="10118" spans="111:111" ht="15" thickBot="1" x14ac:dyDescent="0.35">
      <c r="DG10118" s="156"/>
    </row>
    <row r="10119" spans="111:111" ht="15" thickBot="1" x14ac:dyDescent="0.35">
      <c r="DG10119" s="156"/>
    </row>
    <row r="10120" spans="111:111" ht="15" thickBot="1" x14ac:dyDescent="0.35">
      <c r="DG10120" s="156"/>
    </row>
    <row r="10121" spans="111:111" ht="15" thickBot="1" x14ac:dyDescent="0.35">
      <c r="DG10121" s="156"/>
    </row>
    <row r="10122" spans="111:111" ht="15" thickBot="1" x14ac:dyDescent="0.35">
      <c r="DG10122" s="156"/>
    </row>
    <row r="10123" spans="111:111" ht="15" thickBot="1" x14ac:dyDescent="0.35">
      <c r="DG10123" s="156"/>
    </row>
    <row r="10124" spans="111:111" ht="15" thickBot="1" x14ac:dyDescent="0.35">
      <c r="DG10124" s="156"/>
    </row>
    <row r="10125" spans="111:111" ht="15" thickBot="1" x14ac:dyDescent="0.35">
      <c r="DG10125" s="156"/>
    </row>
    <row r="10126" spans="111:111" ht="15" thickBot="1" x14ac:dyDescent="0.35">
      <c r="DG10126" s="156"/>
    </row>
    <row r="10127" spans="111:111" ht="15" thickBot="1" x14ac:dyDescent="0.35">
      <c r="DG10127" s="156"/>
    </row>
    <row r="10128" spans="111:111" ht="15" thickBot="1" x14ac:dyDescent="0.35">
      <c r="DG10128" s="156"/>
    </row>
    <row r="10129" spans="111:111" ht="15" thickBot="1" x14ac:dyDescent="0.35">
      <c r="DG10129" s="156"/>
    </row>
    <row r="10130" spans="111:111" ht="15" thickBot="1" x14ac:dyDescent="0.35">
      <c r="DG10130" s="156"/>
    </row>
    <row r="10131" spans="111:111" ht="15" thickBot="1" x14ac:dyDescent="0.35">
      <c r="DG10131" s="156"/>
    </row>
    <row r="10132" spans="111:111" ht="15" thickBot="1" x14ac:dyDescent="0.35">
      <c r="DG10132" s="156"/>
    </row>
    <row r="10133" spans="111:111" ht="15" thickBot="1" x14ac:dyDescent="0.35">
      <c r="DG10133" s="156"/>
    </row>
    <row r="10134" spans="111:111" ht="15" thickBot="1" x14ac:dyDescent="0.35">
      <c r="DG10134" s="156"/>
    </row>
    <row r="10135" spans="111:111" ht="15" thickBot="1" x14ac:dyDescent="0.35">
      <c r="DG10135" s="156"/>
    </row>
    <row r="10136" spans="111:111" ht="15" thickBot="1" x14ac:dyDescent="0.35">
      <c r="DG10136" s="156"/>
    </row>
    <row r="10137" spans="111:111" ht="15" thickBot="1" x14ac:dyDescent="0.35">
      <c r="DG10137" s="156"/>
    </row>
    <row r="10138" spans="111:111" ht="15" thickBot="1" x14ac:dyDescent="0.35">
      <c r="DG10138" s="156"/>
    </row>
    <row r="10139" spans="111:111" ht="15" thickBot="1" x14ac:dyDescent="0.35">
      <c r="DG10139" s="156"/>
    </row>
    <row r="10140" spans="111:111" ht="15" thickBot="1" x14ac:dyDescent="0.35">
      <c r="DG10140" s="156"/>
    </row>
    <row r="10141" spans="111:111" ht="15" thickBot="1" x14ac:dyDescent="0.35">
      <c r="DG10141" s="156"/>
    </row>
    <row r="10142" spans="111:111" ht="15" thickBot="1" x14ac:dyDescent="0.35">
      <c r="DG10142" s="156"/>
    </row>
    <row r="10143" spans="111:111" ht="15" thickBot="1" x14ac:dyDescent="0.35">
      <c r="DG10143" s="156"/>
    </row>
    <row r="10144" spans="111:111" ht="15" thickBot="1" x14ac:dyDescent="0.35">
      <c r="DG10144" s="156"/>
    </row>
    <row r="10145" spans="111:111" ht="15" thickBot="1" x14ac:dyDescent="0.35">
      <c r="DG10145" s="156"/>
    </row>
    <row r="10146" spans="111:111" ht="15" thickBot="1" x14ac:dyDescent="0.35">
      <c r="DG10146" s="156"/>
    </row>
    <row r="10147" spans="111:111" ht="15" thickBot="1" x14ac:dyDescent="0.35">
      <c r="DG10147" s="156"/>
    </row>
    <row r="10148" spans="111:111" ht="15" thickBot="1" x14ac:dyDescent="0.35">
      <c r="DG10148" s="156"/>
    </row>
    <row r="10149" spans="111:111" ht="15" thickBot="1" x14ac:dyDescent="0.35">
      <c r="DG10149" s="156"/>
    </row>
    <row r="10150" spans="111:111" ht="15" thickBot="1" x14ac:dyDescent="0.35">
      <c r="DG10150" s="156"/>
    </row>
    <row r="10151" spans="111:111" ht="15" thickBot="1" x14ac:dyDescent="0.35">
      <c r="DG10151" s="156"/>
    </row>
    <row r="10152" spans="111:111" ht="15" thickBot="1" x14ac:dyDescent="0.35">
      <c r="DG10152" s="156"/>
    </row>
    <row r="10153" spans="111:111" ht="15" thickBot="1" x14ac:dyDescent="0.35">
      <c r="DG10153" s="156"/>
    </row>
    <row r="10154" spans="111:111" ht="15" thickBot="1" x14ac:dyDescent="0.35">
      <c r="DG10154" s="156"/>
    </row>
    <row r="10155" spans="111:111" ht="15" thickBot="1" x14ac:dyDescent="0.35">
      <c r="DG10155" s="156"/>
    </row>
    <row r="10156" spans="111:111" ht="15" thickBot="1" x14ac:dyDescent="0.35">
      <c r="DG10156" s="156"/>
    </row>
    <row r="10157" spans="111:111" ht="15" thickBot="1" x14ac:dyDescent="0.35">
      <c r="DG10157" s="156"/>
    </row>
    <row r="10158" spans="111:111" ht="15" thickBot="1" x14ac:dyDescent="0.35">
      <c r="DG10158" s="156"/>
    </row>
    <row r="10159" spans="111:111" ht="15" thickBot="1" x14ac:dyDescent="0.35">
      <c r="DG10159" s="156"/>
    </row>
    <row r="10160" spans="111:111" ht="15" thickBot="1" x14ac:dyDescent="0.35">
      <c r="DG10160" s="156"/>
    </row>
    <row r="10161" spans="111:111" ht="15" thickBot="1" x14ac:dyDescent="0.35">
      <c r="DG10161" s="156"/>
    </row>
    <row r="10162" spans="111:111" ht="15" thickBot="1" x14ac:dyDescent="0.35">
      <c r="DG10162" s="156"/>
    </row>
    <row r="10163" spans="111:111" ht="15" thickBot="1" x14ac:dyDescent="0.35">
      <c r="DG10163" s="156"/>
    </row>
    <row r="10164" spans="111:111" ht="15" thickBot="1" x14ac:dyDescent="0.35">
      <c r="DG10164" s="156"/>
    </row>
    <row r="10165" spans="111:111" ht="15" thickBot="1" x14ac:dyDescent="0.35">
      <c r="DG10165" s="156"/>
    </row>
    <row r="10166" spans="111:111" ht="15" thickBot="1" x14ac:dyDescent="0.35">
      <c r="DG10166" s="156"/>
    </row>
    <row r="10167" spans="111:111" ht="15" thickBot="1" x14ac:dyDescent="0.35">
      <c r="DG10167" s="156"/>
    </row>
    <row r="10168" spans="111:111" ht="15" thickBot="1" x14ac:dyDescent="0.35">
      <c r="DG10168" s="156"/>
    </row>
    <row r="10169" spans="111:111" ht="15" thickBot="1" x14ac:dyDescent="0.35">
      <c r="DG10169" s="156"/>
    </row>
    <row r="10170" spans="111:111" ht="15" thickBot="1" x14ac:dyDescent="0.35">
      <c r="DG10170" s="156"/>
    </row>
    <row r="10171" spans="111:111" ht="15" thickBot="1" x14ac:dyDescent="0.35">
      <c r="DG10171" s="156"/>
    </row>
    <row r="10172" spans="111:111" ht="15" thickBot="1" x14ac:dyDescent="0.35">
      <c r="DG10172" s="156"/>
    </row>
    <row r="10173" spans="111:111" ht="15" thickBot="1" x14ac:dyDescent="0.35">
      <c r="DG10173" s="156"/>
    </row>
    <row r="10174" spans="111:111" ht="15" thickBot="1" x14ac:dyDescent="0.35">
      <c r="DG10174" s="156"/>
    </row>
    <row r="10175" spans="111:111" ht="15" thickBot="1" x14ac:dyDescent="0.35">
      <c r="DG10175" s="156"/>
    </row>
    <row r="10176" spans="111:111" ht="15" thickBot="1" x14ac:dyDescent="0.35">
      <c r="DG10176" s="156"/>
    </row>
    <row r="10177" spans="111:111" ht="15" thickBot="1" x14ac:dyDescent="0.35">
      <c r="DG10177" s="156"/>
    </row>
    <row r="10178" spans="111:111" ht="15" thickBot="1" x14ac:dyDescent="0.35">
      <c r="DG10178" s="156"/>
    </row>
    <row r="10179" spans="111:111" ht="15" thickBot="1" x14ac:dyDescent="0.35">
      <c r="DG10179" s="156"/>
    </row>
    <row r="10180" spans="111:111" ht="15" thickBot="1" x14ac:dyDescent="0.35">
      <c r="DG10180" s="156"/>
    </row>
    <row r="10181" spans="111:111" ht="15" thickBot="1" x14ac:dyDescent="0.35">
      <c r="DG10181" s="156"/>
    </row>
    <row r="10182" spans="111:111" ht="15" thickBot="1" x14ac:dyDescent="0.35">
      <c r="DG10182" s="156"/>
    </row>
    <row r="10183" spans="111:111" ht="15" thickBot="1" x14ac:dyDescent="0.35">
      <c r="DG10183" s="156"/>
    </row>
    <row r="10184" spans="111:111" ht="15" thickBot="1" x14ac:dyDescent="0.35">
      <c r="DG10184" s="156"/>
    </row>
    <row r="10185" spans="111:111" ht="15" thickBot="1" x14ac:dyDescent="0.35">
      <c r="DG10185" s="156"/>
    </row>
    <row r="10186" spans="111:111" ht="15" thickBot="1" x14ac:dyDescent="0.35">
      <c r="DG10186" s="156"/>
    </row>
    <row r="10187" spans="111:111" ht="15" thickBot="1" x14ac:dyDescent="0.35">
      <c r="DG10187" s="156"/>
    </row>
    <row r="10188" spans="111:111" ht="15" thickBot="1" x14ac:dyDescent="0.35">
      <c r="DG10188" s="156"/>
    </row>
    <row r="10189" spans="111:111" ht="15" thickBot="1" x14ac:dyDescent="0.35">
      <c r="DG10189" s="156"/>
    </row>
    <row r="10190" spans="111:111" ht="15" thickBot="1" x14ac:dyDescent="0.35">
      <c r="DG10190" s="156"/>
    </row>
    <row r="10191" spans="111:111" ht="15" thickBot="1" x14ac:dyDescent="0.35">
      <c r="DG10191" s="156"/>
    </row>
    <row r="10192" spans="111:111" ht="15" thickBot="1" x14ac:dyDescent="0.35">
      <c r="DG10192" s="156"/>
    </row>
    <row r="10193" spans="111:111" ht="15" thickBot="1" x14ac:dyDescent="0.35">
      <c r="DG10193" s="156"/>
    </row>
    <row r="10194" spans="111:111" ht="15" thickBot="1" x14ac:dyDescent="0.35">
      <c r="DG10194" s="156"/>
    </row>
    <row r="10195" spans="111:111" ht="15" thickBot="1" x14ac:dyDescent="0.35">
      <c r="DG10195" s="156"/>
    </row>
    <row r="10196" spans="111:111" ht="15" thickBot="1" x14ac:dyDescent="0.35">
      <c r="DG10196" s="156"/>
    </row>
    <row r="10197" spans="111:111" ht="15" thickBot="1" x14ac:dyDescent="0.35">
      <c r="DG10197" s="156"/>
    </row>
    <row r="10198" spans="111:111" ht="15" thickBot="1" x14ac:dyDescent="0.35">
      <c r="DG10198" s="156"/>
    </row>
    <row r="10199" spans="111:111" ht="15" thickBot="1" x14ac:dyDescent="0.35">
      <c r="DG10199" s="156"/>
    </row>
    <row r="10200" spans="111:111" ht="15" thickBot="1" x14ac:dyDescent="0.35">
      <c r="DG10200" s="156"/>
    </row>
    <row r="10201" spans="111:111" ht="15" thickBot="1" x14ac:dyDescent="0.35">
      <c r="DG10201" s="156"/>
    </row>
    <row r="10202" spans="111:111" ht="15" thickBot="1" x14ac:dyDescent="0.35">
      <c r="DG10202" s="156"/>
    </row>
    <row r="10203" spans="111:111" ht="15" thickBot="1" x14ac:dyDescent="0.35">
      <c r="DG10203" s="156"/>
    </row>
    <row r="10204" spans="111:111" ht="15" thickBot="1" x14ac:dyDescent="0.35">
      <c r="DG10204" s="156"/>
    </row>
    <row r="10205" spans="111:111" ht="15" thickBot="1" x14ac:dyDescent="0.35">
      <c r="DG10205" s="156"/>
    </row>
    <row r="10206" spans="111:111" ht="15" thickBot="1" x14ac:dyDescent="0.35">
      <c r="DG10206" s="156"/>
    </row>
    <row r="10207" spans="111:111" ht="15" thickBot="1" x14ac:dyDescent="0.35">
      <c r="DG10207" s="156"/>
    </row>
    <row r="10208" spans="111:111" ht="15" thickBot="1" x14ac:dyDescent="0.35">
      <c r="DG10208" s="156"/>
    </row>
    <row r="10209" spans="111:111" ht="15" thickBot="1" x14ac:dyDescent="0.35">
      <c r="DG10209" s="156"/>
    </row>
    <row r="10210" spans="111:111" ht="15" thickBot="1" x14ac:dyDescent="0.35">
      <c r="DG10210" s="156"/>
    </row>
    <row r="10211" spans="111:111" ht="15" thickBot="1" x14ac:dyDescent="0.35">
      <c r="DG10211" s="156"/>
    </row>
    <row r="10212" spans="111:111" ht="15" thickBot="1" x14ac:dyDescent="0.35">
      <c r="DG10212" s="156"/>
    </row>
    <row r="10213" spans="111:111" ht="15" thickBot="1" x14ac:dyDescent="0.35">
      <c r="DG10213" s="156"/>
    </row>
    <row r="10214" spans="111:111" ht="15" thickBot="1" x14ac:dyDescent="0.35">
      <c r="DG10214" s="156"/>
    </row>
    <row r="10215" spans="111:111" ht="15" thickBot="1" x14ac:dyDescent="0.35">
      <c r="DG10215" s="156"/>
    </row>
    <row r="10216" spans="111:111" ht="15" thickBot="1" x14ac:dyDescent="0.35">
      <c r="DG10216" s="156"/>
    </row>
    <row r="10217" spans="111:111" ht="15" thickBot="1" x14ac:dyDescent="0.35">
      <c r="DG10217" s="156"/>
    </row>
    <row r="10218" spans="111:111" ht="15" thickBot="1" x14ac:dyDescent="0.35">
      <c r="DG10218" s="156"/>
    </row>
    <row r="10219" spans="111:111" ht="15" thickBot="1" x14ac:dyDescent="0.35">
      <c r="DG10219" s="156"/>
    </row>
    <row r="10220" spans="111:111" ht="15" thickBot="1" x14ac:dyDescent="0.35">
      <c r="DG10220" s="156"/>
    </row>
    <row r="10221" spans="111:111" ht="15" thickBot="1" x14ac:dyDescent="0.35">
      <c r="DG10221" s="156"/>
    </row>
    <row r="10222" spans="111:111" ht="15" thickBot="1" x14ac:dyDescent="0.35">
      <c r="DG10222" s="156"/>
    </row>
    <row r="10223" spans="111:111" ht="15" thickBot="1" x14ac:dyDescent="0.35">
      <c r="DG10223" s="156"/>
    </row>
    <row r="10224" spans="111:111" ht="15" thickBot="1" x14ac:dyDescent="0.35">
      <c r="DG10224" s="156"/>
    </row>
    <row r="10225" spans="111:111" ht="15" thickBot="1" x14ac:dyDescent="0.35">
      <c r="DG10225" s="156"/>
    </row>
    <row r="10226" spans="111:111" ht="15" thickBot="1" x14ac:dyDescent="0.35">
      <c r="DG10226" s="156"/>
    </row>
    <row r="10227" spans="111:111" ht="15" thickBot="1" x14ac:dyDescent="0.35">
      <c r="DG10227" s="156"/>
    </row>
    <row r="10228" spans="111:111" ht="15" thickBot="1" x14ac:dyDescent="0.35">
      <c r="DG10228" s="156"/>
    </row>
    <row r="10229" spans="111:111" ht="15" thickBot="1" x14ac:dyDescent="0.35">
      <c r="DG10229" s="156"/>
    </row>
    <row r="10230" spans="111:111" ht="15" thickBot="1" x14ac:dyDescent="0.35">
      <c r="DG10230" s="156"/>
    </row>
    <row r="10231" spans="111:111" ht="15" thickBot="1" x14ac:dyDescent="0.35">
      <c r="DG10231" s="156"/>
    </row>
    <row r="10232" spans="111:111" ht="15" thickBot="1" x14ac:dyDescent="0.35">
      <c r="DG10232" s="156"/>
    </row>
    <row r="10233" spans="111:111" ht="15" thickBot="1" x14ac:dyDescent="0.35">
      <c r="DG10233" s="156"/>
    </row>
    <row r="10234" spans="111:111" ht="15" thickBot="1" x14ac:dyDescent="0.35">
      <c r="DG10234" s="156"/>
    </row>
    <row r="10235" spans="111:111" ht="15" thickBot="1" x14ac:dyDescent="0.35">
      <c r="DG10235" s="156"/>
    </row>
    <row r="10236" spans="111:111" ht="15" thickBot="1" x14ac:dyDescent="0.35">
      <c r="DG10236" s="156"/>
    </row>
    <row r="10237" spans="111:111" ht="15" thickBot="1" x14ac:dyDescent="0.35">
      <c r="DG10237" s="156"/>
    </row>
    <row r="10238" spans="111:111" ht="15" thickBot="1" x14ac:dyDescent="0.35">
      <c r="DG10238" s="156"/>
    </row>
    <row r="10239" spans="111:111" ht="15" thickBot="1" x14ac:dyDescent="0.35">
      <c r="DG10239" s="156"/>
    </row>
    <row r="10240" spans="111:111" ht="15" thickBot="1" x14ac:dyDescent="0.35">
      <c r="DG10240" s="156"/>
    </row>
    <row r="10241" spans="111:111" ht="15" thickBot="1" x14ac:dyDescent="0.35">
      <c r="DG10241" s="156"/>
    </row>
    <row r="10242" spans="111:111" ht="15" thickBot="1" x14ac:dyDescent="0.35">
      <c r="DG10242" s="156"/>
    </row>
    <row r="10243" spans="111:111" ht="15" thickBot="1" x14ac:dyDescent="0.35">
      <c r="DG10243" s="156"/>
    </row>
    <row r="10244" spans="111:111" ht="15" thickBot="1" x14ac:dyDescent="0.35">
      <c r="DG10244" s="156"/>
    </row>
    <row r="10245" spans="111:111" ht="15" thickBot="1" x14ac:dyDescent="0.35">
      <c r="DG10245" s="156"/>
    </row>
    <row r="10246" spans="111:111" ht="15" thickBot="1" x14ac:dyDescent="0.35">
      <c r="DG10246" s="156"/>
    </row>
    <row r="10247" spans="111:111" ht="15" thickBot="1" x14ac:dyDescent="0.35">
      <c r="DG10247" s="156"/>
    </row>
    <row r="10248" spans="111:111" ht="15" thickBot="1" x14ac:dyDescent="0.35">
      <c r="DG10248" s="156"/>
    </row>
    <row r="10249" spans="111:111" ht="15" thickBot="1" x14ac:dyDescent="0.35">
      <c r="DG10249" s="156"/>
    </row>
    <row r="10250" spans="111:111" ht="15" thickBot="1" x14ac:dyDescent="0.35">
      <c r="DG10250" s="156"/>
    </row>
    <row r="10251" spans="111:111" ht="15" thickBot="1" x14ac:dyDescent="0.35">
      <c r="DG10251" s="156"/>
    </row>
    <row r="10252" spans="111:111" ht="15" thickBot="1" x14ac:dyDescent="0.35">
      <c r="DG10252" s="156"/>
    </row>
    <row r="10253" spans="111:111" ht="15" thickBot="1" x14ac:dyDescent="0.35">
      <c r="DG10253" s="156"/>
    </row>
    <row r="10254" spans="111:111" ht="15" thickBot="1" x14ac:dyDescent="0.35">
      <c r="DG10254" s="156"/>
    </row>
    <row r="10255" spans="111:111" ht="15" thickBot="1" x14ac:dyDescent="0.35">
      <c r="DG10255" s="156"/>
    </row>
    <row r="10256" spans="111:111" ht="15" thickBot="1" x14ac:dyDescent="0.35">
      <c r="DG10256" s="156"/>
    </row>
    <row r="10257" spans="111:111" ht="15" thickBot="1" x14ac:dyDescent="0.35">
      <c r="DG10257" s="156"/>
    </row>
    <row r="10258" spans="111:111" ht="15" thickBot="1" x14ac:dyDescent="0.35">
      <c r="DG10258" s="156"/>
    </row>
    <row r="10259" spans="111:111" ht="15" thickBot="1" x14ac:dyDescent="0.35">
      <c r="DG10259" s="156"/>
    </row>
    <row r="10260" spans="111:111" ht="15" thickBot="1" x14ac:dyDescent="0.35">
      <c r="DG10260" s="156"/>
    </row>
    <row r="10261" spans="111:111" ht="15" thickBot="1" x14ac:dyDescent="0.35">
      <c r="DG10261" s="156"/>
    </row>
    <row r="10262" spans="111:111" ht="15" thickBot="1" x14ac:dyDescent="0.35">
      <c r="DG10262" s="156"/>
    </row>
    <row r="10263" spans="111:111" ht="15" thickBot="1" x14ac:dyDescent="0.35">
      <c r="DG10263" s="156"/>
    </row>
    <row r="10264" spans="111:111" ht="15" thickBot="1" x14ac:dyDescent="0.35">
      <c r="DG10264" s="156"/>
    </row>
    <row r="10265" spans="111:111" ht="15" thickBot="1" x14ac:dyDescent="0.35">
      <c r="DG10265" s="156"/>
    </row>
    <row r="10266" spans="111:111" ht="15" thickBot="1" x14ac:dyDescent="0.35">
      <c r="DG10266" s="156"/>
    </row>
    <row r="10267" spans="111:111" ht="15" thickBot="1" x14ac:dyDescent="0.35">
      <c r="DG10267" s="156"/>
    </row>
    <row r="10268" spans="111:111" ht="15" thickBot="1" x14ac:dyDescent="0.35">
      <c r="DG10268" s="156"/>
    </row>
    <row r="10269" spans="111:111" ht="15" thickBot="1" x14ac:dyDescent="0.35">
      <c r="DG10269" s="156"/>
    </row>
    <row r="10270" spans="111:111" ht="15" thickBot="1" x14ac:dyDescent="0.35">
      <c r="DG10270" s="156"/>
    </row>
    <row r="10271" spans="111:111" ht="15" thickBot="1" x14ac:dyDescent="0.35">
      <c r="DG10271" s="156"/>
    </row>
    <row r="10272" spans="111:111" ht="15" thickBot="1" x14ac:dyDescent="0.35">
      <c r="DG10272" s="156"/>
    </row>
    <row r="10273" spans="111:111" ht="15" thickBot="1" x14ac:dyDescent="0.35">
      <c r="DG10273" s="156"/>
    </row>
    <row r="10274" spans="111:111" ht="15" thickBot="1" x14ac:dyDescent="0.35">
      <c r="DG10274" s="156"/>
    </row>
    <row r="10275" spans="111:111" ht="15" thickBot="1" x14ac:dyDescent="0.35">
      <c r="DG10275" s="156"/>
    </row>
    <row r="10276" spans="111:111" ht="15" thickBot="1" x14ac:dyDescent="0.35">
      <c r="DG10276" s="156"/>
    </row>
    <row r="10277" spans="111:111" ht="15" thickBot="1" x14ac:dyDescent="0.35">
      <c r="DG10277" s="156"/>
    </row>
    <row r="10278" spans="111:111" ht="15" thickBot="1" x14ac:dyDescent="0.35">
      <c r="DG10278" s="156"/>
    </row>
    <row r="10279" spans="111:111" ht="15" thickBot="1" x14ac:dyDescent="0.35">
      <c r="DG10279" s="156"/>
    </row>
    <row r="10280" spans="111:111" ht="15" thickBot="1" x14ac:dyDescent="0.35">
      <c r="DG10280" s="156"/>
    </row>
    <row r="10281" spans="111:111" ht="15" thickBot="1" x14ac:dyDescent="0.35">
      <c r="DG10281" s="156"/>
    </row>
    <row r="10282" spans="111:111" ht="15" thickBot="1" x14ac:dyDescent="0.35">
      <c r="DG10282" s="156"/>
    </row>
    <row r="10283" spans="111:111" ht="15" thickBot="1" x14ac:dyDescent="0.35">
      <c r="DG10283" s="156"/>
    </row>
    <row r="10284" spans="111:111" ht="15" thickBot="1" x14ac:dyDescent="0.35">
      <c r="DG10284" s="156"/>
    </row>
    <row r="10285" spans="111:111" ht="15" thickBot="1" x14ac:dyDescent="0.35">
      <c r="DG10285" s="156"/>
    </row>
    <row r="10286" spans="111:111" ht="15" thickBot="1" x14ac:dyDescent="0.35">
      <c r="DG10286" s="156"/>
    </row>
    <row r="10287" spans="111:111" ht="15" thickBot="1" x14ac:dyDescent="0.35">
      <c r="DG10287" s="156"/>
    </row>
    <row r="10288" spans="111:111" ht="15" thickBot="1" x14ac:dyDescent="0.35">
      <c r="DG10288" s="156"/>
    </row>
    <row r="10289" spans="111:111" ht="15" thickBot="1" x14ac:dyDescent="0.35">
      <c r="DG10289" s="156"/>
    </row>
    <row r="10290" spans="111:111" ht="15" thickBot="1" x14ac:dyDescent="0.35">
      <c r="DG10290" s="156"/>
    </row>
    <row r="10291" spans="111:111" ht="15" thickBot="1" x14ac:dyDescent="0.35">
      <c r="DG10291" s="156"/>
    </row>
    <row r="10292" spans="111:111" ht="15" thickBot="1" x14ac:dyDescent="0.35">
      <c r="DG10292" s="156"/>
    </row>
    <row r="10293" spans="111:111" ht="15" thickBot="1" x14ac:dyDescent="0.35">
      <c r="DG10293" s="156"/>
    </row>
    <row r="10294" spans="111:111" ht="15" thickBot="1" x14ac:dyDescent="0.35">
      <c r="DG10294" s="156"/>
    </row>
    <row r="10295" spans="111:111" ht="15" thickBot="1" x14ac:dyDescent="0.35">
      <c r="DG10295" s="156"/>
    </row>
    <row r="10296" spans="111:111" ht="15" thickBot="1" x14ac:dyDescent="0.35">
      <c r="DG10296" s="156"/>
    </row>
    <row r="10297" spans="111:111" ht="15" thickBot="1" x14ac:dyDescent="0.35">
      <c r="DG10297" s="156"/>
    </row>
    <row r="10298" spans="111:111" ht="15" thickBot="1" x14ac:dyDescent="0.35">
      <c r="DG10298" s="156"/>
    </row>
    <row r="10299" spans="111:111" ht="15" thickBot="1" x14ac:dyDescent="0.35">
      <c r="DG10299" s="156"/>
    </row>
    <row r="10300" spans="111:111" ht="15" thickBot="1" x14ac:dyDescent="0.35">
      <c r="DG10300" s="156"/>
    </row>
    <row r="10301" spans="111:111" ht="15" thickBot="1" x14ac:dyDescent="0.35">
      <c r="DG10301" s="156"/>
    </row>
    <row r="10302" spans="111:111" ht="15" thickBot="1" x14ac:dyDescent="0.35">
      <c r="DG10302" s="156"/>
    </row>
    <row r="10303" spans="111:111" ht="15" thickBot="1" x14ac:dyDescent="0.35">
      <c r="DG10303" s="156"/>
    </row>
    <row r="10304" spans="111:111" ht="15" thickBot="1" x14ac:dyDescent="0.35">
      <c r="DG10304" s="156"/>
    </row>
    <row r="10305" spans="111:111" ht="15" thickBot="1" x14ac:dyDescent="0.35">
      <c r="DG10305" s="156"/>
    </row>
    <row r="10306" spans="111:111" ht="15" thickBot="1" x14ac:dyDescent="0.35">
      <c r="DG10306" s="156"/>
    </row>
    <row r="10307" spans="111:111" ht="15" thickBot="1" x14ac:dyDescent="0.35">
      <c r="DG10307" s="156"/>
    </row>
    <row r="10308" spans="111:111" ht="15" thickBot="1" x14ac:dyDescent="0.35">
      <c r="DG10308" s="156"/>
    </row>
    <row r="10309" spans="111:111" ht="15" thickBot="1" x14ac:dyDescent="0.35">
      <c r="DG10309" s="156"/>
    </row>
    <row r="10310" spans="111:111" ht="15" thickBot="1" x14ac:dyDescent="0.35">
      <c r="DG10310" s="156"/>
    </row>
    <row r="10311" spans="111:111" ht="15" thickBot="1" x14ac:dyDescent="0.35">
      <c r="DG10311" s="156"/>
    </row>
    <row r="10312" spans="111:111" ht="15" thickBot="1" x14ac:dyDescent="0.35">
      <c r="DG10312" s="156"/>
    </row>
    <row r="10313" spans="111:111" ht="15" thickBot="1" x14ac:dyDescent="0.35">
      <c r="DG10313" s="156"/>
    </row>
    <row r="10314" spans="111:111" ht="15" thickBot="1" x14ac:dyDescent="0.35">
      <c r="DG10314" s="156"/>
    </row>
    <row r="10315" spans="111:111" ht="15" thickBot="1" x14ac:dyDescent="0.35">
      <c r="DG10315" s="156"/>
    </row>
    <row r="10316" spans="111:111" ht="15" thickBot="1" x14ac:dyDescent="0.35">
      <c r="DG10316" s="156"/>
    </row>
    <row r="10317" spans="111:111" ht="15" thickBot="1" x14ac:dyDescent="0.35">
      <c r="DG10317" s="156"/>
    </row>
    <row r="10318" spans="111:111" ht="15" thickBot="1" x14ac:dyDescent="0.35">
      <c r="DG10318" s="156"/>
    </row>
    <row r="10319" spans="111:111" ht="15" thickBot="1" x14ac:dyDescent="0.35">
      <c r="DG10319" s="156"/>
    </row>
    <row r="10320" spans="111:111" ht="15" thickBot="1" x14ac:dyDescent="0.35">
      <c r="DG10320" s="156"/>
    </row>
    <row r="10321" spans="111:111" ht="15" thickBot="1" x14ac:dyDescent="0.35">
      <c r="DG10321" s="156"/>
    </row>
    <row r="10322" spans="111:111" ht="15" thickBot="1" x14ac:dyDescent="0.35">
      <c r="DG10322" s="156"/>
    </row>
    <row r="10323" spans="111:111" ht="15" thickBot="1" x14ac:dyDescent="0.35">
      <c r="DG10323" s="156"/>
    </row>
    <row r="10324" spans="111:111" ht="15" thickBot="1" x14ac:dyDescent="0.35">
      <c r="DG10324" s="156"/>
    </row>
    <row r="10325" spans="111:111" ht="15" thickBot="1" x14ac:dyDescent="0.35">
      <c r="DG10325" s="156"/>
    </row>
    <row r="10326" spans="111:111" ht="15" thickBot="1" x14ac:dyDescent="0.35">
      <c r="DG10326" s="156"/>
    </row>
    <row r="10327" spans="111:111" ht="15" thickBot="1" x14ac:dyDescent="0.35">
      <c r="DG10327" s="156"/>
    </row>
    <row r="10328" spans="111:111" ht="15" thickBot="1" x14ac:dyDescent="0.35">
      <c r="DG10328" s="156"/>
    </row>
    <row r="10329" spans="111:111" ht="15" thickBot="1" x14ac:dyDescent="0.35">
      <c r="DG10329" s="156"/>
    </row>
    <row r="10330" spans="111:111" ht="15" thickBot="1" x14ac:dyDescent="0.35">
      <c r="DG10330" s="156"/>
    </row>
    <row r="10331" spans="111:111" ht="15" thickBot="1" x14ac:dyDescent="0.35">
      <c r="DG10331" s="156"/>
    </row>
    <row r="10332" spans="111:111" ht="15" thickBot="1" x14ac:dyDescent="0.35">
      <c r="DG10332" s="156"/>
    </row>
    <row r="10333" spans="111:111" ht="15" thickBot="1" x14ac:dyDescent="0.35">
      <c r="DG10333" s="156"/>
    </row>
    <row r="10334" spans="111:111" ht="15" thickBot="1" x14ac:dyDescent="0.35">
      <c r="DG10334" s="156"/>
    </row>
    <row r="10335" spans="111:111" ht="15" thickBot="1" x14ac:dyDescent="0.35">
      <c r="DG10335" s="156"/>
    </row>
    <row r="10336" spans="111:111" ht="15" thickBot="1" x14ac:dyDescent="0.35">
      <c r="DG10336" s="156"/>
    </row>
    <row r="10337" spans="111:111" ht="15" thickBot="1" x14ac:dyDescent="0.35">
      <c r="DG10337" s="156"/>
    </row>
    <row r="10338" spans="111:111" ht="15" thickBot="1" x14ac:dyDescent="0.35">
      <c r="DG10338" s="156"/>
    </row>
    <row r="10339" spans="111:111" ht="15" thickBot="1" x14ac:dyDescent="0.35">
      <c r="DG10339" s="156"/>
    </row>
    <row r="10340" spans="111:111" ht="15" thickBot="1" x14ac:dyDescent="0.35">
      <c r="DG10340" s="156"/>
    </row>
    <row r="10341" spans="111:111" ht="15" thickBot="1" x14ac:dyDescent="0.35">
      <c r="DG10341" s="156"/>
    </row>
    <row r="10342" spans="111:111" ht="15" thickBot="1" x14ac:dyDescent="0.35">
      <c r="DG10342" s="156"/>
    </row>
    <row r="10343" spans="111:111" ht="15" thickBot="1" x14ac:dyDescent="0.35">
      <c r="DG10343" s="156"/>
    </row>
    <row r="10344" spans="111:111" ht="15" thickBot="1" x14ac:dyDescent="0.35">
      <c r="DG10344" s="156"/>
    </row>
    <row r="10345" spans="111:111" ht="15" thickBot="1" x14ac:dyDescent="0.35">
      <c r="DG10345" s="156"/>
    </row>
    <row r="10346" spans="111:111" ht="15" thickBot="1" x14ac:dyDescent="0.35">
      <c r="DG10346" s="156"/>
    </row>
    <row r="10347" spans="111:111" ht="15" thickBot="1" x14ac:dyDescent="0.35">
      <c r="DG10347" s="156"/>
    </row>
    <row r="10348" spans="111:111" ht="15" thickBot="1" x14ac:dyDescent="0.35">
      <c r="DG10348" s="156"/>
    </row>
    <row r="10349" spans="111:111" ht="15" thickBot="1" x14ac:dyDescent="0.35">
      <c r="DG10349" s="156"/>
    </row>
    <row r="10350" spans="111:111" ht="15" thickBot="1" x14ac:dyDescent="0.35">
      <c r="DG10350" s="156"/>
    </row>
    <row r="10351" spans="111:111" ht="15" thickBot="1" x14ac:dyDescent="0.35">
      <c r="DG10351" s="156"/>
    </row>
    <row r="10352" spans="111:111" ht="15" thickBot="1" x14ac:dyDescent="0.35">
      <c r="DG10352" s="156"/>
    </row>
    <row r="10353" spans="111:111" ht="15" thickBot="1" x14ac:dyDescent="0.35">
      <c r="DG10353" s="156"/>
    </row>
    <row r="10354" spans="111:111" ht="15" thickBot="1" x14ac:dyDescent="0.35">
      <c r="DG10354" s="156"/>
    </row>
    <row r="10355" spans="111:111" ht="15" thickBot="1" x14ac:dyDescent="0.35">
      <c r="DG10355" s="156"/>
    </row>
    <row r="10356" spans="111:111" ht="15" thickBot="1" x14ac:dyDescent="0.35">
      <c r="DG10356" s="156"/>
    </row>
    <row r="10357" spans="111:111" ht="15" thickBot="1" x14ac:dyDescent="0.35">
      <c r="DG10357" s="156"/>
    </row>
    <row r="10358" spans="111:111" ht="15" thickBot="1" x14ac:dyDescent="0.35">
      <c r="DG10358" s="156"/>
    </row>
    <row r="10359" spans="111:111" ht="15" thickBot="1" x14ac:dyDescent="0.35">
      <c r="DG10359" s="156"/>
    </row>
    <row r="10360" spans="111:111" ht="15" thickBot="1" x14ac:dyDescent="0.35">
      <c r="DG10360" s="156"/>
    </row>
    <row r="10361" spans="111:111" ht="15" thickBot="1" x14ac:dyDescent="0.35">
      <c r="DG10361" s="156"/>
    </row>
    <row r="10362" spans="111:111" ht="15" thickBot="1" x14ac:dyDescent="0.35">
      <c r="DG10362" s="156"/>
    </row>
    <row r="10363" spans="111:111" ht="15" thickBot="1" x14ac:dyDescent="0.35">
      <c r="DG10363" s="156"/>
    </row>
    <row r="10364" spans="111:111" ht="15" thickBot="1" x14ac:dyDescent="0.35">
      <c r="DG10364" s="156"/>
    </row>
    <row r="10365" spans="111:111" ht="15" thickBot="1" x14ac:dyDescent="0.35">
      <c r="DG10365" s="156"/>
    </row>
    <row r="10366" spans="111:111" ht="15" thickBot="1" x14ac:dyDescent="0.35">
      <c r="DG10366" s="156"/>
    </row>
    <row r="10367" spans="111:111" ht="15" thickBot="1" x14ac:dyDescent="0.35">
      <c r="DG10367" s="156"/>
    </row>
    <row r="10368" spans="111:111" ht="15" thickBot="1" x14ac:dyDescent="0.35">
      <c r="DG10368" s="156"/>
    </row>
    <row r="10369" spans="111:111" ht="15" thickBot="1" x14ac:dyDescent="0.35">
      <c r="DG10369" s="156"/>
    </row>
    <row r="10370" spans="111:111" ht="15" thickBot="1" x14ac:dyDescent="0.35">
      <c r="DG10370" s="156"/>
    </row>
    <row r="10371" spans="111:111" ht="15" thickBot="1" x14ac:dyDescent="0.35">
      <c r="DG10371" s="156"/>
    </row>
    <row r="10372" spans="111:111" ht="15" thickBot="1" x14ac:dyDescent="0.35">
      <c r="DG10372" s="156"/>
    </row>
    <row r="10373" spans="111:111" ht="15" thickBot="1" x14ac:dyDescent="0.35">
      <c r="DG10373" s="156"/>
    </row>
    <row r="10374" spans="111:111" ht="15" thickBot="1" x14ac:dyDescent="0.35">
      <c r="DG10374" s="156"/>
    </row>
    <row r="10375" spans="111:111" ht="15" thickBot="1" x14ac:dyDescent="0.35">
      <c r="DG10375" s="156"/>
    </row>
    <row r="10376" spans="111:111" ht="15" thickBot="1" x14ac:dyDescent="0.35">
      <c r="DG10376" s="156"/>
    </row>
    <row r="10377" spans="111:111" ht="15" thickBot="1" x14ac:dyDescent="0.35">
      <c r="DG10377" s="156"/>
    </row>
    <row r="10378" spans="111:111" ht="15" thickBot="1" x14ac:dyDescent="0.35">
      <c r="DG10378" s="156"/>
    </row>
    <row r="10379" spans="111:111" ht="15" thickBot="1" x14ac:dyDescent="0.35">
      <c r="DG10379" s="156"/>
    </row>
    <row r="10380" spans="111:111" ht="15" thickBot="1" x14ac:dyDescent="0.35">
      <c r="DG10380" s="156"/>
    </row>
    <row r="10381" spans="111:111" ht="15" thickBot="1" x14ac:dyDescent="0.35">
      <c r="DG10381" s="156"/>
    </row>
    <row r="10382" spans="111:111" ht="15" thickBot="1" x14ac:dyDescent="0.35">
      <c r="DG10382" s="156"/>
    </row>
    <row r="10383" spans="111:111" ht="15" thickBot="1" x14ac:dyDescent="0.35">
      <c r="DG10383" s="156"/>
    </row>
    <row r="10384" spans="111:111" ht="15" thickBot="1" x14ac:dyDescent="0.35">
      <c r="DG10384" s="156"/>
    </row>
    <row r="10385" spans="111:111" ht="15" thickBot="1" x14ac:dyDescent="0.35">
      <c r="DG10385" s="156"/>
    </row>
    <row r="10386" spans="111:111" ht="15" thickBot="1" x14ac:dyDescent="0.35">
      <c r="DG10386" s="156"/>
    </row>
    <row r="10387" spans="111:111" ht="15" thickBot="1" x14ac:dyDescent="0.35">
      <c r="DG10387" s="156"/>
    </row>
    <row r="10388" spans="111:111" ht="15" thickBot="1" x14ac:dyDescent="0.35">
      <c r="DG10388" s="156"/>
    </row>
    <row r="10389" spans="111:111" ht="15" thickBot="1" x14ac:dyDescent="0.35">
      <c r="DG10389" s="156"/>
    </row>
    <row r="10390" spans="111:111" ht="15" thickBot="1" x14ac:dyDescent="0.35">
      <c r="DG10390" s="156"/>
    </row>
    <row r="10391" spans="111:111" ht="15" thickBot="1" x14ac:dyDescent="0.35">
      <c r="DG10391" s="156"/>
    </row>
    <row r="10392" spans="111:111" ht="15" thickBot="1" x14ac:dyDescent="0.35">
      <c r="DG10392" s="156"/>
    </row>
    <row r="10393" spans="111:111" ht="15" thickBot="1" x14ac:dyDescent="0.35">
      <c r="DG10393" s="156"/>
    </row>
    <row r="10394" spans="111:111" ht="15" thickBot="1" x14ac:dyDescent="0.35">
      <c r="DG10394" s="156"/>
    </row>
    <row r="10395" spans="111:111" ht="15" thickBot="1" x14ac:dyDescent="0.35">
      <c r="DG10395" s="156"/>
    </row>
    <row r="10396" spans="111:111" ht="15" thickBot="1" x14ac:dyDescent="0.35">
      <c r="DG10396" s="156"/>
    </row>
    <row r="10397" spans="111:111" ht="15" thickBot="1" x14ac:dyDescent="0.35">
      <c r="DG10397" s="156"/>
    </row>
    <row r="10398" spans="111:111" ht="15" thickBot="1" x14ac:dyDescent="0.35">
      <c r="DG10398" s="156"/>
    </row>
    <row r="10399" spans="111:111" ht="15" thickBot="1" x14ac:dyDescent="0.35">
      <c r="DG10399" s="156"/>
    </row>
    <row r="10400" spans="111:111" ht="15" thickBot="1" x14ac:dyDescent="0.35">
      <c r="DG10400" s="156"/>
    </row>
    <row r="10401" spans="111:111" ht="15" thickBot="1" x14ac:dyDescent="0.35">
      <c r="DG10401" s="156"/>
    </row>
    <row r="10402" spans="111:111" ht="15" thickBot="1" x14ac:dyDescent="0.35">
      <c r="DG10402" s="156"/>
    </row>
    <row r="10403" spans="111:111" ht="15" thickBot="1" x14ac:dyDescent="0.35">
      <c r="DG10403" s="156"/>
    </row>
    <row r="10404" spans="111:111" ht="15" thickBot="1" x14ac:dyDescent="0.35">
      <c r="DG10404" s="156"/>
    </row>
    <row r="10405" spans="111:111" ht="15" thickBot="1" x14ac:dyDescent="0.35">
      <c r="DG10405" s="156"/>
    </row>
    <row r="10406" spans="111:111" ht="15" thickBot="1" x14ac:dyDescent="0.35">
      <c r="DG10406" s="156"/>
    </row>
    <row r="10407" spans="111:111" ht="15" thickBot="1" x14ac:dyDescent="0.35">
      <c r="DG10407" s="156"/>
    </row>
    <row r="10408" spans="111:111" ht="15" thickBot="1" x14ac:dyDescent="0.35">
      <c r="DG10408" s="156"/>
    </row>
    <row r="10409" spans="111:111" ht="15" thickBot="1" x14ac:dyDescent="0.35">
      <c r="DG10409" s="156"/>
    </row>
    <row r="10410" spans="111:111" ht="15" thickBot="1" x14ac:dyDescent="0.35">
      <c r="DG10410" s="156"/>
    </row>
    <row r="10411" spans="111:111" ht="15" thickBot="1" x14ac:dyDescent="0.35">
      <c r="DG10411" s="156"/>
    </row>
    <row r="10412" spans="111:111" ht="15" thickBot="1" x14ac:dyDescent="0.35">
      <c r="DG10412" s="156"/>
    </row>
    <row r="10413" spans="111:111" ht="15" thickBot="1" x14ac:dyDescent="0.35">
      <c r="DG10413" s="156"/>
    </row>
    <row r="10414" spans="111:111" ht="15" thickBot="1" x14ac:dyDescent="0.35">
      <c r="DG10414" s="156"/>
    </row>
    <row r="10415" spans="111:111" ht="15" thickBot="1" x14ac:dyDescent="0.35">
      <c r="DG10415" s="156"/>
    </row>
    <row r="10416" spans="111:111" ht="15" thickBot="1" x14ac:dyDescent="0.35">
      <c r="DG10416" s="156"/>
    </row>
    <row r="10417" spans="111:111" ht="15" thickBot="1" x14ac:dyDescent="0.35">
      <c r="DG10417" s="156"/>
    </row>
    <row r="10418" spans="111:111" ht="15" thickBot="1" x14ac:dyDescent="0.35">
      <c r="DG10418" s="156"/>
    </row>
    <row r="10419" spans="111:111" ht="15" thickBot="1" x14ac:dyDescent="0.35">
      <c r="DG10419" s="156"/>
    </row>
    <row r="10420" spans="111:111" ht="15" thickBot="1" x14ac:dyDescent="0.35">
      <c r="DG10420" s="156"/>
    </row>
    <row r="10421" spans="111:111" ht="15" thickBot="1" x14ac:dyDescent="0.35">
      <c r="DG10421" s="156"/>
    </row>
    <row r="10422" spans="111:111" ht="15" thickBot="1" x14ac:dyDescent="0.35">
      <c r="DG10422" s="156"/>
    </row>
    <row r="10423" spans="111:111" ht="15" thickBot="1" x14ac:dyDescent="0.35">
      <c r="DG10423" s="156"/>
    </row>
    <row r="10424" spans="111:111" ht="15" thickBot="1" x14ac:dyDescent="0.35">
      <c r="DG10424" s="156"/>
    </row>
    <row r="10425" spans="111:111" ht="15" thickBot="1" x14ac:dyDescent="0.35">
      <c r="DG10425" s="156"/>
    </row>
    <row r="10426" spans="111:111" ht="15" thickBot="1" x14ac:dyDescent="0.35">
      <c r="DG10426" s="156"/>
    </row>
    <row r="10427" spans="111:111" ht="15" thickBot="1" x14ac:dyDescent="0.35">
      <c r="DG10427" s="156"/>
    </row>
    <row r="10428" spans="111:111" ht="15" thickBot="1" x14ac:dyDescent="0.35">
      <c r="DG10428" s="156"/>
    </row>
    <row r="10429" spans="111:111" ht="15" thickBot="1" x14ac:dyDescent="0.35">
      <c r="DG10429" s="156"/>
    </row>
    <row r="10430" spans="111:111" ht="15" thickBot="1" x14ac:dyDescent="0.35">
      <c r="DG10430" s="156"/>
    </row>
    <row r="10431" spans="111:111" ht="15" thickBot="1" x14ac:dyDescent="0.35">
      <c r="DG10431" s="156"/>
    </row>
    <row r="10432" spans="111:111" ht="15" thickBot="1" x14ac:dyDescent="0.35">
      <c r="DG10432" s="156"/>
    </row>
    <row r="10433" spans="111:111" ht="15" thickBot="1" x14ac:dyDescent="0.35">
      <c r="DG10433" s="156"/>
    </row>
    <row r="10434" spans="111:111" ht="15" thickBot="1" x14ac:dyDescent="0.35">
      <c r="DG10434" s="156"/>
    </row>
    <row r="10435" spans="111:111" ht="15" thickBot="1" x14ac:dyDescent="0.35">
      <c r="DG10435" s="156"/>
    </row>
    <row r="10436" spans="111:111" ht="15" thickBot="1" x14ac:dyDescent="0.35">
      <c r="DG10436" s="156"/>
    </row>
    <row r="10437" spans="111:111" ht="15" thickBot="1" x14ac:dyDescent="0.35">
      <c r="DG10437" s="156"/>
    </row>
    <row r="10438" spans="111:111" ht="15" thickBot="1" x14ac:dyDescent="0.35">
      <c r="DG10438" s="156"/>
    </row>
    <row r="10439" spans="111:111" ht="15" thickBot="1" x14ac:dyDescent="0.35">
      <c r="DG10439" s="156"/>
    </row>
    <row r="10440" spans="111:111" ht="15" thickBot="1" x14ac:dyDescent="0.35">
      <c r="DG10440" s="156"/>
    </row>
    <row r="10441" spans="111:111" ht="15" thickBot="1" x14ac:dyDescent="0.35">
      <c r="DG10441" s="156"/>
    </row>
    <row r="10442" spans="111:111" ht="15" thickBot="1" x14ac:dyDescent="0.35">
      <c r="DG10442" s="156"/>
    </row>
    <row r="10443" spans="111:111" ht="15" thickBot="1" x14ac:dyDescent="0.35">
      <c r="DG10443" s="156"/>
    </row>
    <row r="10444" spans="111:111" ht="15" thickBot="1" x14ac:dyDescent="0.35">
      <c r="DG10444" s="156"/>
    </row>
    <row r="10445" spans="111:111" ht="15" thickBot="1" x14ac:dyDescent="0.35">
      <c r="DG10445" s="156"/>
    </row>
    <row r="10446" spans="111:111" ht="15" thickBot="1" x14ac:dyDescent="0.35">
      <c r="DG10446" s="156"/>
    </row>
    <row r="10447" spans="111:111" ht="15" thickBot="1" x14ac:dyDescent="0.35">
      <c r="DG10447" s="156"/>
    </row>
    <row r="10448" spans="111:111" ht="15" thickBot="1" x14ac:dyDescent="0.35">
      <c r="DG10448" s="156"/>
    </row>
    <row r="10449" spans="111:111" ht="15" thickBot="1" x14ac:dyDescent="0.35">
      <c r="DG10449" s="156"/>
    </row>
    <row r="10450" spans="111:111" ht="15" thickBot="1" x14ac:dyDescent="0.35">
      <c r="DG10450" s="156"/>
    </row>
    <row r="10451" spans="111:111" ht="15" thickBot="1" x14ac:dyDescent="0.35">
      <c r="DG10451" s="156"/>
    </row>
    <row r="10452" spans="111:111" ht="15" thickBot="1" x14ac:dyDescent="0.35">
      <c r="DG10452" s="156"/>
    </row>
    <row r="10453" spans="111:111" ht="15" thickBot="1" x14ac:dyDescent="0.35">
      <c r="DG10453" s="156"/>
    </row>
    <row r="10454" spans="111:111" ht="15" thickBot="1" x14ac:dyDescent="0.35">
      <c r="DG10454" s="156"/>
    </row>
    <row r="10455" spans="111:111" ht="15" thickBot="1" x14ac:dyDescent="0.35">
      <c r="DG10455" s="156"/>
    </row>
    <row r="10456" spans="111:111" ht="15" thickBot="1" x14ac:dyDescent="0.35">
      <c r="DG10456" s="156"/>
    </row>
    <row r="10457" spans="111:111" ht="15" thickBot="1" x14ac:dyDescent="0.35">
      <c r="DG10457" s="156"/>
    </row>
    <row r="10458" spans="111:111" ht="15" thickBot="1" x14ac:dyDescent="0.35">
      <c r="DG10458" s="156"/>
    </row>
    <row r="10459" spans="111:111" ht="15" thickBot="1" x14ac:dyDescent="0.35">
      <c r="DG10459" s="156"/>
    </row>
    <row r="10460" spans="111:111" ht="15" thickBot="1" x14ac:dyDescent="0.35">
      <c r="DG10460" s="156"/>
    </row>
    <row r="10461" spans="111:111" ht="15" thickBot="1" x14ac:dyDescent="0.35">
      <c r="DG10461" s="156"/>
    </row>
    <row r="10462" spans="111:111" ht="15" thickBot="1" x14ac:dyDescent="0.35">
      <c r="DG10462" s="156"/>
    </row>
    <row r="10463" spans="111:111" ht="15" thickBot="1" x14ac:dyDescent="0.35">
      <c r="DG10463" s="156"/>
    </row>
    <row r="10464" spans="111:111" ht="15" thickBot="1" x14ac:dyDescent="0.35">
      <c r="DG10464" s="156"/>
    </row>
    <row r="10465" spans="111:111" ht="15" thickBot="1" x14ac:dyDescent="0.35">
      <c r="DG10465" s="156"/>
    </row>
    <row r="10466" spans="111:111" ht="15" thickBot="1" x14ac:dyDescent="0.35">
      <c r="DG10466" s="156"/>
    </row>
    <row r="10467" spans="111:111" ht="15" thickBot="1" x14ac:dyDescent="0.35">
      <c r="DG10467" s="156"/>
    </row>
    <row r="10468" spans="111:111" ht="15" thickBot="1" x14ac:dyDescent="0.35">
      <c r="DG10468" s="156"/>
    </row>
    <row r="10469" spans="111:111" ht="15" thickBot="1" x14ac:dyDescent="0.35">
      <c r="DG10469" s="156"/>
    </row>
    <row r="10470" spans="111:111" ht="15" thickBot="1" x14ac:dyDescent="0.35">
      <c r="DG10470" s="156"/>
    </row>
    <row r="10471" spans="111:111" ht="15" thickBot="1" x14ac:dyDescent="0.35">
      <c r="DG10471" s="156"/>
    </row>
    <row r="10472" spans="111:111" ht="15" thickBot="1" x14ac:dyDescent="0.35">
      <c r="DG10472" s="156"/>
    </row>
    <row r="10473" spans="111:111" ht="15" thickBot="1" x14ac:dyDescent="0.35">
      <c r="DG10473" s="156"/>
    </row>
    <row r="10474" spans="111:111" ht="15" thickBot="1" x14ac:dyDescent="0.35">
      <c r="DG10474" s="156"/>
    </row>
    <row r="10475" spans="111:111" ht="15" thickBot="1" x14ac:dyDescent="0.35">
      <c r="DG10475" s="156"/>
    </row>
    <row r="10476" spans="111:111" ht="15" thickBot="1" x14ac:dyDescent="0.35">
      <c r="DG10476" s="156"/>
    </row>
    <row r="10477" spans="111:111" ht="15" thickBot="1" x14ac:dyDescent="0.35">
      <c r="DG10477" s="156"/>
    </row>
    <row r="10478" spans="111:111" ht="15" thickBot="1" x14ac:dyDescent="0.35">
      <c r="DG10478" s="156"/>
    </row>
    <row r="10479" spans="111:111" ht="15" thickBot="1" x14ac:dyDescent="0.35">
      <c r="DG10479" s="156"/>
    </row>
    <row r="10480" spans="111:111" ht="15" thickBot="1" x14ac:dyDescent="0.35">
      <c r="DG10480" s="156"/>
    </row>
    <row r="10481" spans="111:111" ht="15" thickBot="1" x14ac:dyDescent="0.35">
      <c r="DG10481" s="156"/>
    </row>
    <row r="10482" spans="111:111" ht="15" thickBot="1" x14ac:dyDescent="0.35">
      <c r="DG10482" s="156"/>
    </row>
    <row r="10483" spans="111:111" ht="15" thickBot="1" x14ac:dyDescent="0.35">
      <c r="DG10483" s="156"/>
    </row>
    <row r="10484" spans="111:111" ht="15" thickBot="1" x14ac:dyDescent="0.35">
      <c r="DG10484" s="156"/>
    </row>
    <row r="10485" spans="111:111" ht="15" thickBot="1" x14ac:dyDescent="0.35">
      <c r="DG10485" s="156"/>
    </row>
    <row r="10486" spans="111:111" ht="15" thickBot="1" x14ac:dyDescent="0.35">
      <c r="DG10486" s="156"/>
    </row>
    <row r="10487" spans="111:111" ht="15" thickBot="1" x14ac:dyDescent="0.35">
      <c r="DG10487" s="156"/>
    </row>
    <row r="10488" spans="111:111" ht="15" thickBot="1" x14ac:dyDescent="0.35">
      <c r="DG10488" s="156"/>
    </row>
    <row r="10489" spans="111:111" ht="15" thickBot="1" x14ac:dyDescent="0.35">
      <c r="DG10489" s="156"/>
    </row>
    <row r="10490" spans="111:111" ht="15" thickBot="1" x14ac:dyDescent="0.35">
      <c r="DG10490" s="156"/>
    </row>
    <row r="10491" spans="111:111" ht="15" thickBot="1" x14ac:dyDescent="0.35">
      <c r="DG10491" s="156"/>
    </row>
    <row r="10492" spans="111:111" ht="15" thickBot="1" x14ac:dyDescent="0.35">
      <c r="DG10492" s="156"/>
    </row>
    <row r="10493" spans="111:111" ht="15" thickBot="1" x14ac:dyDescent="0.35">
      <c r="DG10493" s="156"/>
    </row>
    <row r="10494" spans="111:111" ht="15" thickBot="1" x14ac:dyDescent="0.35">
      <c r="DG10494" s="156"/>
    </row>
    <row r="10495" spans="111:111" ht="15" thickBot="1" x14ac:dyDescent="0.35">
      <c r="DG10495" s="156"/>
    </row>
    <row r="10496" spans="111:111" ht="15" thickBot="1" x14ac:dyDescent="0.35">
      <c r="DG10496" s="156"/>
    </row>
    <row r="10497" spans="111:111" ht="15" thickBot="1" x14ac:dyDescent="0.35">
      <c r="DG10497" s="156"/>
    </row>
    <row r="10498" spans="111:111" ht="15" thickBot="1" x14ac:dyDescent="0.35">
      <c r="DG10498" s="156"/>
    </row>
    <row r="10499" spans="111:111" ht="15" thickBot="1" x14ac:dyDescent="0.35">
      <c r="DG10499" s="156"/>
    </row>
    <row r="10500" spans="111:111" ht="15" thickBot="1" x14ac:dyDescent="0.35">
      <c r="DG10500" s="156"/>
    </row>
    <row r="10501" spans="111:111" ht="15" thickBot="1" x14ac:dyDescent="0.35">
      <c r="DG10501" s="156"/>
    </row>
    <row r="10502" spans="111:111" ht="15" thickBot="1" x14ac:dyDescent="0.35">
      <c r="DG10502" s="156"/>
    </row>
    <row r="10503" spans="111:111" ht="15" thickBot="1" x14ac:dyDescent="0.35">
      <c r="DG10503" s="156"/>
    </row>
    <row r="10504" spans="111:111" ht="15" thickBot="1" x14ac:dyDescent="0.35">
      <c r="DG10504" s="156"/>
    </row>
    <row r="10505" spans="111:111" ht="15" thickBot="1" x14ac:dyDescent="0.35">
      <c r="DG10505" s="156"/>
    </row>
    <row r="10506" spans="111:111" ht="15" thickBot="1" x14ac:dyDescent="0.35">
      <c r="DG10506" s="156"/>
    </row>
    <row r="10507" spans="111:111" ht="15" thickBot="1" x14ac:dyDescent="0.35">
      <c r="DG10507" s="156"/>
    </row>
    <row r="10508" spans="111:111" ht="15" thickBot="1" x14ac:dyDescent="0.35">
      <c r="DG10508" s="156"/>
    </row>
    <row r="10509" spans="111:111" ht="15" thickBot="1" x14ac:dyDescent="0.35">
      <c r="DG10509" s="156"/>
    </row>
    <row r="10510" spans="111:111" ht="15" thickBot="1" x14ac:dyDescent="0.35">
      <c r="DG10510" s="156"/>
    </row>
    <row r="10511" spans="111:111" ht="15" thickBot="1" x14ac:dyDescent="0.35">
      <c r="DG10511" s="156"/>
    </row>
    <row r="10512" spans="111:111" ht="15" thickBot="1" x14ac:dyDescent="0.35">
      <c r="DG10512" s="156"/>
    </row>
    <row r="10513" spans="111:111" ht="15" thickBot="1" x14ac:dyDescent="0.35">
      <c r="DG10513" s="156"/>
    </row>
    <row r="10514" spans="111:111" ht="15" thickBot="1" x14ac:dyDescent="0.35">
      <c r="DG10514" s="156"/>
    </row>
    <row r="10515" spans="111:111" ht="15" thickBot="1" x14ac:dyDescent="0.35">
      <c r="DG10515" s="156"/>
    </row>
    <row r="10516" spans="111:111" ht="15" thickBot="1" x14ac:dyDescent="0.35">
      <c r="DG10516" s="156"/>
    </row>
    <row r="10517" spans="111:111" ht="15" thickBot="1" x14ac:dyDescent="0.35">
      <c r="DG10517" s="156"/>
    </row>
    <row r="10518" spans="111:111" ht="15" thickBot="1" x14ac:dyDescent="0.35">
      <c r="DG10518" s="156"/>
    </row>
    <row r="10519" spans="111:111" ht="15" thickBot="1" x14ac:dyDescent="0.35">
      <c r="DG10519" s="156"/>
    </row>
    <row r="10520" spans="111:111" ht="15" thickBot="1" x14ac:dyDescent="0.35">
      <c r="DG10520" s="156"/>
    </row>
    <row r="10521" spans="111:111" ht="15" thickBot="1" x14ac:dyDescent="0.35">
      <c r="DG10521" s="156"/>
    </row>
    <row r="10522" spans="111:111" ht="15" thickBot="1" x14ac:dyDescent="0.35">
      <c r="DG10522" s="156"/>
    </row>
    <row r="10523" spans="111:111" ht="15" thickBot="1" x14ac:dyDescent="0.35">
      <c r="DG10523" s="156"/>
    </row>
    <row r="10524" spans="111:111" ht="15" thickBot="1" x14ac:dyDescent="0.35">
      <c r="DG10524" s="156"/>
    </row>
    <row r="10525" spans="111:111" ht="15" thickBot="1" x14ac:dyDescent="0.35">
      <c r="DG10525" s="156"/>
    </row>
    <row r="10526" spans="111:111" ht="15" thickBot="1" x14ac:dyDescent="0.35">
      <c r="DG10526" s="156"/>
    </row>
    <row r="10527" spans="111:111" ht="15" thickBot="1" x14ac:dyDescent="0.35">
      <c r="DG10527" s="156"/>
    </row>
    <row r="10528" spans="111:111" ht="15" thickBot="1" x14ac:dyDescent="0.35">
      <c r="DG10528" s="156"/>
    </row>
    <row r="10529" spans="111:111" ht="15" thickBot="1" x14ac:dyDescent="0.35">
      <c r="DG10529" s="156"/>
    </row>
    <row r="10530" spans="111:111" ht="15" thickBot="1" x14ac:dyDescent="0.35">
      <c r="DG10530" s="156"/>
    </row>
    <row r="10531" spans="111:111" ht="15" thickBot="1" x14ac:dyDescent="0.35">
      <c r="DG10531" s="156"/>
    </row>
    <row r="10532" spans="111:111" ht="15" thickBot="1" x14ac:dyDescent="0.35">
      <c r="DG10532" s="156"/>
    </row>
    <row r="10533" spans="111:111" ht="15" thickBot="1" x14ac:dyDescent="0.35">
      <c r="DG10533" s="156"/>
    </row>
    <row r="10534" spans="111:111" ht="15" thickBot="1" x14ac:dyDescent="0.35">
      <c r="DG10534" s="156"/>
    </row>
    <row r="10535" spans="111:111" ht="15" thickBot="1" x14ac:dyDescent="0.35">
      <c r="DG10535" s="156"/>
    </row>
    <row r="10536" spans="111:111" ht="15" thickBot="1" x14ac:dyDescent="0.35">
      <c r="DG10536" s="156"/>
    </row>
    <row r="10537" spans="111:111" ht="15" thickBot="1" x14ac:dyDescent="0.35">
      <c r="DG10537" s="156"/>
    </row>
    <row r="10538" spans="111:111" ht="15" thickBot="1" x14ac:dyDescent="0.35">
      <c r="DG10538" s="156"/>
    </row>
    <row r="10539" spans="111:111" ht="15" thickBot="1" x14ac:dyDescent="0.35">
      <c r="DG10539" s="156"/>
    </row>
    <row r="10540" spans="111:111" ht="15" thickBot="1" x14ac:dyDescent="0.35">
      <c r="DG10540" s="156"/>
    </row>
    <row r="10541" spans="111:111" ht="15" thickBot="1" x14ac:dyDescent="0.35">
      <c r="DG10541" s="156"/>
    </row>
    <row r="10542" spans="111:111" ht="15" thickBot="1" x14ac:dyDescent="0.35">
      <c r="DG10542" s="156"/>
    </row>
    <row r="10543" spans="111:111" ht="15" thickBot="1" x14ac:dyDescent="0.35">
      <c r="DG10543" s="156"/>
    </row>
    <row r="10544" spans="111:111" ht="15" thickBot="1" x14ac:dyDescent="0.35">
      <c r="DG10544" s="156"/>
    </row>
    <row r="10545" spans="111:111" ht="15" thickBot="1" x14ac:dyDescent="0.35">
      <c r="DG10545" s="156"/>
    </row>
    <row r="10546" spans="111:111" ht="15" thickBot="1" x14ac:dyDescent="0.35">
      <c r="DG10546" s="156"/>
    </row>
    <row r="10547" spans="111:111" ht="15" thickBot="1" x14ac:dyDescent="0.35">
      <c r="DG10547" s="156"/>
    </row>
    <row r="10548" spans="111:111" ht="15" thickBot="1" x14ac:dyDescent="0.35">
      <c r="DG10548" s="156"/>
    </row>
    <row r="10549" spans="111:111" ht="15" thickBot="1" x14ac:dyDescent="0.35">
      <c r="DG10549" s="156"/>
    </row>
    <row r="10550" spans="111:111" ht="15" thickBot="1" x14ac:dyDescent="0.35">
      <c r="DG10550" s="156"/>
    </row>
    <row r="10551" spans="111:111" ht="15" thickBot="1" x14ac:dyDescent="0.35">
      <c r="DG10551" s="156"/>
    </row>
    <row r="10552" spans="111:111" ht="15" thickBot="1" x14ac:dyDescent="0.35">
      <c r="DG10552" s="156"/>
    </row>
    <row r="10553" spans="111:111" ht="15" thickBot="1" x14ac:dyDescent="0.35">
      <c r="DG10553" s="156"/>
    </row>
    <row r="10554" spans="111:111" ht="15" thickBot="1" x14ac:dyDescent="0.35">
      <c r="DG10554" s="156"/>
    </row>
    <row r="10555" spans="111:111" ht="15" thickBot="1" x14ac:dyDescent="0.35">
      <c r="DG10555" s="156"/>
    </row>
    <row r="10556" spans="111:111" ht="15" thickBot="1" x14ac:dyDescent="0.35">
      <c r="DG10556" s="156"/>
    </row>
    <row r="10557" spans="111:111" ht="15" thickBot="1" x14ac:dyDescent="0.35">
      <c r="DG10557" s="156"/>
    </row>
    <row r="10558" spans="111:111" ht="15" thickBot="1" x14ac:dyDescent="0.35">
      <c r="DG10558" s="156"/>
    </row>
    <row r="10559" spans="111:111" ht="15" thickBot="1" x14ac:dyDescent="0.35">
      <c r="DG10559" s="156"/>
    </row>
    <row r="10560" spans="111:111" ht="15" thickBot="1" x14ac:dyDescent="0.35">
      <c r="DG10560" s="156"/>
    </row>
    <row r="10561" spans="111:111" ht="15" thickBot="1" x14ac:dyDescent="0.35">
      <c r="DG10561" s="156"/>
    </row>
    <row r="10562" spans="111:111" ht="15" thickBot="1" x14ac:dyDescent="0.35">
      <c r="DG10562" s="156"/>
    </row>
    <row r="10563" spans="111:111" ht="15" thickBot="1" x14ac:dyDescent="0.35">
      <c r="DG10563" s="156"/>
    </row>
    <row r="10564" spans="111:111" ht="15" thickBot="1" x14ac:dyDescent="0.35">
      <c r="DG10564" s="156"/>
    </row>
    <row r="10565" spans="111:111" ht="15" thickBot="1" x14ac:dyDescent="0.35">
      <c r="DG10565" s="156"/>
    </row>
    <row r="10566" spans="111:111" ht="15" thickBot="1" x14ac:dyDescent="0.35">
      <c r="DG10566" s="156"/>
    </row>
    <row r="10567" spans="111:111" ht="15" thickBot="1" x14ac:dyDescent="0.35">
      <c r="DG10567" s="156"/>
    </row>
    <row r="10568" spans="111:111" ht="15" thickBot="1" x14ac:dyDescent="0.35">
      <c r="DG10568" s="156"/>
    </row>
    <row r="10569" spans="111:111" ht="15" thickBot="1" x14ac:dyDescent="0.35">
      <c r="DG10569" s="156"/>
    </row>
    <row r="10570" spans="111:111" ht="15" thickBot="1" x14ac:dyDescent="0.35">
      <c r="DG10570" s="156"/>
    </row>
    <row r="10571" spans="111:111" ht="15" thickBot="1" x14ac:dyDescent="0.35">
      <c r="DG10571" s="156"/>
    </row>
    <row r="10572" spans="111:111" ht="15" thickBot="1" x14ac:dyDescent="0.35">
      <c r="DG10572" s="156"/>
    </row>
    <row r="10573" spans="111:111" ht="15" thickBot="1" x14ac:dyDescent="0.35">
      <c r="DG10573" s="156"/>
    </row>
    <row r="10574" spans="111:111" ht="15" thickBot="1" x14ac:dyDescent="0.35">
      <c r="DG10574" s="156"/>
    </row>
    <row r="10575" spans="111:111" ht="15" thickBot="1" x14ac:dyDescent="0.35">
      <c r="DG10575" s="156"/>
    </row>
    <row r="10576" spans="111:111" ht="15" thickBot="1" x14ac:dyDescent="0.35">
      <c r="DG10576" s="156"/>
    </row>
    <row r="10577" spans="111:111" ht="15" thickBot="1" x14ac:dyDescent="0.35">
      <c r="DG10577" s="156"/>
    </row>
    <row r="10578" spans="111:111" ht="15" thickBot="1" x14ac:dyDescent="0.35">
      <c r="DG10578" s="156"/>
    </row>
    <row r="10579" spans="111:111" ht="15" thickBot="1" x14ac:dyDescent="0.35">
      <c r="DG10579" s="156"/>
    </row>
    <row r="10580" spans="111:111" ht="15" thickBot="1" x14ac:dyDescent="0.35">
      <c r="DG10580" s="156"/>
    </row>
    <row r="10581" spans="111:111" ht="15" thickBot="1" x14ac:dyDescent="0.35">
      <c r="DG10581" s="156"/>
    </row>
    <row r="10582" spans="111:111" ht="15" thickBot="1" x14ac:dyDescent="0.35">
      <c r="DG10582" s="156"/>
    </row>
    <row r="10583" spans="111:111" ht="15" thickBot="1" x14ac:dyDescent="0.35">
      <c r="DG10583" s="156"/>
    </row>
    <row r="10584" spans="111:111" ht="15" thickBot="1" x14ac:dyDescent="0.35">
      <c r="DG10584" s="156"/>
    </row>
    <row r="10585" spans="111:111" ht="15" thickBot="1" x14ac:dyDescent="0.35">
      <c r="DG10585" s="156"/>
    </row>
    <row r="10586" spans="111:111" ht="15" thickBot="1" x14ac:dyDescent="0.35">
      <c r="DG10586" s="156"/>
    </row>
    <row r="10587" spans="111:111" ht="15" thickBot="1" x14ac:dyDescent="0.35">
      <c r="DG10587" s="156"/>
    </row>
    <row r="10588" spans="111:111" ht="15" thickBot="1" x14ac:dyDescent="0.35">
      <c r="DG10588" s="156"/>
    </row>
    <row r="10589" spans="111:111" ht="15" thickBot="1" x14ac:dyDescent="0.35">
      <c r="DG10589" s="156"/>
    </row>
    <row r="10590" spans="111:111" ht="15" thickBot="1" x14ac:dyDescent="0.35">
      <c r="DG10590" s="156"/>
    </row>
    <row r="10591" spans="111:111" ht="15" thickBot="1" x14ac:dyDescent="0.35">
      <c r="DG10591" s="156"/>
    </row>
    <row r="10592" spans="111:111" ht="15" thickBot="1" x14ac:dyDescent="0.35">
      <c r="DG10592" s="156"/>
    </row>
    <row r="10593" spans="111:111" ht="15" thickBot="1" x14ac:dyDescent="0.35">
      <c r="DG10593" s="156"/>
    </row>
    <row r="10594" spans="111:111" ht="15" thickBot="1" x14ac:dyDescent="0.35">
      <c r="DG10594" s="156"/>
    </row>
    <row r="10595" spans="111:111" ht="15" thickBot="1" x14ac:dyDescent="0.35">
      <c r="DG10595" s="156"/>
    </row>
    <row r="10596" spans="111:111" ht="15" thickBot="1" x14ac:dyDescent="0.35">
      <c r="DG10596" s="156"/>
    </row>
    <row r="10597" spans="111:111" ht="15" thickBot="1" x14ac:dyDescent="0.35">
      <c r="DG10597" s="156"/>
    </row>
    <row r="10598" spans="111:111" ht="15" thickBot="1" x14ac:dyDescent="0.35">
      <c r="DG10598" s="156"/>
    </row>
    <row r="10599" spans="111:111" ht="15" thickBot="1" x14ac:dyDescent="0.35">
      <c r="DG10599" s="156"/>
    </row>
    <row r="10600" spans="111:111" ht="15" thickBot="1" x14ac:dyDescent="0.35">
      <c r="DG10600" s="156"/>
    </row>
    <row r="10601" spans="111:111" ht="15" thickBot="1" x14ac:dyDescent="0.35">
      <c r="DG10601" s="156"/>
    </row>
    <row r="10602" spans="111:111" ht="15" thickBot="1" x14ac:dyDescent="0.35">
      <c r="DG10602" s="156"/>
    </row>
    <row r="10603" spans="111:111" ht="15" thickBot="1" x14ac:dyDescent="0.35">
      <c r="DG10603" s="156"/>
    </row>
    <row r="10604" spans="111:111" ht="15" thickBot="1" x14ac:dyDescent="0.35">
      <c r="DG10604" s="156"/>
    </row>
    <row r="10605" spans="111:111" ht="15" thickBot="1" x14ac:dyDescent="0.35">
      <c r="DG10605" s="156"/>
    </row>
    <row r="10606" spans="111:111" ht="15" thickBot="1" x14ac:dyDescent="0.35">
      <c r="DG10606" s="156"/>
    </row>
    <row r="10607" spans="111:111" ht="15" thickBot="1" x14ac:dyDescent="0.35">
      <c r="DG10607" s="156"/>
    </row>
    <row r="10608" spans="111:111" ht="15" thickBot="1" x14ac:dyDescent="0.35">
      <c r="DG10608" s="156"/>
    </row>
    <row r="10609" spans="111:111" ht="15" thickBot="1" x14ac:dyDescent="0.35">
      <c r="DG10609" s="156"/>
    </row>
    <row r="10610" spans="111:111" ht="15" thickBot="1" x14ac:dyDescent="0.35">
      <c r="DG10610" s="156"/>
    </row>
    <row r="10611" spans="111:111" ht="15" thickBot="1" x14ac:dyDescent="0.35">
      <c r="DG10611" s="156"/>
    </row>
    <row r="10612" spans="111:111" ht="15" thickBot="1" x14ac:dyDescent="0.35">
      <c r="DG10612" s="156"/>
    </row>
    <row r="10613" spans="111:111" ht="15" thickBot="1" x14ac:dyDescent="0.35">
      <c r="DG10613" s="156"/>
    </row>
    <row r="10614" spans="111:111" ht="15" thickBot="1" x14ac:dyDescent="0.35">
      <c r="DG10614" s="156"/>
    </row>
    <row r="10615" spans="111:111" ht="15" thickBot="1" x14ac:dyDescent="0.35">
      <c r="DG10615" s="156"/>
    </row>
    <row r="10616" spans="111:111" ht="15" thickBot="1" x14ac:dyDescent="0.35">
      <c r="DG10616" s="156"/>
    </row>
    <row r="10617" spans="111:111" ht="15" thickBot="1" x14ac:dyDescent="0.35">
      <c r="DG10617" s="156"/>
    </row>
    <row r="10618" spans="111:111" ht="15" thickBot="1" x14ac:dyDescent="0.35">
      <c r="DG10618" s="156"/>
    </row>
    <row r="10619" spans="111:111" ht="15" thickBot="1" x14ac:dyDescent="0.35">
      <c r="DG10619" s="156"/>
    </row>
    <row r="10620" spans="111:111" ht="15" thickBot="1" x14ac:dyDescent="0.35">
      <c r="DG10620" s="156"/>
    </row>
    <row r="10621" spans="111:111" ht="15" thickBot="1" x14ac:dyDescent="0.35">
      <c r="DG10621" s="156"/>
    </row>
    <row r="10622" spans="111:111" ht="15" thickBot="1" x14ac:dyDescent="0.35">
      <c r="DG10622" s="156"/>
    </row>
    <row r="10623" spans="111:111" ht="15" thickBot="1" x14ac:dyDescent="0.35">
      <c r="DG10623" s="156"/>
    </row>
    <row r="10624" spans="111:111" ht="15" thickBot="1" x14ac:dyDescent="0.35">
      <c r="DG10624" s="156"/>
    </row>
    <row r="10625" spans="111:111" ht="15" thickBot="1" x14ac:dyDescent="0.35">
      <c r="DG10625" s="156"/>
    </row>
    <row r="10626" spans="111:111" ht="15" thickBot="1" x14ac:dyDescent="0.35">
      <c r="DG10626" s="156"/>
    </row>
    <row r="10627" spans="111:111" ht="15" thickBot="1" x14ac:dyDescent="0.35">
      <c r="DG10627" s="156"/>
    </row>
    <row r="10628" spans="111:111" ht="15" thickBot="1" x14ac:dyDescent="0.35">
      <c r="DG10628" s="156"/>
    </row>
    <row r="10629" spans="111:111" ht="15" thickBot="1" x14ac:dyDescent="0.35">
      <c r="DG10629" s="156"/>
    </row>
    <row r="10630" spans="111:111" ht="15" thickBot="1" x14ac:dyDescent="0.35">
      <c r="DG10630" s="156"/>
    </row>
    <row r="10631" spans="111:111" ht="15" thickBot="1" x14ac:dyDescent="0.35">
      <c r="DG10631" s="156"/>
    </row>
    <row r="10632" spans="111:111" ht="15" thickBot="1" x14ac:dyDescent="0.35">
      <c r="DG10632" s="156"/>
    </row>
    <row r="10633" spans="111:111" ht="15" thickBot="1" x14ac:dyDescent="0.35">
      <c r="DG10633" s="156"/>
    </row>
    <row r="10634" spans="111:111" ht="15" thickBot="1" x14ac:dyDescent="0.35">
      <c r="DG10634" s="156"/>
    </row>
    <row r="10635" spans="111:111" ht="15" thickBot="1" x14ac:dyDescent="0.35">
      <c r="DG10635" s="156"/>
    </row>
    <row r="10636" spans="111:111" ht="15" thickBot="1" x14ac:dyDescent="0.35">
      <c r="DG10636" s="156"/>
    </row>
    <row r="10637" spans="111:111" ht="15" thickBot="1" x14ac:dyDescent="0.35">
      <c r="DG10637" s="156"/>
    </row>
    <row r="10638" spans="111:111" ht="15" thickBot="1" x14ac:dyDescent="0.35">
      <c r="DG10638" s="156"/>
    </row>
    <row r="10639" spans="111:111" ht="15" thickBot="1" x14ac:dyDescent="0.35">
      <c r="DG10639" s="156"/>
    </row>
    <row r="10640" spans="111:111" ht="15" thickBot="1" x14ac:dyDescent="0.35">
      <c r="DG10640" s="156"/>
    </row>
    <row r="10641" spans="111:111" ht="15" thickBot="1" x14ac:dyDescent="0.35">
      <c r="DG10641" s="156"/>
    </row>
    <row r="10642" spans="111:111" ht="15" thickBot="1" x14ac:dyDescent="0.35">
      <c r="DG10642" s="156"/>
    </row>
    <row r="10643" spans="111:111" ht="15" thickBot="1" x14ac:dyDescent="0.35">
      <c r="DG10643" s="156"/>
    </row>
    <row r="10644" spans="111:111" ht="15" thickBot="1" x14ac:dyDescent="0.35">
      <c r="DG10644" s="156"/>
    </row>
    <row r="10645" spans="111:111" ht="15" thickBot="1" x14ac:dyDescent="0.35">
      <c r="DG10645" s="156"/>
    </row>
    <row r="10646" spans="111:111" ht="15" thickBot="1" x14ac:dyDescent="0.35">
      <c r="DG10646" s="156"/>
    </row>
    <row r="10647" spans="111:111" ht="15" thickBot="1" x14ac:dyDescent="0.35">
      <c r="DG10647" s="156"/>
    </row>
    <row r="10648" spans="111:111" ht="15" thickBot="1" x14ac:dyDescent="0.35">
      <c r="DG10648" s="156"/>
    </row>
    <row r="10649" spans="111:111" ht="15" thickBot="1" x14ac:dyDescent="0.35">
      <c r="DG10649" s="156"/>
    </row>
    <row r="10650" spans="111:111" ht="15" thickBot="1" x14ac:dyDescent="0.35">
      <c r="DG10650" s="156"/>
    </row>
    <row r="10651" spans="111:111" ht="15" thickBot="1" x14ac:dyDescent="0.35">
      <c r="DG10651" s="156"/>
    </row>
    <row r="10652" spans="111:111" ht="15" thickBot="1" x14ac:dyDescent="0.35">
      <c r="DG10652" s="156"/>
    </row>
    <row r="10653" spans="111:111" ht="15" thickBot="1" x14ac:dyDescent="0.35">
      <c r="DG10653" s="156"/>
    </row>
    <row r="10654" spans="111:111" ht="15" thickBot="1" x14ac:dyDescent="0.35">
      <c r="DG10654" s="156"/>
    </row>
    <row r="10655" spans="111:111" ht="15" thickBot="1" x14ac:dyDescent="0.35">
      <c r="DG10655" s="156"/>
    </row>
    <row r="10656" spans="111:111" ht="15" thickBot="1" x14ac:dyDescent="0.35">
      <c r="DG10656" s="156"/>
    </row>
    <row r="10657" spans="111:111" ht="15" thickBot="1" x14ac:dyDescent="0.35">
      <c r="DG10657" s="156"/>
    </row>
    <row r="10658" spans="111:111" ht="15" thickBot="1" x14ac:dyDescent="0.35">
      <c r="DG10658" s="156"/>
    </row>
    <row r="10659" spans="111:111" ht="15" thickBot="1" x14ac:dyDescent="0.35">
      <c r="DG10659" s="156"/>
    </row>
    <row r="10660" spans="111:111" ht="15" thickBot="1" x14ac:dyDescent="0.35">
      <c r="DG10660" s="156"/>
    </row>
    <row r="10661" spans="111:111" ht="15" thickBot="1" x14ac:dyDescent="0.35">
      <c r="DG10661" s="156"/>
    </row>
    <row r="10662" spans="111:111" ht="15" thickBot="1" x14ac:dyDescent="0.35">
      <c r="DG10662" s="156"/>
    </row>
    <row r="10663" spans="111:111" ht="15" thickBot="1" x14ac:dyDescent="0.35">
      <c r="DG10663" s="156"/>
    </row>
    <row r="10664" spans="111:111" ht="15" thickBot="1" x14ac:dyDescent="0.35">
      <c r="DG10664" s="156"/>
    </row>
    <row r="10665" spans="111:111" ht="15" thickBot="1" x14ac:dyDescent="0.35">
      <c r="DG10665" s="156"/>
    </row>
    <row r="10666" spans="111:111" ht="15" thickBot="1" x14ac:dyDescent="0.35">
      <c r="DG10666" s="156"/>
    </row>
    <row r="10667" spans="111:111" ht="15" thickBot="1" x14ac:dyDescent="0.35">
      <c r="DG10667" s="156"/>
    </row>
    <row r="10668" spans="111:111" ht="15" thickBot="1" x14ac:dyDescent="0.35">
      <c r="DG10668" s="156"/>
    </row>
    <row r="10669" spans="111:111" ht="15" thickBot="1" x14ac:dyDescent="0.35">
      <c r="DG10669" s="156"/>
    </row>
    <row r="10670" spans="111:111" ht="15" thickBot="1" x14ac:dyDescent="0.35">
      <c r="DG10670" s="156"/>
    </row>
    <row r="10671" spans="111:111" ht="15" thickBot="1" x14ac:dyDescent="0.35">
      <c r="DG10671" s="156"/>
    </row>
    <row r="10672" spans="111:111" ht="15" thickBot="1" x14ac:dyDescent="0.35">
      <c r="DG10672" s="156"/>
    </row>
    <row r="10673" spans="111:111" ht="15" thickBot="1" x14ac:dyDescent="0.35">
      <c r="DG10673" s="156"/>
    </row>
    <row r="10674" spans="111:111" ht="15" thickBot="1" x14ac:dyDescent="0.35">
      <c r="DG10674" s="156"/>
    </row>
    <row r="10675" spans="111:111" ht="15" thickBot="1" x14ac:dyDescent="0.35">
      <c r="DG10675" s="156"/>
    </row>
    <row r="10676" spans="111:111" ht="15" thickBot="1" x14ac:dyDescent="0.35">
      <c r="DG10676" s="156"/>
    </row>
    <row r="10677" spans="111:111" ht="15" thickBot="1" x14ac:dyDescent="0.35">
      <c r="DG10677" s="156"/>
    </row>
    <row r="10678" spans="111:111" ht="15" thickBot="1" x14ac:dyDescent="0.35">
      <c r="DG10678" s="156"/>
    </row>
    <row r="10679" spans="111:111" ht="15" thickBot="1" x14ac:dyDescent="0.35">
      <c r="DG10679" s="156"/>
    </row>
    <row r="10680" spans="111:111" ht="15" thickBot="1" x14ac:dyDescent="0.35">
      <c r="DG10680" s="156"/>
    </row>
    <row r="10681" spans="111:111" ht="15" thickBot="1" x14ac:dyDescent="0.35">
      <c r="DG10681" s="156"/>
    </row>
    <row r="10682" spans="111:111" ht="15" thickBot="1" x14ac:dyDescent="0.35">
      <c r="DG10682" s="156"/>
    </row>
    <row r="10683" spans="111:111" ht="15" thickBot="1" x14ac:dyDescent="0.35">
      <c r="DG10683" s="156"/>
    </row>
    <row r="10684" spans="111:111" ht="15" thickBot="1" x14ac:dyDescent="0.35">
      <c r="DG10684" s="156"/>
    </row>
    <row r="10685" spans="111:111" ht="15" thickBot="1" x14ac:dyDescent="0.35">
      <c r="DG10685" s="156"/>
    </row>
    <row r="10686" spans="111:111" ht="15" thickBot="1" x14ac:dyDescent="0.35">
      <c r="DG10686" s="156"/>
    </row>
    <row r="10687" spans="111:111" ht="15" thickBot="1" x14ac:dyDescent="0.35">
      <c r="DG10687" s="156"/>
    </row>
    <row r="10688" spans="111:111" ht="15" thickBot="1" x14ac:dyDescent="0.35">
      <c r="DG10688" s="156"/>
    </row>
    <row r="10689" spans="111:111" ht="15" thickBot="1" x14ac:dyDescent="0.35">
      <c r="DG10689" s="156"/>
    </row>
    <row r="10690" spans="111:111" ht="15" thickBot="1" x14ac:dyDescent="0.35">
      <c r="DG10690" s="156"/>
    </row>
    <row r="10691" spans="111:111" ht="15" thickBot="1" x14ac:dyDescent="0.35">
      <c r="DG10691" s="156"/>
    </row>
    <row r="10692" spans="111:111" ht="15" thickBot="1" x14ac:dyDescent="0.35">
      <c r="DG10692" s="156"/>
    </row>
    <row r="10693" spans="111:111" ht="15" thickBot="1" x14ac:dyDescent="0.35">
      <c r="DG10693" s="156"/>
    </row>
    <row r="10694" spans="111:111" ht="15" thickBot="1" x14ac:dyDescent="0.35">
      <c r="DG10694" s="156"/>
    </row>
    <row r="10695" spans="111:111" ht="15" thickBot="1" x14ac:dyDescent="0.35">
      <c r="DG10695" s="156"/>
    </row>
    <row r="10696" spans="111:111" ht="15" thickBot="1" x14ac:dyDescent="0.35">
      <c r="DG10696" s="156"/>
    </row>
    <row r="10697" spans="111:111" ht="15" thickBot="1" x14ac:dyDescent="0.35">
      <c r="DG10697" s="156"/>
    </row>
    <row r="10698" spans="111:111" ht="15" thickBot="1" x14ac:dyDescent="0.35">
      <c r="DG10698" s="156"/>
    </row>
    <row r="10699" spans="111:111" ht="15" thickBot="1" x14ac:dyDescent="0.35">
      <c r="DG10699" s="156"/>
    </row>
    <row r="10700" spans="111:111" ht="15" thickBot="1" x14ac:dyDescent="0.35">
      <c r="DG10700" s="156"/>
    </row>
    <row r="10701" spans="111:111" ht="15" thickBot="1" x14ac:dyDescent="0.35">
      <c r="DG10701" s="156"/>
    </row>
    <row r="10702" spans="111:111" ht="15" thickBot="1" x14ac:dyDescent="0.35">
      <c r="DG10702" s="156"/>
    </row>
    <row r="10703" spans="111:111" ht="15" thickBot="1" x14ac:dyDescent="0.35">
      <c r="DG10703" s="156"/>
    </row>
    <row r="10704" spans="111:111" ht="15" thickBot="1" x14ac:dyDescent="0.35">
      <c r="DG10704" s="156"/>
    </row>
    <row r="10705" spans="111:111" ht="15" thickBot="1" x14ac:dyDescent="0.35">
      <c r="DG10705" s="156"/>
    </row>
    <row r="10706" spans="111:111" ht="15" thickBot="1" x14ac:dyDescent="0.35">
      <c r="DG10706" s="156"/>
    </row>
    <row r="10707" spans="111:111" ht="15" thickBot="1" x14ac:dyDescent="0.35">
      <c r="DG10707" s="156"/>
    </row>
    <row r="10708" spans="111:111" ht="15" thickBot="1" x14ac:dyDescent="0.35">
      <c r="DG10708" s="156"/>
    </row>
    <row r="10709" spans="111:111" ht="15" thickBot="1" x14ac:dyDescent="0.35">
      <c r="DG10709" s="156"/>
    </row>
    <row r="10710" spans="111:111" ht="15" thickBot="1" x14ac:dyDescent="0.35">
      <c r="DG10710" s="156"/>
    </row>
    <row r="10711" spans="111:111" ht="15" thickBot="1" x14ac:dyDescent="0.35">
      <c r="DG10711" s="156"/>
    </row>
    <row r="10712" spans="111:111" ht="15" thickBot="1" x14ac:dyDescent="0.35">
      <c r="DG10712" s="156"/>
    </row>
    <row r="10713" spans="111:111" ht="15" thickBot="1" x14ac:dyDescent="0.35">
      <c r="DG10713" s="156"/>
    </row>
    <row r="10714" spans="111:111" ht="15" thickBot="1" x14ac:dyDescent="0.35">
      <c r="DG10714" s="156"/>
    </row>
    <row r="10715" spans="111:111" ht="15" thickBot="1" x14ac:dyDescent="0.35">
      <c r="DG10715" s="156"/>
    </row>
    <row r="10716" spans="111:111" ht="15" thickBot="1" x14ac:dyDescent="0.35">
      <c r="DG10716" s="156"/>
    </row>
    <row r="10717" spans="111:111" ht="15" thickBot="1" x14ac:dyDescent="0.35">
      <c r="DG10717" s="156"/>
    </row>
    <row r="10718" spans="111:111" ht="15" thickBot="1" x14ac:dyDescent="0.35">
      <c r="DG10718" s="156"/>
    </row>
    <row r="10719" spans="111:111" ht="15" thickBot="1" x14ac:dyDescent="0.35">
      <c r="DG10719" s="156"/>
    </row>
    <row r="10720" spans="111:111" ht="15" thickBot="1" x14ac:dyDescent="0.35">
      <c r="DG10720" s="156"/>
    </row>
    <row r="10721" spans="111:111" ht="15" thickBot="1" x14ac:dyDescent="0.35">
      <c r="DG10721" s="156"/>
    </row>
    <row r="10722" spans="111:111" ht="15" thickBot="1" x14ac:dyDescent="0.35">
      <c r="DG10722" s="156"/>
    </row>
    <row r="10723" spans="111:111" ht="15" thickBot="1" x14ac:dyDescent="0.35">
      <c r="DG10723" s="156"/>
    </row>
    <row r="10724" spans="111:111" ht="15" thickBot="1" x14ac:dyDescent="0.35">
      <c r="DG10724" s="156"/>
    </row>
    <row r="10725" spans="111:111" ht="15" thickBot="1" x14ac:dyDescent="0.35">
      <c r="DG10725" s="156"/>
    </row>
    <row r="10726" spans="111:111" ht="15" thickBot="1" x14ac:dyDescent="0.35">
      <c r="DG10726" s="156"/>
    </row>
    <row r="10727" spans="111:111" ht="15" thickBot="1" x14ac:dyDescent="0.35">
      <c r="DG10727" s="156"/>
    </row>
    <row r="10728" spans="111:111" ht="15" thickBot="1" x14ac:dyDescent="0.35">
      <c r="DG10728" s="156"/>
    </row>
    <row r="10729" spans="111:111" ht="15" thickBot="1" x14ac:dyDescent="0.35">
      <c r="DG10729" s="156"/>
    </row>
    <row r="10730" spans="111:111" ht="15" thickBot="1" x14ac:dyDescent="0.35">
      <c r="DG10730" s="156"/>
    </row>
    <row r="10731" spans="111:111" ht="15" thickBot="1" x14ac:dyDescent="0.35">
      <c r="DG10731" s="156"/>
    </row>
    <row r="10732" spans="111:111" ht="15" thickBot="1" x14ac:dyDescent="0.35">
      <c r="DG10732" s="156"/>
    </row>
    <row r="10733" spans="111:111" ht="15" thickBot="1" x14ac:dyDescent="0.35">
      <c r="DG10733" s="156"/>
    </row>
    <row r="10734" spans="111:111" ht="15" thickBot="1" x14ac:dyDescent="0.35">
      <c r="DG10734" s="156"/>
    </row>
    <row r="10735" spans="111:111" ht="15" thickBot="1" x14ac:dyDescent="0.35">
      <c r="DG10735" s="156"/>
    </row>
    <row r="10736" spans="111:111" ht="15" thickBot="1" x14ac:dyDescent="0.35">
      <c r="DG10736" s="156"/>
    </row>
    <row r="10737" spans="111:111" ht="15" thickBot="1" x14ac:dyDescent="0.35">
      <c r="DG10737" s="156"/>
    </row>
    <row r="10738" spans="111:111" ht="15" thickBot="1" x14ac:dyDescent="0.35">
      <c r="DG10738" s="156"/>
    </row>
    <row r="10739" spans="111:111" ht="15" thickBot="1" x14ac:dyDescent="0.35">
      <c r="DG10739" s="156"/>
    </row>
    <row r="10740" spans="111:111" ht="15" thickBot="1" x14ac:dyDescent="0.35">
      <c r="DG10740" s="156"/>
    </row>
    <row r="10741" spans="111:111" ht="15" thickBot="1" x14ac:dyDescent="0.35">
      <c r="DG10741" s="156"/>
    </row>
    <row r="10742" spans="111:111" ht="15" thickBot="1" x14ac:dyDescent="0.35">
      <c r="DG10742" s="156"/>
    </row>
    <row r="10743" spans="111:111" ht="15" thickBot="1" x14ac:dyDescent="0.35">
      <c r="DG10743" s="156"/>
    </row>
    <row r="10744" spans="111:111" ht="15" thickBot="1" x14ac:dyDescent="0.35">
      <c r="DG10744" s="156"/>
    </row>
    <row r="10745" spans="111:111" ht="15" thickBot="1" x14ac:dyDescent="0.35">
      <c r="DG10745" s="156"/>
    </row>
    <row r="10746" spans="111:111" ht="15" thickBot="1" x14ac:dyDescent="0.35">
      <c r="DG10746" s="156"/>
    </row>
    <row r="10747" spans="111:111" ht="15" thickBot="1" x14ac:dyDescent="0.35">
      <c r="DG10747" s="156"/>
    </row>
    <row r="10748" spans="111:111" ht="15" thickBot="1" x14ac:dyDescent="0.35">
      <c r="DG10748" s="156"/>
    </row>
    <row r="10749" spans="111:111" ht="15" thickBot="1" x14ac:dyDescent="0.35">
      <c r="DG10749" s="156"/>
    </row>
    <row r="10750" spans="111:111" ht="15" thickBot="1" x14ac:dyDescent="0.35">
      <c r="DG10750" s="156"/>
    </row>
    <row r="10751" spans="111:111" ht="15" thickBot="1" x14ac:dyDescent="0.35">
      <c r="DG10751" s="156"/>
    </row>
    <row r="10752" spans="111:111" ht="15" thickBot="1" x14ac:dyDescent="0.35">
      <c r="DG10752" s="156"/>
    </row>
    <row r="10753" spans="111:111" ht="15" thickBot="1" x14ac:dyDescent="0.35">
      <c r="DG10753" s="156"/>
    </row>
    <row r="10754" spans="111:111" ht="15" thickBot="1" x14ac:dyDescent="0.35">
      <c r="DG10754" s="156"/>
    </row>
    <row r="10755" spans="111:111" ht="15" thickBot="1" x14ac:dyDescent="0.35">
      <c r="DG10755" s="156"/>
    </row>
    <row r="10756" spans="111:111" ht="15" thickBot="1" x14ac:dyDescent="0.35">
      <c r="DG10756" s="156"/>
    </row>
    <row r="10757" spans="111:111" ht="15" thickBot="1" x14ac:dyDescent="0.35">
      <c r="DG10757" s="156"/>
    </row>
    <row r="10758" spans="111:111" ht="15" thickBot="1" x14ac:dyDescent="0.35">
      <c r="DG10758" s="156"/>
    </row>
    <row r="10759" spans="111:111" ht="15" thickBot="1" x14ac:dyDescent="0.35">
      <c r="DG10759" s="156"/>
    </row>
    <row r="10760" spans="111:111" ht="15" thickBot="1" x14ac:dyDescent="0.35">
      <c r="DG10760" s="156"/>
    </row>
    <row r="10761" spans="111:111" ht="15" thickBot="1" x14ac:dyDescent="0.35">
      <c r="DG10761" s="156"/>
    </row>
    <row r="10762" spans="111:111" ht="15" thickBot="1" x14ac:dyDescent="0.35">
      <c r="DG10762" s="156"/>
    </row>
    <row r="10763" spans="111:111" ht="15" thickBot="1" x14ac:dyDescent="0.35">
      <c r="DG10763" s="156"/>
    </row>
    <row r="10764" spans="111:111" ht="15" thickBot="1" x14ac:dyDescent="0.35">
      <c r="DG10764" s="156"/>
    </row>
    <row r="10765" spans="111:111" ht="15" thickBot="1" x14ac:dyDescent="0.35">
      <c r="DG10765" s="156"/>
    </row>
    <row r="10766" spans="111:111" ht="15" thickBot="1" x14ac:dyDescent="0.35">
      <c r="DG10766" s="156"/>
    </row>
    <row r="10767" spans="111:111" ht="15" thickBot="1" x14ac:dyDescent="0.35">
      <c r="DG10767" s="156"/>
    </row>
    <row r="10768" spans="111:111" ht="15" thickBot="1" x14ac:dyDescent="0.35">
      <c r="DG10768" s="156"/>
    </row>
    <row r="10769" spans="111:111" ht="15" thickBot="1" x14ac:dyDescent="0.35">
      <c r="DG10769" s="156"/>
    </row>
    <row r="10770" spans="111:111" ht="15" thickBot="1" x14ac:dyDescent="0.35">
      <c r="DG10770" s="156"/>
    </row>
    <row r="10771" spans="111:111" ht="15" thickBot="1" x14ac:dyDescent="0.35">
      <c r="DG10771" s="156"/>
    </row>
    <row r="10772" spans="111:111" ht="15" thickBot="1" x14ac:dyDescent="0.35">
      <c r="DG10772" s="156"/>
    </row>
    <row r="10773" spans="111:111" ht="15" thickBot="1" x14ac:dyDescent="0.35">
      <c r="DG10773" s="156"/>
    </row>
    <row r="10774" spans="111:111" ht="15" thickBot="1" x14ac:dyDescent="0.35">
      <c r="DG10774" s="156"/>
    </row>
    <row r="10775" spans="111:111" ht="15" thickBot="1" x14ac:dyDescent="0.35">
      <c r="DG10775" s="156"/>
    </row>
    <row r="10776" spans="111:111" ht="15" thickBot="1" x14ac:dyDescent="0.35">
      <c r="DG10776" s="156"/>
    </row>
    <row r="10777" spans="111:111" ht="15" thickBot="1" x14ac:dyDescent="0.35">
      <c r="DG10777" s="156"/>
    </row>
    <row r="10778" spans="111:111" ht="15" thickBot="1" x14ac:dyDescent="0.35">
      <c r="DG10778" s="156"/>
    </row>
    <row r="10779" spans="111:111" ht="15" thickBot="1" x14ac:dyDescent="0.35">
      <c r="DG10779" s="156"/>
    </row>
    <row r="10780" spans="111:111" ht="15" thickBot="1" x14ac:dyDescent="0.35">
      <c r="DG10780" s="156"/>
    </row>
    <row r="10781" spans="111:111" ht="15" thickBot="1" x14ac:dyDescent="0.35">
      <c r="DG10781" s="156"/>
    </row>
    <row r="10782" spans="111:111" ht="15" thickBot="1" x14ac:dyDescent="0.35">
      <c r="DG10782" s="156"/>
    </row>
    <row r="10783" spans="111:111" ht="15" thickBot="1" x14ac:dyDescent="0.35">
      <c r="DG10783" s="156"/>
    </row>
    <row r="10784" spans="111:111" ht="15" thickBot="1" x14ac:dyDescent="0.35">
      <c r="DG10784" s="156"/>
    </row>
    <row r="10785" spans="111:111" ht="15" thickBot="1" x14ac:dyDescent="0.35">
      <c r="DG10785" s="156"/>
    </row>
    <row r="10786" spans="111:111" ht="15" thickBot="1" x14ac:dyDescent="0.35">
      <c r="DG10786" s="156"/>
    </row>
    <row r="10787" spans="111:111" ht="15" thickBot="1" x14ac:dyDescent="0.35">
      <c r="DG10787" s="156"/>
    </row>
    <row r="10788" spans="111:111" ht="15" thickBot="1" x14ac:dyDescent="0.35">
      <c r="DG10788" s="156"/>
    </row>
    <row r="10789" spans="111:111" ht="15" thickBot="1" x14ac:dyDescent="0.35">
      <c r="DG10789" s="156"/>
    </row>
    <row r="10790" spans="111:111" ht="15" thickBot="1" x14ac:dyDescent="0.35">
      <c r="DG10790" s="156"/>
    </row>
    <row r="10791" spans="111:111" ht="15" thickBot="1" x14ac:dyDescent="0.35">
      <c r="DG10791" s="156"/>
    </row>
    <row r="10792" spans="111:111" ht="15" thickBot="1" x14ac:dyDescent="0.35">
      <c r="DG10792" s="156"/>
    </row>
    <row r="10793" spans="111:111" ht="15" thickBot="1" x14ac:dyDescent="0.35">
      <c r="DG10793" s="156"/>
    </row>
    <row r="10794" spans="111:111" ht="15" thickBot="1" x14ac:dyDescent="0.35">
      <c r="DG10794" s="156"/>
    </row>
    <row r="10795" spans="111:111" ht="15" thickBot="1" x14ac:dyDescent="0.35">
      <c r="DG10795" s="156"/>
    </row>
    <row r="10796" spans="111:111" ht="15" thickBot="1" x14ac:dyDescent="0.35">
      <c r="DG10796" s="156"/>
    </row>
    <row r="10797" spans="111:111" ht="15" thickBot="1" x14ac:dyDescent="0.35">
      <c r="DG10797" s="156"/>
    </row>
    <row r="10798" spans="111:111" ht="15" thickBot="1" x14ac:dyDescent="0.35">
      <c r="DG10798" s="156"/>
    </row>
    <row r="10799" spans="111:111" ht="15" thickBot="1" x14ac:dyDescent="0.35">
      <c r="DG10799" s="156"/>
    </row>
    <row r="10800" spans="111:111" ht="15" thickBot="1" x14ac:dyDescent="0.35">
      <c r="DG10800" s="156"/>
    </row>
    <row r="10801" spans="111:111" ht="15" thickBot="1" x14ac:dyDescent="0.35">
      <c r="DG10801" s="156"/>
    </row>
    <row r="10802" spans="111:111" ht="15" thickBot="1" x14ac:dyDescent="0.35">
      <c r="DG10802" s="156"/>
    </row>
    <row r="10803" spans="111:111" ht="15" thickBot="1" x14ac:dyDescent="0.35">
      <c r="DG10803" s="156"/>
    </row>
    <row r="10804" spans="111:111" ht="15" thickBot="1" x14ac:dyDescent="0.35">
      <c r="DG10804" s="156"/>
    </row>
    <row r="10805" spans="111:111" ht="15" thickBot="1" x14ac:dyDescent="0.35">
      <c r="DG10805" s="156"/>
    </row>
    <row r="10806" spans="111:111" ht="15" thickBot="1" x14ac:dyDescent="0.35">
      <c r="DG10806" s="156"/>
    </row>
    <row r="10807" spans="111:111" ht="15" thickBot="1" x14ac:dyDescent="0.35">
      <c r="DG10807" s="156"/>
    </row>
    <row r="10808" spans="111:111" ht="15" thickBot="1" x14ac:dyDescent="0.35">
      <c r="DG10808" s="156"/>
    </row>
    <row r="10809" spans="111:111" ht="15" thickBot="1" x14ac:dyDescent="0.35">
      <c r="DG10809" s="156"/>
    </row>
    <row r="10810" spans="111:111" ht="15" thickBot="1" x14ac:dyDescent="0.35">
      <c r="DG10810" s="156"/>
    </row>
    <row r="10811" spans="111:111" ht="15" thickBot="1" x14ac:dyDescent="0.35">
      <c r="DG10811" s="156"/>
    </row>
    <row r="10812" spans="111:111" ht="15" thickBot="1" x14ac:dyDescent="0.35">
      <c r="DG10812" s="156"/>
    </row>
    <row r="10813" spans="111:111" ht="15" thickBot="1" x14ac:dyDescent="0.35">
      <c r="DG10813" s="156"/>
    </row>
    <row r="10814" spans="111:111" ht="15" thickBot="1" x14ac:dyDescent="0.35">
      <c r="DG10814" s="156"/>
    </row>
    <row r="10815" spans="111:111" ht="15" thickBot="1" x14ac:dyDescent="0.35">
      <c r="DG10815" s="156"/>
    </row>
    <row r="10816" spans="111:111" ht="15" thickBot="1" x14ac:dyDescent="0.35">
      <c r="DG10816" s="156"/>
    </row>
    <row r="10817" spans="111:111" ht="15" thickBot="1" x14ac:dyDescent="0.35">
      <c r="DG10817" s="156"/>
    </row>
    <row r="10818" spans="111:111" ht="15" thickBot="1" x14ac:dyDescent="0.35">
      <c r="DG10818" s="156"/>
    </row>
    <row r="10819" spans="111:111" ht="15" thickBot="1" x14ac:dyDescent="0.35">
      <c r="DG10819" s="156"/>
    </row>
    <row r="10820" spans="111:111" ht="15" thickBot="1" x14ac:dyDescent="0.35">
      <c r="DG10820" s="156"/>
    </row>
    <row r="10821" spans="111:111" ht="15" thickBot="1" x14ac:dyDescent="0.35">
      <c r="DG10821" s="156"/>
    </row>
    <row r="10822" spans="111:111" ht="15" thickBot="1" x14ac:dyDescent="0.35">
      <c r="DG10822" s="156"/>
    </row>
    <row r="10823" spans="111:111" ht="15" thickBot="1" x14ac:dyDescent="0.35">
      <c r="DG10823" s="156"/>
    </row>
    <row r="10824" spans="111:111" ht="15" thickBot="1" x14ac:dyDescent="0.35">
      <c r="DG10824" s="156"/>
    </row>
    <row r="10825" spans="111:111" ht="15" thickBot="1" x14ac:dyDescent="0.35">
      <c r="DG10825" s="156"/>
    </row>
    <row r="10826" spans="111:111" ht="15" thickBot="1" x14ac:dyDescent="0.35">
      <c r="DG10826" s="156"/>
    </row>
    <row r="10827" spans="111:111" ht="15" thickBot="1" x14ac:dyDescent="0.35">
      <c r="DG10827" s="156"/>
    </row>
    <row r="10828" spans="111:111" ht="15" thickBot="1" x14ac:dyDescent="0.35">
      <c r="DG10828" s="156"/>
    </row>
    <row r="10829" spans="111:111" ht="15" thickBot="1" x14ac:dyDescent="0.35">
      <c r="DG10829" s="156"/>
    </row>
    <row r="10830" spans="111:111" ht="15" thickBot="1" x14ac:dyDescent="0.35">
      <c r="DG10830" s="156"/>
    </row>
    <row r="10831" spans="111:111" ht="15" thickBot="1" x14ac:dyDescent="0.35">
      <c r="DG10831" s="156"/>
    </row>
    <row r="10832" spans="111:111" ht="15" thickBot="1" x14ac:dyDescent="0.35">
      <c r="DG10832" s="156"/>
    </row>
    <row r="10833" spans="111:111" ht="15" thickBot="1" x14ac:dyDescent="0.35">
      <c r="DG10833" s="156"/>
    </row>
    <row r="10834" spans="111:111" ht="15" thickBot="1" x14ac:dyDescent="0.35">
      <c r="DG10834" s="156"/>
    </row>
    <row r="10835" spans="111:111" ht="15" thickBot="1" x14ac:dyDescent="0.35">
      <c r="DG10835" s="156"/>
    </row>
    <row r="10836" spans="111:111" ht="15" thickBot="1" x14ac:dyDescent="0.35">
      <c r="DG10836" s="156"/>
    </row>
    <row r="10837" spans="111:111" ht="15" thickBot="1" x14ac:dyDescent="0.35">
      <c r="DG10837" s="156"/>
    </row>
    <row r="10838" spans="111:111" ht="15" thickBot="1" x14ac:dyDescent="0.35">
      <c r="DG10838" s="156"/>
    </row>
    <row r="10839" spans="111:111" ht="15" thickBot="1" x14ac:dyDescent="0.35">
      <c r="DG10839" s="156"/>
    </row>
    <row r="10840" spans="111:111" ht="15" thickBot="1" x14ac:dyDescent="0.35">
      <c r="DG10840" s="156"/>
    </row>
    <row r="10841" spans="111:111" ht="15" thickBot="1" x14ac:dyDescent="0.35">
      <c r="DG10841" s="156"/>
    </row>
    <row r="10842" spans="111:111" ht="15" thickBot="1" x14ac:dyDescent="0.35">
      <c r="DG10842" s="156"/>
    </row>
    <row r="10843" spans="111:111" ht="15" thickBot="1" x14ac:dyDescent="0.35">
      <c r="DG10843" s="156"/>
    </row>
    <row r="10844" spans="111:111" ht="15" thickBot="1" x14ac:dyDescent="0.35">
      <c r="DG10844" s="156"/>
    </row>
    <row r="10845" spans="111:111" ht="15" thickBot="1" x14ac:dyDescent="0.35">
      <c r="DG10845" s="156"/>
    </row>
    <row r="10846" spans="111:111" ht="15" thickBot="1" x14ac:dyDescent="0.35">
      <c r="DG10846" s="156"/>
    </row>
    <row r="10847" spans="111:111" ht="15" thickBot="1" x14ac:dyDescent="0.35">
      <c r="DG10847" s="156"/>
    </row>
    <row r="10848" spans="111:111" ht="15" thickBot="1" x14ac:dyDescent="0.35">
      <c r="DG10848" s="156"/>
    </row>
    <row r="10849" spans="111:111" ht="15" thickBot="1" x14ac:dyDescent="0.35">
      <c r="DG10849" s="156"/>
    </row>
    <row r="10850" spans="111:111" ht="15" thickBot="1" x14ac:dyDescent="0.35">
      <c r="DG10850" s="156"/>
    </row>
    <row r="10851" spans="111:111" ht="15" thickBot="1" x14ac:dyDescent="0.35">
      <c r="DG10851" s="156"/>
    </row>
    <row r="10852" spans="111:111" ht="15" thickBot="1" x14ac:dyDescent="0.35">
      <c r="DG10852" s="156"/>
    </row>
    <row r="10853" spans="111:111" ht="15" thickBot="1" x14ac:dyDescent="0.35">
      <c r="DG10853" s="156"/>
    </row>
    <row r="10854" spans="111:111" ht="15" thickBot="1" x14ac:dyDescent="0.35">
      <c r="DG10854" s="156"/>
    </row>
    <row r="10855" spans="111:111" ht="15" thickBot="1" x14ac:dyDescent="0.35">
      <c r="DG10855" s="156"/>
    </row>
    <row r="10856" spans="111:111" ht="15" thickBot="1" x14ac:dyDescent="0.35">
      <c r="DG10856" s="156"/>
    </row>
    <row r="10857" spans="111:111" ht="15" thickBot="1" x14ac:dyDescent="0.35">
      <c r="DG10857" s="156"/>
    </row>
    <row r="10858" spans="111:111" ht="15" thickBot="1" x14ac:dyDescent="0.35">
      <c r="DG10858" s="156"/>
    </row>
    <row r="10859" spans="111:111" ht="15" thickBot="1" x14ac:dyDescent="0.35">
      <c r="DG10859" s="156"/>
    </row>
    <row r="10860" spans="111:111" ht="15" thickBot="1" x14ac:dyDescent="0.35">
      <c r="DG10860" s="156"/>
    </row>
    <row r="10861" spans="111:111" ht="15" thickBot="1" x14ac:dyDescent="0.35">
      <c r="DG10861" s="156"/>
    </row>
    <row r="10862" spans="111:111" ht="15" thickBot="1" x14ac:dyDescent="0.35">
      <c r="DG10862" s="156"/>
    </row>
    <row r="10863" spans="111:111" ht="15" thickBot="1" x14ac:dyDescent="0.35">
      <c r="DG10863" s="156"/>
    </row>
    <row r="10864" spans="111:111" ht="15" thickBot="1" x14ac:dyDescent="0.35">
      <c r="DG10864" s="156"/>
    </row>
    <row r="10865" spans="111:111" ht="15" thickBot="1" x14ac:dyDescent="0.35">
      <c r="DG10865" s="156"/>
    </row>
    <row r="10866" spans="111:111" ht="15" thickBot="1" x14ac:dyDescent="0.35">
      <c r="DG10866" s="156"/>
    </row>
    <row r="10867" spans="111:111" ht="15" thickBot="1" x14ac:dyDescent="0.35">
      <c r="DG10867" s="156"/>
    </row>
    <row r="10868" spans="111:111" ht="15" thickBot="1" x14ac:dyDescent="0.35">
      <c r="DG10868" s="156"/>
    </row>
    <row r="10869" spans="111:111" ht="15" thickBot="1" x14ac:dyDescent="0.35">
      <c r="DG10869" s="156"/>
    </row>
    <row r="10870" spans="111:111" ht="15" thickBot="1" x14ac:dyDescent="0.35">
      <c r="DG10870" s="156"/>
    </row>
    <row r="10871" spans="111:111" ht="15" thickBot="1" x14ac:dyDescent="0.35">
      <c r="DG10871" s="156"/>
    </row>
    <row r="10872" spans="111:111" ht="15" thickBot="1" x14ac:dyDescent="0.35">
      <c r="DG10872" s="156"/>
    </row>
    <row r="10873" spans="111:111" ht="15" thickBot="1" x14ac:dyDescent="0.35">
      <c r="DG10873" s="156"/>
    </row>
    <row r="10874" spans="111:111" ht="15" thickBot="1" x14ac:dyDescent="0.35">
      <c r="DG10874" s="156"/>
    </row>
    <row r="10875" spans="111:111" ht="15" thickBot="1" x14ac:dyDescent="0.35">
      <c r="DG10875" s="156"/>
    </row>
    <row r="10876" spans="111:111" ht="15" thickBot="1" x14ac:dyDescent="0.35">
      <c r="DG10876" s="156"/>
    </row>
    <row r="10877" spans="111:111" ht="15" thickBot="1" x14ac:dyDescent="0.35">
      <c r="DG10877" s="156"/>
    </row>
    <row r="10878" spans="111:111" ht="15" thickBot="1" x14ac:dyDescent="0.35">
      <c r="DG10878" s="156"/>
    </row>
    <row r="10879" spans="111:111" ht="15" thickBot="1" x14ac:dyDescent="0.35">
      <c r="DG10879" s="156"/>
    </row>
    <row r="10880" spans="111:111" ht="15" thickBot="1" x14ac:dyDescent="0.35">
      <c r="DG10880" s="156"/>
    </row>
    <row r="10881" spans="111:111" ht="15" thickBot="1" x14ac:dyDescent="0.35">
      <c r="DG10881" s="156"/>
    </row>
    <row r="10882" spans="111:111" ht="15" thickBot="1" x14ac:dyDescent="0.35">
      <c r="DG10882" s="156"/>
    </row>
    <row r="10883" spans="111:111" ht="15" thickBot="1" x14ac:dyDescent="0.35">
      <c r="DG10883" s="156"/>
    </row>
    <row r="10884" spans="111:111" ht="15" thickBot="1" x14ac:dyDescent="0.35">
      <c r="DG10884" s="156"/>
    </row>
    <row r="10885" spans="111:111" ht="15" thickBot="1" x14ac:dyDescent="0.35">
      <c r="DG10885" s="156"/>
    </row>
    <row r="10886" spans="111:111" ht="15" thickBot="1" x14ac:dyDescent="0.35">
      <c r="DG10886" s="156"/>
    </row>
    <row r="10887" spans="111:111" ht="15" thickBot="1" x14ac:dyDescent="0.35">
      <c r="DG10887" s="156"/>
    </row>
    <row r="10888" spans="111:111" ht="15" thickBot="1" x14ac:dyDescent="0.35">
      <c r="DG10888" s="156"/>
    </row>
    <row r="10889" spans="111:111" ht="15" thickBot="1" x14ac:dyDescent="0.35">
      <c r="DG10889" s="156"/>
    </row>
    <row r="10890" spans="111:111" ht="15" thickBot="1" x14ac:dyDescent="0.35">
      <c r="DG10890" s="156"/>
    </row>
    <row r="10891" spans="111:111" ht="15" thickBot="1" x14ac:dyDescent="0.35">
      <c r="DG10891" s="156"/>
    </row>
    <row r="10892" spans="111:111" ht="15" thickBot="1" x14ac:dyDescent="0.35">
      <c r="DG10892" s="156"/>
    </row>
    <row r="10893" spans="111:111" ht="15" thickBot="1" x14ac:dyDescent="0.35">
      <c r="DG10893" s="156"/>
    </row>
    <row r="10894" spans="111:111" ht="15" thickBot="1" x14ac:dyDescent="0.35">
      <c r="DG10894" s="156"/>
    </row>
    <row r="10895" spans="111:111" ht="15" thickBot="1" x14ac:dyDescent="0.35">
      <c r="DG10895" s="156"/>
    </row>
    <row r="10896" spans="111:111" ht="15" thickBot="1" x14ac:dyDescent="0.35">
      <c r="DG10896" s="156"/>
    </row>
    <row r="10897" spans="111:111" ht="15" thickBot="1" x14ac:dyDescent="0.35">
      <c r="DG10897" s="156"/>
    </row>
    <row r="10898" spans="111:111" ht="15" thickBot="1" x14ac:dyDescent="0.35">
      <c r="DG10898" s="156"/>
    </row>
    <row r="10899" spans="111:111" ht="15" thickBot="1" x14ac:dyDescent="0.35">
      <c r="DG10899" s="156"/>
    </row>
    <row r="10900" spans="111:111" ht="15" thickBot="1" x14ac:dyDescent="0.35">
      <c r="DG10900" s="156"/>
    </row>
    <row r="10901" spans="111:111" ht="15" thickBot="1" x14ac:dyDescent="0.35">
      <c r="DG10901" s="156"/>
    </row>
    <row r="10902" spans="111:111" ht="15" thickBot="1" x14ac:dyDescent="0.35">
      <c r="DG10902" s="156"/>
    </row>
    <row r="10903" spans="111:111" ht="15" thickBot="1" x14ac:dyDescent="0.35">
      <c r="DG10903" s="156"/>
    </row>
    <row r="10904" spans="111:111" ht="15" thickBot="1" x14ac:dyDescent="0.35">
      <c r="DG10904" s="156"/>
    </row>
    <row r="10905" spans="111:111" ht="15" thickBot="1" x14ac:dyDescent="0.35">
      <c r="DG10905" s="156"/>
    </row>
    <row r="10906" spans="111:111" ht="15" thickBot="1" x14ac:dyDescent="0.35">
      <c r="DG10906" s="156"/>
    </row>
    <row r="10907" spans="111:111" ht="15" thickBot="1" x14ac:dyDescent="0.35">
      <c r="DG10907" s="156"/>
    </row>
    <row r="10908" spans="111:111" ht="15" thickBot="1" x14ac:dyDescent="0.35">
      <c r="DG10908" s="156"/>
    </row>
    <row r="10909" spans="111:111" ht="15" thickBot="1" x14ac:dyDescent="0.35">
      <c r="DG10909" s="156"/>
    </row>
    <row r="10910" spans="111:111" ht="15" thickBot="1" x14ac:dyDescent="0.35">
      <c r="DG10910" s="156"/>
    </row>
    <row r="10911" spans="111:111" ht="15" thickBot="1" x14ac:dyDescent="0.35">
      <c r="DG10911" s="156"/>
    </row>
    <row r="10912" spans="111:111" ht="15" thickBot="1" x14ac:dyDescent="0.35">
      <c r="DG10912" s="156"/>
    </row>
    <row r="10913" spans="111:111" ht="15" thickBot="1" x14ac:dyDescent="0.35">
      <c r="DG10913" s="156"/>
    </row>
    <row r="10914" spans="111:111" ht="15" thickBot="1" x14ac:dyDescent="0.35">
      <c r="DG10914" s="156"/>
    </row>
    <row r="10915" spans="111:111" ht="15" thickBot="1" x14ac:dyDescent="0.35">
      <c r="DG10915" s="156"/>
    </row>
    <row r="10916" spans="111:111" ht="15" thickBot="1" x14ac:dyDescent="0.35">
      <c r="DG10916" s="156"/>
    </row>
    <row r="10917" spans="111:111" ht="15" thickBot="1" x14ac:dyDescent="0.35">
      <c r="DG10917" s="156"/>
    </row>
    <row r="10918" spans="111:111" ht="15" thickBot="1" x14ac:dyDescent="0.35">
      <c r="DG10918" s="156"/>
    </row>
    <row r="10919" spans="111:111" ht="15" thickBot="1" x14ac:dyDescent="0.35">
      <c r="DG10919" s="156"/>
    </row>
    <row r="10920" spans="111:111" ht="15" thickBot="1" x14ac:dyDescent="0.35">
      <c r="DG10920" s="156"/>
    </row>
    <row r="10921" spans="111:111" ht="15" thickBot="1" x14ac:dyDescent="0.35">
      <c r="DG10921" s="156"/>
    </row>
    <row r="10922" spans="111:111" ht="15" thickBot="1" x14ac:dyDescent="0.35">
      <c r="DG10922" s="156"/>
    </row>
    <row r="10923" spans="111:111" ht="15" thickBot="1" x14ac:dyDescent="0.35">
      <c r="DG10923" s="156"/>
    </row>
    <row r="10924" spans="111:111" ht="15" thickBot="1" x14ac:dyDescent="0.35">
      <c r="DG10924" s="156"/>
    </row>
    <row r="10925" spans="111:111" ht="15" thickBot="1" x14ac:dyDescent="0.35">
      <c r="DG10925" s="156"/>
    </row>
    <row r="10926" spans="111:111" ht="15" thickBot="1" x14ac:dyDescent="0.35">
      <c r="DG10926" s="156"/>
    </row>
    <row r="10927" spans="111:111" ht="15" thickBot="1" x14ac:dyDescent="0.35">
      <c r="DG10927" s="156"/>
    </row>
    <row r="10928" spans="111:111" ht="15" thickBot="1" x14ac:dyDescent="0.35">
      <c r="DG10928" s="156"/>
    </row>
    <row r="10929" spans="111:111" ht="15" thickBot="1" x14ac:dyDescent="0.35">
      <c r="DG10929" s="156"/>
    </row>
    <row r="10930" spans="111:111" ht="15" thickBot="1" x14ac:dyDescent="0.35">
      <c r="DG10930" s="156"/>
    </row>
    <row r="10931" spans="111:111" ht="15" thickBot="1" x14ac:dyDescent="0.35">
      <c r="DG10931" s="156"/>
    </row>
    <row r="10932" spans="111:111" ht="15" thickBot="1" x14ac:dyDescent="0.35">
      <c r="DG10932" s="156"/>
    </row>
    <row r="10933" spans="111:111" ht="15" thickBot="1" x14ac:dyDescent="0.35">
      <c r="DG10933" s="156"/>
    </row>
    <row r="10934" spans="111:111" ht="15" thickBot="1" x14ac:dyDescent="0.35">
      <c r="DG10934" s="156"/>
    </row>
    <row r="10935" spans="111:111" ht="15" thickBot="1" x14ac:dyDescent="0.35">
      <c r="DG10935" s="156"/>
    </row>
    <row r="10936" spans="111:111" ht="15" thickBot="1" x14ac:dyDescent="0.35">
      <c r="DG10936" s="156"/>
    </row>
    <row r="10937" spans="111:111" ht="15" thickBot="1" x14ac:dyDescent="0.35">
      <c r="DG10937" s="156"/>
    </row>
    <row r="10938" spans="111:111" ht="15" thickBot="1" x14ac:dyDescent="0.35">
      <c r="DG10938" s="156"/>
    </row>
    <row r="10939" spans="111:111" ht="15" thickBot="1" x14ac:dyDescent="0.35">
      <c r="DG10939" s="156"/>
    </row>
    <row r="10940" spans="111:111" ht="15" thickBot="1" x14ac:dyDescent="0.35">
      <c r="DG10940" s="156"/>
    </row>
    <row r="10941" spans="111:111" ht="15" thickBot="1" x14ac:dyDescent="0.35">
      <c r="DG10941" s="156"/>
    </row>
    <row r="10942" spans="111:111" ht="15" thickBot="1" x14ac:dyDescent="0.35">
      <c r="DG10942" s="156"/>
    </row>
    <row r="10943" spans="111:111" ht="15" thickBot="1" x14ac:dyDescent="0.35">
      <c r="DG10943" s="156"/>
    </row>
    <row r="10944" spans="111:111" ht="15" thickBot="1" x14ac:dyDescent="0.35">
      <c r="DG10944" s="156"/>
    </row>
    <row r="10945" spans="111:111" ht="15" thickBot="1" x14ac:dyDescent="0.35">
      <c r="DG10945" s="156"/>
    </row>
    <row r="10946" spans="111:111" ht="15" thickBot="1" x14ac:dyDescent="0.35">
      <c r="DG10946" s="156"/>
    </row>
    <row r="10947" spans="111:111" ht="15" thickBot="1" x14ac:dyDescent="0.35">
      <c r="DG10947" s="156"/>
    </row>
    <row r="10948" spans="111:111" ht="15" thickBot="1" x14ac:dyDescent="0.35">
      <c r="DG10948" s="156"/>
    </row>
    <row r="10949" spans="111:111" ht="15" thickBot="1" x14ac:dyDescent="0.35">
      <c r="DG10949" s="156"/>
    </row>
    <row r="10950" spans="111:111" ht="15" thickBot="1" x14ac:dyDescent="0.35">
      <c r="DG10950" s="156"/>
    </row>
    <row r="10951" spans="111:111" ht="15" thickBot="1" x14ac:dyDescent="0.35">
      <c r="DG10951" s="156"/>
    </row>
    <row r="10952" spans="111:111" ht="15" thickBot="1" x14ac:dyDescent="0.35">
      <c r="DG10952" s="156"/>
    </row>
    <row r="10953" spans="111:111" ht="15" thickBot="1" x14ac:dyDescent="0.35">
      <c r="DG10953" s="156"/>
    </row>
    <row r="10954" spans="111:111" ht="15" thickBot="1" x14ac:dyDescent="0.35">
      <c r="DG10954" s="156"/>
    </row>
    <row r="10955" spans="111:111" ht="15" thickBot="1" x14ac:dyDescent="0.35">
      <c r="DG10955" s="156"/>
    </row>
    <row r="10956" spans="111:111" ht="15" thickBot="1" x14ac:dyDescent="0.35">
      <c r="DG10956" s="156"/>
    </row>
    <row r="10957" spans="111:111" ht="15" thickBot="1" x14ac:dyDescent="0.35">
      <c r="DG10957" s="156"/>
    </row>
    <row r="10958" spans="111:111" ht="15" thickBot="1" x14ac:dyDescent="0.35">
      <c r="DG10958" s="156"/>
    </row>
    <row r="10959" spans="111:111" ht="15" thickBot="1" x14ac:dyDescent="0.35">
      <c r="DG10959" s="156"/>
    </row>
    <row r="10960" spans="111:111" ht="15" thickBot="1" x14ac:dyDescent="0.35">
      <c r="DG10960" s="156"/>
    </row>
    <row r="10961" spans="111:111" ht="15" thickBot="1" x14ac:dyDescent="0.35">
      <c r="DG10961" s="156"/>
    </row>
    <row r="10962" spans="111:111" ht="15" thickBot="1" x14ac:dyDescent="0.35">
      <c r="DG10962" s="156"/>
    </row>
    <row r="10963" spans="111:111" ht="15" thickBot="1" x14ac:dyDescent="0.35">
      <c r="DG10963" s="156"/>
    </row>
    <row r="10964" spans="111:111" ht="15" thickBot="1" x14ac:dyDescent="0.35">
      <c r="DG10964" s="156"/>
    </row>
    <row r="10965" spans="111:111" ht="15" thickBot="1" x14ac:dyDescent="0.35">
      <c r="DG10965" s="156"/>
    </row>
    <row r="10966" spans="111:111" ht="15" thickBot="1" x14ac:dyDescent="0.35">
      <c r="DG10966" s="156"/>
    </row>
    <row r="10967" spans="111:111" ht="15" thickBot="1" x14ac:dyDescent="0.35">
      <c r="DG10967" s="156"/>
    </row>
    <row r="10968" spans="111:111" ht="15" thickBot="1" x14ac:dyDescent="0.35">
      <c r="DG10968" s="156"/>
    </row>
    <row r="10969" spans="111:111" ht="15" thickBot="1" x14ac:dyDescent="0.35">
      <c r="DG10969" s="156"/>
    </row>
    <row r="10970" spans="111:111" ht="15" thickBot="1" x14ac:dyDescent="0.35">
      <c r="DG10970" s="156"/>
    </row>
    <row r="10971" spans="111:111" ht="15" thickBot="1" x14ac:dyDescent="0.35">
      <c r="DG10971" s="156"/>
    </row>
    <row r="10972" spans="111:111" ht="15" thickBot="1" x14ac:dyDescent="0.35">
      <c r="DG10972" s="156"/>
    </row>
    <row r="10973" spans="111:111" ht="15" thickBot="1" x14ac:dyDescent="0.35">
      <c r="DG10973" s="156"/>
    </row>
    <row r="10974" spans="111:111" ht="15" thickBot="1" x14ac:dyDescent="0.35">
      <c r="DG10974" s="156"/>
    </row>
    <row r="10975" spans="111:111" ht="15" thickBot="1" x14ac:dyDescent="0.35">
      <c r="DG10975" s="156"/>
    </row>
    <row r="10976" spans="111:111" ht="15" thickBot="1" x14ac:dyDescent="0.35">
      <c r="DG10976" s="156"/>
    </row>
    <row r="10977" spans="111:111" ht="15" thickBot="1" x14ac:dyDescent="0.35">
      <c r="DG10977" s="156"/>
    </row>
    <row r="10978" spans="111:111" ht="15" thickBot="1" x14ac:dyDescent="0.35">
      <c r="DG10978" s="156"/>
    </row>
    <row r="10979" spans="111:111" ht="15" thickBot="1" x14ac:dyDescent="0.35">
      <c r="DG10979" s="156"/>
    </row>
    <row r="10980" spans="111:111" ht="15" thickBot="1" x14ac:dyDescent="0.35">
      <c r="DG10980" s="156"/>
    </row>
    <row r="10981" spans="111:111" ht="15" thickBot="1" x14ac:dyDescent="0.35">
      <c r="DG10981" s="156"/>
    </row>
    <row r="10982" spans="111:111" ht="15" thickBot="1" x14ac:dyDescent="0.35">
      <c r="DG10982" s="156"/>
    </row>
    <row r="10983" spans="111:111" ht="15" thickBot="1" x14ac:dyDescent="0.35">
      <c r="DG10983" s="156"/>
    </row>
    <row r="10984" spans="111:111" ht="15" thickBot="1" x14ac:dyDescent="0.35">
      <c r="DG10984" s="156"/>
    </row>
    <row r="10985" spans="111:111" ht="15" thickBot="1" x14ac:dyDescent="0.35">
      <c r="DG10985" s="156"/>
    </row>
    <row r="10986" spans="111:111" ht="15" thickBot="1" x14ac:dyDescent="0.35">
      <c r="DG10986" s="156"/>
    </row>
    <row r="10987" spans="111:111" ht="15" thickBot="1" x14ac:dyDescent="0.35">
      <c r="DG10987" s="156"/>
    </row>
    <row r="10988" spans="111:111" ht="15" thickBot="1" x14ac:dyDescent="0.35">
      <c r="DG10988" s="156"/>
    </row>
    <row r="10989" spans="111:111" ht="15" thickBot="1" x14ac:dyDescent="0.35">
      <c r="DG10989" s="156"/>
    </row>
    <row r="10990" spans="111:111" ht="15" thickBot="1" x14ac:dyDescent="0.35">
      <c r="DG10990" s="156"/>
    </row>
    <row r="10991" spans="111:111" ht="15" thickBot="1" x14ac:dyDescent="0.35">
      <c r="DG10991" s="156"/>
    </row>
    <row r="10992" spans="111:111" ht="15" thickBot="1" x14ac:dyDescent="0.35">
      <c r="DG10992" s="156"/>
    </row>
    <row r="10993" spans="111:111" ht="15" thickBot="1" x14ac:dyDescent="0.35">
      <c r="DG10993" s="156"/>
    </row>
    <row r="10994" spans="111:111" ht="15" thickBot="1" x14ac:dyDescent="0.35">
      <c r="DG10994" s="156"/>
    </row>
    <row r="10995" spans="111:111" ht="15" thickBot="1" x14ac:dyDescent="0.35">
      <c r="DG10995" s="156"/>
    </row>
    <row r="10996" spans="111:111" ht="15" thickBot="1" x14ac:dyDescent="0.35">
      <c r="DG10996" s="156"/>
    </row>
    <row r="10997" spans="111:111" ht="15" thickBot="1" x14ac:dyDescent="0.35">
      <c r="DG10997" s="156"/>
    </row>
    <row r="10998" spans="111:111" ht="15" thickBot="1" x14ac:dyDescent="0.35">
      <c r="DG10998" s="156"/>
    </row>
    <row r="10999" spans="111:111" ht="15" thickBot="1" x14ac:dyDescent="0.35">
      <c r="DG10999" s="156"/>
    </row>
    <row r="11000" spans="111:111" ht="15" thickBot="1" x14ac:dyDescent="0.35">
      <c r="DG11000" s="156"/>
    </row>
    <row r="11001" spans="111:111" ht="15" thickBot="1" x14ac:dyDescent="0.35">
      <c r="DG11001" s="156"/>
    </row>
    <row r="11002" spans="111:111" ht="15" thickBot="1" x14ac:dyDescent="0.35">
      <c r="DG11002" s="156"/>
    </row>
    <row r="11003" spans="111:111" ht="15" thickBot="1" x14ac:dyDescent="0.35">
      <c r="DG11003" s="156"/>
    </row>
    <row r="11004" spans="111:111" ht="15" thickBot="1" x14ac:dyDescent="0.35">
      <c r="DG11004" s="156"/>
    </row>
    <row r="11005" spans="111:111" ht="15" thickBot="1" x14ac:dyDescent="0.35">
      <c r="DG11005" s="156"/>
    </row>
    <row r="11006" spans="111:111" ht="15" thickBot="1" x14ac:dyDescent="0.35">
      <c r="DG11006" s="156"/>
    </row>
    <row r="11007" spans="111:111" ht="15" thickBot="1" x14ac:dyDescent="0.35">
      <c r="DG11007" s="156"/>
    </row>
    <row r="11008" spans="111:111" ht="15" thickBot="1" x14ac:dyDescent="0.35">
      <c r="DG11008" s="156"/>
    </row>
    <row r="11009" spans="111:111" ht="15" thickBot="1" x14ac:dyDescent="0.35">
      <c r="DG11009" s="156"/>
    </row>
    <row r="11010" spans="111:111" ht="15" thickBot="1" x14ac:dyDescent="0.35">
      <c r="DG11010" s="156"/>
    </row>
    <row r="11011" spans="111:111" ht="15" thickBot="1" x14ac:dyDescent="0.35">
      <c r="DG11011" s="156"/>
    </row>
    <row r="11012" spans="111:111" ht="15" thickBot="1" x14ac:dyDescent="0.35">
      <c r="DG11012" s="156"/>
    </row>
    <row r="11013" spans="111:111" ht="15" thickBot="1" x14ac:dyDescent="0.35">
      <c r="DG11013" s="156"/>
    </row>
    <row r="11014" spans="111:111" ht="15" thickBot="1" x14ac:dyDescent="0.35">
      <c r="DG11014" s="156"/>
    </row>
    <row r="11015" spans="111:111" ht="15" thickBot="1" x14ac:dyDescent="0.35">
      <c r="DG11015" s="156"/>
    </row>
    <row r="11016" spans="111:111" ht="15" thickBot="1" x14ac:dyDescent="0.35">
      <c r="DG11016" s="156"/>
    </row>
    <row r="11017" spans="111:111" ht="15" thickBot="1" x14ac:dyDescent="0.35">
      <c r="DG11017" s="156"/>
    </row>
    <row r="11018" spans="111:111" ht="15" thickBot="1" x14ac:dyDescent="0.35">
      <c r="DG11018" s="156"/>
    </row>
    <row r="11019" spans="111:111" ht="15" thickBot="1" x14ac:dyDescent="0.35">
      <c r="DG11019" s="156"/>
    </row>
    <row r="11020" spans="111:111" ht="15" thickBot="1" x14ac:dyDescent="0.35">
      <c r="DG11020" s="156"/>
    </row>
    <row r="11021" spans="111:111" ht="15" thickBot="1" x14ac:dyDescent="0.35">
      <c r="DG11021" s="156"/>
    </row>
    <row r="11022" spans="111:111" ht="15" thickBot="1" x14ac:dyDescent="0.35">
      <c r="DG11022" s="156"/>
    </row>
    <row r="11023" spans="111:111" ht="15" thickBot="1" x14ac:dyDescent="0.35">
      <c r="DG11023" s="156"/>
    </row>
    <row r="11024" spans="111:111" ht="15" thickBot="1" x14ac:dyDescent="0.35">
      <c r="DG11024" s="156"/>
    </row>
    <row r="11025" spans="111:111" ht="15" thickBot="1" x14ac:dyDescent="0.35">
      <c r="DG11025" s="156"/>
    </row>
    <row r="11026" spans="111:111" ht="15" thickBot="1" x14ac:dyDescent="0.35">
      <c r="DG11026" s="156"/>
    </row>
    <row r="11027" spans="111:111" ht="15" thickBot="1" x14ac:dyDescent="0.35">
      <c r="DG11027" s="156"/>
    </row>
    <row r="11028" spans="111:111" ht="15" thickBot="1" x14ac:dyDescent="0.35">
      <c r="DG11028" s="156"/>
    </row>
    <row r="11029" spans="111:111" ht="15" thickBot="1" x14ac:dyDescent="0.35">
      <c r="DG11029" s="156"/>
    </row>
    <row r="11030" spans="111:111" ht="15" thickBot="1" x14ac:dyDescent="0.35">
      <c r="DG11030" s="156"/>
    </row>
    <row r="11031" spans="111:111" ht="15" thickBot="1" x14ac:dyDescent="0.35">
      <c r="DG11031" s="156"/>
    </row>
    <row r="11032" spans="111:111" ht="15" thickBot="1" x14ac:dyDescent="0.35">
      <c r="DG11032" s="156"/>
    </row>
    <row r="11033" spans="111:111" ht="15" thickBot="1" x14ac:dyDescent="0.35">
      <c r="DG11033" s="156"/>
    </row>
    <row r="11034" spans="111:111" ht="15" thickBot="1" x14ac:dyDescent="0.35">
      <c r="DG11034" s="156"/>
    </row>
    <row r="11035" spans="111:111" ht="15" thickBot="1" x14ac:dyDescent="0.35">
      <c r="DG11035" s="156"/>
    </row>
    <row r="11036" spans="111:111" ht="15" thickBot="1" x14ac:dyDescent="0.35">
      <c r="DG11036" s="156"/>
    </row>
    <row r="11037" spans="111:111" ht="15" thickBot="1" x14ac:dyDescent="0.35">
      <c r="DG11037" s="156"/>
    </row>
    <row r="11038" spans="111:111" ht="15" thickBot="1" x14ac:dyDescent="0.35">
      <c r="DG11038" s="156"/>
    </row>
    <row r="11039" spans="111:111" ht="15" thickBot="1" x14ac:dyDescent="0.35">
      <c r="DG11039" s="156"/>
    </row>
    <row r="11040" spans="111:111" ht="15" thickBot="1" x14ac:dyDescent="0.35">
      <c r="DG11040" s="156"/>
    </row>
    <row r="11041" spans="111:111" ht="15" thickBot="1" x14ac:dyDescent="0.35">
      <c r="DG11041" s="156"/>
    </row>
    <row r="11042" spans="111:111" ht="15" thickBot="1" x14ac:dyDescent="0.35">
      <c r="DG11042" s="156"/>
    </row>
    <row r="11043" spans="111:111" ht="15" thickBot="1" x14ac:dyDescent="0.35">
      <c r="DG11043" s="156"/>
    </row>
    <row r="11044" spans="111:111" ht="15" thickBot="1" x14ac:dyDescent="0.35">
      <c r="DG11044" s="156"/>
    </row>
    <row r="11045" spans="111:111" ht="15" thickBot="1" x14ac:dyDescent="0.35">
      <c r="DG11045" s="156"/>
    </row>
    <row r="11046" spans="111:111" ht="15" thickBot="1" x14ac:dyDescent="0.35">
      <c r="DG11046" s="156"/>
    </row>
    <row r="11047" spans="111:111" ht="15" thickBot="1" x14ac:dyDescent="0.35">
      <c r="DG11047" s="156"/>
    </row>
    <row r="11048" spans="111:111" ht="15" thickBot="1" x14ac:dyDescent="0.35">
      <c r="DG11048" s="156"/>
    </row>
    <row r="11049" spans="111:111" ht="15" thickBot="1" x14ac:dyDescent="0.35">
      <c r="DG11049" s="156"/>
    </row>
    <row r="11050" spans="111:111" ht="15" thickBot="1" x14ac:dyDescent="0.35">
      <c r="DG11050" s="156"/>
    </row>
    <row r="11051" spans="111:111" ht="15" thickBot="1" x14ac:dyDescent="0.35">
      <c r="DG11051" s="156"/>
    </row>
    <row r="11052" spans="111:111" ht="15" thickBot="1" x14ac:dyDescent="0.35">
      <c r="DG11052" s="156"/>
    </row>
    <row r="11053" spans="111:111" ht="15" thickBot="1" x14ac:dyDescent="0.35">
      <c r="DG11053" s="156"/>
    </row>
    <row r="11054" spans="111:111" ht="15" thickBot="1" x14ac:dyDescent="0.35">
      <c r="DG11054" s="156"/>
    </row>
    <row r="11055" spans="111:111" ht="15" thickBot="1" x14ac:dyDescent="0.35">
      <c r="DG11055" s="156"/>
    </row>
    <row r="11056" spans="111:111" ht="15" thickBot="1" x14ac:dyDescent="0.35">
      <c r="DG11056" s="156"/>
    </row>
    <row r="11057" spans="111:111" ht="15" thickBot="1" x14ac:dyDescent="0.35">
      <c r="DG11057" s="156"/>
    </row>
    <row r="11058" spans="111:111" ht="15" thickBot="1" x14ac:dyDescent="0.35">
      <c r="DG11058" s="156"/>
    </row>
    <row r="11059" spans="111:111" ht="15" thickBot="1" x14ac:dyDescent="0.35">
      <c r="DG11059" s="156"/>
    </row>
    <row r="11060" spans="111:111" ht="15" thickBot="1" x14ac:dyDescent="0.35">
      <c r="DG11060" s="156"/>
    </row>
    <row r="11061" spans="111:111" ht="15" thickBot="1" x14ac:dyDescent="0.35">
      <c r="DG11061" s="156"/>
    </row>
    <row r="11062" spans="111:111" ht="15" thickBot="1" x14ac:dyDescent="0.35">
      <c r="DG11062" s="156"/>
    </row>
    <row r="11063" spans="111:111" ht="15" thickBot="1" x14ac:dyDescent="0.35">
      <c r="DG11063" s="156"/>
    </row>
    <row r="11064" spans="111:111" ht="15" thickBot="1" x14ac:dyDescent="0.35">
      <c r="DG11064" s="156"/>
    </row>
    <row r="11065" spans="111:111" ht="15" thickBot="1" x14ac:dyDescent="0.35">
      <c r="DG11065" s="156"/>
    </row>
    <row r="11066" spans="111:111" ht="15" thickBot="1" x14ac:dyDescent="0.35">
      <c r="DG11066" s="156"/>
    </row>
    <row r="11067" spans="111:111" ht="15" thickBot="1" x14ac:dyDescent="0.35">
      <c r="DG11067" s="156"/>
    </row>
    <row r="11068" spans="111:111" ht="15" thickBot="1" x14ac:dyDescent="0.35">
      <c r="DG11068" s="156"/>
    </row>
    <row r="11069" spans="111:111" ht="15" thickBot="1" x14ac:dyDescent="0.35">
      <c r="DG11069" s="156"/>
    </row>
    <row r="11070" spans="111:111" ht="15" thickBot="1" x14ac:dyDescent="0.35">
      <c r="DG11070" s="156"/>
    </row>
    <row r="11071" spans="111:111" ht="15" thickBot="1" x14ac:dyDescent="0.35">
      <c r="DG11071" s="156"/>
    </row>
    <row r="11072" spans="111:111" ht="15" thickBot="1" x14ac:dyDescent="0.35">
      <c r="DG11072" s="156"/>
    </row>
    <row r="11073" spans="111:111" ht="15" thickBot="1" x14ac:dyDescent="0.35">
      <c r="DG11073" s="156"/>
    </row>
    <row r="11074" spans="111:111" ht="15" thickBot="1" x14ac:dyDescent="0.35">
      <c r="DG11074" s="156"/>
    </row>
    <row r="11075" spans="111:111" ht="15" thickBot="1" x14ac:dyDescent="0.35">
      <c r="DG11075" s="156"/>
    </row>
    <row r="11076" spans="111:111" ht="15" thickBot="1" x14ac:dyDescent="0.35">
      <c r="DG11076" s="156"/>
    </row>
    <row r="11077" spans="111:111" ht="15" thickBot="1" x14ac:dyDescent="0.35">
      <c r="DG11077" s="156"/>
    </row>
    <row r="11078" spans="111:111" ht="15" thickBot="1" x14ac:dyDescent="0.35">
      <c r="DG11078" s="156"/>
    </row>
    <row r="11079" spans="111:111" ht="15" thickBot="1" x14ac:dyDescent="0.35">
      <c r="DG11079" s="156"/>
    </row>
    <row r="11080" spans="111:111" ht="15" thickBot="1" x14ac:dyDescent="0.35">
      <c r="DG11080" s="156"/>
    </row>
    <row r="11081" spans="111:111" ht="15" thickBot="1" x14ac:dyDescent="0.35">
      <c r="DG11081" s="156"/>
    </row>
    <row r="11082" spans="111:111" ht="15" thickBot="1" x14ac:dyDescent="0.35">
      <c r="DG11082" s="156"/>
    </row>
    <row r="11083" spans="111:111" ht="15" thickBot="1" x14ac:dyDescent="0.35">
      <c r="DG11083" s="156"/>
    </row>
    <row r="11084" spans="111:111" ht="15" thickBot="1" x14ac:dyDescent="0.35">
      <c r="DG11084" s="156"/>
    </row>
    <row r="11085" spans="111:111" ht="15" thickBot="1" x14ac:dyDescent="0.35">
      <c r="DG11085" s="156"/>
    </row>
    <row r="11086" spans="111:111" ht="15" thickBot="1" x14ac:dyDescent="0.35">
      <c r="DG11086" s="156"/>
    </row>
    <row r="11087" spans="111:111" ht="15" thickBot="1" x14ac:dyDescent="0.35">
      <c r="DG11087" s="156"/>
    </row>
    <row r="11088" spans="111:111" ht="15" thickBot="1" x14ac:dyDescent="0.35">
      <c r="DG11088" s="156"/>
    </row>
    <row r="11089" spans="111:111" ht="15" thickBot="1" x14ac:dyDescent="0.35">
      <c r="DG11089" s="156"/>
    </row>
    <row r="11090" spans="111:111" ht="15" thickBot="1" x14ac:dyDescent="0.35">
      <c r="DG11090" s="156"/>
    </row>
    <row r="11091" spans="111:111" ht="15" thickBot="1" x14ac:dyDescent="0.35">
      <c r="DG11091" s="156"/>
    </row>
    <row r="11092" spans="111:111" ht="15" thickBot="1" x14ac:dyDescent="0.35">
      <c r="DG11092" s="156"/>
    </row>
    <row r="11093" spans="111:111" ht="15" thickBot="1" x14ac:dyDescent="0.35">
      <c r="DG11093" s="156"/>
    </row>
    <row r="11094" spans="111:111" ht="15" thickBot="1" x14ac:dyDescent="0.35">
      <c r="DG11094" s="156"/>
    </row>
    <row r="11095" spans="111:111" ht="15" thickBot="1" x14ac:dyDescent="0.35">
      <c r="DG11095" s="156"/>
    </row>
    <row r="11096" spans="111:111" ht="15" thickBot="1" x14ac:dyDescent="0.35">
      <c r="DG11096" s="156"/>
    </row>
    <row r="11097" spans="111:111" ht="15" thickBot="1" x14ac:dyDescent="0.35">
      <c r="DG11097" s="156"/>
    </row>
    <row r="11098" spans="111:111" ht="15" thickBot="1" x14ac:dyDescent="0.35">
      <c r="DG11098" s="156"/>
    </row>
    <row r="11099" spans="111:111" ht="15" thickBot="1" x14ac:dyDescent="0.35">
      <c r="DG11099" s="156"/>
    </row>
    <row r="11100" spans="111:111" ht="15" thickBot="1" x14ac:dyDescent="0.35">
      <c r="DG11100" s="156"/>
    </row>
    <row r="11101" spans="111:111" ht="15" thickBot="1" x14ac:dyDescent="0.35">
      <c r="DG11101" s="156"/>
    </row>
    <row r="11102" spans="111:111" ht="15" thickBot="1" x14ac:dyDescent="0.35">
      <c r="DG11102" s="156"/>
    </row>
    <row r="11103" spans="111:111" ht="15" thickBot="1" x14ac:dyDescent="0.35">
      <c r="DG11103" s="156"/>
    </row>
    <row r="11104" spans="111:111" ht="15" thickBot="1" x14ac:dyDescent="0.35">
      <c r="DG11104" s="156"/>
    </row>
    <row r="11105" spans="111:111" ht="15" thickBot="1" x14ac:dyDescent="0.35">
      <c r="DG11105" s="156"/>
    </row>
    <row r="11106" spans="111:111" ht="15" thickBot="1" x14ac:dyDescent="0.35">
      <c r="DG11106" s="156"/>
    </row>
    <row r="11107" spans="111:111" ht="15" thickBot="1" x14ac:dyDescent="0.35">
      <c r="DG11107" s="156"/>
    </row>
    <row r="11108" spans="111:111" ht="15" thickBot="1" x14ac:dyDescent="0.35">
      <c r="DG11108" s="156"/>
    </row>
    <row r="11109" spans="111:111" ht="15" thickBot="1" x14ac:dyDescent="0.35">
      <c r="DG11109" s="156"/>
    </row>
    <row r="11110" spans="111:111" ht="15" thickBot="1" x14ac:dyDescent="0.35">
      <c r="DG11110" s="156"/>
    </row>
    <row r="11111" spans="111:111" ht="15" thickBot="1" x14ac:dyDescent="0.35">
      <c r="DG11111" s="156"/>
    </row>
    <row r="11112" spans="111:111" ht="15" thickBot="1" x14ac:dyDescent="0.35">
      <c r="DG11112" s="156"/>
    </row>
    <row r="11113" spans="111:111" ht="15" thickBot="1" x14ac:dyDescent="0.35">
      <c r="DG11113" s="156"/>
    </row>
    <row r="11114" spans="111:111" ht="15" thickBot="1" x14ac:dyDescent="0.35">
      <c r="DG11114" s="156"/>
    </row>
    <row r="11115" spans="111:111" ht="15" thickBot="1" x14ac:dyDescent="0.35">
      <c r="DG11115" s="156"/>
    </row>
    <row r="11116" spans="111:111" ht="15" thickBot="1" x14ac:dyDescent="0.35">
      <c r="DG11116" s="156"/>
    </row>
    <row r="11117" spans="111:111" ht="15" thickBot="1" x14ac:dyDescent="0.35">
      <c r="DG11117" s="156"/>
    </row>
    <row r="11118" spans="111:111" ht="15" thickBot="1" x14ac:dyDescent="0.35">
      <c r="DG11118" s="156"/>
    </row>
    <row r="11119" spans="111:111" ht="15" thickBot="1" x14ac:dyDescent="0.35">
      <c r="DG11119" s="156"/>
    </row>
    <row r="11120" spans="111:111" ht="15" thickBot="1" x14ac:dyDescent="0.35">
      <c r="DG11120" s="156"/>
    </row>
    <row r="11121" spans="111:111" ht="15" thickBot="1" x14ac:dyDescent="0.35">
      <c r="DG11121" s="156"/>
    </row>
    <row r="11122" spans="111:111" ht="15" thickBot="1" x14ac:dyDescent="0.35">
      <c r="DG11122" s="156"/>
    </row>
    <row r="11123" spans="111:111" ht="15" thickBot="1" x14ac:dyDescent="0.35">
      <c r="DG11123" s="156"/>
    </row>
    <row r="11124" spans="111:111" ht="15" thickBot="1" x14ac:dyDescent="0.35">
      <c r="DG11124" s="156"/>
    </row>
    <row r="11125" spans="111:111" ht="15" thickBot="1" x14ac:dyDescent="0.35">
      <c r="DG11125" s="156"/>
    </row>
    <row r="11126" spans="111:111" ht="15" thickBot="1" x14ac:dyDescent="0.35">
      <c r="DG11126" s="156"/>
    </row>
    <row r="11127" spans="111:111" ht="15" thickBot="1" x14ac:dyDescent="0.35">
      <c r="DG11127" s="156"/>
    </row>
    <row r="11128" spans="111:111" ht="15" thickBot="1" x14ac:dyDescent="0.35">
      <c r="DG11128" s="156"/>
    </row>
    <row r="11129" spans="111:111" ht="15" thickBot="1" x14ac:dyDescent="0.35">
      <c r="DG11129" s="156"/>
    </row>
    <row r="11130" spans="111:111" ht="15" thickBot="1" x14ac:dyDescent="0.35">
      <c r="DG11130" s="156"/>
    </row>
    <row r="11131" spans="111:111" ht="15" thickBot="1" x14ac:dyDescent="0.35">
      <c r="DG11131" s="156"/>
    </row>
    <row r="11132" spans="111:111" ht="15" thickBot="1" x14ac:dyDescent="0.35">
      <c r="DG11132" s="156"/>
    </row>
    <row r="11133" spans="111:111" ht="15" thickBot="1" x14ac:dyDescent="0.35">
      <c r="DG11133" s="156"/>
    </row>
    <row r="11134" spans="111:111" ht="15" thickBot="1" x14ac:dyDescent="0.35">
      <c r="DG11134" s="156"/>
    </row>
    <row r="11135" spans="111:111" ht="15" thickBot="1" x14ac:dyDescent="0.35">
      <c r="DG11135" s="156"/>
    </row>
    <row r="11136" spans="111:111" ht="15" thickBot="1" x14ac:dyDescent="0.35">
      <c r="DG11136" s="156"/>
    </row>
    <row r="11137" spans="111:111" ht="15" thickBot="1" x14ac:dyDescent="0.35">
      <c r="DG11137" s="156"/>
    </row>
    <row r="11138" spans="111:111" ht="15" thickBot="1" x14ac:dyDescent="0.35">
      <c r="DG11138" s="156"/>
    </row>
    <row r="11139" spans="111:111" ht="15" thickBot="1" x14ac:dyDescent="0.35">
      <c r="DG11139" s="156"/>
    </row>
    <row r="11140" spans="111:111" ht="15" thickBot="1" x14ac:dyDescent="0.35">
      <c r="DG11140" s="156"/>
    </row>
    <row r="11141" spans="111:111" ht="15" thickBot="1" x14ac:dyDescent="0.35">
      <c r="DG11141" s="156"/>
    </row>
    <row r="11142" spans="111:111" ht="15" thickBot="1" x14ac:dyDescent="0.35">
      <c r="DG11142" s="156"/>
    </row>
    <row r="11143" spans="111:111" ht="15" thickBot="1" x14ac:dyDescent="0.35">
      <c r="DG11143" s="156"/>
    </row>
    <row r="11144" spans="111:111" ht="15" thickBot="1" x14ac:dyDescent="0.35">
      <c r="DG11144" s="156"/>
    </row>
    <row r="11145" spans="111:111" ht="15" thickBot="1" x14ac:dyDescent="0.35">
      <c r="DG11145" s="156"/>
    </row>
    <row r="11146" spans="111:111" ht="15" thickBot="1" x14ac:dyDescent="0.35">
      <c r="DG11146" s="156"/>
    </row>
    <row r="11147" spans="111:111" ht="15" thickBot="1" x14ac:dyDescent="0.35">
      <c r="DG11147" s="156"/>
    </row>
    <row r="11148" spans="111:111" ht="15" thickBot="1" x14ac:dyDescent="0.35">
      <c r="DG11148" s="156"/>
    </row>
    <row r="11149" spans="111:111" ht="15" thickBot="1" x14ac:dyDescent="0.35">
      <c r="DG11149" s="156"/>
    </row>
    <row r="11150" spans="111:111" ht="15" thickBot="1" x14ac:dyDescent="0.35">
      <c r="DG11150" s="156"/>
    </row>
    <row r="11151" spans="111:111" ht="15" thickBot="1" x14ac:dyDescent="0.35">
      <c r="DG11151" s="156"/>
    </row>
    <row r="11152" spans="111:111" ht="15" thickBot="1" x14ac:dyDescent="0.35">
      <c r="DG11152" s="156"/>
    </row>
    <row r="11153" spans="111:111" ht="15" thickBot="1" x14ac:dyDescent="0.35">
      <c r="DG11153" s="156"/>
    </row>
    <row r="11154" spans="111:111" ht="15" thickBot="1" x14ac:dyDescent="0.35">
      <c r="DG11154" s="156"/>
    </row>
    <row r="11155" spans="111:111" ht="15" thickBot="1" x14ac:dyDescent="0.35">
      <c r="DG11155" s="156"/>
    </row>
    <row r="11156" spans="111:111" ht="15" thickBot="1" x14ac:dyDescent="0.35">
      <c r="DG11156" s="156"/>
    </row>
    <row r="11157" spans="111:111" ht="15" thickBot="1" x14ac:dyDescent="0.35">
      <c r="DG11157" s="156"/>
    </row>
    <row r="11158" spans="111:111" ht="15" thickBot="1" x14ac:dyDescent="0.35">
      <c r="DG11158" s="156"/>
    </row>
    <row r="11159" spans="111:111" ht="15" thickBot="1" x14ac:dyDescent="0.35">
      <c r="DG11159" s="156"/>
    </row>
    <row r="11160" spans="111:111" ht="15" thickBot="1" x14ac:dyDescent="0.35">
      <c r="DG11160" s="156"/>
    </row>
    <row r="11161" spans="111:111" ht="15" thickBot="1" x14ac:dyDescent="0.35">
      <c r="DG11161" s="156"/>
    </row>
    <row r="11162" spans="111:111" ht="15" thickBot="1" x14ac:dyDescent="0.35">
      <c r="DG11162" s="156"/>
    </row>
    <row r="11163" spans="111:111" ht="15" thickBot="1" x14ac:dyDescent="0.35">
      <c r="DG11163" s="156"/>
    </row>
    <row r="11164" spans="111:111" ht="15" thickBot="1" x14ac:dyDescent="0.35">
      <c r="DG11164" s="156"/>
    </row>
    <row r="11165" spans="111:111" ht="15" thickBot="1" x14ac:dyDescent="0.35">
      <c r="DG11165" s="156"/>
    </row>
    <row r="11166" spans="111:111" ht="15" thickBot="1" x14ac:dyDescent="0.35">
      <c r="DG11166" s="156"/>
    </row>
    <row r="11167" spans="111:111" ht="15" thickBot="1" x14ac:dyDescent="0.35">
      <c r="DG11167" s="156"/>
    </row>
    <row r="11168" spans="111:111" ht="15" thickBot="1" x14ac:dyDescent="0.35">
      <c r="DG11168" s="156"/>
    </row>
    <row r="11169" spans="111:111" ht="15" thickBot="1" x14ac:dyDescent="0.35">
      <c r="DG11169" s="156"/>
    </row>
    <row r="11170" spans="111:111" ht="15" thickBot="1" x14ac:dyDescent="0.35">
      <c r="DG11170" s="156"/>
    </row>
    <row r="11171" spans="111:111" ht="15" thickBot="1" x14ac:dyDescent="0.35">
      <c r="DG11171" s="156"/>
    </row>
    <row r="11172" spans="111:111" ht="15" thickBot="1" x14ac:dyDescent="0.35">
      <c r="DG11172" s="156"/>
    </row>
    <row r="11173" spans="111:111" ht="15" thickBot="1" x14ac:dyDescent="0.35">
      <c r="DG11173" s="156"/>
    </row>
    <row r="11174" spans="111:111" ht="15" thickBot="1" x14ac:dyDescent="0.35">
      <c r="DG11174" s="156"/>
    </row>
    <row r="11175" spans="111:111" ht="15" thickBot="1" x14ac:dyDescent="0.35">
      <c r="DG11175" s="156"/>
    </row>
    <row r="11176" spans="111:111" ht="15" thickBot="1" x14ac:dyDescent="0.35">
      <c r="DG11176" s="156"/>
    </row>
    <row r="11177" spans="111:111" ht="15" thickBot="1" x14ac:dyDescent="0.35">
      <c r="DG11177" s="156"/>
    </row>
    <row r="11178" spans="111:111" ht="15" thickBot="1" x14ac:dyDescent="0.35">
      <c r="DG11178" s="156"/>
    </row>
    <row r="11179" spans="111:111" ht="15" thickBot="1" x14ac:dyDescent="0.35">
      <c r="DG11179" s="156"/>
    </row>
    <row r="11180" spans="111:111" ht="15" thickBot="1" x14ac:dyDescent="0.35">
      <c r="DG11180" s="156"/>
    </row>
    <row r="11181" spans="111:111" ht="15" thickBot="1" x14ac:dyDescent="0.35">
      <c r="DG11181" s="156"/>
    </row>
    <row r="11182" spans="111:111" ht="15" thickBot="1" x14ac:dyDescent="0.35">
      <c r="DG11182" s="156"/>
    </row>
    <row r="11183" spans="111:111" ht="15" thickBot="1" x14ac:dyDescent="0.35">
      <c r="DG11183" s="156"/>
    </row>
    <row r="11184" spans="111:111" ht="15" thickBot="1" x14ac:dyDescent="0.35">
      <c r="DG11184" s="156"/>
    </row>
    <row r="11185" spans="111:111" ht="15" thickBot="1" x14ac:dyDescent="0.35">
      <c r="DG11185" s="156"/>
    </row>
    <row r="11186" spans="111:111" ht="15" thickBot="1" x14ac:dyDescent="0.35">
      <c r="DG11186" s="156"/>
    </row>
    <row r="11187" spans="111:111" ht="15" thickBot="1" x14ac:dyDescent="0.35">
      <c r="DG11187" s="156"/>
    </row>
    <row r="11188" spans="111:111" ht="15" thickBot="1" x14ac:dyDescent="0.35">
      <c r="DG11188" s="156"/>
    </row>
    <row r="11189" spans="111:111" ht="15" thickBot="1" x14ac:dyDescent="0.35">
      <c r="DG11189" s="156"/>
    </row>
    <row r="11190" spans="111:111" ht="15" thickBot="1" x14ac:dyDescent="0.35">
      <c r="DG11190" s="156"/>
    </row>
    <row r="11191" spans="111:111" ht="15" thickBot="1" x14ac:dyDescent="0.35">
      <c r="DG11191" s="156"/>
    </row>
    <row r="11192" spans="111:111" ht="15" thickBot="1" x14ac:dyDescent="0.35">
      <c r="DG11192" s="156"/>
    </row>
    <row r="11193" spans="111:111" ht="15" thickBot="1" x14ac:dyDescent="0.35">
      <c r="DG11193" s="156"/>
    </row>
    <row r="11194" spans="111:111" ht="15" thickBot="1" x14ac:dyDescent="0.35">
      <c r="DG11194" s="156"/>
    </row>
    <row r="11195" spans="111:111" ht="15" thickBot="1" x14ac:dyDescent="0.35">
      <c r="DG11195" s="156"/>
    </row>
    <row r="11196" spans="111:111" ht="15" thickBot="1" x14ac:dyDescent="0.35">
      <c r="DG11196" s="156"/>
    </row>
    <row r="11197" spans="111:111" ht="15" thickBot="1" x14ac:dyDescent="0.35">
      <c r="DG11197" s="156"/>
    </row>
    <row r="11198" spans="111:111" ht="15" thickBot="1" x14ac:dyDescent="0.35">
      <c r="DG11198" s="156"/>
    </row>
    <row r="11199" spans="111:111" ht="15" thickBot="1" x14ac:dyDescent="0.35">
      <c r="DG11199" s="156"/>
    </row>
    <row r="11200" spans="111:111" ht="15" thickBot="1" x14ac:dyDescent="0.35">
      <c r="DG11200" s="156"/>
    </row>
    <row r="11201" spans="111:111" ht="15" thickBot="1" x14ac:dyDescent="0.35">
      <c r="DG11201" s="156"/>
    </row>
    <row r="11202" spans="111:111" ht="15" thickBot="1" x14ac:dyDescent="0.35">
      <c r="DG11202" s="156"/>
    </row>
    <row r="11203" spans="111:111" ht="15" thickBot="1" x14ac:dyDescent="0.35">
      <c r="DG11203" s="156"/>
    </row>
    <row r="11204" spans="111:111" ht="15" thickBot="1" x14ac:dyDescent="0.35">
      <c r="DG11204" s="156"/>
    </row>
    <row r="11205" spans="111:111" ht="15" thickBot="1" x14ac:dyDescent="0.35">
      <c r="DG11205" s="156"/>
    </row>
    <row r="11206" spans="111:111" ht="15" thickBot="1" x14ac:dyDescent="0.35">
      <c r="DG11206" s="156"/>
    </row>
    <row r="11207" spans="111:111" ht="15" thickBot="1" x14ac:dyDescent="0.35">
      <c r="DG11207" s="156"/>
    </row>
    <row r="11208" spans="111:111" ht="15" thickBot="1" x14ac:dyDescent="0.35">
      <c r="DG11208" s="156"/>
    </row>
    <row r="11209" spans="111:111" ht="15" thickBot="1" x14ac:dyDescent="0.35">
      <c r="DG11209" s="156"/>
    </row>
    <row r="11210" spans="111:111" ht="15" thickBot="1" x14ac:dyDescent="0.35">
      <c r="DG11210" s="156"/>
    </row>
    <row r="11211" spans="111:111" ht="15" thickBot="1" x14ac:dyDescent="0.35">
      <c r="DG11211" s="156"/>
    </row>
    <row r="11212" spans="111:111" ht="15" thickBot="1" x14ac:dyDescent="0.35">
      <c r="DG11212" s="156"/>
    </row>
    <row r="11213" spans="111:111" ht="15" thickBot="1" x14ac:dyDescent="0.35">
      <c r="DG11213" s="156"/>
    </row>
    <row r="11214" spans="111:111" ht="15" thickBot="1" x14ac:dyDescent="0.35">
      <c r="DG11214" s="156"/>
    </row>
    <row r="11215" spans="111:111" ht="15" thickBot="1" x14ac:dyDescent="0.35">
      <c r="DG11215" s="156"/>
    </row>
    <row r="11216" spans="111:111" ht="15" thickBot="1" x14ac:dyDescent="0.35">
      <c r="DG11216" s="156"/>
    </row>
    <row r="11217" spans="111:111" ht="15" thickBot="1" x14ac:dyDescent="0.35">
      <c r="DG11217" s="156"/>
    </row>
    <row r="11218" spans="111:111" ht="15" thickBot="1" x14ac:dyDescent="0.35">
      <c r="DG11218" s="156"/>
    </row>
    <row r="11219" spans="111:111" ht="15" thickBot="1" x14ac:dyDescent="0.35">
      <c r="DG11219" s="156"/>
    </row>
    <row r="11220" spans="111:111" ht="15" thickBot="1" x14ac:dyDescent="0.35">
      <c r="DG11220" s="156"/>
    </row>
    <row r="11221" spans="111:111" ht="15" thickBot="1" x14ac:dyDescent="0.35">
      <c r="DG11221" s="156"/>
    </row>
    <row r="11222" spans="111:111" ht="15" thickBot="1" x14ac:dyDescent="0.35">
      <c r="DG11222" s="156"/>
    </row>
    <row r="11223" spans="111:111" ht="15" thickBot="1" x14ac:dyDescent="0.35">
      <c r="DG11223" s="156"/>
    </row>
    <row r="11224" spans="111:111" ht="15" thickBot="1" x14ac:dyDescent="0.35">
      <c r="DG11224" s="156"/>
    </row>
    <row r="11225" spans="111:111" ht="15" thickBot="1" x14ac:dyDescent="0.35">
      <c r="DG11225" s="156"/>
    </row>
    <row r="11226" spans="111:111" ht="15" thickBot="1" x14ac:dyDescent="0.35">
      <c r="DG11226" s="156"/>
    </row>
    <row r="11227" spans="111:111" ht="15" thickBot="1" x14ac:dyDescent="0.35">
      <c r="DG11227" s="156"/>
    </row>
    <row r="11228" spans="111:111" ht="15" thickBot="1" x14ac:dyDescent="0.35">
      <c r="DG11228" s="156"/>
    </row>
    <row r="11229" spans="111:111" ht="15" thickBot="1" x14ac:dyDescent="0.35">
      <c r="DG11229" s="156"/>
    </row>
    <row r="11230" spans="111:111" ht="15" thickBot="1" x14ac:dyDescent="0.35">
      <c r="DG11230" s="156"/>
    </row>
    <row r="11231" spans="111:111" ht="15" thickBot="1" x14ac:dyDescent="0.35">
      <c r="DG11231" s="156"/>
    </row>
    <row r="11232" spans="111:111" ht="15" thickBot="1" x14ac:dyDescent="0.35">
      <c r="DG11232" s="156"/>
    </row>
    <row r="11233" spans="111:111" ht="15" thickBot="1" x14ac:dyDescent="0.35">
      <c r="DG11233" s="156"/>
    </row>
    <row r="11234" spans="111:111" ht="15" thickBot="1" x14ac:dyDescent="0.35">
      <c r="DG11234" s="156"/>
    </row>
    <row r="11235" spans="111:111" ht="15" thickBot="1" x14ac:dyDescent="0.35">
      <c r="DG11235" s="156"/>
    </row>
    <row r="11236" spans="111:111" ht="15" thickBot="1" x14ac:dyDescent="0.35">
      <c r="DG11236" s="156"/>
    </row>
    <row r="11237" spans="111:111" ht="15" thickBot="1" x14ac:dyDescent="0.35">
      <c r="DG11237" s="156"/>
    </row>
    <row r="11238" spans="111:111" ht="15" thickBot="1" x14ac:dyDescent="0.35">
      <c r="DG11238" s="156"/>
    </row>
    <row r="11239" spans="111:111" ht="15" thickBot="1" x14ac:dyDescent="0.35">
      <c r="DG11239" s="156"/>
    </row>
    <row r="11240" spans="111:111" ht="15" thickBot="1" x14ac:dyDescent="0.35">
      <c r="DG11240" s="156"/>
    </row>
    <row r="11241" spans="111:111" ht="15" thickBot="1" x14ac:dyDescent="0.35">
      <c r="DG11241" s="156"/>
    </row>
    <row r="11242" spans="111:111" ht="15" thickBot="1" x14ac:dyDescent="0.35">
      <c r="DG11242" s="156"/>
    </row>
    <row r="11243" spans="111:111" ht="15" thickBot="1" x14ac:dyDescent="0.35">
      <c r="DG11243" s="156"/>
    </row>
    <row r="11244" spans="111:111" ht="15" thickBot="1" x14ac:dyDescent="0.35">
      <c r="DG11244" s="156"/>
    </row>
    <row r="11245" spans="111:111" ht="15" thickBot="1" x14ac:dyDescent="0.35">
      <c r="DG11245" s="156"/>
    </row>
    <row r="11246" spans="111:111" ht="15" thickBot="1" x14ac:dyDescent="0.35">
      <c r="DG11246" s="156"/>
    </row>
    <row r="11247" spans="111:111" ht="15" thickBot="1" x14ac:dyDescent="0.35">
      <c r="DG11247" s="156"/>
    </row>
    <row r="11248" spans="111:111" ht="15" thickBot="1" x14ac:dyDescent="0.35">
      <c r="DG11248" s="156"/>
    </row>
    <row r="11249" spans="111:111" ht="15" thickBot="1" x14ac:dyDescent="0.35">
      <c r="DG11249" s="156"/>
    </row>
    <row r="11250" spans="111:111" ht="15" thickBot="1" x14ac:dyDescent="0.35">
      <c r="DG11250" s="156"/>
    </row>
    <row r="11251" spans="111:111" ht="15" thickBot="1" x14ac:dyDescent="0.35">
      <c r="DG11251" s="156"/>
    </row>
    <row r="11252" spans="111:111" ht="15" thickBot="1" x14ac:dyDescent="0.35">
      <c r="DG11252" s="156"/>
    </row>
    <row r="11253" spans="111:111" ht="15" thickBot="1" x14ac:dyDescent="0.35">
      <c r="DG11253" s="156"/>
    </row>
    <row r="11254" spans="111:111" ht="15" thickBot="1" x14ac:dyDescent="0.35">
      <c r="DG11254" s="156"/>
    </row>
    <row r="11255" spans="111:111" ht="15" thickBot="1" x14ac:dyDescent="0.35">
      <c r="DG11255" s="156"/>
    </row>
    <row r="11256" spans="111:111" ht="15" thickBot="1" x14ac:dyDescent="0.35">
      <c r="DG11256" s="156"/>
    </row>
    <row r="11257" spans="111:111" ht="15" thickBot="1" x14ac:dyDescent="0.35">
      <c r="DG11257" s="156"/>
    </row>
    <row r="11258" spans="111:111" ht="15" thickBot="1" x14ac:dyDescent="0.35">
      <c r="DG11258" s="156"/>
    </row>
    <row r="11259" spans="111:111" ht="15" thickBot="1" x14ac:dyDescent="0.35">
      <c r="DG11259" s="156"/>
    </row>
    <row r="11260" spans="111:111" ht="15" thickBot="1" x14ac:dyDescent="0.35">
      <c r="DG11260" s="156"/>
    </row>
    <row r="11261" spans="111:111" ht="15" thickBot="1" x14ac:dyDescent="0.35">
      <c r="DG11261" s="156"/>
    </row>
    <row r="11262" spans="111:111" ht="15" thickBot="1" x14ac:dyDescent="0.35">
      <c r="DG11262" s="156"/>
    </row>
    <row r="11263" spans="111:111" ht="15" thickBot="1" x14ac:dyDescent="0.35">
      <c r="DG11263" s="156"/>
    </row>
    <row r="11264" spans="111:111" ht="15" thickBot="1" x14ac:dyDescent="0.35">
      <c r="DG11264" s="156"/>
    </row>
    <row r="11265" spans="111:111" ht="15" thickBot="1" x14ac:dyDescent="0.35">
      <c r="DG11265" s="156"/>
    </row>
    <row r="11266" spans="111:111" ht="15" thickBot="1" x14ac:dyDescent="0.35">
      <c r="DG11266" s="156"/>
    </row>
    <row r="11267" spans="111:111" ht="15" thickBot="1" x14ac:dyDescent="0.35">
      <c r="DG11267" s="156"/>
    </row>
    <row r="11268" spans="111:111" ht="15" thickBot="1" x14ac:dyDescent="0.35">
      <c r="DG11268" s="156"/>
    </row>
    <row r="11269" spans="111:111" ht="15" thickBot="1" x14ac:dyDescent="0.35">
      <c r="DG11269" s="156"/>
    </row>
    <row r="11270" spans="111:111" ht="15" thickBot="1" x14ac:dyDescent="0.35">
      <c r="DG11270" s="156"/>
    </row>
    <row r="11271" spans="111:111" ht="15" thickBot="1" x14ac:dyDescent="0.35">
      <c r="DG11271" s="156"/>
    </row>
    <row r="11272" spans="111:111" ht="15" thickBot="1" x14ac:dyDescent="0.35">
      <c r="DG11272" s="156"/>
    </row>
    <row r="11273" spans="111:111" ht="15" thickBot="1" x14ac:dyDescent="0.35">
      <c r="DG11273" s="156"/>
    </row>
    <row r="11274" spans="111:111" ht="15" thickBot="1" x14ac:dyDescent="0.35">
      <c r="DG11274" s="156"/>
    </row>
    <row r="11275" spans="111:111" ht="15" thickBot="1" x14ac:dyDescent="0.35">
      <c r="DG11275" s="156"/>
    </row>
    <row r="11276" spans="111:111" ht="15" thickBot="1" x14ac:dyDescent="0.35">
      <c r="DG11276" s="156"/>
    </row>
    <row r="11277" spans="111:111" ht="15" thickBot="1" x14ac:dyDescent="0.35">
      <c r="DG11277" s="156"/>
    </row>
    <row r="11278" spans="111:111" ht="15" thickBot="1" x14ac:dyDescent="0.35">
      <c r="DG11278" s="156"/>
    </row>
    <row r="11279" spans="111:111" ht="15" thickBot="1" x14ac:dyDescent="0.35">
      <c r="DG11279" s="156"/>
    </row>
    <row r="11280" spans="111:111" ht="15" thickBot="1" x14ac:dyDescent="0.35">
      <c r="DG11280" s="156"/>
    </row>
    <row r="11281" spans="111:111" ht="15" thickBot="1" x14ac:dyDescent="0.35">
      <c r="DG11281" s="156"/>
    </row>
    <row r="11282" spans="111:111" ht="15" thickBot="1" x14ac:dyDescent="0.35">
      <c r="DG11282" s="156"/>
    </row>
    <row r="11283" spans="111:111" ht="15" thickBot="1" x14ac:dyDescent="0.35">
      <c r="DG11283" s="156"/>
    </row>
    <row r="11284" spans="111:111" ht="15" thickBot="1" x14ac:dyDescent="0.35">
      <c r="DG11284" s="156"/>
    </row>
    <row r="11285" spans="111:111" ht="15" thickBot="1" x14ac:dyDescent="0.35">
      <c r="DG11285" s="156"/>
    </row>
    <row r="11286" spans="111:111" ht="15" thickBot="1" x14ac:dyDescent="0.35">
      <c r="DG11286" s="156"/>
    </row>
    <row r="11287" spans="111:111" ht="15" thickBot="1" x14ac:dyDescent="0.35">
      <c r="DG11287" s="156"/>
    </row>
    <row r="11288" spans="111:111" ht="15" thickBot="1" x14ac:dyDescent="0.35">
      <c r="DG11288" s="156"/>
    </row>
    <row r="11289" spans="111:111" ht="15" thickBot="1" x14ac:dyDescent="0.35">
      <c r="DG11289" s="156"/>
    </row>
    <row r="11290" spans="111:111" ht="15" thickBot="1" x14ac:dyDescent="0.35">
      <c r="DG11290" s="156"/>
    </row>
    <row r="11291" spans="111:111" ht="15" thickBot="1" x14ac:dyDescent="0.35">
      <c r="DG11291" s="156"/>
    </row>
    <row r="11292" spans="111:111" ht="15" thickBot="1" x14ac:dyDescent="0.35">
      <c r="DG11292" s="156"/>
    </row>
    <row r="11293" spans="111:111" ht="15" thickBot="1" x14ac:dyDescent="0.35">
      <c r="DG11293" s="156"/>
    </row>
    <row r="11294" spans="111:111" ht="15" thickBot="1" x14ac:dyDescent="0.35">
      <c r="DG11294" s="156"/>
    </row>
    <row r="11295" spans="111:111" ht="15" thickBot="1" x14ac:dyDescent="0.35">
      <c r="DG11295" s="156"/>
    </row>
    <row r="11296" spans="111:111" ht="15" thickBot="1" x14ac:dyDescent="0.35">
      <c r="DG11296" s="156"/>
    </row>
    <row r="11297" spans="111:111" ht="15" thickBot="1" x14ac:dyDescent="0.35">
      <c r="DG11297" s="156"/>
    </row>
    <row r="11298" spans="111:111" ht="15" thickBot="1" x14ac:dyDescent="0.35">
      <c r="DG11298" s="156"/>
    </row>
    <row r="11299" spans="111:111" ht="15" thickBot="1" x14ac:dyDescent="0.35">
      <c r="DG11299" s="156"/>
    </row>
    <row r="11300" spans="111:111" ht="15" thickBot="1" x14ac:dyDescent="0.35">
      <c r="DG11300" s="156"/>
    </row>
    <row r="11301" spans="111:111" ht="15" thickBot="1" x14ac:dyDescent="0.35">
      <c r="DG11301" s="156"/>
    </row>
    <row r="11302" spans="111:111" ht="15" thickBot="1" x14ac:dyDescent="0.35">
      <c r="DG11302" s="156"/>
    </row>
    <row r="11303" spans="111:111" ht="15" thickBot="1" x14ac:dyDescent="0.35">
      <c r="DG11303" s="156"/>
    </row>
    <row r="11304" spans="111:111" ht="15" thickBot="1" x14ac:dyDescent="0.35">
      <c r="DG11304" s="156"/>
    </row>
    <row r="11305" spans="111:111" ht="15" thickBot="1" x14ac:dyDescent="0.35">
      <c r="DG11305" s="156"/>
    </row>
    <row r="11306" spans="111:111" ht="15" thickBot="1" x14ac:dyDescent="0.35">
      <c r="DG11306" s="156"/>
    </row>
    <row r="11307" spans="111:111" ht="15" thickBot="1" x14ac:dyDescent="0.35">
      <c r="DG11307" s="156"/>
    </row>
    <row r="11308" spans="111:111" ht="15" thickBot="1" x14ac:dyDescent="0.35">
      <c r="DG11308" s="156"/>
    </row>
    <row r="11309" spans="111:111" ht="15" thickBot="1" x14ac:dyDescent="0.35">
      <c r="DG11309" s="156"/>
    </row>
    <row r="11310" spans="111:111" ht="15" thickBot="1" x14ac:dyDescent="0.35">
      <c r="DG11310" s="156"/>
    </row>
    <row r="11311" spans="111:111" ht="15" thickBot="1" x14ac:dyDescent="0.35">
      <c r="DG11311" s="156"/>
    </row>
    <row r="11312" spans="111:111" ht="15" thickBot="1" x14ac:dyDescent="0.35">
      <c r="DG11312" s="156"/>
    </row>
    <row r="11313" spans="111:111" ht="15" thickBot="1" x14ac:dyDescent="0.35">
      <c r="DG11313" s="156"/>
    </row>
    <row r="11314" spans="111:111" ht="15" thickBot="1" x14ac:dyDescent="0.35">
      <c r="DG11314" s="156"/>
    </row>
    <row r="11315" spans="111:111" ht="15" thickBot="1" x14ac:dyDescent="0.35">
      <c r="DG11315" s="156"/>
    </row>
    <row r="11316" spans="111:111" ht="15" thickBot="1" x14ac:dyDescent="0.35">
      <c r="DG11316" s="156"/>
    </row>
    <row r="11317" spans="111:111" ht="15" thickBot="1" x14ac:dyDescent="0.35">
      <c r="DG11317" s="156"/>
    </row>
    <row r="11318" spans="111:111" ht="15" thickBot="1" x14ac:dyDescent="0.35">
      <c r="DG11318" s="156"/>
    </row>
    <row r="11319" spans="111:111" ht="15" thickBot="1" x14ac:dyDescent="0.35">
      <c r="DG11319" s="156"/>
    </row>
    <row r="11320" spans="111:111" ht="15" thickBot="1" x14ac:dyDescent="0.35">
      <c r="DG11320" s="156"/>
    </row>
    <row r="11321" spans="111:111" ht="15" thickBot="1" x14ac:dyDescent="0.35">
      <c r="DG11321" s="156"/>
    </row>
    <row r="11322" spans="111:111" ht="15" thickBot="1" x14ac:dyDescent="0.35">
      <c r="DG11322" s="156"/>
    </row>
    <row r="11323" spans="111:111" ht="15" thickBot="1" x14ac:dyDescent="0.35">
      <c r="DG11323" s="156"/>
    </row>
    <row r="11324" spans="111:111" ht="15" thickBot="1" x14ac:dyDescent="0.35">
      <c r="DG11324" s="156"/>
    </row>
    <row r="11325" spans="111:111" ht="15" thickBot="1" x14ac:dyDescent="0.35">
      <c r="DG11325" s="156"/>
    </row>
    <row r="11326" spans="111:111" ht="15" thickBot="1" x14ac:dyDescent="0.35">
      <c r="DG11326" s="156"/>
    </row>
    <row r="11327" spans="111:111" ht="15" thickBot="1" x14ac:dyDescent="0.35">
      <c r="DG11327" s="156"/>
    </row>
    <row r="11328" spans="111:111" ht="15" thickBot="1" x14ac:dyDescent="0.35">
      <c r="DG11328" s="156"/>
    </row>
    <row r="11329" spans="111:111" ht="15" thickBot="1" x14ac:dyDescent="0.35">
      <c r="DG11329" s="156"/>
    </row>
    <row r="11330" spans="111:111" ht="15" thickBot="1" x14ac:dyDescent="0.35">
      <c r="DG11330" s="156"/>
    </row>
    <row r="11331" spans="111:111" ht="15" thickBot="1" x14ac:dyDescent="0.35">
      <c r="DG11331" s="156"/>
    </row>
    <row r="11332" spans="111:111" ht="15" thickBot="1" x14ac:dyDescent="0.35">
      <c r="DG11332" s="156"/>
    </row>
    <row r="11333" spans="111:111" ht="15" thickBot="1" x14ac:dyDescent="0.35">
      <c r="DG11333" s="156"/>
    </row>
    <row r="11334" spans="111:111" ht="15" thickBot="1" x14ac:dyDescent="0.35">
      <c r="DG11334" s="156"/>
    </row>
    <row r="11335" spans="111:111" ht="15" thickBot="1" x14ac:dyDescent="0.35">
      <c r="DG11335" s="156"/>
    </row>
    <row r="11336" spans="111:111" ht="15" thickBot="1" x14ac:dyDescent="0.35">
      <c r="DG11336" s="156"/>
    </row>
    <row r="11337" spans="111:111" ht="15" thickBot="1" x14ac:dyDescent="0.35">
      <c r="DG11337" s="156"/>
    </row>
    <row r="11338" spans="111:111" ht="15" thickBot="1" x14ac:dyDescent="0.35">
      <c r="DG11338" s="156"/>
    </row>
    <row r="11339" spans="111:111" ht="15" thickBot="1" x14ac:dyDescent="0.35">
      <c r="DG11339" s="156"/>
    </row>
    <row r="11340" spans="111:111" ht="15" thickBot="1" x14ac:dyDescent="0.35">
      <c r="DG11340" s="156"/>
    </row>
    <row r="11341" spans="111:111" ht="15" thickBot="1" x14ac:dyDescent="0.35">
      <c r="DG11341" s="156"/>
    </row>
    <row r="11342" spans="111:111" ht="15" thickBot="1" x14ac:dyDescent="0.35">
      <c r="DG11342" s="156"/>
    </row>
    <row r="11343" spans="111:111" ht="15" thickBot="1" x14ac:dyDescent="0.35">
      <c r="DG11343" s="156"/>
    </row>
    <row r="11344" spans="111:111" ht="15" thickBot="1" x14ac:dyDescent="0.35">
      <c r="DG11344" s="156"/>
    </row>
    <row r="11345" spans="111:111" ht="15" thickBot="1" x14ac:dyDescent="0.35">
      <c r="DG11345" s="156"/>
    </row>
    <row r="11346" spans="111:111" ht="15" thickBot="1" x14ac:dyDescent="0.35">
      <c r="DG11346" s="156"/>
    </row>
    <row r="11347" spans="111:111" ht="15" thickBot="1" x14ac:dyDescent="0.35">
      <c r="DG11347" s="156"/>
    </row>
    <row r="11348" spans="111:111" ht="15" thickBot="1" x14ac:dyDescent="0.35">
      <c r="DG11348" s="156"/>
    </row>
    <row r="11349" spans="111:111" ht="15" thickBot="1" x14ac:dyDescent="0.35">
      <c r="DG11349" s="156"/>
    </row>
    <row r="11350" spans="111:111" ht="15" thickBot="1" x14ac:dyDescent="0.35">
      <c r="DG11350" s="156"/>
    </row>
    <row r="11351" spans="111:111" ht="15" thickBot="1" x14ac:dyDescent="0.35">
      <c r="DG11351" s="156"/>
    </row>
    <row r="11352" spans="111:111" ht="15" thickBot="1" x14ac:dyDescent="0.35">
      <c r="DG11352" s="156"/>
    </row>
    <row r="11353" spans="111:111" ht="15" thickBot="1" x14ac:dyDescent="0.35">
      <c r="DG11353" s="156"/>
    </row>
    <row r="11354" spans="111:111" ht="15" thickBot="1" x14ac:dyDescent="0.35">
      <c r="DG11354" s="156"/>
    </row>
    <row r="11355" spans="111:111" ht="15" thickBot="1" x14ac:dyDescent="0.35">
      <c r="DG11355" s="156"/>
    </row>
    <row r="11356" spans="111:111" ht="15" thickBot="1" x14ac:dyDescent="0.35">
      <c r="DG11356" s="156"/>
    </row>
    <row r="11357" spans="111:111" ht="15" thickBot="1" x14ac:dyDescent="0.35">
      <c r="DG11357" s="156"/>
    </row>
    <row r="11358" spans="111:111" ht="15" thickBot="1" x14ac:dyDescent="0.35">
      <c r="DG11358" s="156"/>
    </row>
    <row r="11359" spans="111:111" ht="15" thickBot="1" x14ac:dyDescent="0.35">
      <c r="DG11359" s="156"/>
    </row>
    <row r="11360" spans="111:111" ht="15" thickBot="1" x14ac:dyDescent="0.35">
      <c r="DG11360" s="156"/>
    </row>
    <row r="11361" spans="111:111" ht="15" thickBot="1" x14ac:dyDescent="0.35">
      <c r="DG11361" s="156"/>
    </row>
    <row r="11362" spans="111:111" ht="15" thickBot="1" x14ac:dyDescent="0.35">
      <c r="DG11362" s="156"/>
    </row>
    <row r="11363" spans="111:111" ht="15" thickBot="1" x14ac:dyDescent="0.35">
      <c r="DG11363" s="156"/>
    </row>
    <row r="11364" spans="111:111" ht="15" thickBot="1" x14ac:dyDescent="0.35">
      <c r="DG11364" s="156"/>
    </row>
    <row r="11365" spans="111:111" ht="15" thickBot="1" x14ac:dyDescent="0.35">
      <c r="DG11365" s="156"/>
    </row>
    <row r="11366" spans="111:111" ht="15" thickBot="1" x14ac:dyDescent="0.35">
      <c r="DG11366" s="156"/>
    </row>
    <row r="11367" spans="111:111" ht="15" thickBot="1" x14ac:dyDescent="0.35">
      <c r="DG11367" s="156"/>
    </row>
    <row r="11368" spans="111:111" ht="15" thickBot="1" x14ac:dyDescent="0.35">
      <c r="DG11368" s="156"/>
    </row>
    <row r="11369" spans="111:111" ht="15" thickBot="1" x14ac:dyDescent="0.35">
      <c r="DG11369" s="156"/>
    </row>
    <row r="11370" spans="111:111" ht="15" thickBot="1" x14ac:dyDescent="0.35">
      <c r="DG11370" s="156"/>
    </row>
    <row r="11371" spans="111:111" ht="15" thickBot="1" x14ac:dyDescent="0.35">
      <c r="DG11371" s="156"/>
    </row>
    <row r="11372" spans="111:111" ht="15" thickBot="1" x14ac:dyDescent="0.35">
      <c r="DG11372" s="156"/>
    </row>
    <row r="11373" spans="111:111" ht="15" thickBot="1" x14ac:dyDescent="0.35">
      <c r="DG11373" s="156"/>
    </row>
    <row r="11374" spans="111:111" ht="15" thickBot="1" x14ac:dyDescent="0.35">
      <c r="DG11374" s="156"/>
    </row>
    <row r="11375" spans="111:111" ht="15" thickBot="1" x14ac:dyDescent="0.35">
      <c r="DG11375" s="156"/>
    </row>
    <row r="11376" spans="111:111" ht="15" thickBot="1" x14ac:dyDescent="0.35">
      <c r="DG11376" s="156"/>
    </row>
    <row r="11377" spans="111:111" ht="15" thickBot="1" x14ac:dyDescent="0.35">
      <c r="DG11377" s="156"/>
    </row>
    <row r="11378" spans="111:111" ht="15" thickBot="1" x14ac:dyDescent="0.35">
      <c r="DG11378" s="156"/>
    </row>
    <row r="11379" spans="111:111" ht="15" thickBot="1" x14ac:dyDescent="0.35">
      <c r="DG11379" s="156"/>
    </row>
    <row r="11380" spans="111:111" ht="15" thickBot="1" x14ac:dyDescent="0.35">
      <c r="DG11380" s="156"/>
    </row>
    <row r="11381" spans="111:111" ht="15" thickBot="1" x14ac:dyDescent="0.35">
      <c r="DG11381" s="156"/>
    </row>
    <row r="11382" spans="111:111" ht="15" thickBot="1" x14ac:dyDescent="0.35">
      <c r="DG11382" s="156"/>
    </row>
    <row r="11383" spans="111:111" ht="15" thickBot="1" x14ac:dyDescent="0.35">
      <c r="DG11383" s="156"/>
    </row>
    <row r="11384" spans="111:111" ht="15" thickBot="1" x14ac:dyDescent="0.35">
      <c r="DG11384" s="156"/>
    </row>
    <row r="11385" spans="111:111" ht="15" thickBot="1" x14ac:dyDescent="0.35">
      <c r="DG11385" s="156"/>
    </row>
    <row r="11386" spans="111:111" ht="15" thickBot="1" x14ac:dyDescent="0.35">
      <c r="DG11386" s="156"/>
    </row>
    <row r="11387" spans="111:111" ht="15" thickBot="1" x14ac:dyDescent="0.35">
      <c r="DG11387" s="156"/>
    </row>
    <row r="11388" spans="111:111" ht="15" thickBot="1" x14ac:dyDescent="0.35">
      <c r="DG11388" s="156"/>
    </row>
    <row r="11389" spans="111:111" ht="15" thickBot="1" x14ac:dyDescent="0.35">
      <c r="DG11389" s="156"/>
    </row>
    <row r="11390" spans="111:111" ht="15" thickBot="1" x14ac:dyDescent="0.35">
      <c r="DG11390" s="156"/>
    </row>
    <row r="11391" spans="111:111" ht="15" thickBot="1" x14ac:dyDescent="0.35">
      <c r="DG11391" s="156"/>
    </row>
    <row r="11392" spans="111:111" ht="15" thickBot="1" x14ac:dyDescent="0.35">
      <c r="DG11392" s="156"/>
    </row>
    <row r="11393" spans="111:111" ht="15" thickBot="1" x14ac:dyDescent="0.35">
      <c r="DG11393" s="156"/>
    </row>
    <row r="11394" spans="111:111" ht="15" thickBot="1" x14ac:dyDescent="0.35">
      <c r="DG11394" s="156"/>
    </row>
    <row r="11395" spans="111:111" ht="15" thickBot="1" x14ac:dyDescent="0.35">
      <c r="DG11395" s="156"/>
    </row>
    <row r="11396" spans="111:111" ht="15" thickBot="1" x14ac:dyDescent="0.35">
      <c r="DG11396" s="156"/>
    </row>
    <row r="11397" spans="111:111" ht="15" thickBot="1" x14ac:dyDescent="0.35">
      <c r="DG11397" s="156"/>
    </row>
    <row r="11398" spans="111:111" ht="15" thickBot="1" x14ac:dyDescent="0.35">
      <c r="DG11398" s="156"/>
    </row>
    <row r="11399" spans="111:111" ht="15" thickBot="1" x14ac:dyDescent="0.35">
      <c r="DG11399" s="156"/>
    </row>
    <row r="11400" spans="111:111" ht="15" thickBot="1" x14ac:dyDescent="0.35">
      <c r="DG11400" s="156"/>
    </row>
    <row r="11401" spans="111:111" ht="15" thickBot="1" x14ac:dyDescent="0.35">
      <c r="DG11401" s="156"/>
    </row>
    <row r="11402" spans="111:111" ht="15" thickBot="1" x14ac:dyDescent="0.35">
      <c r="DG11402" s="156"/>
    </row>
    <row r="11403" spans="111:111" ht="15" thickBot="1" x14ac:dyDescent="0.35">
      <c r="DG11403" s="156"/>
    </row>
    <row r="11404" spans="111:111" ht="15" thickBot="1" x14ac:dyDescent="0.35">
      <c r="DG11404" s="156"/>
    </row>
    <row r="11405" spans="111:111" ht="15" thickBot="1" x14ac:dyDescent="0.35">
      <c r="DG11405" s="156"/>
    </row>
    <row r="11406" spans="111:111" ht="15" thickBot="1" x14ac:dyDescent="0.35">
      <c r="DG11406" s="156"/>
    </row>
    <row r="11407" spans="111:111" ht="15" thickBot="1" x14ac:dyDescent="0.35">
      <c r="DG11407" s="156"/>
    </row>
    <row r="11408" spans="111:111" ht="15" thickBot="1" x14ac:dyDescent="0.35">
      <c r="DG11408" s="156"/>
    </row>
    <row r="11409" spans="111:111" ht="15" thickBot="1" x14ac:dyDescent="0.35">
      <c r="DG11409" s="156"/>
    </row>
    <row r="11410" spans="111:111" ht="15" thickBot="1" x14ac:dyDescent="0.35">
      <c r="DG11410" s="156"/>
    </row>
    <row r="11411" spans="111:111" ht="15" thickBot="1" x14ac:dyDescent="0.35">
      <c r="DG11411" s="156"/>
    </row>
    <row r="11412" spans="111:111" ht="15" thickBot="1" x14ac:dyDescent="0.35">
      <c r="DG11412" s="156"/>
    </row>
    <row r="11413" spans="111:111" ht="15" thickBot="1" x14ac:dyDescent="0.35">
      <c r="DG11413" s="156"/>
    </row>
    <row r="11414" spans="111:111" ht="15" thickBot="1" x14ac:dyDescent="0.35">
      <c r="DG11414" s="156"/>
    </row>
    <row r="11415" spans="111:111" ht="15" thickBot="1" x14ac:dyDescent="0.35">
      <c r="DG11415" s="156"/>
    </row>
    <row r="11416" spans="111:111" ht="15" thickBot="1" x14ac:dyDescent="0.35">
      <c r="DG11416" s="156"/>
    </row>
    <row r="11417" spans="111:111" ht="15" thickBot="1" x14ac:dyDescent="0.35">
      <c r="DG11417" s="156"/>
    </row>
    <row r="11418" spans="111:111" ht="15" thickBot="1" x14ac:dyDescent="0.35">
      <c r="DG11418" s="156"/>
    </row>
    <row r="11419" spans="111:111" ht="15" thickBot="1" x14ac:dyDescent="0.35">
      <c r="DG11419" s="156"/>
    </row>
    <row r="11420" spans="111:111" ht="15" thickBot="1" x14ac:dyDescent="0.35">
      <c r="DG11420" s="156"/>
    </row>
    <row r="11421" spans="111:111" ht="15" thickBot="1" x14ac:dyDescent="0.35">
      <c r="DG11421" s="156"/>
    </row>
    <row r="11422" spans="111:111" ht="15" thickBot="1" x14ac:dyDescent="0.35">
      <c r="DG11422" s="156"/>
    </row>
    <row r="11423" spans="111:111" ht="15" thickBot="1" x14ac:dyDescent="0.35">
      <c r="DG11423" s="156"/>
    </row>
    <row r="11424" spans="111:111" ht="15" thickBot="1" x14ac:dyDescent="0.35">
      <c r="DG11424" s="156"/>
    </row>
    <row r="11425" spans="111:111" ht="15" thickBot="1" x14ac:dyDescent="0.35">
      <c r="DG11425" s="156"/>
    </row>
    <row r="11426" spans="111:111" ht="15" thickBot="1" x14ac:dyDescent="0.35">
      <c r="DG11426" s="156"/>
    </row>
    <row r="11427" spans="111:111" ht="15" thickBot="1" x14ac:dyDescent="0.35">
      <c r="DG11427" s="156"/>
    </row>
    <row r="11428" spans="111:111" ht="15" thickBot="1" x14ac:dyDescent="0.35">
      <c r="DG11428" s="156"/>
    </row>
    <row r="11429" spans="111:111" ht="15" thickBot="1" x14ac:dyDescent="0.35">
      <c r="DG11429" s="156"/>
    </row>
    <row r="11430" spans="111:111" ht="15" thickBot="1" x14ac:dyDescent="0.35">
      <c r="DG11430" s="156"/>
    </row>
    <row r="11431" spans="111:111" ht="15" thickBot="1" x14ac:dyDescent="0.35">
      <c r="DG11431" s="156"/>
    </row>
    <row r="11432" spans="111:111" ht="15" thickBot="1" x14ac:dyDescent="0.35">
      <c r="DG11432" s="156"/>
    </row>
    <row r="11433" spans="111:111" ht="15" thickBot="1" x14ac:dyDescent="0.35">
      <c r="DG11433" s="156"/>
    </row>
    <row r="11434" spans="111:111" ht="15" thickBot="1" x14ac:dyDescent="0.35">
      <c r="DG11434" s="156"/>
    </row>
    <row r="11435" spans="111:111" ht="15" thickBot="1" x14ac:dyDescent="0.35">
      <c r="DG11435" s="156"/>
    </row>
    <row r="11436" spans="111:111" ht="15" thickBot="1" x14ac:dyDescent="0.35">
      <c r="DG11436" s="156"/>
    </row>
    <row r="11437" spans="111:111" ht="15" thickBot="1" x14ac:dyDescent="0.35">
      <c r="DG11437" s="156"/>
    </row>
    <row r="11438" spans="111:111" ht="15" thickBot="1" x14ac:dyDescent="0.35">
      <c r="DG11438" s="156"/>
    </row>
    <row r="11439" spans="111:111" ht="15" thickBot="1" x14ac:dyDescent="0.35">
      <c r="DG11439" s="156"/>
    </row>
    <row r="11440" spans="111:111" ht="15" thickBot="1" x14ac:dyDescent="0.35">
      <c r="DG11440" s="156"/>
    </row>
    <row r="11441" spans="111:111" ht="15" thickBot="1" x14ac:dyDescent="0.35">
      <c r="DG11441" s="156"/>
    </row>
    <row r="11442" spans="111:111" ht="15" thickBot="1" x14ac:dyDescent="0.35">
      <c r="DG11442" s="156"/>
    </row>
    <row r="11443" spans="111:111" ht="15" thickBot="1" x14ac:dyDescent="0.35">
      <c r="DG11443" s="156"/>
    </row>
    <row r="11444" spans="111:111" ht="15" thickBot="1" x14ac:dyDescent="0.35">
      <c r="DG11444" s="156"/>
    </row>
    <row r="11445" spans="111:111" ht="15" thickBot="1" x14ac:dyDescent="0.35">
      <c r="DG11445" s="156"/>
    </row>
    <row r="11446" spans="111:111" ht="15" thickBot="1" x14ac:dyDescent="0.35">
      <c r="DG11446" s="156"/>
    </row>
    <row r="11447" spans="111:111" ht="15" thickBot="1" x14ac:dyDescent="0.35">
      <c r="DG11447" s="156"/>
    </row>
    <row r="11448" spans="111:111" ht="15" thickBot="1" x14ac:dyDescent="0.35">
      <c r="DG11448" s="156"/>
    </row>
    <row r="11449" spans="111:111" ht="15" thickBot="1" x14ac:dyDescent="0.35">
      <c r="DG11449" s="156"/>
    </row>
    <row r="11450" spans="111:111" ht="15" thickBot="1" x14ac:dyDescent="0.35">
      <c r="DG11450" s="156"/>
    </row>
    <row r="11451" spans="111:111" ht="15" thickBot="1" x14ac:dyDescent="0.35">
      <c r="DG11451" s="156"/>
    </row>
    <row r="11452" spans="111:111" ht="15" thickBot="1" x14ac:dyDescent="0.35">
      <c r="DG11452" s="156"/>
    </row>
    <row r="11453" spans="111:111" ht="15" thickBot="1" x14ac:dyDescent="0.35">
      <c r="DG11453" s="156"/>
    </row>
    <row r="11454" spans="111:111" ht="15" thickBot="1" x14ac:dyDescent="0.35">
      <c r="DG11454" s="156"/>
    </row>
    <row r="11455" spans="111:111" ht="15" thickBot="1" x14ac:dyDescent="0.35">
      <c r="DG11455" s="156"/>
    </row>
    <row r="11456" spans="111:111" ht="15" thickBot="1" x14ac:dyDescent="0.35">
      <c r="DG11456" s="156"/>
    </row>
    <row r="11457" spans="111:111" ht="15" thickBot="1" x14ac:dyDescent="0.35">
      <c r="DG11457" s="156"/>
    </row>
    <row r="11458" spans="111:111" ht="15" thickBot="1" x14ac:dyDescent="0.35">
      <c r="DG11458" s="156"/>
    </row>
    <row r="11459" spans="111:111" ht="15" thickBot="1" x14ac:dyDescent="0.35">
      <c r="DG11459" s="156"/>
    </row>
    <row r="11460" spans="111:111" ht="15" thickBot="1" x14ac:dyDescent="0.35">
      <c r="DG11460" s="156"/>
    </row>
    <row r="11461" spans="111:111" ht="15" thickBot="1" x14ac:dyDescent="0.35">
      <c r="DG11461" s="156"/>
    </row>
    <row r="11462" spans="111:111" ht="15" thickBot="1" x14ac:dyDescent="0.35">
      <c r="DG11462" s="156"/>
    </row>
    <row r="11463" spans="111:111" ht="15" thickBot="1" x14ac:dyDescent="0.35">
      <c r="DG11463" s="156"/>
    </row>
    <row r="11464" spans="111:111" ht="15" thickBot="1" x14ac:dyDescent="0.35">
      <c r="DG11464" s="156"/>
    </row>
    <row r="11465" spans="111:111" ht="15" thickBot="1" x14ac:dyDescent="0.35">
      <c r="DG11465" s="156"/>
    </row>
    <row r="11466" spans="111:111" ht="15" thickBot="1" x14ac:dyDescent="0.35">
      <c r="DG11466" s="156"/>
    </row>
    <row r="11467" spans="111:111" ht="15" thickBot="1" x14ac:dyDescent="0.35">
      <c r="DG11467" s="156"/>
    </row>
    <row r="11468" spans="111:111" ht="15" thickBot="1" x14ac:dyDescent="0.35">
      <c r="DG11468" s="156"/>
    </row>
    <row r="11469" spans="111:111" ht="15" thickBot="1" x14ac:dyDescent="0.35">
      <c r="DG11469" s="156"/>
    </row>
    <row r="11470" spans="111:111" ht="15" thickBot="1" x14ac:dyDescent="0.35">
      <c r="DG11470" s="156"/>
    </row>
    <row r="11471" spans="111:111" ht="15" thickBot="1" x14ac:dyDescent="0.35">
      <c r="DG11471" s="156"/>
    </row>
    <row r="11472" spans="111:111" ht="15" thickBot="1" x14ac:dyDescent="0.35">
      <c r="DG11472" s="156"/>
    </row>
    <row r="11473" spans="111:111" ht="15" thickBot="1" x14ac:dyDescent="0.35">
      <c r="DG11473" s="156"/>
    </row>
    <row r="11474" spans="111:111" ht="15" thickBot="1" x14ac:dyDescent="0.35">
      <c r="DG11474" s="156"/>
    </row>
    <row r="11475" spans="111:111" ht="15" thickBot="1" x14ac:dyDescent="0.35">
      <c r="DG11475" s="156"/>
    </row>
    <row r="11476" spans="111:111" ht="15" thickBot="1" x14ac:dyDescent="0.35">
      <c r="DG11476" s="156"/>
    </row>
    <row r="11477" spans="111:111" ht="15" thickBot="1" x14ac:dyDescent="0.35">
      <c r="DG11477" s="156"/>
    </row>
    <row r="11478" spans="111:111" ht="15" thickBot="1" x14ac:dyDescent="0.35">
      <c r="DG11478" s="156"/>
    </row>
    <row r="11479" spans="111:111" ht="15" thickBot="1" x14ac:dyDescent="0.35">
      <c r="DG11479" s="156"/>
    </row>
    <row r="11480" spans="111:111" ht="15" thickBot="1" x14ac:dyDescent="0.35">
      <c r="DG11480" s="156"/>
    </row>
    <row r="11481" spans="111:111" ht="15" thickBot="1" x14ac:dyDescent="0.35">
      <c r="DG11481" s="156"/>
    </row>
    <row r="11482" spans="111:111" ht="15" thickBot="1" x14ac:dyDescent="0.35">
      <c r="DG11482" s="156"/>
    </row>
    <row r="11483" spans="111:111" ht="15" thickBot="1" x14ac:dyDescent="0.35">
      <c r="DG11483" s="156"/>
    </row>
    <row r="11484" spans="111:111" ht="15" thickBot="1" x14ac:dyDescent="0.35">
      <c r="DG11484" s="156"/>
    </row>
    <row r="11485" spans="111:111" ht="15" thickBot="1" x14ac:dyDescent="0.35">
      <c r="DG11485" s="156"/>
    </row>
    <row r="11486" spans="111:111" ht="15" thickBot="1" x14ac:dyDescent="0.35">
      <c r="DG11486" s="156"/>
    </row>
    <row r="11487" spans="111:111" ht="15" thickBot="1" x14ac:dyDescent="0.35">
      <c r="DG11487" s="156"/>
    </row>
    <row r="11488" spans="111:111" ht="15" thickBot="1" x14ac:dyDescent="0.35">
      <c r="DG11488" s="156"/>
    </row>
    <row r="11489" spans="111:111" ht="15" thickBot="1" x14ac:dyDescent="0.35">
      <c r="DG11489" s="156"/>
    </row>
    <row r="11490" spans="111:111" ht="15" thickBot="1" x14ac:dyDescent="0.35">
      <c r="DG11490" s="156"/>
    </row>
    <row r="11491" spans="111:111" ht="15" thickBot="1" x14ac:dyDescent="0.35">
      <c r="DG11491" s="156"/>
    </row>
    <row r="11492" spans="111:111" ht="15" thickBot="1" x14ac:dyDescent="0.35">
      <c r="DG11492" s="156"/>
    </row>
    <row r="11493" spans="111:111" ht="15" thickBot="1" x14ac:dyDescent="0.35">
      <c r="DG11493" s="156"/>
    </row>
    <row r="11494" spans="111:111" ht="15" thickBot="1" x14ac:dyDescent="0.35">
      <c r="DG11494" s="156"/>
    </row>
    <row r="11495" spans="111:111" ht="15" thickBot="1" x14ac:dyDescent="0.35">
      <c r="DG11495" s="156"/>
    </row>
    <row r="11496" spans="111:111" ht="15" thickBot="1" x14ac:dyDescent="0.35">
      <c r="DG11496" s="156"/>
    </row>
    <row r="11497" spans="111:111" ht="15" thickBot="1" x14ac:dyDescent="0.35">
      <c r="DG11497" s="156"/>
    </row>
    <row r="11498" spans="111:111" ht="15" thickBot="1" x14ac:dyDescent="0.35">
      <c r="DG11498" s="156"/>
    </row>
    <row r="11499" spans="111:111" ht="15" thickBot="1" x14ac:dyDescent="0.35">
      <c r="DG11499" s="156"/>
    </row>
    <row r="11500" spans="111:111" ht="15" thickBot="1" x14ac:dyDescent="0.35">
      <c r="DG11500" s="156"/>
    </row>
    <row r="11501" spans="111:111" ht="15" thickBot="1" x14ac:dyDescent="0.35">
      <c r="DG11501" s="156"/>
    </row>
    <row r="11502" spans="111:111" ht="15" thickBot="1" x14ac:dyDescent="0.35">
      <c r="DG11502" s="156"/>
    </row>
    <row r="11503" spans="111:111" ht="15" thickBot="1" x14ac:dyDescent="0.35">
      <c r="DG11503" s="156"/>
    </row>
    <row r="11504" spans="111:111" ht="15" thickBot="1" x14ac:dyDescent="0.35">
      <c r="DG11504" s="156"/>
    </row>
    <row r="11505" spans="111:111" ht="15" thickBot="1" x14ac:dyDescent="0.35">
      <c r="DG11505" s="156"/>
    </row>
    <row r="11506" spans="111:111" ht="15" thickBot="1" x14ac:dyDescent="0.35">
      <c r="DG11506" s="156"/>
    </row>
    <row r="11507" spans="111:111" ht="15" thickBot="1" x14ac:dyDescent="0.35">
      <c r="DG11507" s="156"/>
    </row>
    <row r="11508" spans="111:111" ht="15" thickBot="1" x14ac:dyDescent="0.35">
      <c r="DG11508" s="156"/>
    </row>
    <row r="11509" spans="111:111" ht="15" thickBot="1" x14ac:dyDescent="0.35">
      <c r="DG11509" s="156"/>
    </row>
    <row r="11510" spans="111:111" ht="15" thickBot="1" x14ac:dyDescent="0.35">
      <c r="DG11510" s="156"/>
    </row>
    <row r="11511" spans="111:111" ht="15" thickBot="1" x14ac:dyDescent="0.35">
      <c r="DG11511" s="156"/>
    </row>
    <row r="11512" spans="111:111" ht="15" thickBot="1" x14ac:dyDescent="0.35">
      <c r="DG11512" s="156"/>
    </row>
    <row r="11513" spans="111:111" ht="15" thickBot="1" x14ac:dyDescent="0.35">
      <c r="DG11513" s="156"/>
    </row>
    <row r="11514" spans="111:111" ht="15" thickBot="1" x14ac:dyDescent="0.35">
      <c r="DG11514" s="156"/>
    </row>
    <row r="11515" spans="111:111" ht="15" thickBot="1" x14ac:dyDescent="0.35">
      <c r="DG11515" s="156"/>
    </row>
    <row r="11516" spans="111:111" ht="15" thickBot="1" x14ac:dyDescent="0.35">
      <c r="DG11516" s="156"/>
    </row>
    <row r="11517" spans="111:111" ht="15" thickBot="1" x14ac:dyDescent="0.35">
      <c r="DG11517" s="156"/>
    </row>
    <row r="11518" spans="111:111" ht="15" thickBot="1" x14ac:dyDescent="0.35">
      <c r="DG11518" s="156"/>
    </row>
    <row r="11519" spans="111:111" ht="15" thickBot="1" x14ac:dyDescent="0.35">
      <c r="DG11519" s="156"/>
    </row>
    <row r="11520" spans="111:111" ht="15" thickBot="1" x14ac:dyDescent="0.35">
      <c r="DG11520" s="156"/>
    </row>
    <row r="11521" spans="111:111" ht="15" thickBot="1" x14ac:dyDescent="0.35">
      <c r="DG11521" s="156"/>
    </row>
    <row r="11522" spans="111:111" ht="15" thickBot="1" x14ac:dyDescent="0.35">
      <c r="DG11522" s="156"/>
    </row>
    <row r="11523" spans="111:111" ht="15" thickBot="1" x14ac:dyDescent="0.35">
      <c r="DG11523" s="156"/>
    </row>
    <row r="11524" spans="111:111" ht="15" thickBot="1" x14ac:dyDescent="0.35">
      <c r="DG11524" s="156"/>
    </row>
    <row r="11525" spans="111:111" ht="15" thickBot="1" x14ac:dyDescent="0.35">
      <c r="DG11525" s="156"/>
    </row>
    <row r="11526" spans="111:111" ht="15" thickBot="1" x14ac:dyDescent="0.35">
      <c r="DG11526" s="156"/>
    </row>
    <row r="11527" spans="111:111" ht="15" thickBot="1" x14ac:dyDescent="0.35">
      <c r="DG11527" s="156"/>
    </row>
    <row r="11528" spans="111:111" ht="15" thickBot="1" x14ac:dyDescent="0.35">
      <c r="DG11528" s="156"/>
    </row>
    <row r="11529" spans="111:111" ht="15" thickBot="1" x14ac:dyDescent="0.35">
      <c r="DG11529" s="156"/>
    </row>
    <row r="11530" spans="111:111" ht="15" thickBot="1" x14ac:dyDescent="0.35">
      <c r="DG11530" s="156"/>
    </row>
    <row r="11531" spans="111:111" ht="15" thickBot="1" x14ac:dyDescent="0.35">
      <c r="DG11531" s="156"/>
    </row>
    <row r="11532" spans="111:111" ht="15" thickBot="1" x14ac:dyDescent="0.35">
      <c r="DG11532" s="156"/>
    </row>
    <row r="11533" spans="111:111" ht="15" thickBot="1" x14ac:dyDescent="0.35">
      <c r="DG11533" s="156"/>
    </row>
    <row r="11534" spans="111:111" ht="15" thickBot="1" x14ac:dyDescent="0.35">
      <c r="DG11534" s="156"/>
    </row>
    <row r="11535" spans="111:111" ht="15" thickBot="1" x14ac:dyDescent="0.35">
      <c r="DG11535" s="156"/>
    </row>
    <row r="11536" spans="111:111" ht="15" thickBot="1" x14ac:dyDescent="0.35">
      <c r="DG11536" s="156"/>
    </row>
    <row r="11537" spans="111:111" ht="15" thickBot="1" x14ac:dyDescent="0.35">
      <c r="DG11537" s="156"/>
    </row>
    <row r="11538" spans="111:111" ht="15" thickBot="1" x14ac:dyDescent="0.35">
      <c r="DG11538" s="156"/>
    </row>
    <row r="11539" spans="111:111" ht="15" thickBot="1" x14ac:dyDescent="0.35">
      <c r="DG11539" s="156"/>
    </row>
    <row r="11540" spans="111:111" ht="15" thickBot="1" x14ac:dyDescent="0.35">
      <c r="DG11540" s="156"/>
    </row>
    <row r="11541" spans="111:111" ht="15" thickBot="1" x14ac:dyDescent="0.35">
      <c r="DG11541" s="156"/>
    </row>
    <row r="11542" spans="111:111" ht="15" thickBot="1" x14ac:dyDescent="0.35">
      <c r="DG11542" s="156"/>
    </row>
    <row r="11543" spans="111:111" ht="15" thickBot="1" x14ac:dyDescent="0.35">
      <c r="DG11543" s="156"/>
    </row>
    <row r="11544" spans="111:111" ht="15" thickBot="1" x14ac:dyDescent="0.35">
      <c r="DG11544" s="156"/>
    </row>
    <row r="11545" spans="111:111" ht="15" thickBot="1" x14ac:dyDescent="0.35">
      <c r="DG11545" s="156"/>
    </row>
    <row r="11546" spans="111:111" ht="15" thickBot="1" x14ac:dyDescent="0.35">
      <c r="DG11546" s="156"/>
    </row>
    <row r="11547" spans="111:111" ht="15" thickBot="1" x14ac:dyDescent="0.35">
      <c r="DG11547" s="156"/>
    </row>
    <row r="11548" spans="111:111" ht="15" thickBot="1" x14ac:dyDescent="0.35">
      <c r="DG11548" s="156"/>
    </row>
    <row r="11549" spans="111:111" ht="15" thickBot="1" x14ac:dyDescent="0.35">
      <c r="DG11549" s="156"/>
    </row>
    <row r="11550" spans="111:111" ht="15" thickBot="1" x14ac:dyDescent="0.35">
      <c r="DG11550" s="156"/>
    </row>
    <row r="11551" spans="111:111" ht="15" thickBot="1" x14ac:dyDescent="0.35">
      <c r="DG11551" s="156"/>
    </row>
    <row r="11552" spans="111:111" ht="15" thickBot="1" x14ac:dyDescent="0.35">
      <c r="DG11552" s="156"/>
    </row>
    <row r="11553" spans="111:111" ht="15" thickBot="1" x14ac:dyDescent="0.35">
      <c r="DG11553" s="156"/>
    </row>
    <row r="11554" spans="111:111" ht="15" thickBot="1" x14ac:dyDescent="0.35">
      <c r="DG11554" s="156"/>
    </row>
    <row r="11555" spans="111:111" ht="15" thickBot="1" x14ac:dyDescent="0.35">
      <c r="DG11555" s="156"/>
    </row>
    <row r="11556" spans="111:111" ht="15" thickBot="1" x14ac:dyDescent="0.35">
      <c r="DG11556" s="156"/>
    </row>
    <row r="11557" spans="111:111" ht="15" thickBot="1" x14ac:dyDescent="0.35">
      <c r="DG11557" s="156"/>
    </row>
    <row r="11558" spans="111:111" ht="15" thickBot="1" x14ac:dyDescent="0.35">
      <c r="DG11558" s="156"/>
    </row>
    <row r="11559" spans="111:111" ht="15" thickBot="1" x14ac:dyDescent="0.35">
      <c r="DG11559" s="156"/>
    </row>
    <row r="11560" spans="111:111" ht="15" thickBot="1" x14ac:dyDescent="0.35">
      <c r="DG11560" s="156"/>
    </row>
    <row r="11561" spans="111:111" ht="15" thickBot="1" x14ac:dyDescent="0.35">
      <c r="DG11561" s="156"/>
    </row>
    <row r="11562" spans="111:111" ht="15" thickBot="1" x14ac:dyDescent="0.35">
      <c r="DG11562" s="156"/>
    </row>
    <row r="11563" spans="111:111" ht="15" thickBot="1" x14ac:dyDescent="0.35">
      <c r="DG11563" s="156"/>
    </row>
    <row r="11564" spans="111:111" ht="15" thickBot="1" x14ac:dyDescent="0.35">
      <c r="DG11564" s="156"/>
    </row>
    <row r="11565" spans="111:111" ht="15" thickBot="1" x14ac:dyDescent="0.35">
      <c r="DG11565" s="156"/>
    </row>
    <row r="11566" spans="111:111" ht="15" thickBot="1" x14ac:dyDescent="0.35">
      <c r="DG11566" s="156"/>
    </row>
    <row r="11567" spans="111:111" ht="15" thickBot="1" x14ac:dyDescent="0.35">
      <c r="DG11567" s="156"/>
    </row>
    <row r="11568" spans="111:111" ht="15" thickBot="1" x14ac:dyDescent="0.35">
      <c r="DG11568" s="156"/>
    </row>
    <row r="11569" spans="111:111" ht="15" thickBot="1" x14ac:dyDescent="0.35">
      <c r="DG11569" s="156"/>
    </row>
    <row r="11570" spans="111:111" ht="15" thickBot="1" x14ac:dyDescent="0.35">
      <c r="DG11570" s="156"/>
    </row>
    <row r="11571" spans="111:111" ht="15" thickBot="1" x14ac:dyDescent="0.35">
      <c r="DG11571" s="156"/>
    </row>
    <row r="11572" spans="111:111" ht="15" thickBot="1" x14ac:dyDescent="0.35">
      <c r="DG11572" s="156"/>
    </row>
    <row r="11573" spans="111:111" ht="15" thickBot="1" x14ac:dyDescent="0.35">
      <c r="DG11573" s="156"/>
    </row>
    <row r="11574" spans="111:111" ht="15" thickBot="1" x14ac:dyDescent="0.35">
      <c r="DG11574" s="156"/>
    </row>
    <row r="11575" spans="111:111" ht="15" thickBot="1" x14ac:dyDescent="0.35">
      <c r="DG11575" s="156"/>
    </row>
    <row r="11576" spans="111:111" ht="15" thickBot="1" x14ac:dyDescent="0.35">
      <c r="DG11576" s="156"/>
    </row>
    <row r="11577" spans="111:111" ht="15" thickBot="1" x14ac:dyDescent="0.35">
      <c r="DG11577" s="156"/>
    </row>
    <row r="11578" spans="111:111" ht="15" thickBot="1" x14ac:dyDescent="0.35">
      <c r="DG11578" s="156"/>
    </row>
    <row r="11579" spans="111:111" ht="15" thickBot="1" x14ac:dyDescent="0.35">
      <c r="DG11579" s="156"/>
    </row>
    <row r="11580" spans="111:111" ht="15" thickBot="1" x14ac:dyDescent="0.35">
      <c r="DG11580" s="156"/>
    </row>
    <row r="11581" spans="111:111" ht="15" thickBot="1" x14ac:dyDescent="0.35">
      <c r="DG11581" s="156"/>
    </row>
    <row r="11582" spans="111:111" ht="15" thickBot="1" x14ac:dyDescent="0.35">
      <c r="DG11582" s="156"/>
    </row>
    <row r="11583" spans="111:111" ht="15" thickBot="1" x14ac:dyDescent="0.35">
      <c r="DG11583" s="156"/>
    </row>
    <row r="11584" spans="111:111" ht="15" thickBot="1" x14ac:dyDescent="0.35">
      <c r="DG11584" s="156"/>
    </row>
    <row r="11585" spans="111:111" ht="15" thickBot="1" x14ac:dyDescent="0.35">
      <c r="DG11585" s="156"/>
    </row>
    <row r="11586" spans="111:111" ht="15" thickBot="1" x14ac:dyDescent="0.35">
      <c r="DG11586" s="156"/>
    </row>
    <row r="11587" spans="111:111" ht="15" thickBot="1" x14ac:dyDescent="0.35">
      <c r="DG11587" s="156"/>
    </row>
    <row r="11588" spans="111:111" ht="15" thickBot="1" x14ac:dyDescent="0.35">
      <c r="DG11588" s="156"/>
    </row>
    <row r="11589" spans="111:111" ht="15" thickBot="1" x14ac:dyDescent="0.35">
      <c r="DG11589" s="156"/>
    </row>
    <row r="11590" spans="111:111" ht="15" thickBot="1" x14ac:dyDescent="0.35">
      <c r="DG11590" s="156"/>
    </row>
    <row r="11591" spans="111:111" ht="15" thickBot="1" x14ac:dyDescent="0.35">
      <c r="DG11591" s="156"/>
    </row>
    <row r="11592" spans="111:111" ht="15" thickBot="1" x14ac:dyDescent="0.35">
      <c r="DG11592" s="156"/>
    </row>
    <row r="11593" spans="111:111" ht="15" thickBot="1" x14ac:dyDescent="0.35">
      <c r="DG11593" s="156"/>
    </row>
    <row r="11594" spans="111:111" ht="15" thickBot="1" x14ac:dyDescent="0.35">
      <c r="DG11594" s="156"/>
    </row>
    <row r="11595" spans="111:111" ht="15" thickBot="1" x14ac:dyDescent="0.35">
      <c r="DG11595" s="156"/>
    </row>
    <row r="11596" spans="111:111" ht="15" thickBot="1" x14ac:dyDescent="0.35">
      <c r="DG11596" s="156"/>
    </row>
    <row r="11597" spans="111:111" ht="15" thickBot="1" x14ac:dyDescent="0.35">
      <c r="DG11597" s="156"/>
    </row>
    <row r="11598" spans="111:111" ht="15" thickBot="1" x14ac:dyDescent="0.35">
      <c r="DG11598" s="156"/>
    </row>
    <row r="11599" spans="111:111" ht="15" thickBot="1" x14ac:dyDescent="0.35">
      <c r="DG11599" s="156"/>
    </row>
    <row r="11600" spans="111:111" ht="15" thickBot="1" x14ac:dyDescent="0.35">
      <c r="DG11600" s="156"/>
    </row>
    <row r="11601" spans="111:111" ht="15" thickBot="1" x14ac:dyDescent="0.35">
      <c r="DG11601" s="156"/>
    </row>
    <row r="11602" spans="111:111" ht="15" thickBot="1" x14ac:dyDescent="0.35">
      <c r="DG11602" s="156"/>
    </row>
    <row r="11603" spans="111:111" ht="15" thickBot="1" x14ac:dyDescent="0.35">
      <c r="DG11603" s="156"/>
    </row>
    <row r="11604" spans="111:111" ht="15" thickBot="1" x14ac:dyDescent="0.35">
      <c r="DG11604" s="156"/>
    </row>
    <row r="11605" spans="111:111" ht="15" thickBot="1" x14ac:dyDescent="0.35">
      <c r="DG11605" s="156"/>
    </row>
    <row r="11606" spans="111:111" ht="15" thickBot="1" x14ac:dyDescent="0.35">
      <c r="DG11606" s="156"/>
    </row>
    <row r="11607" spans="111:111" ht="15" thickBot="1" x14ac:dyDescent="0.35">
      <c r="DG11607" s="156"/>
    </row>
    <row r="11608" spans="111:111" ht="15" thickBot="1" x14ac:dyDescent="0.35">
      <c r="DG11608" s="156"/>
    </row>
    <row r="11609" spans="111:111" ht="15" thickBot="1" x14ac:dyDescent="0.35">
      <c r="DG11609" s="156"/>
    </row>
    <row r="11610" spans="111:111" ht="15" thickBot="1" x14ac:dyDescent="0.35">
      <c r="DG11610" s="156"/>
    </row>
    <row r="11611" spans="111:111" ht="15" thickBot="1" x14ac:dyDescent="0.35">
      <c r="DG11611" s="156"/>
    </row>
    <row r="11612" spans="111:111" ht="15" thickBot="1" x14ac:dyDescent="0.35">
      <c r="DG11612" s="156"/>
    </row>
    <row r="11613" spans="111:111" ht="15" thickBot="1" x14ac:dyDescent="0.35">
      <c r="DG11613" s="156"/>
    </row>
    <row r="11614" spans="111:111" ht="15" thickBot="1" x14ac:dyDescent="0.35">
      <c r="DG11614" s="156"/>
    </row>
    <row r="11615" spans="111:111" ht="15" thickBot="1" x14ac:dyDescent="0.35">
      <c r="DG11615" s="156"/>
    </row>
    <row r="11616" spans="111:111" ht="15" thickBot="1" x14ac:dyDescent="0.35">
      <c r="DG11616" s="156"/>
    </row>
    <row r="11617" spans="111:111" ht="15" thickBot="1" x14ac:dyDescent="0.35">
      <c r="DG11617" s="156"/>
    </row>
    <row r="11618" spans="111:111" ht="15" thickBot="1" x14ac:dyDescent="0.35">
      <c r="DG11618" s="156"/>
    </row>
    <row r="11619" spans="111:111" ht="15" thickBot="1" x14ac:dyDescent="0.35">
      <c r="DG11619" s="156"/>
    </row>
    <row r="11620" spans="111:111" ht="15" thickBot="1" x14ac:dyDescent="0.35">
      <c r="DG11620" s="156"/>
    </row>
    <row r="11621" spans="111:111" ht="15" thickBot="1" x14ac:dyDescent="0.35">
      <c r="DG11621" s="156"/>
    </row>
    <row r="11622" spans="111:111" ht="15" thickBot="1" x14ac:dyDescent="0.35">
      <c r="DG11622" s="156"/>
    </row>
    <row r="11623" spans="111:111" ht="15" thickBot="1" x14ac:dyDescent="0.35">
      <c r="DG11623" s="156"/>
    </row>
    <row r="11624" spans="111:111" ht="15" thickBot="1" x14ac:dyDescent="0.35">
      <c r="DG11624" s="156"/>
    </row>
    <row r="11625" spans="111:111" ht="15" thickBot="1" x14ac:dyDescent="0.35">
      <c r="DG11625" s="156"/>
    </row>
    <row r="11626" spans="111:111" ht="15" thickBot="1" x14ac:dyDescent="0.35">
      <c r="DG11626" s="156"/>
    </row>
    <row r="11627" spans="111:111" ht="15" thickBot="1" x14ac:dyDescent="0.35">
      <c r="DG11627" s="156"/>
    </row>
    <row r="11628" spans="111:111" ht="15" thickBot="1" x14ac:dyDescent="0.35">
      <c r="DG11628" s="156"/>
    </row>
    <row r="11629" spans="111:111" ht="15" thickBot="1" x14ac:dyDescent="0.35">
      <c r="DG11629" s="156"/>
    </row>
    <row r="11630" spans="111:111" ht="15" thickBot="1" x14ac:dyDescent="0.35">
      <c r="DG11630" s="156"/>
    </row>
    <row r="11631" spans="111:111" ht="15" thickBot="1" x14ac:dyDescent="0.35">
      <c r="DG11631" s="156"/>
    </row>
    <row r="11632" spans="111:111" ht="15" thickBot="1" x14ac:dyDescent="0.35">
      <c r="DG11632" s="156"/>
    </row>
    <row r="11633" spans="111:111" ht="15" thickBot="1" x14ac:dyDescent="0.35">
      <c r="DG11633" s="156"/>
    </row>
    <row r="11634" spans="111:111" ht="15" thickBot="1" x14ac:dyDescent="0.35">
      <c r="DG11634" s="156"/>
    </row>
    <row r="11635" spans="111:111" ht="15" thickBot="1" x14ac:dyDescent="0.35">
      <c r="DG11635" s="156"/>
    </row>
    <row r="11636" spans="111:111" ht="15" thickBot="1" x14ac:dyDescent="0.35">
      <c r="DG11636" s="156"/>
    </row>
    <row r="11637" spans="111:111" ht="15" thickBot="1" x14ac:dyDescent="0.35">
      <c r="DG11637" s="156"/>
    </row>
    <row r="11638" spans="111:111" ht="15" thickBot="1" x14ac:dyDescent="0.35">
      <c r="DG11638" s="156"/>
    </row>
    <row r="11639" spans="111:111" ht="15" thickBot="1" x14ac:dyDescent="0.35">
      <c r="DG11639" s="156"/>
    </row>
    <row r="11640" spans="111:111" ht="15" thickBot="1" x14ac:dyDescent="0.35">
      <c r="DG11640" s="156"/>
    </row>
    <row r="11641" spans="111:111" ht="15" thickBot="1" x14ac:dyDescent="0.35">
      <c r="DG11641" s="156"/>
    </row>
    <row r="11642" spans="111:111" ht="15" thickBot="1" x14ac:dyDescent="0.35">
      <c r="DG11642" s="156"/>
    </row>
    <row r="11643" spans="111:111" ht="15" thickBot="1" x14ac:dyDescent="0.35">
      <c r="DG11643" s="156"/>
    </row>
    <row r="11644" spans="111:111" ht="15" thickBot="1" x14ac:dyDescent="0.35">
      <c r="DG11644" s="156"/>
    </row>
    <row r="11645" spans="111:111" ht="15" thickBot="1" x14ac:dyDescent="0.35">
      <c r="DG11645" s="156"/>
    </row>
    <row r="11646" spans="111:111" ht="15" thickBot="1" x14ac:dyDescent="0.35">
      <c r="DG11646" s="156"/>
    </row>
    <row r="11647" spans="111:111" ht="15" thickBot="1" x14ac:dyDescent="0.35">
      <c r="DG11647" s="156"/>
    </row>
    <row r="11648" spans="111:111" ht="15" thickBot="1" x14ac:dyDescent="0.35">
      <c r="DG11648" s="156"/>
    </row>
    <row r="11649" spans="111:111" ht="15" thickBot="1" x14ac:dyDescent="0.35">
      <c r="DG11649" s="156"/>
    </row>
    <row r="11650" spans="111:111" ht="15" thickBot="1" x14ac:dyDescent="0.35">
      <c r="DG11650" s="156"/>
    </row>
    <row r="11651" spans="111:111" ht="15" thickBot="1" x14ac:dyDescent="0.35">
      <c r="DG11651" s="156"/>
    </row>
    <row r="11652" spans="111:111" ht="15" thickBot="1" x14ac:dyDescent="0.35">
      <c r="DG11652" s="156"/>
    </row>
    <row r="11653" spans="111:111" ht="15" thickBot="1" x14ac:dyDescent="0.35">
      <c r="DG11653" s="156"/>
    </row>
    <row r="11654" spans="111:111" ht="15" thickBot="1" x14ac:dyDescent="0.35">
      <c r="DG11654" s="156"/>
    </row>
    <row r="11655" spans="111:111" ht="15" thickBot="1" x14ac:dyDescent="0.35">
      <c r="DG11655" s="156"/>
    </row>
    <row r="11656" spans="111:111" ht="15" thickBot="1" x14ac:dyDescent="0.35">
      <c r="DG11656" s="156"/>
    </row>
    <row r="11657" spans="111:111" ht="15" thickBot="1" x14ac:dyDescent="0.35">
      <c r="DG11657" s="156"/>
    </row>
    <row r="11658" spans="111:111" ht="15" thickBot="1" x14ac:dyDescent="0.35">
      <c r="DG11658" s="156"/>
    </row>
    <row r="11659" spans="111:111" ht="15" thickBot="1" x14ac:dyDescent="0.35">
      <c r="DG11659" s="156"/>
    </row>
    <row r="11660" spans="111:111" ht="15" thickBot="1" x14ac:dyDescent="0.35">
      <c r="DG11660" s="156"/>
    </row>
    <row r="11661" spans="111:111" ht="15" thickBot="1" x14ac:dyDescent="0.35">
      <c r="DG11661" s="156"/>
    </row>
    <row r="11662" spans="111:111" ht="15" thickBot="1" x14ac:dyDescent="0.35">
      <c r="DG11662" s="156"/>
    </row>
    <row r="11663" spans="111:111" ht="15" thickBot="1" x14ac:dyDescent="0.35">
      <c r="DG11663" s="156"/>
    </row>
    <row r="11664" spans="111:111" ht="15" thickBot="1" x14ac:dyDescent="0.35">
      <c r="DG11664" s="156"/>
    </row>
    <row r="11665" spans="111:111" ht="15" thickBot="1" x14ac:dyDescent="0.35">
      <c r="DG11665" s="156"/>
    </row>
    <row r="11666" spans="111:111" ht="15" thickBot="1" x14ac:dyDescent="0.35">
      <c r="DG11666" s="156"/>
    </row>
    <row r="11667" spans="111:111" ht="15" thickBot="1" x14ac:dyDescent="0.35">
      <c r="DG11667" s="156"/>
    </row>
    <row r="11668" spans="111:111" ht="15" thickBot="1" x14ac:dyDescent="0.35">
      <c r="DG11668" s="156"/>
    </row>
    <row r="11669" spans="111:111" ht="15" thickBot="1" x14ac:dyDescent="0.35">
      <c r="DG11669" s="156"/>
    </row>
    <row r="11670" spans="111:111" ht="15" thickBot="1" x14ac:dyDescent="0.35">
      <c r="DG11670" s="156"/>
    </row>
    <row r="11671" spans="111:111" ht="15" thickBot="1" x14ac:dyDescent="0.35">
      <c r="DG11671" s="156"/>
    </row>
    <row r="11672" spans="111:111" ht="15" thickBot="1" x14ac:dyDescent="0.35">
      <c r="DG11672" s="156"/>
    </row>
    <row r="11673" spans="111:111" ht="15" thickBot="1" x14ac:dyDescent="0.35">
      <c r="DG11673" s="156"/>
    </row>
    <row r="11674" spans="111:111" ht="15" thickBot="1" x14ac:dyDescent="0.35">
      <c r="DG11674" s="156"/>
    </row>
    <row r="11675" spans="111:111" ht="15" thickBot="1" x14ac:dyDescent="0.35">
      <c r="DG11675" s="156"/>
    </row>
    <row r="11676" spans="111:111" ht="15" thickBot="1" x14ac:dyDescent="0.35">
      <c r="DG11676" s="156"/>
    </row>
    <row r="11677" spans="111:111" ht="15" thickBot="1" x14ac:dyDescent="0.35">
      <c r="DG11677" s="156"/>
    </row>
    <row r="11678" spans="111:111" ht="15" thickBot="1" x14ac:dyDescent="0.35">
      <c r="DG11678" s="156"/>
    </row>
    <row r="11679" spans="111:111" ht="15" thickBot="1" x14ac:dyDescent="0.35">
      <c r="DG11679" s="156"/>
    </row>
    <row r="11680" spans="111:111" ht="15" thickBot="1" x14ac:dyDescent="0.35">
      <c r="DG11680" s="156"/>
    </row>
    <row r="11681" spans="111:111" ht="15" thickBot="1" x14ac:dyDescent="0.35">
      <c r="DG11681" s="156"/>
    </row>
    <row r="11682" spans="111:111" ht="15" thickBot="1" x14ac:dyDescent="0.35">
      <c r="DG11682" s="156"/>
    </row>
    <row r="11683" spans="111:111" ht="15" thickBot="1" x14ac:dyDescent="0.35">
      <c r="DG11683" s="156"/>
    </row>
    <row r="11684" spans="111:111" ht="15" thickBot="1" x14ac:dyDescent="0.35">
      <c r="DG11684" s="156"/>
    </row>
    <row r="11685" spans="111:111" ht="15" thickBot="1" x14ac:dyDescent="0.35">
      <c r="DG11685" s="156"/>
    </row>
    <row r="11686" spans="111:111" ht="15" thickBot="1" x14ac:dyDescent="0.35">
      <c r="DG11686" s="156"/>
    </row>
    <row r="11687" spans="111:111" ht="15" thickBot="1" x14ac:dyDescent="0.35">
      <c r="DG11687" s="156"/>
    </row>
    <row r="11688" spans="111:111" ht="15" thickBot="1" x14ac:dyDescent="0.35">
      <c r="DG11688" s="156"/>
    </row>
    <row r="11689" spans="111:111" ht="15" thickBot="1" x14ac:dyDescent="0.35">
      <c r="DG11689" s="156"/>
    </row>
    <row r="11690" spans="111:111" ht="15" thickBot="1" x14ac:dyDescent="0.35">
      <c r="DG11690" s="156"/>
    </row>
    <row r="11691" spans="111:111" ht="15" thickBot="1" x14ac:dyDescent="0.35">
      <c r="DG11691" s="156"/>
    </row>
    <row r="11692" spans="111:111" ht="15" thickBot="1" x14ac:dyDescent="0.35">
      <c r="DG11692" s="156"/>
    </row>
    <row r="11693" spans="111:111" ht="15" thickBot="1" x14ac:dyDescent="0.35">
      <c r="DG11693" s="156"/>
    </row>
    <row r="11694" spans="111:111" ht="15" thickBot="1" x14ac:dyDescent="0.35">
      <c r="DG11694" s="156"/>
    </row>
    <row r="11695" spans="111:111" ht="15" thickBot="1" x14ac:dyDescent="0.35">
      <c r="DG11695" s="156"/>
    </row>
    <row r="11696" spans="111:111" ht="15" thickBot="1" x14ac:dyDescent="0.35">
      <c r="DG11696" s="156"/>
    </row>
    <row r="11697" spans="111:111" ht="15" thickBot="1" x14ac:dyDescent="0.35">
      <c r="DG11697" s="156"/>
    </row>
    <row r="11698" spans="111:111" ht="15" thickBot="1" x14ac:dyDescent="0.35">
      <c r="DG11698" s="156"/>
    </row>
    <row r="11699" spans="111:111" ht="15" thickBot="1" x14ac:dyDescent="0.35">
      <c r="DG11699" s="156"/>
    </row>
    <row r="11700" spans="111:111" ht="15" thickBot="1" x14ac:dyDescent="0.35">
      <c r="DG11700" s="156"/>
    </row>
    <row r="11701" spans="111:111" ht="15" thickBot="1" x14ac:dyDescent="0.35">
      <c r="DG11701" s="156"/>
    </row>
    <row r="11702" spans="111:111" ht="15" thickBot="1" x14ac:dyDescent="0.35">
      <c r="DG11702" s="156"/>
    </row>
    <row r="11703" spans="111:111" ht="15" thickBot="1" x14ac:dyDescent="0.35">
      <c r="DG11703" s="156"/>
    </row>
    <row r="11704" spans="111:111" ht="15" thickBot="1" x14ac:dyDescent="0.35">
      <c r="DG11704" s="156"/>
    </row>
    <row r="11705" spans="111:111" ht="15" thickBot="1" x14ac:dyDescent="0.35">
      <c r="DG11705" s="156"/>
    </row>
    <row r="11706" spans="111:111" ht="15" thickBot="1" x14ac:dyDescent="0.35">
      <c r="DG11706" s="156"/>
    </row>
    <row r="11707" spans="111:111" ht="15" thickBot="1" x14ac:dyDescent="0.35">
      <c r="DG11707" s="156"/>
    </row>
    <row r="11708" spans="111:111" ht="15" thickBot="1" x14ac:dyDescent="0.35">
      <c r="DG11708" s="156"/>
    </row>
    <row r="11709" spans="111:111" ht="15" thickBot="1" x14ac:dyDescent="0.35">
      <c r="DG11709" s="156"/>
    </row>
    <row r="11710" spans="111:111" ht="15" thickBot="1" x14ac:dyDescent="0.35">
      <c r="DG11710" s="156"/>
    </row>
    <row r="11711" spans="111:111" ht="15" thickBot="1" x14ac:dyDescent="0.35">
      <c r="DG11711" s="156"/>
    </row>
    <row r="11712" spans="111:111" ht="15" thickBot="1" x14ac:dyDescent="0.35">
      <c r="DG11712" s="156"/>
    </row>
    <row r="11713" spans="111:111" ht="15" thickBot="1" x14ac:dyDescent="0.35">
      <c r="DG11713" s="156"/>
    </row>
    <row r="11714" spans="111:111" ht="15" thickBot="1" x14ac:dyDescent="0.35">
      <c r="DG11714" s="156"/>
    </row>
    <row r="11715" spans="111:111" ht="15" thickBot="1" x14ac:dyDescent="0.35">
      <c r="DG11715" s="156"/>
    </row>
    <row r="11716" spans="111:111" ht="15" thickBot="1" x14ac:dyDescent="0.35">
      <c r="DG11716" s="156"/>
    </row>
    <row r="11717" spans="111:111" ht="15" thickBot="1" x14ac:dyDescent="0.35">
      <c r="DG11717" s="156"/>
    </row>
    <row r="11718" spans="111:111" ht="15" thickBot="1" x14ac:dyDescent="0.35">
      <c r="DG11718" s="156"/>
    </row>
    <row r="11719" spans="111:111" ht="15" thickBot="1" x14ac:dyDescent="0.35">
      <c r="DG11719" s="156"/>
    </row>
    <row r="11720" spans="111:111" ht="15" thickBot="1" x14ac:dyDescent="0.35">
      <c r="DG11720" s="156"/>
    </row>
    <row r="11721" spans="111:111" ht="15" thickBot="1" x14ac:dyDescent="0.35">
      <c r="DG11721" s="156"/>
    </row>
    <row r="11722" spans="111:111" ht="15" thickBot="1" x14ac:dyDescent="0.35">
      <c r="DG11722" s="156"/>
    </row>
    <row r="11723" spans="111:111" ht="15" thickBot="1" x14ac:dyDescent="0.35">
      <c r="DG11723" s="156"/>
    </row>
    <row r="11724" spans="111:111" ht="15" thickBot="1" x14ac:dyDescent="0.35">
      <c r="DG11724" s="156"/>
    </row>
    <row r="11725" spans="111:111" ht="15" thickBot="1" x14ac:dyDescent="0.35">
      <c r="DG11725" s="156"/>
    </row>
    <row r="11726" spans="111:111" ht="15" thickBot="1" x14ac:dyDescent="0.35">
      <c r="DG11726" s="156"/>
    </row>
    <row r="11727" spans="111:111" ht="15" thickBot="1" x14ac:dyDescent="0.35">
      <c r="DG11727" s="156"/>
    </row>
    <row r="11728" spans="111:111" ht="15" thickBot="1" x14ac:dyDescent="0.35">
      <c r="DG11728" s="156"/>
    </row>
    <row r="11729" spans="111:111" ht="15" thickBot="1" x14ac:dyDescent="0.35">
      <c r="DG11729" s="156"/>
    </row>
    <row r="11730" spans="111:111" ht="15" thickBot="1" x14ac:dyDescent="0.35">
      <c r="DG11730" s="156"/>
    </row>
    <row r="11731" spans="111:111" ht="15" thickBot="1" x14ac:dyDescent="0.35">
      <c r="DG11731" s="156"/>
    </row>
    <row r="11732" spans="111:111" ht="15" thickBot="1" x14ac:dyDescent="0.35">
      <c r="DG11732" s="156"/>
    </row>
    <row r="11733" spans="111:111" ht="15" thickBot="1" x14ac:dyDescent="0.35">
      <c r="DG11733" s="156"/>
    </row>
    <row r="11734" spans="111:111" ht="15" thickBot="1" x14ac:dyDescent="0.35">
      <c r="DG11734" s="156"/>
    </row>
    <row r="11735" spans="111:111" ht="15" thickBot="1" x14ac:dyDescent="0.35">
      <c r="DG11735" s="156"/>
    </row>
    <row r="11736" spans="111:111" ht="15" thickBot="1" x14ac:dyDescent="0.35">
      <c r="DG11736" s="156"/>
    </row>
    <row r="11737" spans="111:111" ht="15" thickBot="1" x14ac:dyDescent="0.35">
      <c r="DG11737" s="156"/>
    </row>
    <row r="11738" spans="111:111" ht="15" thickBot="1" x14ac:dyDescent="0.35">
      <c r="DG11738" s="156"/>
    </row>
    <row r="11739" spans="111:111" ht="15" thickBot="1" x14ac:dyDescent="0.35">
      <c r="DG11739" s="156"/>
    </row>
    <row r="11740" spans="111:111" ht="15" thickBot="1" x14ac:dyDescent="0.35">
      <c r="DG11740" s="156"/>
    </row>
    <row r="11741" spans="111:111" ht="15" thickBot="1" x14ac:dyDescent="0.35">
      <c r="DG11741" s="156"/>
    </row>
    <row r="11742" spans="111:111" ht="15" thickBot="1" x14ac:dyDescent="0.35">
      <c r="DG11742" s="156"/>
    </row>
    <row r="11743" spans="111:111" ht="15" thickBot="1" x14ac:dyDescent="0.35">
      <c r="DG11743" s="156"/>
    </row>
    <row r="11744" spans="111:111" ht="15" thickBot="1" x14ac:dyDescent="0.35">
      <c r="DG11744" s="156"/>
    </row>
    <row r="11745" spans="111:111" ht="15" thickBot="1" x14ac:dyDescent="0.35">
      <c r="DG11745" s="156"/>
    </row>
    <row r="11746" spans="111:111" ht="15" thickBot="1" x14ac:dyDescent="0.35">
      <c r="DG11746" s="156"/>
    </row>
    <row r="11747" spans="111:111" ht="15" thickBot="1" x14ac:dyDescent="0.35">
      <c r="DG11747" s="156"/>
    </row>
    <row r="11748" spans="111:111" ht="15" thickBot="1" x14ac:dyDescent="0.35">
      <c r="DG11748" s="156"/>
    </row>
    <row r="11749" spans="111:111" ht="15" thickBot="1" x14ac:dyDescent="0.35">
      <c r="DG11749" s="156"/>
    </row>
    <row r="11750" spans="111:111" ht="15" thickBot="1" x14ac:dyDescent="0.35">
      <c r="DG11750" s="156"/>
    </row>
    <row r="11751" spans="111:111" ht="15" thickBot="1" x14ac:dyDescent="0.35">
      <c r="DG11751" s="156"/>
    </row>
    <row r="11752" spans="111:111" ht="15" thickBot="1" x14ac:dyDescent="0.35">
      <c r="DG11752" s="156"/>
    </row>
    <row r="11753" spans="111:111" ht="15" thickBot="1" x14ac:dyDescent="0.35">
      <c r="DG11753" s="156"/>
    </row>
    <row r="11754" spans="111:111" ht="15" thickBot="1" x14ac:dyDescent="0.35">
      <c r="DG11754" s="156"/>
    </row>
    <row r="11755" spans="111:111" ht="15" thickBot="1" x14ac:dyDescent="0.35">
      <c r="DG11755" s="156"/>
    </row>
    <row r="11756" spans="111:111" ht="15" thickBot="1" x14ac:dyDescent="0.35">
      <c r="DG11756" s="156"/>
    </row>
    <row r="11757" spans="111:111" ht="15" thickBot="1" x14ac:dyDescent="0.35">
      <c r="DG11757" s="156"/>
    </row>
    <row r="11758" spans="111:111" ht="15" thickBot="1" x14ac:dyDescent="0.35">
      <c r="DG11758" s="156"/>
    </row>
    <row r="11759" spans="111:111" ht="15" thickBot="1" x14ac:dyDescent="0.35">
      <c r="DG11759" s="156"/>
    </row>
    <row r="11760" spans="111:111" ht="15" thickBot="1" x14ac:dyDescent="0.35">
      <c r="DG11760" s="156"/>
    </row>
    <row r="11761" spans="111:111" ht="15" thickBot="1" x14ac:dyDescent="0.35">
      <c r="DG11761" s="156"/>
    </row>
    <row r="11762" spans="111:111" ht="15" thickBot="1" x14ac:dyDescent="0.35">
      <c r="DG11762" s="156"/>
    </row>
    <row r="11763" spans="111:111" ht="15" thickBot="1" x14ac:dyDescent="0.35">
      <c r="DG11763" s="156"/>
    </row>
    <row r="11764" spans="111:111" ht="15" thickBot="1" x14ac:dyDescent="0.35">
      <c r="DG11764" s="156"/>
    </row>
    <row r="11765" spans="111:111" ht="15" thickBot="1" x14ac:dyDescent="0.35">
      <c r="DG11765" s="156"/>
    </row>
    <row r="11766" spans="111:111" ht="15" thickBot="1" x14ac:dyDescent="0.35">
      <c r="DG11766" s="156"/>
    </row>
    <row r="11767" spans="111:111" ht="15" thickBot="1" x14ac:dyDescent="0.35">
      <c r="DG11767" s="156"/>
    </row>
    <row r="11768" spans="111:111" ht="15" thickBot="1" x14ac:dyDescent="0.35">
      <c r="DG11768" s="156"/>
    </row>
    <row r="11769" spans="111:111" ht="15" thickBot="1" x14ac:dyDescent="0.35">
      <c r="DG11769" s="156"/>
    </row>
    <row r="11770" spans="111:111" ht="15" thickBot="1" x14ac:dyDescent="0.35">
      <c r="DG11770" s="156"/>
    </row>
    <row r="11771" spans="111:111" ht="15" thickBot="1" x14ac:dyDescent="0.35">
      <c r="DG11771" s="156"/>
    </row>
    <row r="11772" spans="111:111" ht="15" thickBot="1" x14ac:dyDescent="0.35">
      <c r="DG11772" s="156"/>
    </row>
    <row r="11773" spans="111:111" ht="15" thickBot="1" x14ac:dyDescent="0.35">
      <c r="DG11773" s="156"/>
    </row>
    <row r="11774" spans="111:111" ht="15" thickBot="1" x14ac:dyDescent="0.35">
      <c r="DG11774" s="156"/>
    </row>
    <row r="11775" spans="111:111" ht="15" thickBot="1" x14ac:dyDescent="0.35">
      <c r="DG11775" s="156"/>
    </row>
    <row r="11776" spans="111:111" ht="15" thickBot="1" x14ac:dyDescent="0.35">
      <c r="DG11776" s="156"/>
    </row>
    <row r="11777" spans="111:111" ht="15" thickBot="1" x14ac:dyDescent="0.35">
      <c r="DG11777" s="156"/>
    </row>
    <row r="11778" spans="111:111" ht="15" thickBot="1" x14ac:dyDescent="0.35">
      <c r="DG11778" s="156"/>
    </row>
    <row r="11779" spans="111:111" ht="15" thickBot="1" x14ac:dyDescent="0.35">
      <c r="DG11779" s="156"/>
    </row>
    <row r="11780" spans="111:111" ht="15" thickBot="1" x14ac:dyDescent="0.35">
      <c r="DG11780" s="156"/>
    </row>
    <row r="11781" spans="111:111" ht="15" thickBot="1" x14ac:dyDescent="0.35">
      <c r="DG11781" s="156"/>
    </row>
    <row r="11782" spans="111:111" ht="15" thickBot="1" x14ac:dyDescent="0.35">
      <c r="DG11782" s="156"/>
    </row>
    <row r="11783" spans="111:111" ht="15" thickBot="1" x14ac:dyDescent="0.35">
      <c r="DG11783" s="156"/>
    </row>
    <row r="11784" spans="111:111" ht="15" thickBot="1" x14ac:dyDescent="0.35">
      <c r="DG11784" s="156"/>
    </row>
    <row r="11785" spans="111:111" ht="15" thickBot="1" x14ac:dyDescent="0.35">
      <c r="DG11785" s="156"/>
    </row>
    <row r="11786" spans="111:111" ht="15" thickBot="1" x14ac:dyDescent="0.35">
      <c r="DG11786" s="156"/>
    </row>
    <row r="11787" spans="111:111" ht="15" thickBot="1" x14ac:dyDescent="0.35">
      <c r="DG11787" s="156"/>
    </row>
    <row r="11788" spans="111:111" ht="15" thickBot="1" x14ac:dyDescent="0.35">
      <c r="DG11788" s="156"/>
    </row>
    <row r="11789" spans="111:111" ht="15" thickBot="1" x14ac:dyDescent="0.35">
      <c r="DG11789" s="156"/>
    </row>
    <row r="11790" spans="111:111" ht="15" thickBot="1" x14ac:dyDescent="0.35">
      <c r="DG11790" s="156"/>
    </row>
    <row r="11791" spans="111:111" ht="15" thickBot="1" x14ac:dyDescent="0.35">
      <c r="DG11791" s="156"/>
    </row>
    <row r="11792" spans="111:111" ht="15" thickBot="1" x14ac:dyDescent="0.35">
      <c r="DG11792" s="156"/>
    </row>
    <row r="11793" spans="111:111" ht="15" thickBot="1" x14ac:dyDescent="0.35">
      <c r="DG11793" s="156"/>
    </row>
    <row r="11794" spans="111:111" ht="15" thickBot="1" x14ac:dyDescent="0.35">
      <c r="DG11794" s="156"/>
    </row>
    <row r="11795" spans="111:111" ht="15" thickBot="1" x14ac:dyDescent="0.35">
      <c r="DG11795" s="156"/>
    </row>
    <row r="11796" spans="111:111" ht="15" thickBot="1" x14ac:dyDescent="0.35">
      <c r="DG11796" s="156"/>
    </row>
    <row r="11797" spans="111:111" ht="15" thickBot="1" x14ac:dyDescent="0.35">
      <c r="DG11797" s="156"/>
    </row>
    <row r="11798" spans="111:111" ht="15" thickBot="1" x14ac:dyDescent="0.35">
      <c r="DG11798" s="156"/>
    </row>
    <row r="11799" spans="111:111" ht="15" thickBot="1" x14ac:dyDescent="0.35">
      <c r="DG11799" s="156"/>
    </row>
    <row r="11800" spans="111:111" ht="15" thickBot="1" x14ac:dyDescent="0.35">
      <c r="DG11800" s="156"/>
    </row>
    <row r="11801" spans="111:111" ht="15" thickBot="1" x14ac:dyDescent="0.35">
      <c r="DG11801" s="156"/>
    </row>
    <row r="11802" spans="111:111" ht="15" thickBot="1" x14ac:dyDescent="0.35">
      <c r="DG11802" s="156"/>
    </row>
    <row r="11803" spans="111:111" ht="15" thickBot="1" x14ac:dyDescent="0.35">
      <c r="DG11803" s="156"/>
    </row>
    <row r="11804" spans="111:111" ht="15" thickBot="1" x14ac:dyDescent="0.35">
      <c r="DG11804" s="156"/>
    </row>
    <row r="11805" spans="111:111" ht="15" thickBot="1" x14ac:dyDescent="0.35">
      <c r="DG11805" s="156"/>
    </row>
    <row r="11806" spans="111:111" ht="15" thickBot="1" x14ac:dyDescent="0.35">
      <c r="DG11806" s="156"/>
    </row>
    <row r="11807" spans="111:111" ht="15" thickBot="1" x14ac:dyDescent="0.35">
      <c r="DG11807" s="156"/>
    </row>
    <row r="11808" spans="111:111" ht="15" thickBot="1" x14ac:dyDescent="0.35">
      <c r="DG11808" s="156"/>
    </row>
    <row r="11809" spans="111:111" ht="15" thickBot="1" x14ac:dyDescent="0.35">
      <c r="DG11809" s="156"/>
    </row>
    <row r="11810" spans="111:111" ht="15" thickBot="1" x14ac:dyDescent="0.35">
      <c r="DG11810" s="156"/>
    </row>
    <row r="11811" spans="111:111" ht="15" thickBot="1" x14ac:dyDescent="0.35">
      <c r="DG11811" s="156"/>
    </row>
    <row r="11812" spans="111:111" ht="15" thickBot="1" x14ac:dyDescent="0.35">
      <c r="DG11812" s="156"/>
    </row>
    <row r="11813" spans="111:111" ht="15" thickBot="1" x14ac:dyDescent="0.35">
      <c r="DG11813" s="156"/>
    </row>
    <row r="11814" spans="111:111" ht="15" thickBot="1" x14ac:dyDescent="0.35">
      <c r="DG11814" s="156"/>
    </row>
    <row r="11815" spans="111:111" ht="15" thickBot="1" x14ac:dyDescent="0.35">
      <c r="DG11815" s="156"/>
    </row>
    <row r="11816" spans="111:111" ht="15" thickBot="1" x14ac:dyDescent="0.35">
      <c r="DG11816" s="156"/>
    </row>
    <row r="11817" spans="111:111" ht="15" thickBot="1" x14ac:dyDescent="0.35">
      <c r="DG11817" s="156"/>
    </row>
    <row r="11818" spans="111:111" ht="15" thickBot="1" x14ac:dyDescent="0.35">
      <c r="DG11818" s="156"/>
    </row>
    <row r="11819" spans="111:111" ht="15" thickBot="1" x14ac:dyDescent="0.35">
      <c r="DG11819" s="156"/>
    </row>
    <row r="11820" spans="111:111" ht="15" thickBot="1" x14ac:dyDescent="0.35">
      <c r="DG11820" s="156"/>
    </row>
    <row r="11821" spans="111:111" ht="15" thickBot="1" x14ac:dyDescent="0.35">
      <c r="DG11821" s="156"/>
    </row>
    <row r="11822" spans="111:111" ht="15" thickBot="1" x14ac:dyDescent="0.35">
      <c r="DG11822" s="156"/>
    </row>
    <row r="11823" spans="111:111" ht="15" thickBot="1" x14ac:dyDescent="0.35">
      <c r="DG11823" s="156"/>
    </row>
    <row r="11824" spans="111:111" ht="15" thickBot="1" x14ac:dyDescent="0.35">
      <c r="DG11824" s="156"/>
    </row>
    <row r="11825" spans="111:111" ht="15" thickBot="1" x14ac:dyDescent="0.35">
      <c r="DG11825" s="156"/>
    </row>
    <row r="11826" spans="111:111" ht="15" thickBot="1" x14ac:dyDescent="0.35">
      <c r="DG11826" s="156"/>
    </row>
    <row r="11827" spans="111:111" ht="15" thickBot="1" x14ac:dyDescent="0.35">
      <c r="DG11827" s="156"/>
    </row>
    <row r="11828" spans="111:111" ht="15" thickBot="1" x14ac:dyDescent="0.35">
      <c r="DG11828" s="156"/>
    </row>
    <row r="11829" spans="111:111" ht="15" thickBot="1" x14ac:dyDescent="0.35">
      <c r="DG11829" s="156"/>
    </row>
    <row r="11830" spans="111:111" ht="15" thickBot="1" x14ac:dyDescent="0.35">
      <c r="DG11830" s="156"/>
    </row>
    <row r="11831" spans="111:111" ht="15" thickBot="1" x14ac:dyDescent="0.35">
      <c r="DG11831" s="156"/>
    </row>
    <row r="11832" spans="111:111" ht="15" thickBot="1" x14ac:dyDescent="0.35">
      <c r="DG11832" s="156"/>
    </row>
    <row r="11833" spans="111:111" ht="15" thickBot="1" x14ac:dyDescent="0.35">
      <c r="DG11833" s="156"/>
    </row>
    <row r="11834" spans="111:111" ht="15" thickBot="1" x14ac:dyDescent="0.35">
      <c r="DG11834" s="156"/>
    </row>
    <row r="11835" spans="111:111" ht="15" thickBot="1" x14ac:dyDescent="0.35">
      <c r="DG11835" s="156"/>
    </row>
    <row r="11836" spans="111:111" ht="15" thickBot="1" x14ac:dyDescent="0.35">
      <c r="DG11836" s="156"/>
    </row>
    <row r="11837" spans="111:111" ht="15" thickBot="1" x14ac:dyDescent="0.35">
      <c r="DG11837" s="156"/>
    </row>
    <row r="11838" spans="111:111" ht="15" thickBot="1" x14ac:dyDescent="0.35">
      <c r="DG11838" s="156"/>
    </row>
    <row r="11839" spans="111:111" ht="15" thickBot="1" x14ac:dyDescent="0.35">
      <c r="DG11839" s="156"/>
    </row>
    <row r="11840" spans="111:111" ht="15" thickBot="1" x14ac:dyDescent="0.35">
      <c r="DG11840" s="156"/>
    </row>
    <row r="11841" spans="111:111" ht="15" thickBot="1" x14ac:dyDescent="0.35">
      <c r="DG11841" s="156"/>
    </row>
    <row r="11842" spans="111:111" ht="15" thickBot="1" x14ac:dyDescent="0.35">
      <c r="DG11842" s="156"/>
    </row>
    <row r="11843" spans="111:111" ht="15" thickBot="1" x14ac:dyDescent="0.35">
      <c r="DG11843" s="156"/>
    </row>
    <row r="11844" spans="111:111" ht="15" thickBot="1" x14ac:dyDescent="0.35">
      <c r="DG11844" s="156"/>
    </row>
    <row r="11845" spans="111:111" ht="15" thickBot="1" x14ac:dyDescent="0.35">
      <c r="DG11845" s="156"/>
    </row>
    <row r="11846" spans="111:111" ht="15" thickBot="1" x14ac:dyDescent="0.35">
      <c r="DG11846" s="156"/>
    </row>
    <row r="11847" spans="111:111" ht="15" thickBot="1" x14ac:dyDescent="0.35">
      <c r="DG11847" s="156"/>
    </row>
    <row r="11848" spans="111:111" ht="15" thickBot="1" x14ac:dyDescent="0.35">
      <c r="DG11848" s="156"/>
    </row>
    <row r="11849" spans="111:111" ht="15" thickBot="1" x14ac:dyDescent="0.35">
      <c r="DG11849" s="156"/>
    </row>
    <row r="11850" spans="111:111" ht="15" thickBot="1" x14ac:dyDescent="0.35">
      <c r="DG11850" s="156"/>
    </row>
    <row r="11851" spans="111:111" ht="15" thickBot="1" x14ac:dyDescent="0.35">
      <c r="DG11851" s="156"/>
    </row>
    <row r="11852" spans="111:111" ht="15" thickBot="1" x14ac:dyDescent="0.35">
      <c r="DG11852" s="156"/>
    </row>
    <row r="11853" spans="111:111" ht="15" thickBot="1" x14ac:dyDescent="0.35">
      <c r="DG11853" s="156"/>
    </row>
    <row r="11854" spans="111:111" ht="15" thickBot="1" x14ac:dyDescent="0.35">
      <c r="DG11854" s="156"/>
    </row>
    <row r="11855" spans="111:111" ht="15" thickBot="1" x14ac:dyDescent="0.35">
      <c r="DG11855" s="156"/>
    </row>
    <row r="11856" spans="111:111" ht="15" thickBot="1" x14ac:dyDescent="0.35">
      <c r="DG11856" s="156"/>
    </row>
    <row r="11857" spans="111:111" ht="15" thickBot="1" x14ac:dyDescent="0.35">
      <c r="DG11857" s="156"/>
    </row>
    <row r="11858" spans="111:111" ht="15" thickBot="1" x14ac:dyDescent="0.35">
      <c r="DG11858" s="156"/>
    </row>
    <row r="11859" spans="111:111" ht="15" thickBot="1" x14ac:dyDescent="0.35">
      <c r="DG11859" s="156"/>
    </row>
    <row r="11860" spans="111:111" ht="15" thickBot="1" x14ac:dyDescent="0.35">
      <c r="DG11860" s="156"/>
    </row>
    <row r="11861" spans="111:111" ht="15" thickBot="1" x14ac:dyDescent="0.35">
      <c r="DG11861" s="156"/>
    </row>
    <row r="11862" spans="111:111" ht="15" thickBot="1" x14ac:dyDescent="0.35">
      <c r="DG11862" s="156"/>
    </row>
    <row r="11863" spans="111:111" ht="15" thickBot="1" x14ac:dyDescent="0.35">
      <c r="DG11863" s="156"/>
    </row>
    <row r="11864" spans="111:111" ht="15" thickBot="1" x14ac:dyDescent="0.35">
      <c r="DG11864" s="156"/>
    </row>
    <row r="11865" spans="111:111" ht="15" thickBot="1" x14ac:dyDescent="0.35">
      <c r="DG11865" s="156"/>
    </row>
    <row r="11866" spans="111:111" ht="15" thickBot="1" x14ac:dyDescent="0.35">
      <c r="DG11866" s="156"/>
    </row>
    <row r="11867" spans="111:111" ht="15" thickBot="1" x14ac:dyDescent="0.35">
      <c r="DG11867" s="156"/>
    </row>
    <row r="11868" spans="111:111" ht="15" thickBot="1" x14ac:dyDescent="0.35">
      <c r="DG11868" s="156"/>
    </row>
    <row r="11869" spans="111:111" ht="15" thickBot="1" x14ac:dyDescent="0.35">
      <c r="DG11869" s="156"/>
    </row>
    <row r="11870" spans="111:111" ht="15" thickBot="1" x14ac:dyDescent="0.35">
      <c r="DG11870" s="156"/>
    </row>
    <row r="11871" spans="111:111" ht="15" thickBot="1" x14ac:dyDescent="0.35">
      <c r="DG11871" s="156"/>
    </row>
    <row r="11872" spans="111:111" ht="15" thickBot="1" x14ac:dyDescent="0.35">
      <c r="DG11872" s="156"/>
    </row>
    <row r="11873" spans="111:111" ht="15" thickBot="1" x14ac:dyDescent="0.35">
      <c r="DG11873" s="156"/>
    </row>
    <row r="11874" spans="111:111" ht="15" thickBot="1" x14ac:dyDescent="0.35">
      <c r="DG11874" s="156"/>
    </row>
    <row r="11875" spans="111:111" ht="15" thickBot="1" x14ac:dyDescent="0.35">
      <c r="DG11875" s="156"/>
    </row>
    <row r="11876" spans="111:111" ht="15" thickBot="1" x14ac:dyDescent="0.35">
      <c r="DG11876" s="156"/>
    </row>
    <row r="11877" spans="111:111" ht="15" thickBot="1" x14ac:dyDescent="0.35">
      <c r="DG11877" s="156"/>
    </row>
    <row r="11878" spans="111:111" ht="15" thickBot="1" x14ac:dyDescent="0.35">
      <c r="DG11878" s="156"/>
    </row>
    <row r="11879" spans="111:111" ht="15" thickBot="1" x14ac:dyDescent="0.35">
      <c r="DG11879" s="156"/>
    </row>
    <row r="11880" spans="111:111" ht="15" thickBot="1" x14ac:dyDescent="0.35">
      <c r="DG11880" s="156"/>
    </row>
    <row r="11881" spans="111:111" ht="15" thickBot="1" x14ac:dyDescent="0.35">
      <c r="DG11881" s="156"/>
    </row>
    <row r="11882" spans="111:111" ht="15" thickBot="1" x14ac:dyDescent="0.35">
      <c r="DG11882" s="156"/>
    </row>
    <row r="11883" spans="111:111" ht="15" thickBot="1" x14ac:dyDescent="0.35">
      <c r="DG11883" s="156"/>
    </row>
    <row r="11884" spans="111:111" ht="15" thickBot="1" x14ac:dyDescent="0.35">
      <c r="DG11884" s="156"/>
    </row>
    <row r="11885" spans="111:111" ht="15" thickBot="1" x14ac:dyDescent="0.35">
      <c r="DG11885" s="156"/>
    </row>
    <row r="11886" spans="111:111" ht="15" thickBot="1" x14ac:dyDescent="0.35">
      <c r="DG11886" s="156"/>
    </row>
    <row r="11887" spans="111:111" ht="15" thickBot="1" x14ac:dyDescent="0.35">
      <c r="DG11887" s="156"/>
    </row>
    <row r="11888" spans="111:111" ht="15" thickBot="1" x14ac:dyDescent="0.35">
      <c r="DG11888" s="156"/>
    </row>
    <row r="11889" spans="111:111" ht="15" thickBot="1" x14ac:dyDescent="0.35">
      <c r="DG11889" s="156"/>
    </row>
    <row r="11890" spans="111:111" ht="15" thickBot="1" x14ac:dyDescent="0.35">
      <c r="DG11890" s="156"/>
    </row>
    <row r="11891" spans="111:111" ht="15" thickBot="1" x14ac:dyDescent="0.35">
      <c r="DG11891" s="156"/>
    </row>
    <row r="11892" spans="111:111" ht="15" thickBot="1" x14ac:dyDescent="0.35">
      <c r="DG11892" s="156"/>
    </row>
    <row r="11893" spans="111:111" ht="15" thickBot="1" x14ac:dyDescent="0.35">
      <c r="DG11893" s="156"/>
    </row>
    <row r="11894" spans="111:111" ht="15" thickBot="1" x14ac:dyDescent="0.35">
      <c r="DG11894" s="156"/>
    </row>
    <row r="11895" spans="111:111" ht="15" thickBot="1" x14ac:dyDescent="0.35">
      <c r="DG11895" s="156"/>
    </row>
    <row r="11896" spans="111:111" ht="15" thickBot="1" x14ac:dyDescent="0.35">
      <c r="DG11896" s="156"/>
    </row>
    <row r="11897" spans="111:111" ht="15" thickBot="1" x14ac:dyDescent="0.35">
      <c r="DG11897" s="156"/>
    </row>
    <row r="11898" spans="111:111" ht="15" thickBot="1" x14ac:dyDescent="0.35">
      <c r="DG11898" s="156"/>
    </row>
    <row r="11899" spans="111:111" ht="15" thickBot="1" x14ac:dyDescent="0.35">
      <c r="DG11899" s="156"/>
    </row>
    <row r="11900" spans="111:111" ht="15" thickBot="1" x14ac:dyDescent="0.35">
      <c r="DG11900" s="156"/>
    </row>
    <row r="11901" spans="111:111" ht="15" thickBot="1" x14ac:dyDescent="0.35">
      <c r="DG11901" s="156"/>
    </row>
    <row r="11902" spans="111:111" ht="15" thickBot="1" x14ac:dyDescent="0.35">
      <c r="DG11902" s="156"/>
    </row>
    <row r="11903" spans="111:111" ht="15" thickBot="1" x14ac:dyDescent="0.35">
      <c r="DG11903" s="156"/>
    </row>
    <row r="11904" spans="111:111" ht="15" thickBot="1" x14ac:dyDescent="0.35">
      <c r="DG11904" s="156"/>
    </row>
    <row r="11905" spans="111:111" ht="15" thickBot="1" x14ac:dyDescent="0.35">
      <c r="DG11905" s="156"/>
    </row>
    <row r="11906" spans="111:111" ht="15" thickBot="1" x14ac:dyDescent="0.35">
      <c r="DG11906" s="156"/>
    </row>
    <row r="11907" spans="111:111" ht="15" thickBot="1" x14ac:dyDescent="0.35">
      <c r="DG11907" s="156"/>
    </row>
    <row r="11908" spans="111:111" ht="15" thickBot="1" x14ac:dyDescent="0.35">
      <c r="DG11908" s="156"/>
    </row>
    <row r="11909" spans="111:111" ht="15" thickBot="1" x14ac:dyDescent="0.35">
      <c r="DG11909" s="156"/>
    </row>
    <row r="11910" spans="111:111" ht="15" thickBot="1" x14ac:dyDescent="0.35">
      <c r="DG11910" s="156"/>
    </row>
    <row r="11911" spans="111:111" ht="15" thickBot="1" x14ac:dyDescent="0.35">
      <c r="DG11911" s="156"/>
    </row>
    <row r="11912" spans="111:111" ht="15" thickBot="1" x14ac:dyDescent="0.35">
      <c r="DG11912" s="156"/>
    </row>
    <row r="11913" spans="111:111" ht="15" thickBot="1" x14ac:dyDescent="0.35">
      <c r="DG11913" s="156"/>
    </row>
    <row r="11914" spans="111:111" ht="15" thickBot="1" x14ac:dyDescent="0.35">
      <c r="DG11914" s="156"/>
    </row>
    <row r="11915" spans="111:111" ht="15" thickBot="1" x14ac:dyDescent="0.35">
      <c r="DG11915" s="156"/>
    </row>
    <row r="11916" spans="111:111" ht="15" thickBot="1" x14ac:dyDescent="0.35">
      <c r="DG11916" s="156"/>
    </row>
    <row r="11917" spans="111:111" ht="15" thickBot="1" x14ac:dyDescent="0.35">
      <c r="DG11917" s="156"/>
    </row>
    <row r="11918" spans="111:111" ht="15" thickBot="1" x14ac:dyDescent="0.35">
      <c r="DG11918" s="156"/>
    </row>
    <row r="11919" spans="111:111" ht="15" thickBot="1" x14ac:dyDescent="0.35">
      <c r="DG11919" s="156"/>
    </row>
    <row r="11920" spans="111:111" ht="15" thickBot="1" x14ac:dyDescent="0.35">
      <c r="DG11920" s="156"/>
    </row>
    <row r="11921" spans="111:111" ht="15" thickBot="1" x14ac:dyDescent="0.35">
      <c r="DG11921" s="156"/>
    </row>
    <row r="11922" spans="111:111" ht="15" thickBot="1" x14ac:dyDescent="0.35">
      <c r="DG11922" s="156"/>
    </row>
    <row r="11923" spans="111:111" ht="15" thickBot="1" x14ac:dyDescent="0.35">
      <c r="DG11923" s="156"/>
    </row>
    <row r="11924" spans="111:111" ht="15" thickBot="1" x14ac:dyDescent="0.35">
      <c r="DG11924" s="156"/>
    </row>
    <row r="11925" spans="111:111" ht="15" thickBot="1" x14ac:dyDescent="0.35">
      <c r="DG11925" s="156"/>
    </row>
    <row r="11926" spans="111:111" ht="15" thickBot="1" x14ac:dyDescent="0.35">
      <c r="DG11926" s="156"/>
    </row>
    <row r="11927" spans="111:111" ht="15" thickBot="1" x14ac:dyDescent="0.35">
      <c r="DG11927" s="156"/>
    </row>
    <row r="11928" spans="111:111" ht="15" thickBot="1" x14ac:dyDescent="0.35">
      <c r="DG11928" s="156"/>
    </row>
    <row r="11929" spans="111:111" ht="15" thickBot="1" x14ac:dyDescent="0.35">
      <c r="DG11929" s="156"/>
    </row>
    <row r="11930" spans="111:111" ht="15" thickBot="1" x14ac:dyDescent="0.35">
      <c r="DG11930" s="156"/>
    </row>
    <row r="11931" spans="111:111" ht="15" thickBot="1" x14ac:dyDescent="0.35">
      <c r="DG11931" s="156"/>
    </row>
    <row r="11932" spans="111:111" ht="15" thickBot="1" x14ac:dyDescent="0.35">
      <c r="DG11932" s="156"/>
    </row>
    <row r="11933" spans="111:111" ht="15" thickBot="1" x14ac:dyDescent="0.35">
      <c r="DG11933" s="156"/>
    </row>
    <row r="11934" spans="111:111" ht="15" thickBot="1" x14ac:dyDescent="0.35">
      <c r="DG11934" s="156"/>
    </row>
    <row r="11935" spans="111:111" ht="15" thickBot="1" x14ac:dyDescent="0.35">
      <c r="DG11935" s="156"/>
    </row>
    <row r="11936" spans="111:111" ht="15" thickBot="1" x14ac:dyDescent="0.35">
      <c r="DG11936" s="156"/>
    </row>
    <row r="11937" spans="111:111" ht="15" thickBot="1" x14ac:dyDescent="0.35">
      <c r="DG11937" s="156"/>
    </row>
    <row r="11938" spans="111:111" ht="15" thickBot="1" x14ac:dyDescent="0.35">
      <c r="DG11938" s="156"/>
    </row>
    <row r="11939" spans="111:111" ht="15" thickBot="1" x14ac:dyDescent="0.35">
      <c r="DG11939" s="156"/>
    </row>
    <row r="11940" spans="111:111" ht="15" thickBot="1" x14ac:dyDescent="0.35">
      <c r="DG11940" s="156"/>
    </row>
    <row r="11941" spans="111:111" ht="15" thickBot="1" x14ac:dyDescent="0.35">
      <c r="DG11941" s="156"/>
    </row>
    <row r="11942" spans="111:111" ht="15" thickBot="1" x14ac:dyDescent="0.35">
      <c r="DG11942" s="156"/>
    </row>
    <row r="11943" spans="111:111" ht="15" thickBot="1" x14ac:dyDescent="0.35">
      <c r="DG11943" s="156"/>
    </row>
    <row r="11944" spans="111:111" ht="15" thickBot="1" x14ac:dyDescent="0.35">
      <c r="DG11944" s="156"/>
    </row>
    <row r="11945" spans="111:111" ht="15" thickBot="1" x14ac:dyDescent="0.35">
      <c r="DG11945" s="156"/>
    </row>
    <row r="11946" spans="111:111" ht="15" thickBot="1" x14ac:dyDescent="0.35">
      <c r="DG11946" s="156"/>
    </row>
    <row r="11947" spans="111:111" ht="15" thickBot="1" x14ac:dyDescent="0.35">
      <c r="DG11947" s="156"/>
    </row>
    <row r="11948" spans="111:111" ht="15" thickBot="1" x14ac:dyDescent="0.35">
      <c r="DG11948" s="156"/>
    </row>
    <row r="11949" spans="111:111" ht="15" thickBot="1" x14ac:dyDescent="0.35">
      <c r="DG11949" s="156"/>
    </row>
    <row r="11950" spans="111:111" ht="15" thickBot="1" x14ac:dyDescent="0.35">
      <c r="DG11950" s="156"/>
    </row>
    <row r="11951" spans="111:111" ht="15" thickBot="1" x14ac:dyDescent="0.35">
      <c r="DG11951" s="156"/>
    </row>
    <row r="11952" spans="111:111" ht="15" thickBot="1" x14ac:dyDescent="0.35">
      <c r="DG11952" s="156"/>
    </row>
    <row r="11953" spans="111:111" ht="15" thickBot="1" x14ac:dyDescent="0.35">
      <c r="DG11953" s="156"/>
    </row>
    <row r="11954" spans="111:111" ht="15" thickBot="1" x14ac:dyDescent="0.35">
      <c r="DG11954" s="156"/>
    </row>
    <row r="11955" spans="111:111" ht="15" thickBot="1" x14ac:dyDescent="0.35">
      <c r="DG11955" s="156"/>
    </row>
    <row r="11956" spans="111:111" ht="15" thickBot="1" x14ac:dyDescent="0.35">
      <c r="DG11956" s="156"/>
    </row>
    <row r="11957" spans="111:111" ht="15" thickBot="1" x14ac:dyDescent="0.35">
      <c r="DG11957" s="156"/>
    </row>
    <row r="11958" spans="111:111" ht="15" thickBot="1" x14ac:dyDescent="0.35">
      <c r="DG11958" s="156"/>
    </row>
    <row r="11959" spans="111:111" ht="15" thickBot="1" x14ac:dyDescent="0.35">
      <c r="DG11959" s="156"/>
    </row>
    <row r="11960" spans="111:111" ht="15" thickBot="1" x14ac:dyDescent="0.35">
      <c r="DG11960" s="156"/>
    </row>
    <row r="11961" spans="111:111" ht="15" thickBot="1" x14ac:dyDescent="0.35">
      <c r="DG11961" s="156"/>
    </row>
    <row r="11962" spans="111:111" ht="15" thickBot="1" x14ac:dyDescent="0.35">
      <c r="DG11962" s="156"/>
    </row>
    <row r="11963" spans="111:111" ht="15" thickBot="1" x14ac:dyDescent="0.35">
      <c r="DG11963" s="156"/>
    </row>
    <row r="11964" spans="111:111" ht="15" thickBot="1" x14ac:dyDescent="0.35">
      <c r="DG11964" s="156"/>
    </row>
    <row r="11965" spans="111:111" ht="15" thickBot="1" x14ac:dyDescent="0.35">
      <c r="DG11965" s="156"/>
    </row>
    <row r="11966" spans="111:111" ht="15" thickBot="1" x14ac:dyDescent="0.35">
      <c r="DG11966" s="156"/>
    </row>
    <row r="11967" spans="111:111" ht="15" thickBot="1" x14ac:dyDescent="0.35">
      <c r="DG11967" s="156"/>
    </row>
    <row r="11968" spans="111:111" ht="15" thickBot="1" x14ac:dyDescent="0.35">
      <c r="DG11968" s="156"/>
    </row>
    <row r="11969" spans="111:111" ht="15" thickBot="1" x14ac:dyDescent="0.35">
      <c r="DG11969" s="156"/>
    </row>
    <row r="11970" spans="111:111" ht="15" thickBot="1" x14ac:dyDescent="0.35">
      <c r="DG11970" s="156"/>
    </row>
    <row r="11971" spans="111:111" ht="15" thickBot="1" x14ac:dyDescent="0.35">
      <c r="DG11971" s="156"/>
    </row>
    <row r="11972" spans="111:111" ht="15" thickBot="1" x14ac:dyDescent="0.35">
      <c r="DG11972" s="156"/>
    </row>
    <row r="11973" spans="111:111" ht="15" thickBot="1" x14ac:dyDescent="0.35">
      <c r="DG11973" s="156"/>
    </row>
    <row r="11974" spans="111:111" ht="15" thickBot="1" x14ac:dyDescent="0.35">
      <c r="DG11974" s="156"/>
    </row>
    <row r="11975" spans="111:111" ht="15" thickBot="1" x14ac:dyDescent="0.35">
      <c r="DG11975" s="156"/>
    </row>
    <row r="11976" spans="111:111" ht="15" thickBot="1" x14ac:dyDescent="0.35">
      <c r="DG11976" s="156"/>
    </row>
    <row r="11977" spans="111:111" ht="15" thickBot="1" x14ac:dyDescent="0.35">
      <c r="DG11977" s="156"/>
    </row>
    <row r="11978" spans="111:111" ht="15" thickBot="1" x14ac:dyDescent="0.35">
      <c r="DG11978" s="156"/>
    </row>
    <row r="11979" spans="111:111" ht="15" thickBot="1" x14ac:dyDescent="0.35">
      <c r="DG11979" s="156"/>
    </row>
    <row r="11980" spans="111:111" ht="15" thickBot="1" x14ac:dyDescent="0.35">
      <c r="DG11980" s="156"/>
    </row>
    <row r="11981" spans="111:111" ht="15" thickBot="1" x14ac:dyDescent="0.35">
      <c r="DG11981" s="156"/>
    </row>
    <row r="11982" spans="111:111" ht="15" thickBot="1" x14ac:dyDescent="0.35">
      <c r="DG11982" s="156"/>
    </row>
    <row r="11983" spans="111:111" ht="15" thickBot="1" x14ac:dyDescent="0.35">
      <c r="DG11983" s="156"/>
    </row>
    <row r="11984" spans="111:111" ht="15" thickBot="1" x14ac:dyDescent="0.35">
      <c r="DG11984" s="156"/>
    </row>
    <row r="11985" spans="111:111" ht="15" thickBot="1" x14ac:dyDescent="0.35">
      <c r="DG11985" s="156"/>
    </row>
    <row r="11986" spans="111:111" ht="15" thickBot="1" x14ac:dyDescent="0.35">
      <c r="DG11986" s="156"/>
    </row>
    <row r="11987" spans="111:111" ht="15" thickBot="1" x14ac:dyDescent="0.35">
      <c r="DG11987" s="156"/>
    </row>
    <row r="11988" spans="111:111" ht="15" thickBot="1" x14ac:dyDescent="0.35">
      <c r="DG11988" s="156"/>
    </row>
    <row r="11989" spans="111:111" ht="15" thickBot="1" x14ac:dyDescent="0.35">
      <c r="DG11989" s="156"/>
    </row>
    <row r="11990" spans="111:111" ht="15" thickBot="1" x14ac:dyDescent="0.35">
      <c r="DG11990" s="156"/>
    </row>
    <row r="11991" spans="111:111" ht="15" thickBot="1" x14ac:dyDescent="0.35">
      <c r="DG11991" s="156"/>
    </row>
    <row r="11992" spans="111:111" ht="15" thickBot="1" x14ac:dyDescent="0.35">
      <c r="DG11992" s="156"/>
    </row>
    <row r="11993" spans="111:111" ht="15" thickBot="1" x14ac:dyDescent="0.35">
      <c r="DG11993" s="156"/>
    </row>
    <row r="11994" spans="111:111" ht="15" thickBot="1" x14ac:dyDescent="0.35">
      <c r="DG11994" s="156"/>
    </row>
    <row r="11995" spans="111:111" ht="15" thickBot="1" x14ac:dyDescent="0.35">
      <c r="DG11995" s="156"/>
    </row>
    <row r="11996" spans="111:111" ht="15" thickBot="1" x14ac:dyDescent="0.35">
      <c r="DG11996" s="156"/>
    </row>
    <row r="11997" spans="111:111" ht="15" thickBot="1" x14ac:dyDescent="0.35">
      <c r="DG11997" s="156"/>
    </row>
    <row r="11998" spans="111:111" ht="15" thickBot="1" x14ac:dyDescent="0.35">
      <c r="DG11998" s="156"/>
    </row>
    <row r="11999" spans="111:111" ht="15" thickBot="1" x14ac:dyDescent="0.35">
      <c r="DG11999" s="156"/>
    </row>
    <row r="12000" spans="111:111" ht="15" thickBot="1" x14ac:dyDescent="0.35">
      <c r="DG12000" s="156"/>
    </row>
    <row r="12001" spans="111:111" ht="15" thickBot="1" x14ac:dyDescent="0.35">
      <c r="DG12001" s="156"/>
    </row>
    <row r="12002" spans="111:111" ht="15" thickBot="1" x14ac:dyDescent="0.35">
      <c r="DG12002" s="156"/>
    </row>
    <row r="12003" spans="111:111" ht="15" thickBot="1" x14ac:dyDescent="0.35">
      <c r="DG12003" s="156"/>
    </row>
    <row r="12004" spans="111:111" ht="15" thickBot="1" x14ac:dyDescent="0.35">
      <c r="DG12004" s="156"/>
    </row>
    <row r="12005" spans="111:111" ht="15" thickBot="1" x14ac:dyDescent="0.35">
      <c r="DG12005" s="156"/>
    </row>
    <row r="12006" spans="111:111" ht="15" thickBot="1" x14ac:dyDescent="0.35">
      <c r="DG12006" s="156"/>
    </row>
    <row r="12007" spans="111:111" ht="15" thickBot="1" x14ac:dyDescent="0.35">
      <c r="DG12007" s="156"/>
    </row>
    <row r="12008" spans="111:111" ht="15" thickBot="1" x14ac:dyDescent="0.35">
      <c r="DG12008" s="156"/>
    </row>
    <row r="12009" spans="111:111" ht="15" thickBot="1" x14ac:dyDescent="0.35">
      <c r="DG12009" s="156"/>
    </row>
    <row r="12010" spans="111:111" ht="15" thickBot="1" x14ac:dyDescent="0.35">
      <c r="DG12010" s="156"/>
    </row>
    <row r="12011" spans="111:111" ht="15" thickBot="1" x14ac:dyDescent="0.35">
      <c r="DG12011" s="156"/>
    </row>
    <row r="12012" spans="111:111" ht="15" thickBot="1" x14ac:dyDescent="0.35">
      <c r="DG12012" s="156"/>
    </row>
    <row r="12013" spans="111:111" ht="15" thickBot="1" x14ac:dyDescent="0.35">
      <c r="DG12013" s="156"/>
    </row>
    <row r="12014" spans="111:111" ht="15" thickBot="1" x14ac:dyDescent="0.35">
      <c r="DG12014" s="156"/>
    </row>
    <row r="12015" spans="111:111" ht="15" thickBot="1" x14ac:dyDescent="0.35">
      <c r="DG12015" s="156"/>
    </row>
    <row r="12016" spans="111:111" ht="15" thickBot="1" x14ac:dyDescent="0.35">
      <c r="DG12016" s="156"/>
    </row>
    <row r="12017" spans="111:111" ht="15" thickBot="1" x14ac:dyDescent="0.35">
      <c r="DG12017" s="156"/>
    </row>
    <row r="12018" spans="111:111" ht="15" thickBot="1" x14ac:dyDescent="0.35">
      <c r="DG12018" s="156"/>
    </row>
    <row r="12019" spans="111:111" ht="15" thickBot="1" x14ac:dyDescent="0.35">
      <c r="DG12019" s="156"/>
    </row>
    <row r="12020" spans="111:111" ht="15" thickBot="1" x14ac:dyDescent="0.35">
      <c r="DG12020" s="156"/>
    </row>
    <row r="12021" spans="111:111" ht="15" thickBot="1" x14ac:dyDescent="0.35">
      <c r="DG12021" s="156"/>
    </row>
    <row r="12022" spans="111:111" ht="15" thickBot="1" x14ac:dyDescent="0.35">
      <c r="DG12022" s="156"/>
    </row>
    <row r="12023" spans="111:111" ht="15" thickBot="1" x14ac:dyDescent="0.35">
      <c r="DG12023" s="156"/>
    </row>
    <row r="12024" spans="111:111" ht="15" thickBot="1" x14ac:dyDescent="0.35">
      <c r="DG12024" s="156"/>
    </row>
    <row r="12025" spans="111:111" ht="15" thickBot="1" x14ac:dyDescent="0.35">
      <c r="DG12025" s="156"/>
    </row>
    <row r="12026" spans="111:111" ht="15" thickBot="1" x14ac:dyDescent="0.35">
      <c r="DG12026" s="156"/>
    </row>
    <row r="12027" spans="111:111" ht="15" thickBot="1" x14ac:dyDescent="0.35">
      <c r="DG12027" s="156"/>
    </row>
    <row r="12028" spans="111:111" ht="15" thickBot="1" x14ac:dyDescent="0.35">
      <c r="DG12028" s="156"/>
    </row>
    <row r="12029" spans="111:111" ht="15" thickBot="1" x14ac:dyDescent="0.35">
      <c r="DG12029" s="156"/>
    </row>
    <row r="12030" spans="111:111" ht="15" thickBot="1" x14ac:dyDescent="0.35">
      <c r="DG12030" s="156"/>
    </row>
    <row r="12031" spans="111:111" ht="15" thickBot="1" x14ac:dyDescent="0.35">
      <c r="DG12031" s="156"/>
    </row>
    <row r="12032" spans="111:111" ht="15" thickBot="1" x14ac:dyDescent="0.35">
      <c r="DG12032" s="156"/>
    </row>
    <row r="12033" spans="111:111" ht="15" thickBot="1" x14ac:dyDescent="0.35">
      <c r="DG12033" s="156"/>
    </row>
    <row r="12034" spans="111:111" ht="15" thickBot="1" x14ac:dyDescent="0.35">
      <c r="DG12034" s="156"/>
    </row>
    <row r="12035" spans="111:111" ht="15" thickBot="1" x14ac:dyDescent="0.35">
      <c r="DG12035" s="156"/>
    </row>
    <row r="12036" spans="111:111" ht="15" thickBot="1" x14ac:dyDescent="0.35">
      <c r="DG12036" s="156"/>
    </row>
    <row r="12037" spans="111:111" ht="15" thickBot="1" x14ac:dyDescent="0.35">
      <c r="DG12037" s="156"/>
    </row>
    <row r="12038" spans="111:111" ht="15" thickBot="1" x14ac:dyDescent="0.35">
      <c r="DG12038" s="156"/>
    </row>
    <row r="12039" spans="111:111" ht="15" thickBot="1" x14ac:dyDescent="0.35">
      <c r="DG12039" s="156"/>
    </row>
    <row r="12040" spans="111:111" ht="15" thickBot="1" x14ac:dyDescent="0.35">
      <c r="DG12040" s="156"/>
    </row>
    <row r="12041" spans="111:111" ht="15" thickBot="1" x14ac:dyDescent="0.35">
      <c r="DG12041" s="156"/>
    </row>
    <row r="12042" spans="111:111" ht="15" thickBot="1" x14ac:dyDescent="0.35">
      <c r="DG12042" s="156"/>
    </row>
    <row r="12043" spans="111:111" ht="15" thickBot="1" x14ac:dyDescent="0.35">
      <c r="DG12043" s="156"/>
    </row>
    <row r="12044" spans="111:111" ht="15" thickBot="1" x14ac:dyDescent="0.35">
      <c r="DG12044" s="156"/>
    </row>
    <row r="12045" spans="111:111" ht="15" thickBot="1" x14ac:dyDescent="0.35">
      <c r="DG12045" s="156"/>
    </row>
    <row r="12046" spans="111:111" ht="15" thickBot="1" x14ac:dyDescent="0.35">
      <c r="DG12046" s="156"/>
    </row>
    <row r="12047" spans="111:111" ht="15" thickBot="1" x14ac:dyDescent="0.35">
      <c r="DG12047" s="156"/>
    </row>
    <row r="12048" spans="111:111" ht="15" thickBot="1" x14ac:dyDescent="0.35">
      <c r="DG12048" s="156"/>
    </row>
    <row r="12049" spans="111:111" ht="15" thickBot="1" x14ac:dyDescent="0.35">
      <c r="DG12049" s="156"/>
    </row>
    <row r="12050" spans="111:111" ht="15" thickBot="1" x14ac:dyDescent="0.35">
      <c r="DG12050" s="156"/>
    </row>
    <row r="12051" spans="111:111" ht="15" thickBot="1" x14ac:dyDescent="0.35">
      <c r="DG12051" s="156"/>
    </row>
    <row r="12052" spans="111:111" ht="15" thickBot="1" x14ac:dyDescent="0.35">
      <c r="DG12052" s="156"/>
    </row>
    <row r="12053" spans="111:111" ht="15" thickBot="1" x14ac:dyDescent="0.35">
      <c r="DG12053" s="156"/>
    </row>
    <row r="12054" spans="111:111" ht="15" thickBot="1" x14ac:dyDescent="0.35">
      <c r="DG12054" s="156"/>
    </row>
    <row r="12055" spans="111:111" ht="15" thickBot="1" x14ac:dyDescent="0.35">
      <c r="DG12055" s="156"/>
    </row>
    <row r="12056" spans="111:111" ht="15" thickBot="1" x14ac:dyDescent="0.35">
      <c r="DG12056" s="156"/>
    </row>
    <row r="12057" spans="111:111" ht="15" thickBot="1" x14ac:dyDescent="0.35">
      <c r="DG12057" s="156"/>
    </row>
    <row r="12058" spans="111:111" ht="15" thickBot="1" x14ac:dyDescent="0.35">
      <c r="DG12058" s="156"/>
    </row>
    <row r="12059" spans="111:111" ht="15" thickBot="1" x14ac:dyDescent="0.35">
      <c r="DG12059" s="156"/>
    </row>
    <row r="12060" spans="111:111" ht="15" thickBot="1" x14ac:dyDescent="0.35">
      <c r="DG12060" s="156"/>
    </row>
    <row r="12061" spans="111:111" ht="15" thickBot="1" x14ac:dyDescent="0.35">
      <c r="DG12061" s="156"/>
    </row>
    <row r="12062" spans="111:111" ht="15" thickBot="1" x14ac:dyDescent="0.35">
      <c r="DG12062" s="156"/>
    </row>
    <row r="12063" spans="111:111" ht="15" thickBot="1" x14ac:dyDescent="0.35">
      <c r="DG12063" s="156"/>
    </row>
    <row r="12064" spans="111:111" ht="15" thickBot="1" x14ac:dyDescent="0.35">
      <c r="DG12064" s="156"/>
    </row>
    <row r="12065" spans="111:111" ht="15" thickBot="1" x14ac:dyDescent="0.35">
      <c r="DG12065" s="156"/>
    </row>
    <row r="12066" spans="111:111" ht="15" thickBot="1" x14ac:dyDescent="0.35">
      <c r="DG12066" s="156"/>
    </row>
    <row r="12067" spans="111:111" ht="15" thickBot="1" x14ac:dyDescent="0.35">
      <c r="DG12067" s="156"/>
    </row>
    <row r="12068" spans="111:111" ht="15" thickBot="1" x14ac:dyDescent="0.35">
      <c r="DG12068" s="156"/>
    </row>
    <row r="12069" spans="111:111" ht="15" thickBot="1" x14ac:dyDescent="0.35">
      <c r="DG12069" s="156"/>
    </row>
    <row r="12070" spans="111:111" ht="15" thickBot="1" x14ac:dyDescent="0.35">
      <c r="DG12070" s="156"/>
    </row>
    <row r="12071" spans="111:111" ht="15" thickBot="1" x14ac:dyDescent="0.35">
      <c r="DG12071" s="156"/>
    </row>
    <row r="12072" spans="111:111" ht="15" thickBot="1" x14ac:dyDescent="0.35">
      <c r="DG12072" s="156"/>
    </row>
    <row r="12073" spans="111:111" ht="15" thickBot="1" x14ac:dyDescent="0.35">
      <c r="DG12073" s="156"/>
    </row>
    <row r="12074" spans="111:111" ht="15" thickBot="1" x14ac:dyDescent="0.35">
      <c r="DG12074" s="156"/>
    </row>
    <row r="12075" spans="111:111" ht="15" thickBot="1" x14ac:dyDescent="0.35">
      <c r="DG12075" s="156"/>
    </row>
    <row r="12076" spans="111:111" ht="15" thickBot="1" x14ac:dyDescent="0.35">
      <c r="DG12076" s="156"/>
    </row>
    <row r="12077" spans="111:111" ht="15" thickBot="1" x14ac:dyDescent="0.35">
      <c r="DG12077" s="156"/>
    </row>
    <row r="12078" spans="111:111" ht="15" thickBot="1" x14ac:dyDescent="0.35">
      <c r="DG12078" s="156"/>
    </row>
    <row r="12079" spans="111:111" ht="15" thickBot="1" x14ac:dyDescent="0.35">
      <c r="DG12079" s="156"/>
    </row>
    <row r="12080" spans="111:111" ht="15" thickBot="1" x14ac:dyDescent="0.35">
      <c r="DG12080" s="156"/>
    </row>
    <row r="12081" spans="111:111" ht="15" thickBot="1" x14ac:dyDescent="0.35">
      <c r="DG12081" s="156"/>
    </row>
    <row r="12082" spans="111:111" ht="15" thickBot="1" x14ac:dyDescent="0.35">
      <c r="DG12082" s="156"/>
    </row>
    <row r="12083" spans="111:111" ht="15" thickBot="1" x14ac:dyDescent="0.35">
      <c r="DG12083" s="156"/>
    </row>
    <row r="12084" spans="111:111" ht="15" thickBot="1" x14ac:dyDescent="0.35">
      <c r="DG12084" s="156"/>
    </row>
    <row r="12085" spans="111:111" ht="15" thickBot="1" x14ac:dyDescent="0.35">
      <c r="DG12085" s="156"/>
    </row>
    <row r="12086" spans="111:111" ht="15" thickBot="1" x14ac:dyDescent="0.35">
      <c r="DG12086" s="156"/>
    </row>
    <row r="12087" spans="111:111" ht="15" thickBot="1" x14ac:dyDescent="0.35">
      <c r="DG12087" s="156"/>
    </row>
    <row r="12088" spans="111:111" ht="15" thickBot="1" x14ac:dyDescent="0.35">
      <c r="DG12088" s="156"/>
    </row>
    <row r="12089" spans="111:111" ht="15" thickBot="1" x14ac:dyDescent="0.35">
      <c r="DG12089" s="156"/>
    </row>
    <row r="12090" spans="111:111" ht="15" thickBot="1" x14ac:dyDescent="0.35">
      <c r="DG12090" s="156"/>
    </row>
    <row r="12091" spans="111:111" ht="15" thickBot="1" x14ac:dyDescent="0.35">
      <c r="DG12091" s="156"/>
    </row>
    <row r="12092" spans="111:111" ht="15" thickBot="1" x14ac:dyDescent="0.35">
      <c r="DG12092" s="156"/>
    </row>
    <row r="12093" spans="111:111" ht="15" thickBot="1" x14ac:dyDescent="0.35">
      <c r="DG12093" s="156"/>
    </row>
    <row r="12094" spans="111:111" ht="15" thickBot="1" x14ac:dyDescent="0.35">
      <c r="DG12094" s="156"/>
    </row>
    <row r="12095" spans="111:111" ht="15" thickBot="1" x14ac:dyDescent="0.35">
      <c r="DG12095" s="156"/>
    </row>
    <row r="12096" spans="111:111" ht="15" thickBot="1" x14ac:dyDescent="0.35">
      <c r="DG12096" s="156"/>
    </row>
    <row r="12097" spans="111:111" ht="15" thickBot="1" x14ac:dyDescent="0.35">
      <c r="DG12097" s="156"/>
    </row>
    <row r="12098" spans="111:111" ht="15" thickBot="1" x14ac:dyDescent="0.35">
      <c r="DG12098" s="156"/>
    </row>
    <row r="12099" spans="111:111" ht="15" thickBot="1" x14ac:dyDescent="0.35">
      <c r="DG12099" s="156"/>
    </row>
    <row r="12100" spans="111:111" ht="15" thickBot="1" x14ac:dyDescent="0.35">
      <c r="DG12100" s="156"/>
    </row>
    <row r="12101" spans="111:111" ht="15" thickBot="1" x14ac:dyDescent="0.35">
      <c r="DG12101" s="156"/>
    </row>
    <row r="12102" spans="111:111" ht="15" thickBot="1" x14ac:dyDescent="0.35">
      <c r="DG12102" s="156"/>
    </row>
    <row r="12103" spans="111:111" ht="15" thickBot="1" x14ac:dyDescent="0.35">
      <c r="DG12103" s="156"/>
    </row>
    <row r="12104" spans="111:111" ht="15" thickBot="1" x14ac:dyDescent="0.35">
      <c r="DG12104" s="156"/>
    </row>
    <row r="12105" spans="111:111" ht="15" thickBot="1" x14ac:dyDescent="0.35">
      <c r="DG12105" s="156"/>
    </row>
    <row r="12106" spans="111:111" ht="15" thickBot="1" x14ac:dyDescent="0.35">
      <c r="DG12106" s="156"/>
    </row>
    <row r="12107" spans="111:111" ht="15" thickBot="1" x14ac:dyDescent="0.35">
      <c r="DG12107" s="156"/>
    </row>
    <row r="12108" spans="111:111" ht="15" thickBot="1" x14ac:dyDescent="0.35">
      <c r="DG12108" s="156"/>
    </row>
    <row r="12109" spans="111:111" ht="15" thickBot="1" x14ac:dyDescent="0.35">
      <c r="DG12109" s="156"/>
    </row>
    <row r="12110" spans="111:111" ht="15" thickBot="1" x14ac:dyDescent="0.35">
      <c r="DG12110" s="156"/>
    </row>
    <row r="12111" spans="111:111" ht="15" thickBot="1" x14ac:dyDescent="0.35">
      <c r="DG12111" s="156"/>
    </row>
    <row r="12112" spans="111:111" ht="15" thickBot="1" x14ac:dyDescent="0.35">
      <c r="DG12112" s="156"/>
    </row>
    <row r="12113" spans="111:111" ht="15" thickBot="1" x14ac:dyDescent="0.35">
      <c r="DG12113" s="156"/>
    </row>
    <row r="12114" spans="111:111" ht="15" thickBot="1" x14ac:dyDescent="0.35">
      <c r="DG12114" s="156"/>
    </row>
    <row r="12115" spans="111:111" ht="15" thickBot="1" x14ac:dyDescent="0.35">
      <c r="DG12115" s="156"/>
    </row>
    <row r="12116" spans="111:111" ht="15" thickBot="1" x14ac:dyDescent="0.35">
      <c r="DG12116" s="156"/>
    </row>
    <row r="12117" spans="111:111" ht="15" thickBot="1" x14ac:dyDescent="0.35">
      <c r="DG12117" s="156"/>
    </row>
    <row r="12118" spans="111:111" ht="15" thickBot="1" x14ac:dyDescent="0.35">
      <c r="DG12118" s="156"/>
    </row>
    <row r="12119" spans="111:111" ht="15" thickBot="1" x14ac:dyDescent="0.35">
      <c r="DG12119" s="156"/>
    </row>
    <row r="12120" spans="111:111" ht="15" thickBot="1" x14ac:dyDescent="0.35">
      <c r="DG12120" s="156"/>
    </row>
    <row r="12121" spans="111:111" ht="15" thickBot="1" x14ac:dyDescent="0.35">
      <c r="DG12121" s="156"/>
    </row>
    <row r="12122" spans="111:111" ht="15" thickBot="1" x14ac:dyDescent="0.35">
      <c r="DG12122" s="156"/>
    </row>
    <row r="12123" spans="111:111" ht="15" thickBot="1" x14ac:dyDescent="0.35">
      <c r="DG12123" s="156"/>
    </row>
    <row r="12124" spans="111:111" ht="15" thickBot="1" x14ac:dyDescent="0.35">
      <c r="DG12124" s="156"/>
    </row>
    <row r="12125" spans="111:111" ht="15" thickBot="1" x14ac:dyDescent="0.35">
      <c r="DG12125" s="156"/>
    </row>
    <row r="12126" spans="111:111" ht="15" thickBot="1" x14ac:dyDescent="0.35">
      <c r="DG12126" s="156"/>
    </row>
    <row r="12127" spans="111:111" ht="15" thickBot="1" x14ac:dyDescent="0.35">
      <c r="DG12127" s="156"/>
    </row>
    <row r="12128" spans="111:111" ht="15" thickBot="1" x14ac:dyDescent="0.35">
      <c r="DG12128" s="156"/>
    </row>
    <row r="12129" spans="111:111" ht="15" thickBot="1" x14ac:dyDescent="0.35">
      <c r="DG12129" s="156"/>
    </row>
    <row r="12130" spans="111:111" ht="15" thickBot="1" x14ac:dyDescent="0.35">
      <c r="DG12130" s="156"/>
    </row>
    <row r="12131" spans="111:111" ht="15" thickBot="1" x14ac:dyDescent="0.35">
      <c r="DG12131" s="156"/>
    </row>
    <row r="12132" spans="111:111" ht="15" thickBot="1" x14ac:dyDescent="0.35">
      <c r="DG12132" s="156"/>
    </row>
    <row r="12133" spans="111:111" ht="15" thickBot="1" x14ac:dyDescent="0.35">
      <c r="DG12133" s="156"/>
    </row>
    <row r="12134" spans="111:111" ht="15" thickBot="1" x14ac:dyDescent="0.35">
      <c r="DG12134" s="156"/>
    </row>
    <row r="12135" spans="111:111" ht="15" thickBot="1" x14ac:dyDescent="0.35">
      <c r="DG12135" s="156"/>
    </row>
    <row r="12136" spans="111:111" ht="15" thickBot="1" x14ac:dyDescent="0.35">
      <c r="DG12136" s="156"/>
    </row>
    <row r="12137" spans="111:111" ht="15" thickBot="1" x14ac:dyDescent="0.35">
      <c r="DG12137" s="156"/>
    </row>
    <row r="12138" spans="111:111" ht="15" thickBot="1" x14ac:dyDescent="0.35">
      <c r="DG12138" s="156"/>
    </row>
    <row r="12139" spans="111:111" ht="15" thickBot="1" x14ac:dyDescent="0.35">
      <c r="DG12139" s="156"/>
    </row>
    <row r="12140" spans="111:111" ht="15" thickBot="1" x14ac:dyDescent="0.35">
      <c r="DG12140" s="156"/>
    </row>
    <row r="12141" spans="111:111" ht="15" thickBot="1" x14ac:dyDescent="0.35">
      <c r="DG12141" s="156"/>
    </row>
    <row r="12142" spans="111:111" ht="15" thickBot="1" x14ac:dyDescent="0.35">
      <c r="DG12142" s="156"/>
    </row>
    <row r="12143" spans="111:111" ht="15" thickBot="1" x14ac:dyDescent="0.35">
      <c r="DG12143" s="156"/>
    </row>
    <row r="12144" spans="111:111" ht="15" thickBot="1" x14ac:dyDescent="0.35">
      <c r="DG12144" s="156"/>
    </row>
    <row r="12145" spans="111:111" ht="15" thickBot="1" x14ac:dyDescent="0.35">
      <c r="DG12145" s="156"/>
    </row>
    <row r="12146" spans="111:111" ht="15" thickBot="1" x14ac:dyDescent="0.35">
      <c r="DG12146" s="156"/>
    </row>
    <row r="12147" spans="111:111" ht="15" thickBot="1" x14ac:dyDescent="0.35">
      <c r="DG12147" s="156"/>
    </row>
    <row r="12148" spans="111:111" ht="15" thickBot="1" x14ac:dyDescent="0.35">
      <c r="DG12148" s="156"/>
    </row>
    <row r="12149" spans="111:111" ht="15" thickBot="1" x14ac:dyDescent="0.35">
      <c r="DG12149" s="156"/>
    </row>
    <row r="12150" spans="111:111" ht="15" thickBot="1" x14ac:dyDescent="0.35">
      <c r="DG12150" s="156"/>
    </row>
    <row r="12151" spans="111:111" ht="15" thickBot="1" x14ac:dyDescent="0.35">
      <c r="DG12151" s="156"/>
    </row>
    <row r="12152" spans="111:111" ht="15" thickBot="1" x14ac:dyDescent="0.35">
      <c r="DG12152" s="156"/>
    </row>
    <row r="12153" spans="111:111" ht="15" thickBot="1" x14ac:dyDescent="0.35">
      <c r="DG12153" s="156"/>
    </row>
    <row r="12154" spans="111:111" ht="15" thickBot="1" x14ac:dyDescent="0.35">
      <c r="DG12154" s="156"/>
    </row>
    <row r="12155" spans="111:111" ht="15" thickBot="1" x14ac:dyDescent="0.35">
      <c r="DG12155" s="156"/>
    </row>
    <row r="12156" spans="111:111" ht="15" thickBot="1" x14ac:dyDescent="0.35">
      <c r="DG12156" s="156"/>
    </row>
    <row r="12157" spans="111:111" ht="15" thickBot="1" x14ac:dyDescent="0.35">
      <c r="DG12157" s="156"/>
    </row>
    <row r="12158" spans="111:111" ht="15" thickBot="1" x14ac:dyDescent="0.35">
      <c r="DG12158" s="156"/>
    </row>
    <row r="12159" spans="111:111" ht="15" thickBot="1" x14ac:dyDescent="0.35">
      <c r="DG12159" s="156"/>
    </row>
    <row r="12160" spans="111:111" ht="15" thickBot="1" x14ac:dyDescent="0.35">
      <c r="DG12160" s="156"/>
    </row>
    <row r="12161" spans="111:111" ht="15" thickBot="1" x14ac:dyDescent="0.35">
      <c r="DG12161" s="156"/>
    </row>
    <row r="12162" spans="111:111" ht="15" thickBot="1" x14ac:dyDescent="0.35">
      <c r="DG12162" s="156"/>
    </row>
    <row r="12163" spans="111:111" ht="15" thickBot="1" x14ac:dyDescent="0.35">
      <c r="DG12163" s="156"/>
    </row>
    <row r="12164" spans="111:111" ht="15" thickBot="1" x14ac:dyDescent="0.35">
      <c r="DG12164" s="156"/>
    </row>
    <row r="12165" spans="111:111" ht="15" thickBot="1" x14ac:dyDescent="0.35">
      <c r="DG12165" s="156"/>
    </row>
    <row r="12166" spans="111:111" ht="15" thickBot="1" x14ac:dyDescent="0.35">
      <c r="DG12166" s="156"/>
    </row>
    <row r="12167" spans="111:111" ht="15" thickBot="1" x14ac:dyDescent="0.35">
      <c r="DG12167" s="156"/>
    </row>
    <row r="12168" spans="111:111" ht="15" thickBot="1" x14ac:dyDescent="0.35">
      <c r="DG12168" s="156"/>
    </row>
    <row r="12169" spans="111:111" ht="15" thickBot="1" x14ac:dyDescent="0.35">
      <c r="DG12169" s="156"/>
    </row>
    <row r="12170" spans="111:111" ht="15" thickBot="1" x14ac:dyDescent="0.35">
      <c r="DG12170" s="156"/>
    </row>
    <row r="12171" spans="111:111" ht="15" thickBot="1" x14ac:dyDescent="0.35">
      <c r="DG12171" s="156"/>
    </row>
    <row r="12172" spans="111:111" ht="15" thickBot="1" x14ac:dyDescent="0.35">
      <c r="DG12172" s="156"/>
    </row>
    <row r="12173" spans="111:111" ht="15" thickBot="1" x14ac:dyDescent="0.35">
      <c r="DG12173" s="156"/>
    </row>
    <row r="12174" spans="111:111" ht="15" thickBot="1" x14ac:dyDescent="0.35">
      <c r="DG12174" s="156"/>
    </row>
    <row r="12175" spans="111:111" ht="15" thickBot="1" x14ac:dyDescent="0.35">
      <c r="DG12175" s="156"/>
    </row>
    <row r="12176" spans="111:111" ht="15" thickBot="1" x14ac:dyDescent="0.35">
      <c r="DG12176" s="156"/>
    </row>
    <row r="12177" spans="111:111" ht="15" thickBot="1" x14ac:dyDescent="0.35">
      <c r="DG12177" s="156"/>
    </row>
    <row r="12178" spans="111:111" ht="15" thickBot="1" x14ac:dyDescent="0.35">
      <c r="DG12178" s="156"/>
    </row>
    <row r="12179" spans="111:111" ht="15" thickBot="1" x14ac:dyDescent="0.35">
      <c r="DG12179" s="156"/>
    </row>
    <row r="12180" spans="111:111" ht="15" thickBot="1" x14ac:dyDescent="0.35">
      <c r="DG12180" s="156"/>
    </row>
    <row r="12181" spans="111:111" ht="15" thickBot="1" x14ac:dyDescent="0.35">
      <c r="DG12181" s="156"/>
    </row>
    <row r="12182" spans="111:111" ht="15" thickBot="1" x14ac:dyDescent="0.35">
      <c r="DG12182" s="156"/>
    </row>
    <row r="12183" spans="111:111" ht="15" thickBot="1" x14ac:dyDescent="0.35">
      <c r="DG12183" s="156"/>
    </row>
    <row r="12184" spans="111:111" ht="15" thickBot="1" x14ac:dyDescent="0.35">
      <c r="DG12184" s="156"/>
    </row>
    <row r="12185" spans="111:111" ht="15" thickBot="1" x14ac:dyDescent="0.35">
      <c r="DG12185" s="156"/>
    </row>
    <row r="12186" spans="111:111" ht="15" thickBot="1" x14ac:dyDescent="0.35">
      <c r="DG12186" s="156"/>
    </row>
    <row r="12187" spans="111:111" ht="15" thickBot="1" x14ac:dyDescent="0.35">
      <c r="DG12187" s="156"/>
    </row>
    <row r="12188" spans="111:111" ht="15" thickBot="1" x14ac:dyDescent="0.35">
      <c r="DG12188" s="156"/>
    </row>
    <row r="12189" spans="111:111" ht="15" thickBot="1" x14ac:dyDescent="0.35">
      <c r="DG12189" s="156"/>
    </row>
    <row r="12190" spans="111:111" ht="15" thickBot="1" x14ac:dyDescent="0.35">
      <c r="DG12190" s="156"/>
    </row>
    <row r="12191" spans="111:111" ht="15" thickBot="1" x14ac:dyDescent="0.35">
      <c r="DG12191" s="156"/>
    </row>
    <row r="12192" spans="111:111" ht="15" thickBot="1" x14ac:dyDescent="0.35">
      <c r="DG12192" s="156"/>
    </row>
    <row r="12193" spans="111:111" ht="15" thickBot="1" x14ac:dyDescent="0.35">
      <c r="DG12193" s="156"/>
    </row>
    <row r="12194" spans="111:111" ht="15" thickBot="1" x14ac:dyDescent="0.35">
      <c r="DG12194" s="156"/>
    </row>
    <row r="12195" spans="111:111" ht="15" thickBot="1" x14ac:dyDescent="0.35">
      <c r="DG12195" s="156"/>
    </row>
    <row r="12196" spans="111:111" ht="15" thickBot="1" x14ac:dyDescent="0.35">
      <c r="DG12196" s="156"/>
    </row>
    <row r="12197" spans="111:111" ht="15" thickBot="1" x14ac:dyDescent="0.35">
      <c r="DG12197" s="156"/>
    </row>
    <row r="12198" spans="111:111" ht="15" thickBot="1" x14ac:dyDescent="0.35">
      <c r="DG12198" s="156"/>
    </row>
    <row r="12199" spans="111:111" ht="15" thickBot="1" x14ac:dyDescent="0.35">
      <c r="DG12199" s="156"/>
    </row>
    <row r="12200" spans="111:111" ht="15" thickBot="1" x14ac:dyDescent="0.35">
      <c r="DG12200" s="156"/>
    </row>
    <row r="12201" spans="111:111" ht="15" thickBot="1" x14ac:dyDescent="0.35">
      <c r="DG12201" s="156"/>
    </row>
    <row r="12202" spans="111:111" ht="15" thickBot="1" x14ac:dyDescent="0.35">
      <c r="DG12202" s="156"/>
    </row>
    <row r="12203" spans="111:111" ht="15" thickBot="1" x14ac:dyDescent="0.35">
      <c r="DG12203" s="156"/>
    </row>
    <row r="12204" spans="111:111" ht="15" thickBot="1" x14ac:dyDescent="0.35">
      <c r="DG12204" s="156"/>
    </row>
    <row r="12205" spans="111:111" ht="15" thickBot="1" x14ac:dyDescent="0.35">
      <c r="DG12205" s="156"/>
    </row>
    <row r="12206" spans="111:111" ht="15" thickBot="1" x14ac:dyDescent="0.35">
      <c r="DG12206" s="156"/>
    </row>
    <row r="12207" spans="111:111" ht="15" thickBot="1" x14ac:dyDescent="0.35">
      <c r="DG12207" s="156"/>
    </row>
    <row r="12208" spans="111:111" ht="15" thickBot="1" x14ac:dyDescent="0.35">
      <c r="DG12208" s="156"/>
    </row>
    <row r="12209" spans="111:111" ht="15" thickBot="1" x14ac:dyDescent="0.35">
      <c r="DG12209" s="156"/>
    </row>
    <row r="12210" spans="111:111" ht="15" thickBot="1" x14ac:dyDescent="0.35">
      <c r="DG12210" s="156"/>
    </row>
    <row r="12211" spans="111:111" ht="15" thickBot="1" x14ac:dyDescent="0.35">
      <c r="DG12211" s="156"/>
    </row>
    <row r="12212" spans="111:111" ht="15" thickBot="1" x14ac:dyDescent="0.35">
      <c r="DG12212" s="156"/>
    </row>
    <row r="12213" spans="111:111" ht="15" thickBot="1" x14ac:dyDescent="0.35">
      <c r="DG12213" s="156"/>
    </row>
    <row r="12214" spans="111:111" ht="15" thickBot="1" x14ac:dyDescent="0.35">
      <c r="DG12214" s="156"/>
    </row>
    <row r="12215" spans="111:111" ht="15" thickBot="1" x14ac:dyDescent="0.35">
      <c r="DG12215" s="156"/>
    </row>
    <row r="12216" spans="111:111" ht="15" thickBot="1" x14ac:dyDescent="0.35">
      <c r="DG12216" s="156"/>
    </row>
    <row r="12217" spans="111:111" ht="15" thickBot="1" x14ac:dyDescent="0.35">
      <c r="DG12217" s="156"/>
    </row>
    <row r="12218" spans="111:111" ht="15" thickBot="1" x14ac:dyDescent="0.35">
      <c r="DG12218" s="156"/>
    </row>
    <row r="12219" spans="111:111" ht="15" thickBot="1" x14ac:dyDescent="0.35">
      <c r="DG12219" s="156"/>
    </row>
    <row r="12220" spans="111:111" ht="15" thickBot="1" x14ac:dyDescent="0.35">
      <c r="DG12220" s="156"/>
    </row>
    <row r="12221" spans="111:111" ht="15" thickBot="1" x14ac:dyDescent="0.35">
      <c r="DG12221" s="156"/>
    </row>
    <row r="12222" spans="111:111" ht="15" thickBot="1" x14ac:dyDescent="0.35">
      <c r="DG12222" s="156"/>
    </row>
    <row r="12223" spans="111:111" ht="15" thickBot="1" x14ac:dyDescent="0.35">
      <c r="DG12223" s="156"/>
    </row>
    <row r="12224" spans="111:111" ht="15" thickBot="1" x14ac:dyDescent="0.35">
      <c r="DG12224" s="156"/>
    </row>
    <row r="12225" spans="111:111" ht="15" thickBot="1" x14ac:dyDescent="0.35">
      <c r="DG12225" s="156"/>
    </row>
    <row r="12226" spans="111:111" ht="15" thickBot="1" x14ac:dyDescent="0.35">
      <c r="DG12226" s="156"/>
    </row>
    <row r="12227" spans="111:111" ht="15" thickBot="1" x14ac:dyDescent="0.35">
      <c r="DG12227" s="156"/>
    </row>
    <row r="12228" spans="111:111" ht="15" thickBot="1" x14ac:dyDescent="0.35">
      <c r="DG12228" s="156"/>
    </row>
    <row r="12229" spans="111:111" ht="15" thickBot="1" x14ac:dyDescent="0.35">
      <c r="DG12229" s="156"/>
    </row>
    <row r="12230" spans="111:111" ht="15" thickBot="1" x14ac:dyDescent="0.35">
      <c r="DG12230" s="156"/>
    </row>
    <row r="12231" spans="111:111" ht="15" thickBot="1" x14ac:dyDescent="0.35">
      <c r="DG12231" s="156"/>
    </row>
    <row r="12232" spans="111:111" ht="15" thickBot="1" x14ac:dyDescent="0.35">
      <c r="DG12232" s="156"/>
    </row>
    <row r="12233" spans="111:111" ht="15" thickBot="1" x14ac:dyDescent="0.35">
      <c r="DG12233" s="156"/>
    </row>
    <row r="12234" spans="111:111" ht="15" thickBot="1" x14ac:dyDescent="0.35">
      <c r="DG12234" s="156"/>
    </row>
    <row r="12235" spans="111:111" ht="15" thickBot="1" x14ac:dyDescent="0.35">
      <c r="DG12235" s="156"/>
    </row>
    <row r="12236" spans="111:111" ht="15" thickBot="1" x14ac:dyDescent="0.35">
      <c r="DG12236" s="156"/>
    </row>
    <row r="12237" spans="111:111" ht="15" thickBot="1" x14ac:dyDescent="0.35">
      <c r="DG12237" s="156"/>
    </row>
    <row r="12238" spans="111:111" ht="15" thickBot="1" x14ac:dyDescent="0.35">
      <c r="DG12238" s="156"/>
    </row>
    <row r="12239" spans="111:111" ht="15" thickBot="1" x14ac:dyDescent="0.35">
      <c r="DG12239" s="156"/>
    </row>
    <row r="12240" spans="111:111" ht="15" thickBot="1" x14ac:dyDescent="0.35">
      <c r="DG12240" s="156"/>
    </row>
    <row r="12241" spans="111:111" ht="15" thickBot="1" x14ac:dyDescent="0.35">
      <c r="DG12241" s="156"/>
    </row>
    <row r="12242" spans="111:111" ht="15" thickBot="1" x14ac:dyDescent="0.35">
      <c r="DG12242" s="156"/>
    </row>
    <row r="12243" spans="111:111" ht="15" thickBot="1" x14ac:dyDescent="0.35">
      <c r="DG12243" s="156"/>
    </row>
    <row r="12244" spans="111:111" ht="15" thickBot="1" x14ac:dyDescent="0.35">
      <c r="DG12244" s="156"/>
    </row>
    <row r="12245" spans="111:111" ht="15" thickBot="1" x14ac:dyDescent="0.35">
      <c r="DG12245" s="156"/>
    </row>
    <row r="12246" spans="111:111" ht="15" thickBot="1" x14ac:dyDescent="0.35">
      <c r="DG12246" s="156"/>
    </row>
    <row r="12247" spans="111:111" ht="15" thickBot="1" x14ac:dyDescent="0.35">
      <c r="DG12247" s="156"/>
    </row>
    <row r="12248" spans="111:111" ht="15" thickBot="1" x14ac:dyDescent="0.35">
      <c r="DG12248" s="156"/>
    </row>
    <row r="12249" spans="111:111" ht="15" thickBot="1" x14ac:dyDescent="0.35">
      <c r="DG12249" s="156"/>
    </row>
    <row r="12250" spans="111:111" ht="15" thickBot="1" x14ac:dyDescent="0.35">
      <c r="DG12250" s="156"/>
    </row>
    <row r="12251" spans="111:111" ht="15" thickBot="1" x14ac:dyDescent="0.35">
      <c r="DG12251" s="156"/>
    </row>
    <row r="12252" spans="111:111" ht="15" thickBot="1" x14ac:dyDescent="0.35">
      <c r="DG12252" s="156"/>
    </row>
    <row r="12253" spans="111:111" ht="15" thickBot="1" x14ac:dyDescent="0.35">
      <c r="DG12253" s="156"/>
    </row>
    <row r="12254" spans="111:111" ht="15" thickBot="1" x14ac:dyDescent="0.35">
      <c r="DG12254" s="156"/>
    </row>
    <row r="12255" spans="111:111" ht="15" thickBot="1" x14ac:dyDescent="0.35">
      <c r="DG12255" s="156"/>
    </row>
    <row r="12256" spans="111:111" ht="15" thickBot="1" x14ac:dyDescent="0.35">
      <c r="DG12256" s="156"/>
    </row>
    <row r="12257" spans="111:111" ht="15" thickBot="1" x14ac:dyDescent="0.35">
      <c r="DG12257" s="156"/>
    </row>
    <row r="12258" spans="111:111" ht="15" thickBot="1" x14ac:dyDescent="0.35">
      <c r="DG12258" s="156"/>
    </row>
    <row r="12259" spans="111:111" ht="15" thickBot="1" x14ac:dyDescent="0.35">
      <c r="DG12259" s="156"/>
    </row>
    <row r="12260" spans="111:111" ht="15" thickBot="1" x14ac:dyDescent="0.35">
      <c r="DG12260" s="156"/>
    </row>
    <row r="12261" spans="111:111" ht="15" thickBot="1" x14ac:dyDescent="0.35">
      <c r="DG12261" s="156"/>
    </row>
    <row r="12262" spans="111:111" ht="15" thickBot="1" x14ac:dyDescent="0.35">
      <c r="DG12262" s="156"/>
    </row>
    <row r="12263" spans="111:111" ht="15" thickBot="1" x14ac:dyDescent="0.35">
      <c r="DG12263" s="156"/>
    </row>
    <row r="12264" spans="111:111" ht="15" thickBot="1" x14ac:dyDescent="0.35">
      <c r="DG12264" s="156"/>
    </row>
    <row r="12265" spans="111:111" ht="15" thickBot="1" x14ac:dyDescent="0.35">
      <c r="DG12265" s="156"/>
    </row>
    <row r="12266" spans="111:111" ht="15" thickBot="1" x14ac:dyDescent="0.35">
      <c r="DG12266" s="156"/>
    </row>
    <row r="12267" spans="111:111" ht="15" thickBot="1" x14ac:dyDescent="0.35">
      <c r="DG12267" s="156"/>
    </row>
    <row r="12268" spans="111:111" ht="15" thickBot="1" x14ac:dyDescent="0.35">
      <c r="DG12268" s="156"/>
    </row>
    <row r="12269" spans="111:111" ht="15" thickBot="1" x14ac:dyDescent="0.35">
      <c r="DG12269" s="156"/>
    </row>
    <row r="12270" spans="111:111" ht="15" thickBot="1" x14ac:dyDescent="0.35">
      <c r="DG12270" s="156"/>
    </row>
    <row r="12271" spans="111:111" ht="15" thickBot="1" x14ac:dyDescent="0.35">
      <c r="DG12271" s="156"/>
    </row>
    <row r="12272" spans="111:111" ht="15" thickBot="1" x14ac:dyDescent="0.35">
      <c r="DG12272" s="156"/>
    </row>
    <row r="12273" spans="111:111" ht="15" thickBot="1" x14ac:dyDescent="0.35">
      <c r="DG12273" s="156"/>
    </row>
    <row r="12274" spans="111:111" ht="15" thickBot="1" x14ac:dyDescent="0.35">
      <c r="DG12274" s="156"/>
    </row>
    <row r="12275" spans="111:111" ht="15" thickBot="1" x14ac:dyDescent="0.35">
      <c r="DG12275" s="156"/>
    </row>
    <row r="12276" spans="111:111" ht="15" thickBot="1" x14ac:dyDescent="0.35">
      <c r="DG12276" s="156"/>
    </row>
    <row r="12277" spans="111:111" ht="15" thickBot="1" x14ac:dyDescent="0.35">
      <c r="DG12277" s="156"/>
    </row>
    <row r="12278" spans="111:111" ht="15" thickBot="1" x14ac:dyDescent="0.35">
      <c r="DG12278" s="156"/>
    </row>
    <row r="12279" spans="111:111" ht="15" thickBot="1" x14ac:dyDescent="0.35">
      <c r="DG12279" s="156"/>
    </row>
    <row r="12280" spans="111:111" ht="15" thickBot="1" x14ac:dyDescent="0.35">
      <c r="DG12280" s="156"/>
    </row>
    <row r="12281" spans="111:111" ht="15" thickBot="1" x14ac:dyDescent="0.35">
      <c r="DG12281" s="156"/>
    </row>
    <row r="12282" spans="111:111" ht="15" thickBot="1" x14ac:dyDescent="0.35">
      <c r="DG12282" s="156"/>
    </row>
    <row r="12283" spans="111:111" ht="15" thickBot="1" x14ac:dyDescent="0.35">
      <c r="DG12283" s="156"/>
    </row>
    <row r="12284" spans="111:111" ht="15" thickBot="1" x14ac:dyDescent="0.35">
      <c r="DG12284" s="156"/>
    </row>
    <row r="12285" spans="111:111" ht="15" thickBot="1" x14ac:dyDescent="0.35">
      <c r="DG12285" s="156"/>
    </row>
    <row r="12286" spans="111:111" ht="15" thickBot="1" x14ac:dyDescent="0.35">
      <c r="DG12286" s="156"/>
    </row>
    <row r="12287" spans="111:111" ht="15" thickBot="1" x14ac:dyDescent="0.35">
      <c r="DG12287" s="156"/>
    </row>
    <row r="12288" spans="111:111" ht="15" thickBot="1" x14ac:dyDescent="0.35">
      <c r="DG12288" s="156"/>
    </row>
    <row r="12289" spans="111:111" ht="15" thickBot="1" x14ac:dyDescent="0.35">
      <c r="DG12289" s="156"/>
    </row>
    <row r="12290" spans="111:111" ht="15" thickBot="1" x14ac:dyDescent="0.35">
      <c r="DG12290" s="156"/>
    </row>
    <row r="12291" spans="111:111" ht="15" thickBot="1" x14ac:dyDescent="0.35">
      <c r="DG12291" s="156"/>
    </row>
    <row r="12292" spans="111:111" ht="15" thickBot="1" x14ac:dyDescent="0.35">
      <c r="DG12292" s="156"/>
    </row>
    <row r="12293" spans="111:111" ht="15" thickBot="1" x14ac:dyDescent="0.35">
      <c r="DG12293" s="156"/>
    </row>
    <row r="12294" spans="111:111" ht="15" thickBot="1" x14ac:dyDescent="0.35">
      <c r="DG12294" s="156"/>
    </row>
    <row r="12295" spans="111:111" ht="15" thickBot="1" x14ac:dyDescent="0.35">
      <c r="DG12295" s="156"/>
    </row>
    <row r="12296" spans="111:111" ht="15" thickBot="1" x14ac:dyDescent="0.35">
      <c r="DG12296" s="156"/>
    </row>
    <row r="12297" spans="111:111" ht="15" thickBot="1" x14ac:dyDescent="0.35">
      <c r="DG12297" s="156"/>
    </row>
    <row r="12298" spans="111:111" ht="15" thickBot="1" x14ac:dyDescent="0.35">
      <c r="DG12298" s="156"/>
    </row>
    <row r="12299" spans="111:111" ht="15" thickBot="1" x14ac:dyDescent="0.35">
      <c r="DG12299" s="156"/>
    </row>
    <row r="12300" spans="111:111" ht="15" thickBot="1" x14ac:dyDescent="0.35">
      <c r="DG12300" s="156"/>
    </row>
    <row r="12301" spans="111:111" ht="15" thickBot="1" x14ac:dyDescent="0.35">
      <c r="DG12301" s="156"/>
    </row>
    <row r="12302" spans="111:111" ht="15" thickBot="1" x14ac:dyDescent="0.35">
      <c r="DG12302" s="156"/>
    </row>
    <row r="12303" spans="111:111" ht="15" thickBot="1" x14ac:dyDescent="0.35">
      <c r="DG12303" s="156"/>
    </row>
    <row r="12304" spans="111:111" ht="15" thickBot="1" x14ac:dyDescent="0.35">
      <c r="DG12304" s="156"/>
    </row>
    <row r="12305" spans="111:111" ht="15" thickBot="1" x14ac:dyDescent="0.35">
      <c r="DG12305" s="156"/>
    </row>
    <row r="12306" spans="111:111" ht="15" thickBot="1" x14ac:dyDescent="0.35">
      <c r="DG12306" s="156"/>
    </row>
    <row r="12307" spans="111:111" ht="15" thickBot="1" x14ac:dyDescent="0.35">
      <c r="DG12307" s="156"/>
    </row>
    <row r="12308" spans="111:111" ht="15" thickBot="1" x14ac:dyDescent="0.35">
      <c r="DG12308" s="156"/>
    </row>
    <row r="12309" spans="111:111" ht="15" thickBot="1" x14ac:dyDescent="0.35">
      <c r="DG12309" s="156"/>
    </row>
    <row r="12310" spans="111:111" ht="15" thickBot="1" x14ac:dyDescent="0.35">
      <c r="DG12310" s="156"/>
    </row>
    <row r="12311" spans="111:111" ht="15" thickBot="1" x14ac:dyDescent="0.35">
      <c r="DG12311" s="156"/>
    </row>
    <row r="12312" spans="111:111" ht="15" thickBot="1" x14ac:dyDescent="0.35">
      <c r="DG12312" s="156"/>
    </row>
    <row r="12313" spans="111:111" ht="15" thickBot="1" x14ac:dyDescent="0.35">
      <c r="DG12313" s="156"/>
    </row>
    <row r="12314" spans="111:111" ht="15" thickBot="1" x14ac:dyDescent="0.35">
      <c r="DG12314" s="156"/>
    </row>
    <row r="12315" spans="111:111" ht="15" thickBot="1" x14ac:dyDescent="0.35">
      <c r="DG12315" s="156"/>
    </row>
    <row r="12316" spans="111:111" ht="15" thickBot="1" x14ac:dyDescent="0.35">
      <c r="DG12316" s="156"/>
    </row>
    <row r="12317" spans="111:111" ht="15" thickBot="1" x14ac:dyDescent="0.35">
      <c r="DG12317" s="156"/>
    </row>
    <row r="12318" spans="111:111" ht="15" thickBot="1" x14ac:dyDescent="0.35">
      <c r="DG12318" s="156"/>
    </row>
    <row r="12319" spans="111:111" ht="15" thickBot="1" x14ac:dyDescent="0.35">
      <c r="DG12319" s="156"/>
    </row>
    <row r="12320" spans="111:111" ht="15" thickBot="1" x14ac:dyDescent="0.35">
      <c r="DG12320" s="156"/>
    </row>
    <row r="12321" spans="111:111" ht="15" thickBot="1" x14ac:dyDescent="0.35">
      <c r="DG12321" s="156"/>
    </row>
    <row r="12322" spans="111:111" ht="15" thickBot="1" x14ac:dyDescent="0.35">
      <c r="DG12322" s="156"/>
    </row>
    <row r="12323" spans="111:111" ht="15" thickBot="1" x14ac:dyDescent="0.35">
      <c r="DG12323" s="156"/>
    </row>
    <row r="12324" spans="111:111" ht="15" thickBot="1" x14ac:dyDescent="0.35">
      <c r="DG12324" s="156"/>
    </row>
    <row r="12325" spans="111:111" ht="15" thickBot="1" x14ac:dyDescent="0.35">
      <c r="DG12325" s="156"/>
    </row>
    <row r="12326" spans="111:111" ht="15" thickBot="1" x14ac:dyDescent="0.35">
      <c r="DG12326" s="156"/>
    </row>
    <row r="12327" spans="111:111" ht="15" thickBot="1" x14ac:dyDescent="0.35">
      <c r="DG12327" s="156"/>
    </row>
    <row r="12328" spans="111:111" ht="15" thickBot="1" x14ac:dyDescent="0.35">
      <c r="DG12328" s="156"/>
    </row>
    <row r="12329" spans="111:111" ht="15" thickBot="1" x14ac:dyDescent="0.35">
      <c r="DG12329" s="156"/>
    </row>
    <row r="12330" spans="111:111" ht="15" thickBot="1" x14ac:dyDescent="0.35">
      <c r="DG12330" s="156"/>
    </row>
    <row r="12331" spans="111:111" ht="15" thickBot="1" x14ac:dyDescent="0.35">
      <c r="DG12331" s="156"/>
    </row>
    <row r="12332" spans="111:111" ht="15" thickBot="1" x14ac:dyDescent="0.35">
      <c r="DG12332" s="156"/>
    </row>
    <row r="12333" spans="111:111" ht="15" thickBot="1" x14ac:dyDescent="0.35">
      <c r="DG12333" s="156"/>
    </row>
    <row r="12334" spans="111:111" ht="15" thickBot="1" x14ac:dyDescent="0.35">
      <c r="DG12334" s="156"/>
    </row>
    <row r="12335" spans="111:111" ht="15" thickBot="1" x14ac:dyDescent="0.35">
      <c r="DG12335" s="156"/>
    </row>
    <row r="12336" spans="111:111" ht="15" thickBot="1" x14ac:dyDescent="0.35">
      <c r="DG12336" s="156"/>
    </row>
    <row r="12337" spans="111:111" ht="15" thickBot="1" x14ac:dyDescent="0.35">
      <c r="DG12337" s="156"/>
    </row>
    <row r="12338" spans="111:111" ht="15" thickBot="1" x14ac:dyDescent="0.35">
      <c r="DG12338" s="156"/>
    </row>
    <row r="12339" spans="111:111" ht="15" thickBot="1" x14ac:dyDescent="0.35">
      <c r="DG12339" s="156"/>
    </row>
    <row r="12340" spans="111:111" ht="15" thickBot="1" x14ac:dyDescent="0.35">
      <c r="DG12340" s="156"/>
    </row>
    <row r="12341" spans="111:111" ht="15" thickBot="1" x14ac:dyDescent="0.35">
      <c r="DG12341" s="156"/>
    </row>
    <row r="12342" spans="111:111" ht="15" thickBot="1" x14ac:dyDescent="0.35">
      <c r="DG12342" s="156"/>
    </row>
    <row r="12343" spans="111:111" ht="15" thickBot="1" x14ac:dyDescent="0.35">
      <c r="DG12343" s="156"/>
    </row>
    <row r="12344" spans="111:111" ht="15" thickBot="1" x14ac:dyDescent="0.35">
      <c r="DG12344" s="156"/>
    </row>
    <row r="12345" spans="111:111" ht="15" thickBot="1" x14ac:dyDescent="0.35">
      <c r="DG12345" s="156"/>
    </row>
    <row r="12346" spans="111:111" ht="15" thickBot="1" x14ac:dyDescent="0.35">
      <c r="DG12346" s="156"/>
    </row>
    <row r="12347" spans="111:111" ht="15" thickBot="1" x14ac:dyDescent="0.35">
      <c r="DG12347" s="156"/>
    </row>
    <row r="12348" spans="111:111" ht="15" thickBot="1" x14ac:dyDescent="0.35">
      <c r="DG12348" s="156"/>
    </row>
    <row r="12349" spans="111:111" ht="15" thickBot="1" x14ac:dyDescent="0.35">
      <c r="DG12349" s="156"/>
    </row>
    <row r="12350" spans="111:111" ht="15" thickBot="1" x14ac:dyDescent="0.35">
      <c r="DG12350" s="156"/>
    </row>
    <row r="12351" spans="111:111" ht="15" thickBot="1" x14ac:dyDescent="0.35">
      <c r="DG12351" s="156"/>
    </row>
    <row r="12352" spans="111:111" ht="15" thickBot="1" x14ac:dyDescent="0.35">
      <c r="DG12352" s="156"/>
    </row>
    <row r="12353" spans="111:111" ht="15" thickBot="1" x14ac:dyDescent="0.35">
      <c r="DG12353" s="156"/>
    </row>
    <row r="12354" spans="111:111" ht="15" thickBot="1" x14ac:dyDescent="0.35">
      <c r="DG12354" s="156"/>
    </row>
    <row r="12355" spans="111:111" ht="15" thickBot="1" x14ac:dyDescent="0.35">
      <c r="DG12355" s="156"/>
    </row>
    <row r="12356" spans="111:111" ht="15" thickBot="1" x14ac:dyDescent="0.35">
      <c r="DG12356" s="156"/>
    </row>
    <row r="12357" spans="111:111" ht="15" thickBot="1" x14ac:dyDescent="0.35">
      <c r="DG12357" s="156"/>
    </row>
    <row r="12358" spans="111:111" ht="15" thickBot="1" x14ac:dyDescent="0.35">
      <c r="DG12358" s="156"/>
    </row>
    <row r="12359" spans="111:111" ht="15" thickBot="1" x14ac:dyDescent="0.35">
      <c r="DG12359" s="156"/>
    </row>
    <row r="12360" spans="111:111" ht="15" thickBot="1" x14ac:dyDescent="0.35">
      <c r="DG12360" s="156"/>
    </row>
    <row r="12361" spans="111:111" ht="15" thickBot="1" x14ac:dyDescent="0.35">
      <c r="DG12361" s="156"/>
    </row>
    <row r="12362" spans="111:111" ht="15" thickBot="1" x14ac:dyDescent="0.35">
      <c r="DG12362" s="156"/>
    </row>
    <row r="12363" spans="111:111" ht="15" thickBot="1" x14ac:dyDescent="0.35">
      <c r="DG12363" s="156"/>
    </row>
    <row r="12364" spans="111:111" ht="15" thickBot="1" x14ac:dyDescent="0.35">
      <c r="DG12364" s="156"/>
    </row>
    <row r="12365" spans="111:111" ht="15" thickBot="1" x14ac:dyDescent="0.35">
      <c r="DG12365" s="156"/>
    </row>
    <row r="12366" spans="111:111" ht="15" thickBot="1" x14ac:dyDescent="0.35">
      <c r="DG12366" s="156"/>
    </row>
    <row r="12367" spans="111:111" ht="15" thickBot="1" x14ac:dyDescent="0.35">
      <c r="DG12367" s="156"/>
    </row>
    <row r="12368" spans="111:111" ht="15" thickBot="1" x14ac:dyDescent="0.35">
      <c r="DG12368" s="156"/>
    </row>
    <row r="12369" spans="111:111" ht="15" thickBot="1" x14ac:dyDescent="0.35">
      <c r="DG12369" s="156"/>
    </row>
    <row r="12370" spans="111:111" ht="15" thickBot="1" x14ac:dyDescent="0.35">
      <c r="DG12370" s="156"/>
    </row>
    <row r="12371" spans="111:111" ht="15" thickBot="1" x14ac:dyDescent="0.35">
      <c r="DG12371" s="156"/>
    </row>
    <row r="12372" spans="111:111" ht="15" thickBot="1" x14ac:dyDescent="0.35">
      <c r="DG12372" s="156"/>
    </row>
    <row r="12373" spans="111:111" ht="15" thickBot="1" x14ac:dyDescent="0.35">
      <c r="DG12373" s="156"/>
    </row>
    <row r="12374" spans="111:111" ht="15" thickBot="1" x14ac:dyDescent="0.35">
      <c r="DG12374" s="156"/>
    </row>
    <row r="12375" spans="111:111" ht="15" thickBot="1" x14ac:dyDescent="0.35">
      <c r="DG12375" s="156"/>
    </row>
    <row r="12376" spans="111:111" ht="15" thickBot="1" x14ac:dyDescent="0.35">
      <c r="DG12376" s="156"/>
    </row>
    <row r="12377" spans="111:111" ht="15" thickBot="1" x14ac:dyDescent="0.35">
      <c r="DG12377" s="156"/>
    </row>
    <row r="12378" spans="111:111" ht="15" thickBot="1" x14ac:dyDescent="0.35">
      <c r="DG12378" s="156"/>
    </row>
    <row r="12379" spans="111:111" ht="15" thickBot="1" x14ac:dyDescent="0.35">
      <c r="DG12379" s="156"/>
    </row>
    <row r="12380" spans="111:111" ht="15" thickBot="1" x14ac:dyDescent="0.35">
      <c r="DG12380" s="156"/>
    </row>
    <row r="12381" spans="111:111" ht="15" thickBot="1" x14ac:dyDescent="0.35">
      <c r="DG12381" s="156"/>
    </row>
    <row r="12382" spans="111:111" ht="15" thickBot="1" x14ac:dyDescent="0.35">
      <c r="DG12382" s="156"/>
    </row>
    <row r="12383" spans="111:111" ht="15" thickBot="1" x14ac:dyDescent="0.35">
      <c r="DG12383" s="156"/>
    </row>
    <row r="12384" spans="111:111" ht="15" thickBot="1" x14ac:dyDescent="0.35">
      <c r="DG12384" s="156"/>
    </row>
    <row r="12385" spans="111:111" ht="15" thickBot="1" x14ac:dyDescent="0.35">
      <c r="DG12385" s="156"/>
    </row>
    <row r="12386" spans="111:111" ht="15" thickBot="1" x14ac:dyDescent="0.35">
      <c r="DG12386" s="156"/>
    </row>
    <row r="12387" spans="111:111" ht="15" thickBot="1" x14ac:dyDescent="0.35">
      <c r="DG12387" s="156"/>
    </row>
    <row r="12388" spans="111:111" ht="15" thickBot="1" x14ac:dyDescent="0.35">
      <c r="DG12388" s="156"/>
    </row>
    <row r="12389" spans="111:111" ht="15" thickBot="1" x14ac:dyDescent="0.35">
      <c r="DG12389" s="156"/>
    </row>
    <row r="12390" spans="111:111" ht="15" thickBot="1" x14ac:dyDescent="0.35">
      <c r="DG12390" s="156"/>
    </row>
    <row r="12391" spans="111:111" ht="15" thickBot="1" x14ac:dyDescent="0.35">
      <c r="DG12391" s="156"/>
    </row>
    <row r="12392" spans="111:111" ht="15" thickBot="1" x14ac:dyDescent="0.35">
      <c r="DG12392" s="156"/>
    </row>
    <row r="12393" spans="111:111" ht="15" thickBot="1" x14ac:dyDescent="0.35">
      <c r="DG12393" s="156"/>
    </row>
    <row r="12394" spans="111:111" ht="15" thickBot="1" x14ac:dyDescent="0.35">
      <c r="DG12394" s="156"/>
    </row>
    <row r="12395" spans="111:111" ht="15" thickBot="1" x14ac:dyDescent="0.35">
      <c r="DG12395" s="156"/>
    </row>
    <row r="12396" spans="111:111" ht="15" thickBot="1" x14ac:dyDescent="0.35">
      <c r="DG12396" s="156"/>
    </row>
    <row r="12397" spans="111:111" ht="15" thickBot="1" x14ac:dyDescent="0.35">
      <c r="DG12397" s="156"/>
    </row>
    <row r="12398" spans="111:111" ht="15" thickBot="1" x14ac:dyDescent="0.35">
      <c r="DG12398" s="156"/>
    </row>
    <row r="12399" spans="111:111" ht="15" thickBot="1" x14ac:dyDescent="0.35">
      <c r="DG12399" s="156"/>
    </row>
    <row r="12400" spans="111:111" ht="15" thickBot="1" x14ac:dyDescent="0.35">
      <c r="DG12400" s="156"/>
    </row>
    <row r="12401" spans="111:111" ht="15" thickBot="1" x14ac:dyDescent="0.35">
      <c r="DG12401" s="156"/>
    </row>
    <row r="12402" spans="111:111" ht="15" thickBot="1" x14ac:dyDescent="0.35">
      <c r="DG12402" s="156"/>
    </row>
    <row r="12403" spans="111:111" ht="15" thickBot="1" x14ac:dyDescent="0.35">
      <c r="DG12403" s="156"/>
    </row>
    <row r="12404" spans="111:111" ht="15" thickBot="1" x14ac:dyDescent="0.35">
      <c r="DG12404" s="156"/>
    </row>
    <row r="12405" spans="111:111" ht="15" thickBot="1" x14ac:dyDescent="0.35">
      <c r="DG12405" s="156"/>
    </row>
    <row r="12406" spans="111:111" ht="15" thickBot="1" x14ac:dyDescent="0.35">
      <c r="DG12406" s="156"/>
    </row>
    <row r="12407" spans="111:111" ht="15" thickBot="1" x14ac:dyDescent="0.35">
      <c r="DG12407" s="156"/>
    </row>
    <row r="12408" spans="111:111" ht="15" thickBot="1" x14ac:dyDescent="0.35">
      <c r="DG12408" s="156"/>
    </row>
    <row r="12409" spans="111:111" ht="15" thickBot="1" x14ac:dyDescent="0.35">
      <c r="DG12409" s="156"/>
    </row>
    <row r="12410" spans="111:111" ht="15" thickBot="1" x14ac:dyDescent="0.35">
      <c r="DG12410" s="156"/>
    </row>
    <row r="12411" spans="111:111" ht="15" thickBot="1" x14ac:dyDescent="0.35">
      <c r="DG12411" s="156"/>
    </row>
    <row r="12412" spans="111:111" ht="15" thickBot="1" x14ac:dyDescent="0.35">
      <c r="DG12412" s="156"/>
    </row>
    <row r="12413" spans="111:111" ht="15" thickBot="1" x14ac:dyDescent="0.35">
      <c r="DG12413" s="156"/>
    </row>
    <row r="12414" spans="111:111" ht="15" thickBot="1" x14ac:dyDescent="0.35">
      <c r="DG12414" s="156"/>
    </row>
    <row r="12415" spans="111:111" ht="15" thickBot="1" x14ac:dyDescent="0.35">
      <c r="DG12415" s="156"/>
    </row>
    <row r="12416" spans="111:111" ht="15" thickBot="1" x14ac:dyDescent="0.35">
      <c r="DG12416" s="156"/>
    </row>
    <row r="12417" spans="111:111" ht="15" thickBot="1" x14ac:dyDescent="0.35">
      <c r="DG12417" s="156"/>
    </row>
    <row r="12418" spans="111:111" ht="15" thickBot="1" x14ac:dyDescent="0.35">
      <c r="DG12418" s="156"/>
    </row>
    <row r="12419" spans="111:111" ht="15" thickBot="1" x14ac:dyDescent="0.35">
      <c r="DG12419" s="156"/>
    </row>
    <row r="12420" spans="111:111" ht="15" thickBot="1" x14ac:dyDescent="0.35">
      <c r="DG12420" s="156"/>
    </row>
    <row r="12421" spans="111:111" ht="15" thickBot="1" x14ac:dyDescent="0.35">
      <c r="DG12421" s="156"/>
    </row>
    <row r="12422" spans="111:111" ht="15" thickBot="1" x14ac:dyDescent="0.35">
      <c r="DG12422" s="156"/>
    </row>
    <row r="12423" spans="111:111" ht="15" thickBot="1" x14ac:dyDescent="0.35">
      <c r="DG12423" s="156"/>
    </row>
    <row r="12424" spans="111:111" ht="15" thickBot="1" x14ac:dyDescent="0.35">
      <c r="DG12424" s="156"/>
    </row>
    <row r="12425" spans="111:111" ht="15" thickBot="1" x14ac:dyDescent="0.35">
      <c r="DG12425" s="156"/>
    </row>
    <row r="12426" spans="111:111" ht="15" thickBot="1" x14ac:dyDescent="0.35">
      <c r="DG12426" s="156"/>
    </row>
    <row r="12427" spans="111:111" ht="15" thickBot="1" x14ac:dyDescent="0.35">
      <c r="DG12427" s="156"/>
    </row>
    <row r="12428" spans="111:111" ht="15" thickBot="1" x14ac:dyDescent="0.35">
      <c r="DG12428" s="156"/>
    </row>
    <row r="12429" spans="111:111" ht="15" thickBot="1" x14ac:dyDescent="0.35">
      <c r="DG12429" s="156"/>
    </row>
    <row r="12430" spans="111:111" ht="15" thickBot="1" x14ac:dyDescent="0.35">
      <c r="DG12430" s="156"/>
    </row>
    <row r="12431" spans="111:111" ht="15" thickBot="1" x14ac:dyDescent="0.35">
      <c r="DG12431" s="156"/>
    </row>
    <row r="12432" spans="111:111" ht="15" thickBot="1" x14ac:dyDescent="0.35">
      <c r="DG12432" s="156"/>
    </row>
    <row r="12433" spans="111:111" ht="15" thickBot="1" x14ac:dyDescent="0.35">
      <c r="DG12433" s="156"/>
    </row>
    <row r="12434" spans="111:111" ht="15" thickBot="1" x14ac:dyDescent="0.35">
      <c r="DG12434" s="156"/>
    </row>
    <row r="12435" spans="111:111" ht="15" thickBot="1" x14ac:dyDescent="0.35">
      <c r="DG12435" s="156"/>
    </row>
    <row r="12436" spans="111:111" ht="15" thickBot="1" x14ac:dyDescent="0.35">
      <c r="DG12436" s="156"/>
    </row>
    <row r="12437" spans="111:111" ht="15" thickBot="1" x14ac:dyDescent="0.35">
      <c r="DG12437" s="156"/>
    </row>
    <row r="12438" spans="111:111" ht="15" thickBot="1" x14ac:dyDescent="0.35">
      <c r="DG12438" s="156"/>
    </row>
    <row r="12439" spans="111:111" ht="15" thickBot="1" x14ac:dyDescent="0.35">
      <c r="DG12439" s="156"/>
    </row>
    <row r="12440" spans="111:111" ht="15" thickBot="1" x14ac:dyDescent="0.35">
      <c r="DG12440" s="156"/>
    </row>
    <row r="12441" spans="111:111" ht="15" thickBot="1" x14ac:dyDescent="0.35">
      <c r="DG12441" s="156"/>
    </row>
    <row r="12442" spans="111:111" ht="15" thickBot="1" x14ac:dyDescent="0.35">
      <c r="DG12442" s="156"/>
    </row>
    <row r="12443" spans="111:111" ht="15" thickBot="1" x14ac:dyDescent="0.35">
      <c r="DG12443" s="156"/>
    </row>
    <row r="12444" spans="111:111" ht="15" thickBot="1" x14ac:dyDescent="0.35">
      <c r="DG12444" s="156"/>
    </row>
    <row r="12445" spans="111:111" ht="15" thickBot="1" x14ac:dyDescent="0.35">
      <c r="DG12445" s="156"/>
    </row>
    <row r="12446" spans="111:111" ht="15" thickBot="1" x14ac:dyDescent="0.35">
      <c r="DG12446" s="156"/>
    </row>
    <row r="12447" spans="111:111" ht="15" thickBot="1" x14ac:dyDescent="0.35">
      <c r="DG12447" s="156"/>
    </row>
    <row r="12448" spans="111:111" ht="15" thickBot="1" x14ac:dyDescent="0.35">
      <c r="DG12448" s="156"/>
    </row>
    <row r="12449" spans="111:111" ht="15" thickBot="1" x14ac:dyDescent="0.35">
      <c r="DG12449" s="156"/>
    </row>
    <row r="12450" spans="111:111" ht="15" thickBot="1" x14ac:dyDescent="0.35">
      <c r="DG12450" s="156"/>
    </row>
    <row r="12451" spans="111:111" ht="15" thickBot="1" x14ac:dyDescent="0.35">
      <c r="DG12451" s="156"/>
    </row>
    <row r="12452" spans="111:111" ht="15" thickBot="1" x14ac:dyDescent="0.35">
      <c r="DG12452" s="156"/>
    </row>
    <row r="12453" spans="111:111" ht="15" thickBot="1" x14ac:dyDescent="0.35">
      <c r="DG12453" s="156"/>
    </row>
    <row r="12454" spans="111:111" ht="15" thickBot="1" x14ac:dyDescent="0.35">
      <c r="DG12454" s="156"/>
    </row>
    <row r="12455" spans="111:111" ht="15" thickBot="1" x14ac:dyDescent="0.35">
      <c r="DG12455" s="156"/>
    </row>
    <row r="12456" spans="111:111" ht="15" thickBot="1" x14ac:dyDescent="0.35">
      <c r="DG12456" s="156"/>
    </row>
    <row r="12457" spans="111:111" ht="15" thickBot="1" x14ac:dyDescent="0.35">
      <c r="DG12457" s="156"/>
    </row>
    <row r="12458" spans="111:111" ht="15" thickBot="1" x14ac:dyDescent="0.35">
      <c r="DG12458" s="156"/>
    </row>
    <row r="12459" spans="111:111" ht="15" thickBot="1" x14ac:dyDescent="0.35">
      <c r="DG12459" s="156"/>
    </row>
    <row r="12460" spans="111:111" ht="15" thickBot="1" x14ac:dyDescent="0.35">
      <c r="DG12460" s="156"/>
    </row>
    <row r="12461" spans="111:111" ht="15" thickBot="1" x14ac:dyDescent="0.35">
      <c r="DG12461" s="156"/>
    </row>
    <row r="12462" spans="111:111" ht="15" thickBot="1" x14ac:dyDescent="0.35">
      <c r="DG12462" s="156"/>
    </row>
    <row r="12463" spans="111:111" ht="15" thickBot="1" x14ac:dyDescent="0.35">
      <c r="DG12463" s="156"/>
    </row>
    <row r="12464" spans="111:111" ht="15" thickBot="1" x14ac:dyDescent="0.35">
      <c r="DG12464" s="156"/>
    </row>
    <row r="12465" spans="111:111" ht="15" thickBot="1" x14ac:dyDescent="0.35">
      <c r="DG12465" s="156"/>
    </row>
    <row r="12466" spans="111:111" ht="15" thickBot="1" x14ac:dyDescent="0.35">
      <c r="DG12466" s="156"/>
    </row>
    <row r="12467" spans="111:111" ht="15" thickBot="1" x14ac:dyDescent="0.35">
      <c r="DG12467" s="156"/>
    </row>
    <row r="12468" spans="111:111" ht="15" thickBot="1" x14ac:dyDescent="0.35">
      <c r="DG12468" s="156"/>
    </row>
    <row r="12469" spans="111:111" ht="15" thickBot="1" x14ac:dyDescent="0.35">
      <c r="DG12469" s="156"/>
    </row>
    <row r="12470" spans="111:111" ht="15" thickBot="1" x14ac:dyDescent="0.35">
      <c r="DG12470" s="156"/>
    </row>
    <row r="12471" spans="111:111" ht="15" thickBot="1" x14ac:dyDescent="0.35">
      <c r="DG12471" s="156"/>
    </row>
    <row r="12472" spans="111:111" ht="15" thickBot="1" x14ac:dyDescent="0.35">
      <c r="DG12472" s="156"/>
    </row>
    <row r="12473" spans="111:111" ht="15" thickBot="1" x14ac:dyDescent="0.35">
      <c r="DG12473" s="156"/>
    </row>
    <row r="12474" spans="111:111" ht="15" thickBot="1" x14ac:dyDescent="0.35">
      <c r="DG12474" s="156"/>
    </row>
    <row r="12475" spans="111:111" ht="15" thickBot="1" x14ac:dyDescent="0.35">
      <c r="DG12475" s="156"/>
    </row>
    <row r="12476" spans="111:111" ht="15" thickBot="1" x14ac:dyDescent="0.35">
      <c r="DG12476" s="156"/>
    </row>
    <row r="12477" spans="111:111" ht="15" thickBot="1" x14ac:dyDescent="0.35">
      <c r="DG12477" s="156"/>
    </row>
    <row r="12478" spans="111:111" ht="15" thickBot="1" x14ac:dyDescent="0.35">
      <c r="DG12478" s="156"/>
    </row>
    <row r="12479" spans="111:111" ht="15" thickBot="1" x14ac:dyDescent="0.35">
      <c r="DG12479" s="156"/>
    </row>
    <row r="12480" spans="111:111" ht="15" thickBot="1" x14ac:dyDescent="0.35">
      <c r="DG12480" s="156"/>
    </row>
    <row r="12481" spans="111:111" ht="15" thickBot="1" x14ac:dyDescent="0.35">
      <c r="DG12481" s="156"/>
    </row>
    <row r="12482" spans="111:111" ht="15" thickBot="1" x14ac:dyDescent="0.35">
      <c r="DG12482" s="156"/>
    </row>
    <row r="12483" spans="111:111" ht="15" thickBot="1" x14ac:dyDescent="0.35">
      <c r="DG12483" s="156"/>
    </row>
    <row r="12484" spans="111:111" ht="15" thickBot="1" x14ac:dyDescent="0.35">
      <c r="DG12484" s="156"/>
    </row>
    <row r="12485" spans="111:111" ht="15" thickBot="1" x14ac:dyDescent="0.35">
      <c r="DG12485" s="156"/>
    </row>
    <row r="12486" spans="111:111" ht="15" thickBot="1" x14ac:dyDescent="0.35">
      <c r="DG12486" s="156"/>
    </row>
    <row r="12487" spans="111:111" ht="15" thickBot="1" x14ac:dyDescent="0.35">
      <c r="DG12487" s="156"/>
    </row>
    <row r="12488" spans="111:111" ht="15" thickBot="1" x14ac:dyDescent="0.35">
      <c r="DG12488" s="156"/>
    </row>
    <row r="12489" spans="111:111" ht="15" thickBot="1" x14ac:dyDescent="0.35">
      <c r="DG12489" s="156"/>
    </row>
    <row r="12490" spans="111:111" ht="15" thickBot="1" x14ac:dyDescent="0.35">
      <c r="DG12490" s="156"/>
    </row>
    <row r="12491" spans="111:111" ht="15" thickBot="1" x14ac:dyDescent="0.35">
      <c r="DG12491" s="156"/>
    </row>
    <row r="12492" spans="111:111" ht="15" thickBot="1" x14ac:dyDescent="0.35">
      <c r="DG12492" s="156"/>
    </row>
    <row r="12493" spans="111:111" ht="15" thickBot="1" x14ac:dyDescent="0.35">
      <c r="DG12493" s="156"/>
    </row>
    <row r="12494" spans="111:111" ht="15" thickBot="1" x14ac:dyDescent="0.35">
      <c r="DG12494" s="156"/>
    </row>
    <row r="12495" spans="111:111" ht="15" thickBot="1" x14ac:dyDescent="0.35">
      <c r="DG12495" s="156"/>
    </row>
    <row r="12496" spans="111:111" ht="15" thickBot="1" x14ac:dyDescent="0.35">
      <c r="DG12496" s="156"/>
    </row>
    <row r="12497" spans="111:111" ht="15" thickBot="1" x14ac:dyDescent="0.35">
      <c r="DG12497" s="156"/>
    </row>
    <row r="12498" spans="111:111" ht="15" thickBot="1" x14ac:dyDescent="0.35">
      <c r="DG12498" s="156"/>
    </row>
    <row r="12499" spans="111:111" ht="15" thickBot="1" x14ac:dyDescent="0.35">
      <c r="DG12499" s="156"/>
    </row>
    <row r="12500" spans="111:111" ht="15" thickBot="1" x14ac:dyDescent="0.35">
      <c r="DG12500" s="156"/>
    </row>
    <row r="12501" spans="111:111" ht="15" thickBot="1" x14ac:dyDescent="0.35">
      <c r="DG12501" s="156"/>
    </row>
    <row r="12502" spans="111:111" ht="15" thickBot="1" x14ac:dyDescent="0.35">
      <c r="DG12502" s="156"/>
    </row>
    <row r="12503" spans="111:111" ht="15" thickBot="1" x14ac:dyDescent="0.35">
      <c r="DG12503" s="156"/>
    </row>
    <row r="12504" spans="111:111" ht="15" thickBot="1" x14ac:dyDescent="0.35">
      <c r="DG12504" s="156"/>
    </row>
    <row r="12505" spans="111:111" ht="15" thickBot="1" x14ac:dyDescent="0.35">
      <c r="DG12505" s="156"/>
    </row>
    <row r="12506" spans="111:111" ht="15" thickBot="1" x14ac:dyDescent="0.35">
      <c r="DG12506" s="156"/>
    </row>
    <row r="12507" spans="111:111" ht="15" thickBot="1" x14ac:dyDescent="0.35">
      <c r="DG12507" s="156"/>
    </row>
    <row r="12508" spans="111:111" ht="15" thickBot="1" x14ac:dyDescent="0.35">
      <c r="DG12508" s="156"/>
    </row>
    <row r="12509" spans="111:111" ht="15" thickBot="1" x14ac:dyDescent="0.35">
      <c r="DG12509" s="156"/>
    </row>
    <row r="12510" spans="111:111" ht="15" thickBot="1" x14ac:dyDescent="0.35">
      <c r="DG12510" s="156"/>
    </row>
    <row r="12511" spans="111:111" ht="15" thickBot="1" x14ac:dyDescent="0.35">
      <c r="DG12511" s="156"/>
    </row>
    <row r="12512" spans="111:111" ht="15" thickBot="1" x14ac:dyDescent="0.35">
      <c r="DG12512" s="156"/>
    </row>
    <row r="12513" spans="111:111" ht="15" thickBot="1" x14ac:dyDescent="0.35">
      <c r="DG12513" s="156"/>
    </row>
    <row r="12514" spans="111:111" ht="15" thickBot="1" x14ac:dyDescent="0.35">
      <c r="DG12514" s="156"/>
    </row>
    <row r="12515" spans="111:111" ht="15" thickBot="1" x14ac:dyDescent="0.35">
      <c r="DG12515" s="156"/>
    </row>
    <row r="12516" spans="111:111" ht="15" thickBot="1" x14ac:dyDescent="0.35">
      <c r="DG12516" s="156"/>
    </row>
    <row r="12517" spans="111:111" ht="15" thickBot="1" x14ac:dyDescent="0.35">
      <c r="DG12517" s="156"/>
    </row>
    <row r="12518" spans="111:111" ht="15" thickBot="1" x14ac:dyDescent="0.35">
      <c r="DG12518" s="156"/>
    </row>
    <row r="12519" spans="111:111" ht="15" thickBot="1" x14ac:dyDescent="0.35">
      <c r="DG12519" s="156"/>
    </row>
    <row r="12520" spans="111:111" ht="15" thickBot="1" x14ac:dyDescent="0.35">
      <c r="DG12520" s="156"/>
    </row>
    <row r="12521" spans="111:111" ht="15" thickBot="1" x14ac:dyDescent="0.35">
      <c r="DG12521" s="156"/>
    </row>
    <row r="12522" spans="111:111" ht="15" thickBot="1" x14ac:dyDescent="0.35">
      <c r="DG12522" s="156"/>
    </row>
    <row r="12523" spans="111:111" ht="15" thickBot="1" x14ac:dyDescent="0.35">
      <c r="DG12523" s="156"/>
    </row>
    <row r="12524" spans="111:111" ht="15" thickBot="1" x14ac:dyDescent="0.35">
      <c r="DG12524" s="156"/>
    </row>
    <row r="12525" spans="111:111" ht="15" thickBot="1" x14ac:dyDescent="0.35">
      <c r="DG12525" s="156"/>
    </row>
    <row r="12526" spans="111:111" ht="15" thickBot="1" x14ac:dyDescent="0.35">
      <c r="DG12526" s="156"/>
    </row>
    <row r="12527" spans="111:111" ht="15" thickBot="1" x14ac:dyDescent="0.35">
      <c r="DG12527" s="156"/>
    </row>
    <row r="12528" spans="111:111" ht="15" thickBot="1" x14ac:dyDescent="0.35">
      <c r="DG12528" s="156"/>
    </row>
    <row r="12529" spans="111:111" ht="15" thickBot="1" x14ac:dyDescent="0.35">
      <c r="DG12529" s="156"/>
    </row>
    <row r="12530" spans="111:111" ht="15" thickBot="1" x14ac:dyDescent="0.35">
      <c r="DG12530" s="156"/>
    </row>
    <row r="12531" spans="111:111" ht="15" thickBot="1" x14ac:dyDescent="0.35">
      <c r="DG12531" s="156"/>
    </row>
    <row r="12532" spans="111:111" ht="15" thickBot="1" x14ac:dyDescent="0.35">
      <c r="DG12532" s="156"/>
    </row>
    <row r="12533" spans="111:111" ht="15" thickBot="1" x14ac:dyDescent="0.35">
      <c r="DG12533" s="156"/>
    </row>
    <row r="12534" spans="111:111" ht="15" thickBot="1" x14ac:dyDescent="0.35">
      <c r="DG12534" s="156"/>
    </row>
    <row r="12535" spans="111:111" ht="15" thickBot="1" x14ac:dyDescent="0.35">
      <c r="DG12535" s="156"/>
    </row>
    <row r="12536" spans="111:111" ht="15" thickBot="1" x14ac:dyDescent="0.35">
      <c r="DG12536" s="156"/>
    </row>
    <row r="12537" spans="111:111" ht="15" thickBot="1" x14ac:dyDescent="0.35">
      <c r="DG12537" s="156"/>
    </row>
    <row r="12538" spans="111:111" ht="15" thickBot="1" x14ac:dyDescent="0.35">
      <c r="DG12538" s="156"/>
    </row>
    <row r="12539" spans="111:111" ht="15" thickBot="1" x14ac:dyDescent="0.35">
      <c r="DG12539" s="156"/>
    </row>
    <row r="12540" spans="111:111" ht="15" thickBot="1" x14ac:dyDescent="0.35">
      <c r="DG12540" s="156"/>
    </row>
    <row r="12541" spans="111:111" ht="15" thickBot="1" x14ac:dyDescent="0.35">
      <c r="DG12541" s="156"/>
    </row>
    <row r="12542" spans="111:111" ht="15" thickBot="1" x14ac:dyDescent="0.35">
      <c r="DG12542" s="156"/>
    </row>
    <row r="12543" spans="111:111" ht="15" thickBot="1" x14ac:dyDescent="0.35">
      <c r="DG12543" s="156"/>
    </row>
    <row r="12544" spans="111:111" ht="15" thickBot="1" x14ac:dyDescent="0.35">
      <c r="DG12544" s="156"/>
    </row>
    <row r="12545" spans="111:111" ht="15" thickBot="1" x14ac:dyDescent="0.35">
      <c r="DG12545" s="156"/>
    </row>
    <row r="12546" spans="111:111" ht="15" thickBot="1" x14ac:dyDescent="0.35">
      <c r="DG12546" s="156"/>
    </row>
    <row r="12547" spans="111:111" ht="15" thickBot="1" x14ac:dyDescent="0.35">
      <c r="DG12547" s="156"/>
    </row>
    <row r="12548" spans="111:111" ht="15" thickBot="1" x14ac:dyDescent="0.35">
      <c r="DG12548" s="156"/>
    </row>
    <row r="12549" spans="111:111" ht="15" thickBot="1" x14ac:dyDescent="0.35">
      <c r="DG12549" s="156"/>
    </row>
    <row r="12550" spans="111:111" ht="15" thickBot="1" x14ac:dyDescent="0.35">
      <c r="DG12550" s="156"/>
    </row>
    <row r="12551" spans="111:111" ht="15" thickBot="1" x14ac:dyDescent="0.35">
      <c r="DG12551" s="156"/>
    </row>
    <row r="12552" spans="111:111" ht="15" thickBot="1" x14ac:dyDescent="0.35">
      <c r="DG12552" s="156"/>
    </row>
    <row r="12553" spans="111:111" ht="15" thickBot="1" x14ac:dyDescent="0.35">
      <c r="DG12553" s="156"/>
    </row>
    <row r="12554" spans="111:111" ht="15" thickBot="1" x14ac:dyDescent="0.35">
      <c r="DG12554" s="156"/>
    </row>
    <row r="12555" spans="111:111" ht="15" thickBot="1" x14ac:dyDescent="0.35">
      <c r="DG12555" s="156"/>
    </row>
    <row r="12556" spans="111:111" ht="15" thickBot="1" x14ac:dyDescent="0.35">
      <c r="DG12556" s="156"/>
    </row>
    <row r="12557" spans="111:111" ht="15" thickBot="1" x14ac:dyDescent="0.35">
      <c r="DG12557" s="156"/>
    </row>
    <row r="12558" spans="111:111" ht="15" thickBot="1" x14ac:dyDescent="0.35">
      <c r="DG12558" s="156"/>
    </row>
    <row r="12559" spans="111:111" ht="15" thickBot="1" x14ac:dyDescent="0.35">
      <c r="DG12559" s="156"/>
    </row>
    <row r="12560" spans="111:111" ht="15" thickBot="1" x14ac:dyDescent="0.35">
      <c r="DG12560" s="156"/>
    </row>
    <row r="12561" spans="111:111" ht="15" thickBot="1" x14ac:dyDescent="0.35">
      <c r="DG12561" s="156"/>
    </row>
    <row r="12562" spans="111:111" ht="15" thickBot="1" x14ac:dyDescent="0.35">
      <c r="DG12562" s="156"/>
    </row>
    <row r="12563" spans="111:111" ht="15" thickBot="1" x14ac:dyDescent="0.35">
      <c r="DG12563" s="156"/>
    </row>
    <row r="12564" spans="111:111" ht="15" thickBot="1" x14ac:dyDescent="0.35">
      <c r="DG12564" s="156"/>
    </row>
    <row r="12565" spans="111:111" ht="15" thickBot="1" x14ac:dyDescent="0.35">
      <c r="DG12565" s="156"/>
    </row>
    <row r="12566" spans="111:111" ht="15" thickBot="1" x14ac:dyDescent="0.35">
      <c r="DG12566" s="156"/>
    </row>
    <row r="12567" spans="111:111" ht="15" thickBot="1" x14ac:dyDescent="0.35">
      <c r="DG12567" s="156"/>
    </row>
    <row r="12568" spans="111:111" ht="15" thickBot="1" x14ac:dyDescent="0.35">
      <c r="DG12568" s="156"/>
    </row>
    <row r="12569" spans="111:111" ht="15" thickBot="1" x14ac:dyDescent="0.35">
      <c r="DG12569" s="156"/>
    </row>
    <row r="12570" spans="111:111" ht="15" thickBot="1" x14ac:dyDescent="0.35">
      <c r="DG12570" s="156"/>
    </row>
    <row r="12571" spans="111:111" ht="15" thickBot="1" x14ac:dyDescent="0.35">
      <c r="DG12571" s="156"/>
    </row>
    <row r="12572" spans="111:111" ht="15" thickBot="1" x14ac:dyDescent="0.35">
      <c r="DG12572" s="156"/>
    </row>
    <row r="12573" spans="111:111" ht="15" thickBot="1" x14ac:dyDescent="0.35">
      <c r="DG12573" s="156"/>
    </row>
    <row r="12574" spans="111:111" ht="15" thickBot="1" x14ac:dyDescent="0.35">
      <c r="DG12574" s="156"/>
    </row>
    <row r="12575" spans="111:111" ht="15" thickBot="1" x14ac:dyDescent="0.35">
      <c r="DG12575" s="156"/>
    </row>
    <row r="12576" spans="111:111" ht="15" thickBot="1" x14ac:dyDescent="0.35">
      <c r="DG12576" s="156"/>
    </row>
    <row r="12577" spans="111:111" ht="15" thickBot="1" x14ac:dyDescent="0.35">
      <c r="DG12577" s="156"/>
    </row>
    <row r="12578" spans="111:111" ht="15" thickBot="1" x14ac:dyDescent="0.35">
      <c r="DG12578" s="156"/>
    </row>
    <row r="12579" spans="111:111" ht="15" thickBot="1" x14ac:dyDescent="0.35">
      <c r="DG12579" s="156"/>
    </row>
    <row r="12580" spans="111:111" ht="15" thickBot="1" x14ac:dyDescent="0.35">
      <c r="DG12580" s="156"/>
    </row>
    <row r="12581" spans="111:111" ht="15" thickBot="1" x14ac:dyDescent="0.35">
      <c r="DG12581" s="156"/>
    </row>
    <row r="12582" spans="111:111" ht="15" thickBot="1" x14ac:dyDescent="0.35">
      <c r="DG12582" s="156"/>
    </row>
    <row r="12583" spans="111:111" ht="15" thickBot="1" x14ac:dyDescent="0.35">
      <c r="DG12583" s="156"/>
    </row>
    <row r="12584" spans="111:111" ht="15" thickBot="1" x14ac:dyDescent="0.35">
      <c r="DG12584" s="156"/>
    </row>
    <row r="12585" spans="111:111" ht="15" thickBot="1" x14ac:dyDescent="0.35">
      <c r="DG12585" s="156"/>
    </row>
    <row r="12586" spans="111:111" ht="15" thickBot="1" x14ac:dyDescent="0.35">
      <c r="DG12586" s="156"/>
    </row>
    <row r="12587" spans="111:111" ht="15" thickBot="1" x14ac:dyDescent="0.35">
      <c r="DG12587" s="156"/>
    </row>
    <row r="12588" spans="111:111" ht="15" thickBot="1" x14ac:dyDescent="0.35">
      <c r="DG12588" s="156"/>
    </row>
    <row r="12589" spans="111:111" ht="15" thickBot="1" x14ac:dyDescent="0.35">
      <c r="DG12589" s="156"/>
    </row>
    <row r="12590" spans="111:111" ht="15" thickBot="1" x14ac:dyDescent="0.35">
      <c r="DG12590" s="156"/>
    </row>
    <row r="12591" spans="111:111" ht="15" thickBot="1" x14ac:dyDescent="0.35">
      <c r="DG12591" s="156"/>
    </row>
    <row r="12592" spans="111:111" ht="15" thickBot="1" x14ac:dyDescent="0.35">
      <c r="DG12592" s="156"/>
    </row>
    <row r="12593" spans="111:111" ht="15" thickBot="1" x14ac:dyDescent="0.35">
      <c r="DG12593" s="156"/>
    </row>
    <row r="12594" spans="111:111" ht="15" thickBot="1" x14ac:dyDescent="0.35">
      <c r="DG12594" s="156"/>
    </row>
    <row r="12595" spans="111:111" ht="15" thickBot="1" x14ac:dyDescent="0.35">
      <c r="DG12595" s="156"/>
    </row>
    <row r="12596" spans="111:111" ht="15" thickBot="1" x14ac:dyDescent="0.35">
      <c r="DG12596" s="156"/>
    </row>
    <row r="12597" spans="111:111" ht="15" thickBot="1" x14ac:dyDescent="0.35">
      <c r="DG12597" s="156"/>
    </row>
    <row r="12598" spans="111:111" ht="15" thickBot="1" x14ac:dyDescent="0.35">
      <c r="DG12598" s="156"/>
    </row>
    <row r="12599" spans="111:111" ht="15" thickBot="1" x14ac:dyDescent="0.35">
      <c r="DG12599" s="156"/>
    </row>
    <row r="12600" spans="111:111" ht="15" thickBot="1" x14ac:dyDescent="0.35">
      <c r="DG12600" s="156"/>
    </row>
    <row r="12601" spans="111:111" ht="15" thickBot="1" x14ac:dyDescent="0.35">
      <c r="DG12601" s="156"/>
    </row>
    <row r="12602" spans="111:111" ht="15" thickBot="1" x14ac:dyDescent="0.35">
      <c r="DG12602" s="156"/>
    </row>
    <row r="12603" spans="111:111" ht="15" thickBot="1" x14ac:dyDescent="0.35">
      <c r="DG12603" s="156"/>
    </row>
    <row r="12604" spans="111:111" ht="15" thickBot="1" x14ac:dyDescent="0.35">
      <c r="DG12604" s="156"/>
    </row>
    <row r="12605" spans="111:111" ht="15" thickBot="1" x14ac:dyDescent="0.35">
      <c r="DG12605" s="156"/>
    </row>
    <row r="12606" spans="111:111" ht="15" thickBot="1" x14ac:dyDescent="0.35">
      <c r="DG12606" s="156"/>
    </row>
    <row r="12607" spans="111:111" ht="15" thickBot="1" x14ac:dyDescent="0.35">
      <c r="DG12607" s="156"/>
    </row>
    <row r="12608" spans="111:111" ht="15" thickBot="1" x14ac:dyDescent="0.35">
      <c r="DG12608" s="156"/>
    </row>
    <row r="12609" spans="111:111" ht="15" thickBot="1" x14ac:dyDescent="0.35">
      <c r="DG12609" s="156"/>
    </row>
    <row r="12610" spans="111:111" ht="15" thickBot="1" x14ac:dyDescent="0.35">
      <c r="DG12610" s="156"/>
    </row>
    <row r="12611" spans="111:111" ht="15" thickBot="1" x14ac:dyDescent="0.35">
      <c r="DG12611" s="156"/>
    </row>
    <row r="12612" spans="111:111" ht="15" thickBot="1" x14ac:dyDescent="0.35">
      <c r="DG12612" s="156"/>
    </row>
    <row r="12613" spans="111:111" ht="15" thickBot="1" x14ac:dyDescent="0.35">
      <c r="DG12613" s="156"/>
    </row>
    <row r="12614" spans="111:111" ht="15" thickBot="1" x14ac:dyDescent="0.35">
      <c r="DG12614" s="156"/>
    </row>
    <row r="12615" spans="111:111" ht="15" thickBot="1" x14ac:dyDescent="0.35">
      <c r="DG12615" s="156"/>
    </row>
    <row r="12616" spans="111:111" ht="15" thickBot="1" x14ac:dyDescent="0.35">
      <c r="DG12616" s="156"/>
    </row>
    <row r="12617" spans="111:111" ht="15" thickBot="1" x14ac:dyDescent="0.35">
      <c r="DG12617" s="156"/>
    </row>
    <row r="12618" spans="111:111" ht="15" thickBot="1" x14ac:dyDescent="0.35">
      <c r="DG12618" s="156"/>
    </row>
    <row r="12619" spans="111:111" ht="15" thickBot="1" x14ac:dyDescent="0.35">
      <c r="DG12619" s="156"/>
    </row>
    <row r="12620" spans="111:111" ht="15" thickBot="1" x14ac:dyDescent="0.35">
      <c r="DG12620" s="156"/>
    </row>
    <row r="12621" spans="111:111" ht="15" thickBot="1" x14ac:dyDescent="0.35">
      <c r="DG12621" s="156"/>
    </row>
    <row r="12622" spans="111:111" ht="15" thickBot="1" x14ac:dyDescent="0.35">
      <c r="DG12622" s="156"/>
    </row>
    <row r="12623" spans="111:111" ht="15" thickBot="1" x14ac:dyDescent="0.35">
      <c r="DG12623" s="156"/>
    </row>
    <row r="12624" spans="111:111" ht="15" thickBot="1" x14ac:dyDescent="0.35">
      <c r="DG12624" s="156"/>
    </row>
    <row r="12625" spans="111:111" ht="15" thickBot="1" x14ac:dyDescent="0.35">
      <c r="DG12625" s="156"/>
    </row>
    <row r="12626" spans="111:111" ht="15" thickBot="1" x14ac:dyDescent="0.35">
      <c r="DG12626" s="156"/>
    </row>
    <row r="12627" spans="111:111" ht="15" thickBot="1" x14ac:dyDescent="0.35">
      <c r="DG12627" s="156"/>
    </row>
    <row r="12628" spans="111:111" ht="15" thickBot="1" x14ac:dyDescent="0.35">
      <c r="DG12628" s="156"/>
    </row>
    <row r="12629" spans="111:111" ht="15" thickBot="1" x14ac:dyDescent="0.35">
      <c r="DG12629" s="156"/>
    </row>
    <row r="12630" spans="111:111" ht="15" thickBot="1" x14ac:dyDescent="0.35">
      <c r="DG12630" s="156"/>
    </row>
    <row r="12631" spans="111:111" ht="15" thickBot="1" x14ac:dyDescent="0.35">
      <c r="DG12631" s="156"/>
    </row>
    <row r="12632" spans="111:111" ht="15" thickBot="1" x14ac:dyDescent="0.35">
      <c r="DG12632" s="156"/>
    </row>
    <row r="12633" spans="111:111" ht="15" thickBot="1" x14ac:dyDescent="0.35">
      <c r="DG12633" s="156"/>
    </row>
    <row r="12634" spans="111:111" ht="15" thickBot="1" x14ac:dyDescent="0.35">
      <c r="DG12634" s="156"/>
    </row>
    <row r="12635" spans="111:111" ht="15" thickBot="1" x14ac:dyDescent="0.35">
      <c r="DG12635" s="156"/>
    </row>
    <row r="12636" spans="111:111" ht="15" thickBot="1" x14ac:dyDescent="0.35">
      <c r="DG12636" s="156"/>
    </row>
    <row r="12637" spans="111:111" ht="15" thickBot="1" x14ac:dyDescent="0.35">
      <c r="DG12637" s="156"/>
    </row>
    <row r="12638" spans="111:111" ht="15" thickBot="1" x14ac:dyDescent="0.35">
      <c r="DG12638" s="156"/>
    </row>
    <row r="12639" spans="111:111" ht="15" thickBot="1" x14ac:dyDescent="0.35">
      <c r="DG12639" s="156"/>
    </row>
    <row r="12640" spans="111:111" ht="15" thickBot="1" x14ac:dyDescent="0.35">
      <c r="DG12640" s="156"/>
    </row>
    <row r="12641" spans="111:111" ht="15" thickBot="1" x14ac:dyDescent="0.35">
      <c r="DG12641" s="156"/>
    </row>
    <row r="12642" spans="111:111" ht="15" thickBot="1" x14ac:dyDescent="0.35">
      <c r="DG12642" s="156"/>
    </row>
    <row r="12643" spans="111:111" ht="15" thickBot="1" x14ac:dyDescent="0.35">
      <c r="DG12643" s="156"/>
    </row>
    <row r="12644" spans="111:111" ht="15" thickBot="1" x14ac:dyDescent="0.35">
      <c r="DG12644" s="156"/>
    </row>
    <row r="12645" spans="111:111" ht="15" thickBot="1" x14ac:dyDescent="0.35">
      <c r="DG12645" s="156"/>
    </row>
    <row r="12646" spans="111:111" ht="15" thickBot="1" x14ac:dyDescent="0.35">
      <c r="DG12646" s="156"/>
    </row>
    <row r="12647" spans="111:111" ht="15" thickBot="1" x14ac:dyDescent="0.35">
      <c r="DG12647" s="156"/>
    </row>
    <row r="12648" spans="111:111" ht="15" thickBot="1" x14ac:dyDescent="0.35">
      <c r="DG12648" s="156"/>
    </row>
    <row r="12649" spans="111:111" ht="15" thickBot="1" x14ac:dyDescent="0.35">
      <c r="DG12649" s="156"/>
    </row>
    <row r="12650" spans="111:111" ht="15" thickBot="1" x14ac:dyDescent="0.35">
      <c r="DG12650" s="156"/>
    </row>
    <row r="12651" spans="111:111" ht="15" thickBot="1" x14ac:dyDescent="0.35">
      <c r="DG12651" s="156"/>
    </row>
    <row r="12652" spans="111:111" ht="15" thickBot="1" x14ac:dyDescent="0.35">
      <c r="DG12652" s="156"/>
    </row>
    <row r="12653" spans="111:111" ht="15" thickBot="1" x14ac:dyDescent="0.35">
      <c r="DG12653" s="156"/>
    </row>
    <row r="12654" spans="111:111" ht="15" thickBot="1" x14ac:dyDescent="0.35">
      <c r="DG12654" s="156"/>
    </row>
    <row r="12655" spans="111:111" ht="15" thickBot="1" x14ac:dyDescent="0.35">
      <c r="DG12655" s="156"/>
    </row>
    <row r="12656" spans="111:111" ht="15" thickBot="1" x14ac:dyDescent="0.35">
      <c r="DG12656" s="156"/>
    </row>
    <row r="12657" spans="111:111" ht="15" thickBot="1" x14ac:dyDescent="0.35">
      <c r="DG12657" s="156"/>
    </row>
    <row r="12658" spans="111:111" ht="15" thickBot="1" x14ac:dyDescent="0.35">
      <c r="DG12658" s="156"/>
    </row>
    <row r="12659" spans="111:111" ht="15" thickBot="1" x14ac:dyDescent="0.35">
      <c r="DG12659" s="156"/>
    </row>
    <row r="12660" spans="111:111" ht="15" thickBot="1" x14ac:dyDescent="0.35">
      <c r="DG12660" s="156"/>
    </row>
    <row r="12661" spans="111:111" ht="15" thickBot="1" x14ac:dyDescent="0.35">
      <c r="DG12661" s="156"/>
    </row>
    <row r="12662" spans="111:111" ht="15" thickBot="1" x14ac:dyDescent="0.35">
      <c r="DG12662" s="156"/>
    </row>
    <row r="12663" spans="111:111" ht="15" thickBot="1" x14ac:dyDescent="0.35">
      <c r="DG12663" s="156"/>
    </row>
    <row r="12664" spans="111:111" ht="15" thickBot="1" x14ac:dyDescent="0.35">
      <c r="DG12664" s="156"/>
    </row>
    <row r="12665" spans="111:111" ht="15" thickBot="1" x14ac:dyDescent="0.35">
      <c r="DG12665" s="156"/>
    </row>
    <row r="12666" spans="111:111" ht="15" thickBot="1" x14ac:dyDescent="0.35">
      <c r="DG12666" s="156"/>
    </row>
    <row r="12667" spans="111:111" ht="15" thickBot="1" x14ac:dyDescent="0.35">
      <c r="DG12667" s="156"/>
    </row>
    <row r="12668" spans="111:111" ht="15" thickBot="1" x14ac:dyDescent="0.35">
      <c r="DG12668" s="156"/>
    </row>
    <row r="12669" spans="111:111" ht="15" thickBot="1" x14ac:dyDescent="0.35">
      <c r="DG12669" s="156"/>
    </row>
    <row r="12670" spans="111:111" ht="15" thickBot="1" x14ac:dyDescent="0.35">
      <c r="DG12670" s="156"/>
    </row>
    <row r="12671" spans="111:111" ht="15" thickBot="1" x14ac:dyDescent="0.35">
      <c r="DG12671" s="156"/>
    </row>
    <row r="12672" spans="111:111" ht="15" thickBot="1" x14ac:dyDescent="0.35">
      <c r="DG12672" s="156"/>
    </row>
    <row r="12673" spans="111:111" ht="15" thickBot="1" x14ac:dyDescent="0.35">
      <c r="DG12673" s="156"/>
    </row>
    <row r="12674" spans="111:111" ht="15" thickBot="1" x14ac:dyDescent="0.35">
      <c r="DG12674" s="156"/>
    </row>
    <row r="12675" spans="111:111" ht="15" thickBot="1" x14ac:dyDescent="0.35">
      <c r="DG12675" s="156"/>
    </row>
    <row r="12676" spans="111:111" ht="15" thickBot="1" x14ac:dyDescent="0.35">
      <c r="DG12676" s="156"/>
    </row>
    <row r="12677" spans="111:111" ht="15" thickBot="1" x14ac:dyDescent="0.35">
      <c r="DG12677" s="156"/>
    </row>
    <row r="12678" spans="111:111" ht="15" thickBot="1" x14ac:dyDescent="0.35">
      <c r="DG12678" s="156"/>
    </row>
    <row r="12679" spans="111:111" ht="15" thickBot="1" x14ac:dyDescent="0.35">
      <c r="DG12679" s="156"/>
    </row>
    <row r="12680" spans="111:111" ht="15" thickBot="1" x14ac:dyDescent="0.35">
      <c r="DG12680" s="156"/>
    </row>
    <row r="12681" spans="111:111" ht="15" thickBot="1" x14ac:dyDescent="0.35">
      <c r="DG12681" s="156"/>
    </row>
    <row r="12682" spans="111:111" ht="15" thickBot="1" x14ac:dyDescent="0.35">
      <c r="DG12682" s="156"/>
    </row>
    <row r="12683" spans="111:111" ht="15" thickBot="1" x14ac:dyDescent="0.35">
      <c r="DG12683" s="156"/>
    </row>
    <row r="12684" spans="111:111" ht="15" thickBot="1" x14ac:dyDescent="0.35">
      <c r="DG12684" s="156"/>
    </row>
    <row r="12685" spans="111:111" ht="15" thickBot="1" x14ac:dyDescent="0.35">
      <c r="DG12685" s="156"/>
    </row>
    <row r="12686" spans="111:111" ht="15" thickBot="1" x14ac:dyDescent="0.35">
      <c r="DG12686" s="156"/>
    </row>
    <row r="12687" spans="111:111" ht="15" thickBot="1" x14ac:dyDescent="0.35">
      <c r="DG12687" s="156"/>
    </row>
    <row r="12688" spans="111:111" ht="15" thickBot="1" x14ac:dyDescent="0.35">
      <c r="DG12688" s="156"/>
    </row>
    <row r="12689" spans="111:111" ht="15" thickBot="1" x14ac:dyDescent="0.35">
      <c r="DG12689" s="156"/>
    </row>
    <row r="12690" spans="111:111" ht="15" thickBot="1" x14ac:dyDescent="0.35">
      <c r="DG12690" s="156"/>
    </row>
    <row r="12691" spans="111:111" ht="15" thickBot="1" x14ac:dyDescent="0.35">
      <c r="DG12691" s="156"/>
    </row>
    <row r="12692" spans="111:111" ht="15" thickBot="1" x14ac:dyDescent="0.35">
      <c r="DG12692" s="156"/>
    </row>
    <row r="12693" spans="111:111" ht="15" thickBot="1" x14ac:dyDescent="0.35">
      <c r="DG12693" s="156"/>
    </row>
    <row r="12694" spans="111:111" ht="15" thickBot="1" x14ac:dyDescent="0.35">
      <c r="DG12694" s="156"/>
    </row>
    <row r="12695" spans="111:111" ht="15" thickBot="1" x14ac:dyDescent="0.35">
      <c r="DG12695" s="156"/>
    </row>
    <row r="12696" spans="111:111" ht="15" thickBot="1" x14ac:dyDescent="0.35">
      <c r="DG12696" s="156"/>
    </row>
    <row r="12697" spans="111:111" ht="15" thickBot="1" x14ac:dyDescent="0.35">
      <c r="DG12697" s="156"/>
    </row>
    <row r="12698" spans="111:111" ht="15" thickBot="1" x14ac:dyDescent="0.35">
      <c r="DG12698" s="156"/>
    </row>
    <row r="12699" spans="111:111" ht="15" thickBot="1" x14ac:dyDescent="0.35">
      <c r="DG12699" s="156"/>
    </row>
    <row r="12700" spans="111:111" ht="15" thickBot="1" x14ac:dyDescent="0.35">
      <c r="DG12700" s="156"/>
    </row>
    <row r="12701" spans="111:111" ht="15" thickBot="1" x14ac:dyDescent="0.35">
      <c r="DG12701" s="156"/>
    </row>
    <row r="12702" spans="111:111" ht="15" thickBot="1" x14ac:dyDescent="0.35">
      <c r="DG12702" s="156"/>
    </row>
    <row r="12703" spans="111:111" ht="15" thickBot="1" x14ac:dyDescent="0.35">
      <c r="DG12703" s="156"/>
    </row>
    <row r="12704" spans="111:111" ht="15" thickBot="1" x14ac:dyDescent="0.35">
      <c r="DG12704" s="156"/>
    </row>
    <row r="12705" spans="111:111" ht="15" thickBot="1" x14ac:dyDescent="0.35">
      <c r="DG12705" s="156"/>
    </row>
    <row r="12706" spans="111:111" ht="15" thickBot="1" x14ac:dyDescent="0.35">
      <c r="DG12706" s="156"/>
    </row>
    <row r="12707" spans="111:111" ht="15" thickBot="1" x14ac:dyDescent="0.35">
      <c r="DG12707" s="156"/>
    </row>
    <row r="12708" spans="111:111" ht="15" thickBot="1" x14ac:dyDescent="0.35">
      <c r="DG12708" s="156"/>
    </row>
    <row r="12709" spans="111:111" ht="15" thickBot="1" x14ac:dyDescent="0.35">
      <c r="DG12709" s="156"/>
    </row>
    <row r="12710" spans="111:111" ht="15" thickBot="1" x14ac:dyDescent="0.35">
      <c r="DG12710" s="156"/>
    </row>
    <row r="12711" spans="111:111" ht="15" thickBot="1" x14ac:dyDescent="0.35">
      <c r="DG12711" s="156"/>
    </row>
    <row r="12712" spans="111:111" ht="15" thickBot="1" x14ac:dyDescent="0.35">
      <c r="DG12712" s="156"/>
    </row>
    <row r="12713" spans="111:111" ht="15" thickBot="1" x14ac:dyDescent="0.35">
      <c r="DG12713" s="156"/>
    </row>
    <row r="12714" spans="111:111" ht="15" thickBot="1" x14ac:dyDescent="0.35">
      <c r="DG12714" s="156"/>
    </row>
    <row r="12715" spans="111:111" ht="15" thickBot="1" x14ac:dyDescent="0.35">
      <c r="DG12715" s="156"/>
    </row>
    <row r="12716" spans="111:111" ht="15" thickBot="1" x14ac:dyDescent="0.35">
      <c r="DG12716" s="156"/>
    </row>
    <row r="12717" spans="111:111" ht="15" thickBot="1" x14ac:dyDescent="0.35">
      <c r="DG12717" s="156"/>
    </row>
    <row r="12718" spans="111:111" ht="15" thickBot="1" x14ac:dyDescent="0.35">
      <c r="DG12718" s="156"/>
    </row>
    <row r="12719" spans="111:111" ht="15" thickBot="1" x14ac:dyDescent="0.35">
      <c r="DG12719" s="156"/>
    </row>
    <row r="12720" spans="111:111" ht="15" thickBot="1" x14ac:dyDescent="0.35">
      <c r="DG12720" s="156"/>
    </row>
    <row r="12721" spans="111:111" ht="15" thickBot="1" x14ac:dyDescent="0.35">
      <c r="DG12721" s="156"/>
    </row>
    <row r="12722" spans="111:111" ht="15" thickBot="1" x14ac:dyDescent="0.35">
      <c r="DG12722" s="156"/>
    </row>
    <row r="12723" spans="111:111" ht="15" thickBot="1" x14ac:dyDescent="0.35">
      <c r="DG12723" s="156"/>
    </row>
    <row r="12724" spans="111:111" ht="15" thickBot="1" x14ac:dyDescent="0.35">
      <c r="DG12724" s="156"/>
    </row>
    <row r="12725" spans="111:111" ht="15" thickBot="1" x14ac:dyDescent="0.35">
      <c r="DG12725" s="156"/>
    </row>
    <row r="12726" spans="111:111" ht="15" thickBot="1" x14ac:dyDescent="0.35">
      <c r="DG12726" s="156"/>
    </row>
    <row r="12727" spans="111:111" ht="15" thickBot="1" x14ac:dyDescent="0.35">
      <c r="DG12727" s="156"/>
    </row>
    <row r="12728" spans="111:111" ht="15" thickBot="1" x14ac:dyDescent="0.35">
      <c r="DG12728" s="156"/>
    </row>
    <row r="12729" spans="111:111" ht="15" thickBot="1" x14ac:dyDescent="0.35">
      <c r="DG12729" s="156"/>
    </row>
    <row r="12730" spans="111:111" ht="15" thickBot="1" x14ac:dyDescent="0.35">
      <c r="DG12730" s="156"/>
    </row>
    <row r="12731" spans="111:111" ht="15" thickBot="1" x14ac:dyDescent="0.35">
      <c r="DG12731" s="156"/>
    </row>
    <row r="12732" spans="111:111" ht="15" thickBot="1" x14ac:dyDescent="0.35">
      <c r="DG12732" s="156"/>
    </row>
    <row r="12733" spans="111:111" ht="15" thickBot="1" x14ac:dyDescent="0.35">
      <c r="DG12733" s="156"/>
    </row>
    <row r="12734" spans="111:111" ht="15" thickBot="1" x14ac:dyDescent="0.35">
      <c r="DG12734" s="156"/>
    </row>
    <row r="12735" spans="111:111" ht="15" thickBot="1" x14ac:dyDescent="0.35">
      <c r="DG12735" s="156"/>
    </row>
    <row r="12736" spans="111:111" ht="15" thickBot="1" x14ac:dyDescent="0.35">
      <c r="DG12736" s="156"/>
    </row>
    <row r="12737" spans="111:111" ht="15" thickBot="1" x14ac:dyDescent="0.35">
      <c r="DG12737" s="156"/>
    </row>
    <row r="12738" spans="111:111" ht="15" thickBot="1" x14ac:dyDescent="0.35">
      <c r="DG12738" s="156"/>
    </row>
    <row r="12739" spans="111:111" ht="15" thickBot="1" x14ac:dyDescent="0.35">
      <c r="DG12739" s="156"/>
    </row>
    <row r="12740" spans="111:111" ht="15" thickBot="1" x14ac:dyDescent="0.35">
      <c r="DG12740" s="156"/>
    </row>
    <row r="12741" spans="111:111" ht="15" thickBot="1" x14ac:dyDescent="0.35">
      <c r="DG12741" s="156"/>
    </row>
    <row r="12742" spans="111:111" ht="15" thickBot="1" x14ac:dyDescent="0.35">
      <c r="DG12742" s="156"/>
    </row>
    <row r="12743" spans="111:111" ht="15" thickBot="1" x14ac:dyDescent="0.35">
      <c r="DG12743" s="156"/>
    </row>
    <row r="12744" spans="111:111" ht="15" thickBot="1" x14ac:dyDescent="0.35">
      <c r="DG12744" s="156"/>
    </row>
    <row r="12745" spans="111:111" ht="15" thickBot="1" x14ac:dyDescent="0.35">
      <c r="DG12745" s="156"/>
    </row>
    <row r="12746" spans="111:111" ht="15" thickBot="1" x14ac:dyDescent="0.35">
      <c r="DG12746" s="156"/>
    </row>
    <row r="12747" spans="111:111" ht="15" thickBot="1" x14ac:dyDescent="0.35">
      <c r="DG12747" s="156"/>
    </row>
    <row r="12748" spans="111:111" ht="15" thickBot="1" x14ac:dyDescent="0.35">
      <c r="DG12748" s="156"/>
    </row>
    <row r="12749" spans="111:111" ht="15" thickBot="1" x14ac:dyDescent="0.35">
      <c r="DG12749" s="156"/>
    </row>
    <row r="12750" spans="111:111" ht="15" thickBot="1" x14ac:dyDescent="0.35">
      <c r="DG12750" s="156"/>
    </row>
    <row r="12751" spans="111:111" ht="15" thickBot="1" x14ac:dyDescent="0.35">
      <c r="DG12751" s="156"/>
    </row>
    <row r="12752" spans="111:111" ht="15" thickBot="1" x14ac:dyDescent="0.35">
      <c r="DG12752" s="156"/>
    </row>
    <row r="12753" spans="111:111" ht="15" thickBot="1" x14ac:dyDescent="0.35">
      <c r="DG12753" s="156"/>
    </row>
    <row r="12754" spans="111:111" ht="15" thickBot="1" x14ac:dyDescent="0.35">
      <c r="DG12754" s="156"/>
    </row>
    <row r="12755" spans="111:111" ht="15" thickBot="1" x14ac:dyDescent="0.35">
      <c r="DG12755" s="156"/>
    </row>
    <row r="12756" spans="111:111" ht="15" thickBot="1" x14ac:dyDescent="0.35">
      <c r="DG12756" s="156"/>
    </row>
    <row r="12757" spans="111:111" ht="15" thickBot="1" x14ac:dyDescent="0.35">
      <c r="DG12757" s="156"/>
    </row>
    <row r="12758" spans="111:111" ht="15" thickBot="1" x14ac:dyDescent="0.35">
      <c r="DG12758" s="156"/>
    </row>
    <row r="12759" spans="111:111" ht="15" thickBot="1" x14ac:dyDescent="0.35">
      <c r="DG12759" s="156"/>
    </row>
    <row r="12760" spans="111:111" ht="15" thickBot="1" x14ac:dyDescent="0.35">
      <c r="DG12760" s="156"/>
    </row>
    <row r="12761" spans="111:111" ht="15" thickBot="1" x14ac:dyDescent="0.35">
      <c r="DG12761" s="156"/>
    </row>
    <row r="12762" spans="111:111" ht="15" thickBot="1" x14ac:dyDescent="0.35">
      <c r="DG12762" s="156"/>
    </row>
    <row r="12763" spans="111:111" ht="15" thickBot="1" x14ac:dyDescent="0.35">
      <c r="DG12763" s="156"/>
    </row>
    <row r="12764" spans="111:111" ht="15" thickBot="1" x14ac:dyDescent="0.35">
      <c r="DG12764" s="156"/>
    </row>
    <row r="12765" spans="111:111" ht="15" thickBot="1" x14ac:dyDescent="0.35">
      <c r="DG12765" s="156"/>
    </row>
    <row r="12766" spans="111:111" ht="15" thickBot="1" x14ac:dyDescent="0.35">
      <c r="DG12766" s="156"/>
    </row>
    <row r="12767" spans="111:111" ht="15" thickBot="1" x14ac:dyDescent="0.35">
      <c r="DG12767" s="156"/>
    </row>
    <row r="12768" spans="111:111" ht="15" thickBot="1" x14ac:dyDescent="0.35">
      <c r="DG12768" s="156"/>
    </row>
    <row r="12769" spans="111:111" ht="15" thickBot="1" x14ac:dyDescent="0.35">
      <c r="DG12769" s="156"/>
    </row>
    <row r="12770" spans="111:111" ht="15" thickBot="1" x14ac:dyDescent="0.35">
      <c r="DG12770" s="156"/>
    </row>
    <row r="12771" spans="111:111" ht="15" thickBot="1" x14ac:dyDescent="0.35">
      <c r="DG12771" s="156"/>
    </row>
    <row r="12772" spans="111:111" ht="15" thickBot="1" x14ac:dyDescent="0.35">
      <c r="DG12772" s="156"/>
    </row>
    <row r="12773" spans="111:111" ht="15" thickBot="1" x14ac:dyDescent="0.35">
      <c r="DG12773" s="156"/>
    </row>
    <row r="12774" spans="111:111" ht="15" thickBot="1" x14ac:dyDescent="0.35">
      <c r="DG12774" s="156"/>
    </row>
    <row r="12775" spans="111:111" ht="15" thickBot="1" x14ac:dyDescent="0.35">
      <c r="DG12775" s="156"/>
    </row>
    <row r="12776" spans="111:111" ht="15" thickBot="1" x14ac:dyDescent="0.35">
      <c r="DG12776" s="156"/>
    </row>
    <row r="12777" spans="111:111" ht="15" thickBot="1" x14ac:dyDescent="0.35">
      <c r="DG12777" s="156"/>
    </row>
    <row r="12778" spans="111:111" ht="15" thickBot="1" x14ac:dyDescent="0.35">
      <c r="DG12778" s="156"/>
    </row>
    <row r="12779" spans="111:111" ht="15" thickBot="1" x14ac:dyDescent="0.35">
      <c r="DG12779" s="156"/>
    </row>
    <row r="12780" spans="111:111" ht="15" thickBot="1" x14ac:dyDescent="0.35">
      <c r="DG12780" s="156"/>
    </row>
    <row r="12781" spans="111:111" ht="15" thickBot="1" x14ac:dyDescent="0.35">
      <c r="DG12781" s="156"/>
    </row>
    <row r="12782" spans="111:111" ht="15" thickBot="1" x14ac:dyDescent="0.35">
      <c r="DG12782" s="156"/>
    </row>
    <row r="12783" spans="111:111" ht="15" thickBot="1" x14ac:dyDescent="0.35">
      <c r="DG12783" s="156"/>
    </row>
    <row r="12784" spans="111:111" ht="15" thickBot="1" x14ac:dyDescent="0.35">
      <c r="DG12784" s="156"/>
    </row>
    <row r="12785" spans="111:111" ht="15" thickBot="1" x14ac:dyDescent="0.35">
      <c r="DG12785" s="156"/>
    </row>
    <row r="12786" spans="111:111" ht="15" thickBot="1" x14ac:dyDescent="0.35">
      <c r="DG12786" s="156"/>
    </row>
    <row r="12787" spans="111:111" ht="15" thickBot="1" x14ac:dyDescent="0.35">
      <c r="DG12787" s="156"/>
    </row>
    <row r="12788" spans="111:111" ht="15" thickBot="1" x14ac:dyDescent="0.35">
      <c r="DG12788" s="156"/>
    </row>
    <row r="12789" spans="111:111" ht="15" thickBot="1" x14ac:dyDescent="0.35">
      <c r="DG12789" s="156"/>
    </row>
    <row r="12790" spans="111:111" ht="15" thickBot="1" x14ac:dyDescent="0.35">
      <c r="DG12790" s="156"/>
    </row>
    <row r="12791" spans="111:111" ht="15" thickBot="1" x14ac:dyDescent="0.35">
      <c r="DG12791" s="156"/>
    </row>
    <row r="12792" spans="111:111" ht="15" thickBot="1" x14ac:dyDescent="0.35">
      <c r="DG12792" s="156"/>
    </row>
    <row r="12793" spans="111:111" ht="15" thickBot="1" x14ac:dyDescent="0.35">
      <c r="DG12793" s="156"/>
    </row>
    <row r="12794" spans="111:111" ht="15" thickBot="1" x14ac:dyDescent="0.35">
      <c r="DG12794" s="156"/>
    </row>
    <row r="12795" spans="111:111" ht="15" thickBot="1" x14ac:dyDescent="0.35">
      <c r="DG12795" s="156"/>
    </row>
    <row r="12796" spans="111:111" ht="15" thickBot="1" x14ac:dyDescent="0.35">
      <c r="DG12796" s="156"/>
    </row>
    <row r="12797" spans="111:111" ht="15" thickBot="1" x14ac:dyDescent="0.35">
      <c r="DG12797" s="156"/>
    </row>
    <row r="12798" spans="111:111" ht="15" thickBot="1" x14ac:dyDescent="0.35">
      <c r="DG12798" s="156"/>
    </row>
    <row r="12799" spans="111:111" ht="15" thickBot="1" x14ac:dyDescent="0.35">
      <c r="DG12799" s="156"/>
    </row>
    <row r="12800" spans="111:111" ht="15" thickBot="1" x14ac:dyDescent="0.35">
      <c r="DG12800" s="156"/>
    </row>
    <row r="12801" spans="111:111" ht="15" thickBot="1" x14ac:dyDescent="0.35">
      <c r="DG12801" s="156"/>
    </row>
    <row r="12802" spans="111:111" ht="15" thickBot="1" x14ac:dyDescent="0.35">
      <c r="DG12802" s="156"/>
    </row>
    <row r="12803" spans="111:111" ht="15" thickBot="1" x14ac:dyDescent="0.35">
      <c r="DG12803" s="156"/>
    </row>
    <row r="12804" spans="111:111" ht="15" thickBot="1" x14ac:dyDescent="0.35">
      <c r="DG12804" s="156"/>
    </row>
    <row r="12805" spans="111:111" ht="15" thickBot="1" x14ac:dyDescent="0.35">
      <c r="DG12805" s="156"/>
    </row>
    <row r="12806" spans="111:111" ht="15" thickBot="1" x14ac:dyDescent="0.35">
      <c r="DG12806" s="156"/>
    </row>
    <row r="12807" spans="111:111" ht="15" thickBot="1" x14ac:dyDescent="0.35">
      <c r="DG12807" s="156"/>
    </row>
    <row r="12808" spans="111:111" ht="15" thickBot="1" x14ac:dyDescent="0.35">
      <c r="DG12808" s="156"/>
    </row>
    <row r="12809" spans="111:111" ht="15" thickBot="1" x14ac:dyDescent="0.35">
      <c r="DG12809" s="156"/>
    </row>
    <row r="12810" spans="111:111" ht="15" thickBot="1" x14ac:dyDescent="0.35">
      <c r="DG12810" s="156"/>
    </row>
    <row r="12811" spans="111:111" ht="15" thickBot="1" x14ac:dyDescent="0.35">
      <c r="DG12811" s="156"/>
    </row>
    <row r="12812" spans="111:111" ht="15" thickBot="1" x14ac:dyDescent="0.35">
      <c r="DG12812" s="156"/>
    </row>
    <row r="12813" spans="111:111" ht="15" thickBot="1" x14ac:dyDescent="0.35">
      <c r="DG12813" s="156"/>
    </row>
    <row r="12814" spans="111:111" ht="15" thickBot="1" x14ac:dyDescent="0.35">
      <c r="DG12814" s="156"/>
    </row>
    <row r="12815" spans="111:111" ht="15" thickBot="1" x14ac:dyDescent="0.35">
      <c r="DG12815" s="156"/>
    </row>
    <row r="12816" spans="111:111" ht="15" thickBot="1" x14ac:dyDescent="0.35">
      <c r="DG12816" s="156"/>
    </row>
    <row r="12817" spans="111:111" ht="15" thickBot="1" x14ac:dyDescent="0.35">
      <c r="DG12817" s="156"/>
    </row>
    <row r="12818" spans="111:111" ht="15" thickBot="1" x14ac:dyDescent="0.35">
      <c r="DG12818" s="156"/>
    </row>
    <row r="12819" spans="111:111" ht="15" thickBot="1" x14ac:dyDescent="0.35">
      <c r="DG12819" s="156"/>
    </row>
    <row r="12820" spans="111:111" ht="15" thickBot="1" x14ac:dyDescent="0.35">
      <c r="DG12820" s="156"/>
    </row>
    <row r="12821" spans="111:111" ht="15" thickBot="1" x14ac:dyDescent="0.35">
      <c r="DG12821" s="156"/>
    </row>
    <row r="12822" spans="111:111" ht="15" thickBot="1" x14ac:dyDescent="0.35">
      <c r="DG12822" s="156"/>
    </row>
    <row r="12823" spans="111:111" ht="15" thickBot="1" x14ac:dyDescent="0.35">
      <c r="DG12823" s="156"/>
    </row>
    <row r="12824" spans="111:111" ht="15" thickBot="1" x14ac:dyDescent="0.35">
      <c r="DG12824" s="156"/>
    </row>
    <row r="12825" spans="111:111" ht="15" thickBot="1" x14ac:dyDescent="0.35">
      <c r="DG12825" s="156"/>
    </row>
    <row r="12826" spans="111:111" ht="15" thickBot="1" x14ac:dyDescent="0.35">
      <c r="DG12826" s="156"/>
    </row>
    <row r="12827" spans="111:111" ht="15" thickBot="1" x14ac:dyDescent="0.35">
      <c r="DG12827" s="156"/>
    </row>
    <row r="12828" spans="111:111" ht="15" thickBot="1" x14ac:dyDescent="0.35">
      <c r="DG12828" s="156"/>
    </row>
    <row r="12829" spans="111:111" ht="15" thickBot="1" x14ac:dyDescent="0.35">
      <c r="DG12829" s="156"/>
    </row>
    <row r="12830" spans="111:111" ht="15" thickBot="1" x14ac:dyDescent="0.35">
      <c r="DG12830" s="156"/>
    </row>
    <row r="12831" spans="111:111" ht="15" thickBot="1" x14ac:dyDescent="0.35">
      <c r="DG12831" s="156"/>
    </row>
    <row r="12832" spans="111:111" ht="15" thickBot="1" x14ac:dyDescent="0.35">
      <c r="DG12832" s="156"/>
    </row>
    <row r="12833" spans="111:111" ht="15" thickBot="1" x14ac:dyDescent="0.35">
      <c r="DG12833" s="156"/>
    </row>
    <row r="12834" spans="111:111" ht="15" thickBot="1" x14ac:dyDescent="0.35">
      <c r="DG12834" s="156"/>
    </row>
    <row r="12835" spans="111:111" ht="15" thickBot="1" x14ac:dyDescent="0.35">
      <c r="DG12835" s="156"/>
    </row>
    <row r="12836" spans="111:111" ht="15" thickBot="1" x14ac:dyDescent="0.35">
      <c r="DG12836" s="156"/>
    </row>
    <row r="12837" spans="111:111" ht="15" thickBot="1" x14ac:dyDescent="0.35">
      <c r="DG12837" s="156"/>
    </row>
    <row r="12838" spans="111:111" ht="15" thickBot="1" x14ac:dyDescent="0.35">
      <c r="DG12838" s="156"/>
    </row>
    <row r="12839" spans="111:111" ht="15" thickBot="1" x14ac:dyDescent="0.35">
      <c r="DG12839" s="156"/>
    </row>
    <row r="12840" spans="111:111" ht="15" thickBot="1" x14ac:dyDescent="0.35">
      <c r="DG12840" s="156"/>
    </row>
    <row r="12841" spans="111:111" ht="15" thickBot="1" x14ac:dyDescent="0.35">
      <c r="DG12841" s="156"/>
    </row>
    <row r="12842" spans="111:111" ht="15" thickBot="1" x14ac:dyDescent="0.35">
      <c r="DG12842" s="156"/>
    </row>
    <row r="12843" spans="111:111" ht="15" thickBot="1" x14ac:dyDescent="0.35">
      <c r="DG12843" s="156"/>
    </row>
    <row r="12844" spans="111:111" ht="15" thickBot="1" x14ac:dyDescent="0.35">
      <c r="DG12844" s="156"/>
    </row>
    <row r="12845" spans="111:111" ht="15" thickBot="1" x14ac:dyDescent="0.35">
      <c r="DG12845" s="156"/>
    </row>
    <row r="12846" spans="111:111" ht="15" thickBot="1" x14ac:dyDescent="0.35">
      <c r="DG12846" s="156"/>
    </row>
    <row r="12847" spans="111:111" ht="15" thickBot="1" x14ac:dyDescent="0.35">
      <c r="DG12847" s="156"/>
    </row>
    <row r="12848" spans="111:111" ht="15" thickBot="1" x14ac:dyDescent="0.35">
      <c r="DG12848" s="156"/>
    </row>
    <row r="12849" spans="111:111" ht="15" thickBot="1" x14ac:dyDescent="0.35">
      <c r="DG12849" s="156"/>
    </row>
    <row r="12850" spans="111:111" ht="15" thickBot="1" x14ac:dyDescent="0.35">
      <c r="DG12850" s="156"/>
    </row>
    <row r="12851" spans="111:111" ht="15" thickBot="1" x14ac:dyDescent="0.35">
      <c r="DG12851" s="156"/>
    </row>
    <row r="12852" spans="111:111" ht="15" thickBot="1" x14ac:dyDescent="0.35">
      <c r="DG12852" s="156"/>
    </row>
    <row r="12853" spans="111:111" ht="15" thickBot="1" x14ac:dyDescent="0.35">
      <c r="DG12853" s="156"/>
    </row>
    <row r="12854" spans="111:111" ht="15" thickBot="1" x14ac:dyDescent="0.35">
      <c r="DG12854" s="156"/>
    </row>
    <row r="12855" spans="111:111" ht="15" thickBot="1" x14ac:dyDescent="0.35">
      <c r="DG12855" s="156"/>
    </row>
    <row r="12856" spans="111:111" ht="15" thickBot="1" x14ac:dyDescent="0.35">
      <c r="DG12856" s="156"/>
    </row>
    <row r="12857" spans="111:111" ht="15" thickBot="1" x14ac:dyDescent="0.35">
      <c r="DG12857" s="156"/>
    </row>
    <row r="12858" spans="111:111" ht="15" thickBot="1" x14ac:dyDescent="0.35">
      <c r="DG12858" s="156"/>
    </row>
    <row r="12859" spans="111:111" ht="15" thickBot="1" x14ac:dyDescent="0.35">
      <c r="DG12859" s="156"/>
    </row>
    <row r="12860" spans="111:111" ht="15" thickBot="1" x14ac:dyDescent="0.35">
      <c r="DG12860" s="156"/>
    </row>
    <row r="12861" spans="111:111" ht="15" thickBot="1" x14ac:dyDescent="0.35">
      <c r="DG12861" s="156"/>
    </row>
    <row r="12862" spans="111:111" ht="15" thickBot="1" x14ac:dyDescent="0.35">
      <c r="DG12862" s="156"/>
    </row>
    <row r="12863" spans="111:111" ht="15" thickBot="1" x14ac:dyDescent="0.35">
      <c r="DG12863" s="156"/>
    </row>
    <row r="12864" spans="111:111" ht="15" thickBot="1" x14ac:dyDescent="0.35">
      <c r="DG12864" s="156"/>
    </row>
    <row r="12865" spans="111:111" ht="15" thickBot="1" x14ac:dyDescent="0.35">
      <c r="DG12865" s="156"/>
    </row>
    <row r="12866" spans="111:111" ht="15" thickBot="1" x14ac:dyDescent="0.35">
      <c r="DG12866" s="156"/>
    </row>
    <row r="12867" spans="111:111" ht="15" thickBot="1" x14ac:dyDescent="0.35">
      <c r="DG12867" s="156"/>
    </row>
    <row r="12868" spans="111:111" ht="15" thickBot="1" x14ac:dyDescent="0.35">
      <c r="DG12868" s="156"/>
    </row>
    <row r="12869" spans="111:111" ht="15" thickBot="1" x14ac:dyDescent="0.35">
      <c r="DG12869" s="156"/>
    </row>
    <row r="12870" spans="111:111" ht="15" thickBot="1" x14ac:dyDescent="0.35">
      <c r="DG12870" s="156"/>
    </row>
    <row r="12871" spans="111:111" ht="15" thickBot="1" x14ac:dyDescent="0.35">
      <c r="DG12871" s="156"/>
    </row>
    <row r="12872" spans="111:111" ht="15" thickBot="1" x14ac:dyDescent="0.35">
      <c r="DG12872" s="156"/>
    </row>
    <row r="12873" spans="111:111" ht="15" thickBot="1" x14ac:dyDescent="0.35">
      <c r="DG12873" s="156"/>
    </row>
    <row r="12874" spans="111:111" ht="15" thickBot="1" x14ac:dyDescent="0.35">
      <c r="DG12874" s="156"/>
    </row>
    <row r="12875" spans="111:111" ht="15" thickBot="1" x14ac:dyDescent="0.35">
      <c r="DG12875" s="156"/>
    </row>
    <row r="12876" spans="111:111" ht="15" thickBot="1" x14ac:dyDescent="0.35">
      <c r="DG12876" s="156"/>
    </row>
    <row r="12877" spans="111:111" ht="15" thickBot="1" x14ac:dyDescent="0.35">
      <c r="DG12877" s="156"/>
    </row>
    <row r="12878" spans="111:111" ht="15" thickBot="1" x14ac:dyDescent="0.35">
      <c r="DG12878" s="156"/>
    </row>
    <row r="12879" spans="111:111" ht="15" thickBot="1" x14ac:dyDescent="0.35">
      <c r="DG12879" s="156"/>
    </row>
    <row r="12880" spans="111:111" ht="15" thickBot="1" x14ac:dyDescent="0.35">
      <c r="DG12880" s="156"/>
    </row>
    <row r="12881" spans="111:111" ht="15" thickBot="1" x14ac:dyDescent="0.35">
      <c r="DG12881" s="156"/>
    </row>
    <row r="12882" spans="111:111" ht="15" thickBot="1" x14ac:dyDescent="0.35">
      <c r="DG12882" s="156"/>
    </row>
    <row r="12883" spans="111:111" ht="15" thickBot="1" x14ac:dyDescent="0.35">
      <c r="DG12883" s="156"/>
    </row>
    <row r="12884" spans="111:111" ht="15" thickBot="1" x14ac:dyDescent="0.35">
      <c r="DG12884" s="156"/>
    </row>
    <row r="12885" spans="111:111" ht="15" thickBot="1" x14ac:dyDescent="0.35">
      <c r="DG12885" s="156"/>
    </row>
    <row r="12886" spans="111:111" ht="15" thickBot="1" x14ac:dyDescent="0.35">
      <c r="DG12886" s="156"/>
    </row>
    <row r="12887" spans="111:111" ht="15" thickBot="1" x14ac:dyDescent="0.35">
      <c r="DG12887" s="156"/>
    </row>
    <row r="12888" spans="111:111" ht="15" thickBot="1" x14ac:dyDescent="0.35">
      <c r="DG12888" s="156"/>
    </row>
    <row r="12889" spans="111:111" ht="15" thickBot="1" x14ac:dyDescent="0.35">
      <c r="DG12889" s="156"/>
    </row>
    <row r="12890" spans="111:111" ht="15" thickBot="1" x14ac:dyDescent="0.35">
      <c r="DG12890" s="156"/>
    </row>
    <row r="12891" spans="111:111" ht="15" thickBot="1" x14ac:dyDescent="0.35">
      <c r="DG12891" s="156"/>
    </row>
    <row r="12892" spans="111:111" ht="15" thickBot="1" x14ac:dyDescent="0.35">
      <c r="DG12892" s="156"/>
    </row>
    <row r="12893" spans="111:111" ht="15" thickBot="1" x14ac:dyDescent="0.35">
      <c r="DG12893" s="156"/>
    </row>
    <row r="12894" spans="111:111" ht="15" thickBot="1" x14ac:dyDescent="0.35">
      <c r="DG12894" s="156"/>
    </row>
    <row r="12895" spans="111:111" ht="15" thickBot="1" x14ac:dyDescent="0.35">
      <c r="DG12895" s="156"/>
    </row>
    <row r="12896" spans="111:111" ht="15" thickBot="1" x14ac:dyDescent="0.35">
      <c r="DG12896" s="156"/>
    </row>
    <row r="12897" spans="111:111" ht="15" thickBot="1" x14ac:dyDescent="0.35">
      <c r="DG12897" s="156"/>
    </row>
    <row r="12898" spans="111:111" ht="15" thickBot="1" x14ac:dyDescent="0.35">
      <c r="DG12898" s="156"/>
    </row>
    <row r="12899" spans="111:111" ht="15" thickBot="1" x14ac:dyDescent="0.35">
      <c r="DG12899" s="156"/>
    </row>
    <row r="12900" spans="111:111" ht="15" thickBot="1" x14ac:dyDescent="0.35">
      <c r="DG12900" s="156"/>
    </row>
    <row r="12901" spans="111:111" ht="15" thickBot="1" x14ac:dyDescent="0.35">
      <c r="DG12901" s="156"/>
    </row>
    <row r="12902" spans="111:111" ht="15" thickBot="1" x14ac:dyDescent="0.35">
      <c r="DG12902" s="156"/>
    </row>
    <row r="12903" spans="111:111" ht="15" thickBot="1" x14ac:dyDescent="0.35">
      <c r="DG12903" s="156"/>
    </row>
    <row r="12904" spans="111:111" ht="15" thickBot="1" x14ac:dyDescent="0.35">
      <c r="DG12904" s="156"/>
    </row>
    <row r="12905" spans="111:111" ht="15" thickBot="1" x14ac:dyDescent="0.35">
      <c r="DG12905" s="156"/>
    </row>
    <row r="12906" spans="111:111" ht="15" thickBot="1" x14ac:dyDescent="0.35">
      <c r="DG12906" s="156"/>
    </row>
    <row r="12907" spans="111:111" ht="15" thickBot="1" x14ac:dyDescent="0.35">
      <c r="DG12907" s="156"/>
    </row>
    <row r="12908" spans="111:111" ht="15" thickBot="1" x14ac:dyDescent="0.35">
      <c r="DG12908" s="156"/>
    </row>
    <row r="12909" spans="111:111" ht="15" thickBot="1" x14ac:dyDescent="0.35">
      <c r="DG12909" s="156"/>
    </row>
    <row r="12910" spans="111:111" ht="15" thickBot="1" x14ac:dyDescent="0.35">
      <c r="DG12910" s="156"/>
    </row>
    <row r="12911" spans="111:111" ht="15" thickBot="1" x14ac:dyDescent="0.35">
      <c r="DG12911" s="156"/>
    </row>
    <row r="12912" spans="111:111" ht="15" thickBot="1" x14ac:dyDescent="0.35">
      <c r="DG12912" s="156"/>
    </row>
    <row r="12913" spans="111:111" ht="15" thickBot="1" x14ac:dyDescent="0.35">
      <c r="DG12913" s="156"/>
    </row>
    <row r="12914" spans="111:111" ht="15" thickBot="1" x14ac:dyDescent="0.35">
      <c r="DG12914" s="156"/>
    </row>
    <row r="12915" spans="111:111" ht="15" thickBot="1" x14ac:dyDescent="0.35">
      <c r="DG12915" s="156"/>
    </row>
    <row r="12916" spans="111:111" ht="15" thickBot="1" x14ac:dyDescent="0.35">
      <c r="DG12916" s="156"/>
    </row>
    <row r="12917" spans="111:111" ht="15" thickBot="1" x14ac:dyDescent="0.35">
      <c r="DG12917" s="156"/>
    </row>
    <row r="12918" spans="111:111" ht="15" thickBot="1" x14ac:dyDescent="0.35">
      <c r="DG12918" s="156"/>
    </row>
    <row r="12919" spans="111:111" ht="15" thickBot="1" x14ac:dyDescent="0.35">
      <c r="DG12919" s="156"/>
    </row>
    <row r="12920" spans="111:111" ht="15" thickBot="1" x14ac:dyDescent="0.35">
      <c r="DG12920" s="156"/>
    </row>
    <row r="12921" spans="111:111" ht="15" thickBot="1" x14ac:dyDescent="0.35">
      <c r="DG12921" s="156"/>
    </row>
    <row r="12922" spans="111:111" ht="15" thickBot="1" x14ac:dyDescent="0.35">
      <c r="DG12922" s="156"/>
    </row>
    <row r="12923" spans="111:111" ht="15" thickBot="1" x14ac:dyDescent="0.35">
      <c r="DG12923" s="156"/>
    </row>
    <row r="12924" spans="111:111" ht="15" thickBot="1" x14ac:dyDescent="0.35">
      <c r="DG12924" s="156"/>
    </row>
    <row r="12925" spans="111:111" ht="15" thickBot="1" x14ac:dyDescent="0.35">
      <c r="DG12925" s="156"/>
    </row>
    <row r="12926" spans="111:111" ht="15" thickBot="1" x14ac:dyDescent="0.35">
      <c r="DG12926" s="156"/>
    </row>
    <row r="12927" spans="111:111" ht="15" thickBot="1" x14ac:dyDescent="0.35">
      <c r="DG12927" s="156"/>
    </row>
    <row r="12928" spans="111:111" ht="15" thickBot="1" x14ac:dyDescent="0.35">
      <c r="DG12928" s="156"/>
    </row>
    <row r="12929" spans="111:111" ht="15" thickBot="1" x14ac:dyDescent="0.35">
      <c r="DG12929" s="156"/>
    </row>
    <row r="12930" spans="111:111" ht="15" thickBot="1" x14ac:dyDescent="0.35">
      <c r="DG12930" s="156"/>
    </row>
    <row r="12931" spans="111:111" ht="15" thickBot="1" x14ac:dyDescent="0.35">
      <c r="DG12931" s="156"/>
    </row>
    <row r="12932" spans="111:111" ht="15" thickBot="1" x14ac:dyDescent="0.35">
      <c r="DG12932" s="156"/>
    </row>
    <row r="12933" spans="111:111" ht="15" thickBot="1" x14ac:dyDescent="0.35">
      <c r="DG12933" s="156"/>
    </row>
    <row r="12934" spans="111:111" ht="15" thickBot="1" x14ac:dyDescent="0.35">
      <c r="DG12934" s="156"/>
    </row>
    <row r="12935" spans="111:111" ht="15" thickBot="1" x14ac:dyDescent="0.35">
      <c r="DG12935" s="156"/>
    </row>
    <row r="12936" spans="111:111" ht="15" thickBot="1" x14ac:dyDescent="0.35">
      <c r="DG12936" s="156"/>
    </row>
    <row r="12937" spans="111:111" ht="15" thickBot="1" x14ac:dyDescent="0.35">
      <c r="DG12937" s="156"/>
    </row>
    <row r="12938" spans="111:111" ht="15" thickBot="1" x14ac:dyDescent="0.35">
      <c r="DG12938" s="156"/>
    </row>
    <row r="12939" spans="111:111" ht="15" thickBot="1" x14ac:dyDescent="0.35">
      <c r="DG12939" s="156"/>
    </row>
    <row r="12940" spans="111:111" ht="15" thickBot="1" x14ac:dyDescent="0.35">
      <c r="DG12940" s="156"/>
    </row>
    <row r="12941" spans="111:111" ht="15" thickBot="1" x14ac:dyDescent="0.35">
      <c r="DG12941" s="156"/>
    </row>
    <row r="12942" spans="111:111" ht="15" thickBot="1" x14ac:dyDescent="0.35">
      <c r="DG12942" s="156"/>
    </row>
    <row r="12943" spans="111:111" ht="15" thickBot="1" x14ac:dyDescent="0.35">
      <c r="DG12943" s="156"/>
    </row>
    <row r="12944" spans="111:111" ht="15" thickBot="1" x14ac:dyDescent="0.35">
      <c r="DG12944" s="156"/>
    </row>
    <row r="12945" spans="111:111" ht="15" thickBot="1" x14ac:dyDescent="0.35">
      <c r="DG12945" s="156"/>
    </row>
    <row r="12946" spans="111:111" ht="15" thickBot="1" x14ac:dyDescent="0.35">
      <c r="DG12946" s="156"/>
    </row>
    <row r="12947" spans="111:111" ht="15" thickBot="1" x14ac:dyDescent="0.35">
      <c r="DG12947" s="156"/>
    </row>
    <row r="12948" spans="111:111" ht="15" thickBot="1" x14ac:dyDescent="0.35">
      <c r="DG12948" s="156"/>
    </row>
    <row r="12949" spans="111:111" ht="15" thickBot="1" x14ac:dyDescent="0.35">
      <c r="DG12949" s="156"/>
    </row>
    <row r="12950" spans="111:111" ht="15" thickBot="1" x14ac:dyDescent="0.35">
      <c r="DG12950" s="156"/>
    </row>
    <row r="12951" spans="111:111" ht="15" thickBot="1" x14ac:dyDescent="0.35">
      <c r="DG12951" s="156"/>
    </row>
    <row r="12952" spans="111:111" ht="15" thickBot="1" x14ac:dyDescent="0.35">
      <c r="DG12952" s="156"/>
    </row>
    <row r="12953" spans="111:111" ht="15" thickBot="1" x14ac:dyDescent="0.35">
      <c r="DG12953" s="156"/>
    </row>
    <row r="12954" spans="111:111" ht="15" thickBot="1" x14ac:dyDescent="0.35">
      <c r="DG12954" s="156"/>
    </row>
    <row r="12955" spans="111:111" ht="15" thickBot="1" x14ac:dyDescent="0.35">
      <c r="DG12955" s="156"/>
    </row>
    <row r="12956" spans="111:111" ht="15" thickBot="1" x14ac:dyDescent="0.35">
      <c r="DG12956" s="156"/>
    </row>
    <row r="12957" spans="111:111" ht="15" thickBot="1" x14ac:dyDescent="0.35">
      <c r="DG12957" s="156"/>
    </row>
    <row r="12958" spans="111:111" ht="15" thickBot="1" x14ac:dyDescent="0.35">
      <c r="DG12958" s="156"/>
    </row>
    <row r="12959" spans="111:111" ht="15" thickBot="1" x14ac:dyDescent="0.35">
      <c r="DG12959" s="156"/>
    </row>
    <row r="12960" spans="111:111" ht="15" thickBot="1" x14ac:dyDescent="0.35">
      <c r="DG12960" s="156"/>
    </row>
    <row r="12961" spans="111:111" ht="15" thickBot="1" x14ac:dyDescent="0.35">
      <c r="DG12961" s="156"/>
    </row>
    <row r="12962" spans="111:111" ht="15" thickBot="1" x14ac:dyDescent="0.35">
      <c r="DG12962" s="156"/>
    </row>
    <row r="12963" spans="111:111" ht="15" thickBot="1" x14ac:dyDescent="0.35">
      <c r="DG12963" s="156"/>
    </row>
    <row r="12964" spans="111:111" ht="15" thickBot="1" x14ac:dyDescent="0.35">
      <c r="DG12964" s="156"/>
    </row>
    <row r="12965" spans="111:111" ht="15" thickBot="1" x14ac:dyDescent="0.35">
      <c r="DG12965" s="156"/>
    </row>
    <row r="12966" spans="111:111" ht="15" thickBot="1" x14ac:dyDescent="0.35">
      <c r="DG12966" s="156"/>
    </row>
    <row r="12967" spans="111:111" ht="15" thickBot="1" x14ac:dyDescent="0.35">
      <c r="DG12967" s="156"/>
    </row>
    <row r="12968" spans="111:111" ht="15" thickBot="1" x14ac:dyDescent="0.35">
      <c r="DG12968" s="156"/>
    </row>
    <row r="12969" spans="111:111" ht="15" thickBot="1" x14ac:dyDescent="0.35">
      <c r="DG12969" s="156"/>
    </row>
    <row r="12970" spans="111:111" ht="15" thickBot="1" x14ac:dyDescent="0.35">
      <c r="DG12970" s="156"/>
    </row>
    <row r="12971" spans="111:111" ht="15" thickBot="1" x14ac:dyDescent="0.35">
      <c r="DG12971" s="156"/>
    </row>
    <row r="12972" spans="111:111" ht="15" thickBot="1" x14ac:dyDescent="0.35">
      <c r="DG12972" s="156"/>
    </row>
    <row r="12973" spans="111:111" ht="15" thickBot="1" x14ac:dyDescent="0.35">
      <c r="DG12973" s="156"/>
    </row>
    <row r="12974" spans="111:111" ht="15" thickBot="1" x14ac:dyDescent="0.35">
      <c r="DG12974" s="156"/>
    </row>
    <row r="12975" spans="111:111" ht="15" thickBot="1" x14ac:dyDescent="0.35">
      <c r="DG12975" s="156"/>
    </row>
    <row r="12976" spans="111:111" ht="15" thickBot="1" x14ac:dyDescent="0.35">
      <c r="DG12976" s="156"/>
    </row>
    <row r="12977" spans="111:111" ht="15" thickBot="1" x14ac:dyDescent="0.35">
      <c r="DG12977" s="156"/>
    </row>
    <row r="12978" spans="111:111" ht="15" thickBot="1" x14ac:dyDescent="0.35">
      <c r="DG12978" s="156"/>
    </row>
    <row r="12979" spans="111:111" ht="15" thickBot="1" x14ac:dyDescent="0.35">
      <c r="DG12979" s="156"/>
    </row>
    <row r="12980" spans="111:111" ht="15" thickBot="1" x14ac:dyDescent="0.35">
      <c r="DG12980" s="156"/>
    </row>
    <row r="12981" spans="111:111" ht="15" thickBot="1" x14ac:dyDescent="0.35">
      <c r="DG12981" s="156"/>
    </row>
    <row r="12982" spans="111:111" ht="15" thickBot="1" x14ac:dyDescent="0.35">
      <c r="DG12982" s="156"/>
    </row>
    <row r="12983" spans="111:111" ht="15" thickBot="1" x14ac:dyDescent="0.35">
      <c r="DG12983" s="156"/>
    </row>
    <row r="12984" spans="111:111" ht="15" thickBot="1" x14ac:dyDescent="0.35">
      <c r="DG12984" s="156"/>
    </row>
    <row r="12985" spans="111:111" ht="15" thickBot="1" x14ac:dyDescent="0.35">
      <c r="DG12985" s="156"/>
    </row>
    <row r="12986" spans="111:111" ht="15" thickBot="1" x14ac:dyDescent="0.35">
      <c r="DG12986" s="156"/>
    </row>
    <row r="12987" spans="111:111" ht="15" thickBot="1" x14ac:dyDescent="0.35">
      <c r="DG12987" s="156"/>
    </row>
    <row r="12988" spans="111:111" ht="15" thickBot="1" x14ac:dyDescent="0.35">
      <c r="DG12988" s="156"/>
    </row>
    <row r="12989" spans="111:111" ht="15" thickBot="1" x14ac:dyDescent="0.35">
      <c r="DG12989" s="156"/>
    </row>
    <row r="12990" spans="111:111" ht="15" thickBot="1" x14ac:dyDescent="0.35">
      <c r="DG12990" s="156"/>
    </row>
    <row r="12991" spans="111:111" ht="15" thickBot="1" x14ac:dyDescent="0.35">
      <c r="DG12991" s="156"/>
    </row>
    <row r="12992" spans="111:111" ht="15" thickBot="1" x14ac:dyDescent="0.35">
      <c r="DG12992" s="156"/>
    </row>
    <row r="12993" spans="111:111" ht="15" thickBot="1" x14ac:dyDescent="0.35">
      <c r="DG12993" s="156"/>
    </row>
    <row r="12994" spans="111:111" ht="15" thickBot="1" x14ac:dyDescent="0.35">
      <c r="DG12994" s="156"/>
    </row>
    <row r="12995" spans="111:111" ht="15" thickBot="1" x14ac:dyDescent="0.35">
      <c r="DG12995" s="156"/>
    </row>
    <row r="12996" spans="111:111" ht="15" thickBot="1" x14ac:dyDescent="0.35">
      <c r="DG12996" s="156"/>
    </row>
    <row r="12997" spans="111:111" ht="15" thickBot="1" x14ac:dyDescent="0.35">
      <c r="DG12997" s="156"/>
    </row>
    <row r="12998" spans="111:111" ht="15" thickBot="1" x14ac:dyDescent="0.35">
      <c r="DG12998" s="156"/>
    </row>
    <row r="12999" spans="111:111" ht="15" thickBot="1" x14ac:dyDescent="0.35">
      <c r="DG12999" s="156"/>
    </row>
    <row r="13000" spans="111:111" ht="15" thickBot="1" x14ac:dyDescent="0.35">
      <c r="DG13000" s="156"/>
    </row>
    <row r="13001" spans="111:111" ht="15" thickBot="1" x14ac:dyDescent="0.35">
      <c r="DG13001" s="156"/>
    </row>
    <row r="13002" spans="111:111" ht="15" thickBot="1" x14ac:dyDescent="0.35">
      <c r="DG13002" s="156"/>
    </row>
    <row r="13003" spans="111:111" ht="15" thickBot="1" x14ac:dyDescent="0.35">
      <c r="DG13003" s="156"/>
    </row>
    <row r="13004" spans="111:111" ht="15" thickBot="1" x14ac:dyDescent="0.35">
      <c r="DG13004" s="156"/>
    </row>
    <row r="13005" spans="111:111" ht="15" thickBot="1" x14ac:dyDescent="0.35">
      <c r="DG13005" s="156"/>
    </row>
    <row r="13006" spans="111:111" ht="15" thickBot="1" x14ac:dyDescent="0.35">
      <c r="DG13006" s="156"/>
    </row>
    <row r="13007" spans="111:111" ht="15" thickBot="1" x14ac:dyDescent="0.35">
      <c r="DG13007" s="156"/>
    </row>
    <row r="13008" spans="111:111" ht="15" thickBot="1" x14ac:dyDescent="0.35">
      <c r="DG13008" s="156"/>
    </row>
    <row r="13009" spans="111:111" ht="15" thickBot="1" x14ac:dyDescent="0.35">
      <c r="DG13009" s="156"/>
    </row>
    <row r="13010" spans="111:111" ht="15" thickBot="1" x14ac:dyDescent="0.35">
      <c r="DG13010" s="156"/>
    </row>
    <row r="13011" spans="111:111" ht="15" thickBot="1" x14ac:dyDescent="0.35">
      <c r="DG13011" s="156"/>
    </row>
    <row r="13012" spans="111:111" ht="15" thickBot="1" x14ac:dyDescent="0.35">
      <c r="DG13012" s="156"/>
    </row>
    <row r="13013" spans="111:111" ht="15" thickBot="1" x14ac:dyDescent="0.35">
      <c r="DG13013" s="156"/>
    </row>
    <row r="13014" spans="111:111" ht="15" thickBot="1" x14ac:dyDescent="0.35">
      <c r="DG13014" s="156"/>
    </row>
    <row r="13015" spans="111:111" ht="15" thickBot="1" x14ac:dyDescent="0.35">
      <c r="DG13015" s="156"/>
    </row>
    <row r="13016" spans="111:111" ht="15" thickBot="1" x14ac:dyDescent="0.35">
      <c r="DG13016" s="156"/>
    </row>
    <row r="13017" spans="111:111" ht="15" thickBot="1" x14ac:dyDescent="0.35">
      <c r="DG13017" s="156"/>
    </row>
    <row r="13018" spans="111:111" ht="15" thickBot="1" x14ac:dyDescent="0.35">
      <c r="DG13018" s="156"/>
    </row>
    <row r="13019" spans="111:111" ht="15" thickBot="1" x14ac:dyDescent="0.35">
      <c r="DG13019" s="156"/>
    </row>
    <row r="13020" spans="111:111" ht="15" thickBot="1" x14ac:dyDescent="0.35">
      <c r="DG13020" s="156"/>
    </row>
    <row r="13021" spans="111:111" ht="15" thickBot="1" x14ac:dyDescent="0.35">
      <c r="DG13021" s="156"/>
    </row>
    <row r="13022" spans="111:111" ht="15" thickBot="1" x14ac:dyDescent="0.35">
      <c r="DG13022" s="156"/>
    </row>
    <row r="13023" spans="111:111" ht="15" thickBot="1" x14ac:dyDescent="0.35">
      <c r="DG13023" s="156"/>
    </row>
    <row r="13024" spans="111:111" ht="15" thickBot="1" x14ac:dyDescent="0.35">
      <c r="DG13024" s="156"/>
    </row>
    <row r="13025" spans="111:111" ht="15" thickBot="1" x14ac:dyDescent="0.35">
      <c r="DG13025" s="156"/>
    </row>
    <row r="13026" spans="111:111" ht="15" thickBot="1" x14ac:dyDescent="0.35">
      <c r="DG13026" s="156"/>
    </row>
    <row r="13027" spans="111:111" ht="15" thickBot="1" x14ac:dyDescent="0.35">
      <c r="DG13027" s="156"/>
    </row>
    <row r="13028" spans="111:111" ht="15" thickBot="1" x14ac:dyDescent="0.35">
      <c r="DG13028" s="156"/>
    </row>
    <row r="13029" spans="111:111" ht="15" thickBot="1" x14ac:dyDescent="0.35">
      <c r="DG13029" s="156"/>
    </row>
    <row r="13030" spans="111:111" ht="15" thickBot="1" x14ac:dyDescent="0.35">
      <c r="DG13030" s="156"/>
    </row>
    <row r="13031" spans="111:111" ht="15" thickBot="1" x14ac:dyDescent="0.35">
      <c r="DG13031" s="156"/>
    </row>
    <row r="13032" spans="111:111" ht="15" thickBot="1" x14ac:dyDescent="0.35">
      <c r="DG13032" s="156"/>
    </row>
    <row r="13033" spans="111:111" ht="15" thickBot="1" x14ac:dyDescent="0.35">
      <c r="DG13033" s="156"/>
    </row>
    <row r="13034" spans="111:111" ht="15" thickBot="1" x14ac:dyDescent="0.35">
      <c r="DG13034" s="156"/>
    </row>
    <row r="13035" spans="111:111" ht="15" thickBot="1" x14ac:dyDescent="0.35">
      <c r="DG13035" s="156"/>
    </row>
    <row r="13036" spans="111:111" ht="15" thickBot="1" x14ac:dyDescent="0.35">
      <c r="DG13036" s="156"/>
    </row>
    <row r="13037" spans="111:111" ht="15" thickBot="1" x14ac:dyDescent="0.35">
      <c r="DG13037" s="156"/>
    </row>
    <row r="13038" spans="111:111" ht="15" thickBot="1" x14ac:dyDescent="0.35">
      <c r="DG13038" s="156"/>
    </row>
    <row r="13039" spans="111:111" ht="15" thickBot="1" x14ac:dyDescent="0.35">
      <c r="DG13039" s="156"/>
    </row>
    <row r="13040" spans="111:111" ht="15" thickBot="1" x14ac:dyDescent="0.35">
      <c r="DG13040" s="156"/>
    </row>
    <row r="13041" spans="111:111" ht="15" thickBot="1" x14ac:dyDescent="0.35">
      <c r="DG13041" s="156"/>
    </row>
    <row r="13042" spans="111:111" ht="15" thickBot="1" x14ac:dyDescent="0.35">
      <c r="DG13042" s="156"/>
    </row>
    <row r="13043" spans="111:111" ht="15" thickBot="1" x14ac:dyDescent="0.35">
      <c r="DG13043" s="156"/>
    </row>
    <row r="13044" spans="111:111" ht="15" thickBot="1" x14ac:dyDescent="0.35">
      <c r="DG13044" s="156"/>
    </row>
    <row r="13045" spans="111:111" ht="15" thickBot="1" x14ac:dyDescent="0.35">
      <c r="DG13045" s="156"/>
    </row>
    <row r="13046" spans="111:111" ht="15" thickBot="1" x14ac:dyDescent="0.35">
      <c r="DG13046" s="156"/>
    </row>
    <row r="13047" spans="111:111" ht="15" thickBot="1" x14ac:dyDescent="0.35">
      <c r="DG13047" s="156"/>
    </row>
    <row r="13048" spans="111:111" ht="15" thickBot="1" x14ac:dyDescent="0.35">
      <c r="DG13048" s="156"/>
    </row>
    <row r="13049" spans="111:111" ht="15" thickBot="1" x14ac:dyDescent="0.35">
      <c r="DG13049" s="156"/>
    </row>
    <row r="13050" spans="111:111" ht="15" thickBot="1" x14ac:dyDescent="0.35">
      <c r="DG13050" s="156"/>
    </row>
    <row r="13051" spans="111:111" ht="15" thickBot="1" x14ac:dyDescent="0.35">
      <c r="DG13051" s="156"/>
    </row>
    <row r="13052" spans="111:111" ht="15" thickBot="1" x14ac:dyDescent="0.35">
      <c r="DG13052" s="156"/>
    </row>
    <row r="13053" spans="111:111" ht="15" thickBot="1" x14ac:dyDescent="0.35">
      <c r="DG13053" s="156"/>
    </row>
    <row r="13054" spans="111:111" ht="15" thickBot="1" x14ac:dyDescent="0.35">
      <c r="DG13054" s="156"/>
    </row>
    <row r="13055" spans="111:111" ht="15" thickBot="1" x14ac:dyDescent="0.35">
      <c r="DG13055" s="156"/>
    </row>
    <row r="13056" spans="111:111" ht="15" thickBot="1" x14ac:dyDescent="0.35">
      <c r="DG13056" s="156"/>
    </row>
    <row r="13057" spans="111:111" ht="15" thickBot="1" x14ac:dyDescent="0.35">
      <c r="DG13057" s="156"/>
    </row>
    <row r="13058" spans="111:111" ht="15" thickBot="1" x14ac:dyDescent="0.35">
      <c r="DG13058" s="156"/>
    </row>
    <row r="13059" spans="111:111" ht="15" thickBot="1" x14ac:dyDescent="0.35">
      <c r="DG13059" s="156"/>
    </row>
    <row r="13060" spans="111:111" ht="15" thickBot="1" x14ac:dyDescent="0.35">
      <c r="DG13060" s="156"/>
    </row>
    <row r="13061" spans="111:111" ht="15" thickBot="1" x14ac:dyDescent="0.35">
      <c r="DG13061" s="156"/>
    </row>
    <row r="13062" spans="111:111" ht="15" thickBot="1" x14ac:dyDescent="0.35">
      <c r="DG13062" s="156"/>
    </row>
    <row r="13063" spans="111:111" ht="15" thickBot="1" x14ac:dyDescent="0.35">
      <c r="DG13063" s="156"/>
    </row>
    <row r="13064" spans="111:111" ht="15" thickBot="1" x14ac:dyDescent="0.35">
      <c r="DG13064" s="156"/>
    </row>
    <row r="13065" spans="111:111" ht="15" thickBot="1" x14ac:dyDescent="0.35">
      <c r="DG13065" s="156"/>
    </row>
    <row r="13066" spans="111:111" ht="15" thickBot="1" x14ac:dyDescent="0.35">
      <c r="DG13066" s="156"/>
    </row>
    <row r="13067" spans="111:111" ht="15" thickBot="1" x14ac:dyDescent="0.35">
      <c r="DG13067" s="156"/>
    </row>
    <row r="13068" spans="111:111" ht="15" thickBot="1" x14ac:dyDescent="0.35">
      <c r="DG13068" s="156"/>
    </row>
    <row r="13069" spans="111:111" ht="15" thickBot="1" x14ac:dyDescent="0.35">
      <c r="DG13069" s="156"/>
    </row>
    <row r="13070" spans="111:111" ht="15" thickBot="1" x14ac:dyDescent="0.35">
      <c r="DG13070" s="156"/>
    </row>
    <row r="13071" spans="111:111" ht="15" thickBot="1" x14ac:dyDescent="0.35">
      <c r="DG13071" s="156"/>
    </row>
    <row r="13072" spans="111:111" ht="15" thickBot="1" x14ac:dyDescent="0.35">
      <c r="DG13072" s="156"/>
    </row>
    <row r="13073" spans="111:111" ht="15" thickBot="1" x14ac:dyDescent="0.35">
      <c r="DG13073" s="156"/>
    </row>
    <row r="13074" spans="111:111" ht="15" thickBot="1" x14ac:dyDescent="0.35">
      <c r="DG13074" s="156"/>
    </row>
    <row r="13075" spans="111:111" ht="15" thickBot="1" x14ac:dyDescent="0.35">
      <c r="DG13075" s="156"/>
    </row>
    <row r="13076" spans="111:111" ht="15" thickBot="1" x14ac:dyDescent="0.35">
      <c r="DG13076" s="156"/>
    </row>
    <row r="13077" spans="111:111" ht="15" thickBot="1" x14ac:dyDescent="0.35">
      <c r="DG13077" s="156"/>
    </row>
    <row r="13078" spans="111:111" ht="15" thickBot="1" x14ac:dyDescent="0.35">
      <c r="DG13078" s="156"/>
    </row>
    <row r="13079" spans="111:111" ht="15" thickBot="1" x14ac:dyDescent="0.35">
      <c r="DG13079" s="156"/>
    </row>
    <row r="13080" spans="111:111" ht="15" thickBot="1" x14ac:dyDescent="0.35">
      <c r="DG13080" s="156"/>
    </row>
    <row r="13081" spans="111:111" ht="15" thickBot="1" x14ac:dyDescent="0.35">
      <c r="DG13081" s="156"/>
    </row>
    <row r="13082" spans="111:111" ht="15" thickBot="1" x14ac:dyDescent="0.35">
      <c r="DG13082" s="156"/>
    </row>
    <row r="13083" spans="111:111" ht="15" thickBot="1" x14ac:dyDescent="0.35">
      <c r="DG13083" s="156"/>
    </row>
    <row r="13084" spans="111:111" ht="15" thickBot="1" x14ac:dyDescent="0.35">
      <c r="DG13084" s="156"/>
    </row>
    <row r="13085" spans="111:111" ht="15" thickBot="1" x14ac:dyDescent="0.35">
      <c r="DG13085" s="156"/>
    </row>
    <row r="13086" spans="111:111" ht="15" thickBot="1" x14ac:dyDescent="0.35">
      <c r="DG13086" s="156"/>
    </row>
    <row r="13087" spans="111:111" ht="15" thickBot="1" x14ac:dyDescent="0.35">
      <c r="DG13087" s="156"/>
    </row>
    <row r="13088" spans="111:111" ht="15" thickBot="1" x14ac:dyDescent="0.35">
      <c r="DG13088" s="156"/>
    </row>
    <row r="13089" spans="111:111" ht="15" thickBot="1" x14ac:dyDescent="0.35">
      <c r="DG13089" s="156"/>
    </row>
    <row r="13090" spans="111:111" ht="15" thickBot="1" x14ac:dyDescent="0.35">
      <c r="DG13090" s="156"/>
    </row>
    <row r="13091" spans="111:111" ht="15" thickBot="1" x14ac:dyDescent="0.35">
      <c r="DG13091" s="156"/>
    </row>
    <row r="13092" spans="111:111" ht="15" thickBot="1" x14ac:dyDescent="0.35">
      <c r="DG13092" s="156"/>
    </row>
    <row r="13093" spans="111:111" ht="15" thickBot="1" x14ac:dyDescent="0.35">
      <c r="DG13093" s="156"/>
    </row>
    <row r="13094" spans="111:111" ht="15" thickBot="1" x14ac:dyDescent="0.35">
      <c r="DG13094" s="156"/>
    </row>
    <row r="13095" spans="111:111" ht="15" thickBot="1" x14ac:dyDescent="0.35">
      <c r="DG13095" s="156"/>
    </row>
    <row r="13096" spans="111:111" ht="15" thickBot="1" x14ac:dyDescent="0.35">
      <c r="DG13096" s="156"/>
    </row>
    <row r="13097" spans="111:111" ht="15" thickBot="1" x14ac:dyDescent="0.35">
      <c r="DG13097" s="156"/>
    </row>
    <row r="13098" spans="111:111" ht="15" thickBot="1" x14ac:dyDescent="0.35">
      <c r="DG13098" s="156"/>
    </row>
    <row r="13099" spans="111:111" ht="15" thickBot="1" x14ac:dyDescent="0.35">
      <c r="DG13099" s="156"/>
    </row>
    <row r="13100" spans="111:111" ht="15" thickBot="1" x14ac:dyDescent="0.35">
      <c r="DG13100" s="156"/>
    </row>
    <row r="13101" spans="111:111" ht="15" thickBot="1" x14ac:dyDescent="0.35">
      <c r="DG13101" s="156"/>
    </row>
    <row r="13102" spans="111:111" ht="15" thickBot="1" x14ac:dyDescent="0.35">
      <c r="DG13102" s="156"/>
    </row>
    <row r="13103" spans="111:111" ht="15" thickBot="1" x14ac:dyDescent="0.35">
      <c r="DG13103" s="156"/>
    </row>
    <row r="13104" spans="111:111" ht="15" thickBot="1" x14ac:dyDescent="0.35">
      <c r="DG13104" s="156"/>
    </row>
    <row r="13105" spans="111:111" ht="15" thickBot="1" x14ac:dyDescent="0.35">
      <c r="DG13105" s="156"/>
    </row>
    <row r="13106" spans="111:111" ht="15" thickBot="1" x14ac:dyDescent="0.35">
      <c r="DG13106" s="156"/>
    </row>
    <row r="13107" spans="111:111" ht="15" thickBot="1" x14ac:dyDescent="0.35">
      <c r="DG13107" s="156"/>
    </row>
    <row r="13108" spans="111:111" ht="15" thickBot="1" x14ac:dyDescent="0.35">
      <c r="DG13108" s="156"/>
    </row>
    <row r="13109" spans="111:111" ht="15" thickBot="1" x14ac:dyDescent="0.35">
      <c r="DG13109" s="156"/>
    </row>
    <row r="13110" spans="111:111" ht="15" thickBot="1" x14ac:dyDescent="0.35">
      <c r="DG13110" s="156"/>
    </row>
    <row r="13111" spans="111:111" ht="15" thickBot="1" x14ac:dyDescent="0.35">
      <c r="DG13111" s="156"/>
    </row>
    <row r="13112" spans="111:111" ht="15" thickBot="1" x14ac:dyDescent="0.35">
      <c r="DG13112" s="156"/>
    </row>
    <row r="13113" spans="111:111" ht="15" thickBot="1" x14ac:dyDescent="0.35">
      <c r="DG13113" s="156"/>
    </row>
    <row r="13114" spans="111:111" ht="15" thickBot="1" x14ac:dyDescent="0.35">
      <c r="DG13114" s="156"/>
    </row>
    <row r="13115" spans="111:111" ht="15" thickBot="1" x14ac:dyDescent="0.35">
      <c r="DG13115" s="156"/>
    </row>
    <row r="13116" spans="111:111" ht="15" thickBot="1" x14ac:dyDescent="0.35">
      <c r="DG13116" s="156"/>
    </row>
    <row r="13117" spans="111:111" ht="15" thickBot="1" x14ac:dyDescent="0.35">
      <c r="DG13117" s="156"/>
    </row>
    <row r="13118" spans="111:111" ht="15" thickBot="1" x14ac:dyDescent="0.35">
      <c r="DG13118" s="156"/>
    </row>
    <row r="13119" spans="111:111" ht="15" thickBot="1" x14ac:dyDescent="0.35">
      <c r="DG13119" s="156"/>
    </row>
    <row r="13120" spans="111:111" ht="15" thickBot="1" x14ac:dyDescent="0.35">
      <c r="DG13120" s="156"/>
    </row>
    <row r="13121" spans="111:111" ht="15" thickBot="1" x14ac:dyDescent="0.35">
      <c r="DG13121" s="156"/>
    </row>
    <row r="13122" spans="111:111" ht="15" thickBot="1" x14ac:dyDescent="0.35">
      <c r="DG13122" s="156"/>
    </row>
    <row r="13123" spans="111:111" ht="15" thickBot="1" x14ac:dyDescent="0.35">
      <c r="DG13123" s="156"/>
    </row>
    <row r="13124" spans="111:111" ht="15" thickBot="1" x14ac:dyDescent="0.35">
      <c r="DG13124" s="156"/>
    </row>
    <row r="13125" spans="111:111" ht="15" thickBot="1" x14ac:dyDescent="0.35">
      <c r="DG13125" s="156"/>
    </row>
    <row r="13126" spans="111:111" ht="15" thickBot="1" x14ac:dyDescent="0.35">
      <c r="DG13126" s="156"/>
    </row>
    <row r="13127" spans="111:111" ht="15" thickBot="1" x14ac:dyDescent="0.35">
      <c r="DG13127" s="156"/>
    </row>
    <row r="13128" spans="111:111" ht="15" thickBot="1" x14ac:dyDescent="0.35">
      <c r="DG13128" s="156"/>
    </row>
    <row r="13129" spans="111:111" ht="15" thickBot="1" x14ac:dyDescent="0.35">
      <c r="DG13129" s="156"/>
    </row>
    <row r="13130" spans="111:111" ht="15" thickBot="1" x14ac:dyDescent="0.35">
      <c r="DG13130" s="156"/>
    </row>
    <row r="13131" spans="111:111" ht="15" thickBot="1" x14ac:dyDescent="0.35">
      <c r="DG13131" s="156"/>
    </row>
    <row r="13132" spans="111:111" ht="15" thickBot="1" x14ac:dyDescent="0.35">
      <c r="DG13132" s="156"/>
    </row>
    <row r="13133" spans="111:111" ht="15" thickBot="1" x14ac:dyDescent="0.35">
      <c r="DG13133" s="156"/>
    </row>
    <row r="13134" spans="111:111" ht="15" thickBot="1" x14ac:dyDescent="0.35">
      <c r="DG13134" s="156"/>
    </row>
    <row r="13135" spans="111:111" ht="15" thickBot="1" x14ac:dyDescent="0.35">
      <c r="DG13135" s="156"/>
    </row>
    <row r="13136" spans="111:111" ht="15" thickBot="1" x14ac:dyDescent="0.35">
      <c r="DG13136" s="156"/>
    </row>
    <row r="13137" spans="111:111" ht="15" thickBot="1" x14ac:dyDescent="0.35">
      <c r="DG13137" s="156"/>
    </row>
    <row r="13138" spans="111:111" ht="15" thickBot="1" x14ac:dyDescent="0.35">
      <c r="DG13138" s="156"/>
    </row>
    <row r="13139" spans="111:111" ht="15" thickBot="1" x14ac:dyDescent="0.35">
      <c r="DG13139" s="156"/>
    </row>
    <row r="13140" spans="111:111" ht="15" thickBot="1" x14ac:dyDescent="0.35">
      <c r="DG13140" s="156"/>
    </row>
    <row r="13141" spans="111:111" ht="15" thickBot="1" x14ac:dyDescent="0.35">
      <c r="DG13141" s="156"/>
    </row>
    <row r="13142" spans="111:111" ht="15" thickBot="1" x14ac:dyDescent="0.35">
      <c r="DG13142" s="156"/>
    </row>
    <row r="13143" spans="111:111" ht="15" thickBot="1" x14ac:dyDescent="0.35">
      <c r="DG13143" s="156"/>
    </row>
    <row r="13144" spans="111:111" ht="15" thickBot="1" x14ac:dyDescent="0.35">
      <c r="DG13144" s="156"/>
    </row>
    <row r="13145" spans="111:111" ht="15" thickBot="1" x14ac:dyDescent="0.35">
      <c r="DG13145" s="156"/>
    </row>
    <row r="13146" spans="111:111" ht="15" thickBot="1" x14ac:dyDescent="0.35">
      <c r="DG13146" s="156"/>
    </row>
    <row r="13147" spans="111:111" ht="15" thickBot="1" x14ac:dyDescent="0.35">
      <c r="DG13147" s="156"/>
    </row>
    <row r="13148" spans="111:111" ht="15" thickBot="1" x14ac:dyDescent="0.35">
      <c r="DG13148" s="156"/>
    </row>
    <row r="13149" spans="111:111" ht="15" thickBot="1" x14ac:dyDescent="0.35">
      <c r="DG13149" s="156"/>
    </row>
    <row r="13150" spans="111:111" ht="15" thickBot="1" x14ac:dyDescent="0.35">
      <c r="DG13150" s="156"/>
    </row>
    <row r="13151" spans="111:111" ht="15" thickBot="1" x14ac:dyDescent="0.35">
      <c r="DG13151" s="156"/>
    </row>
    <row r="13152" spans="111:111" ht="15" thickBot="1" x14ac:dyDescent="0.35">
      <c r="DG13152" s="156"/>
    </row>
    <row r="13153" spans="111:111" ht="15" thickBot="1" x14ac:dyDescent="0.35">
      <c r="DG13153" s="156"/>
    </row>
    <row r="13154" spans="111:111" ht="15" thickBot="1" x14ac:dyDescent="0.35">
      <c r="DG13154" s="156"/>
    </row>
    <row r="13155" spans="111:111" ht="15" thickBot="1" x14ac:dyDescent="0.35">
      <c r="DG13155" s="156"/>
    </row>
    <row r="13156" spans="111:111" ht="15" thickBot="1" x14ac:dyDescent="0.35">
      <c r="DG13156" s="156"/>
    </row>
    <row r="13157" spans="111:111" ht="15" thickBot="1" x14ac:dyDescent="0.35">
      <c r="DG13157" s="156"/>
    </row>
    <row r="13158" spans="111:111" ht="15" thickBot="1" x14ac:dyDescent="0.35">
      <c r="DG13158" s="156"/>
    </row>
    <row r="13159" spans="111:111" ht="15" thickBot="1" x14ac:dyDescent="0.35">
      <c r="DG13159" s="156"/>
    </row>
    <row r="13160" spans="111:111" ht="15" thickBot="1" x14ac:dyDescent="0.35">
      <c r="DG13160" s="156"/>
    </row>
    <row r="13161" spans="111:111" ht="15" thickBot="1" x14ac:dyDescent="0.35">
      <c r="DG13161" s="156"/>
    </row>
    <row r="13162" spans="111:111" ht="15" thickBot="1" x14ac:dyDescent="0.35">
      <c r="DG13162" s="156"/>
    </row>
    <row r="13163" spans="111:111" ht="15" thickBot="1" x14ac:dyDescent="0.35">
      <c r="DG13163" s="156"/>
    </row>
    <row r="13164" spans="111:111" ht="15" thickBot="1" x14ac:dyDescent="0.35">
      <c r="DG13164" s="156"/>
    </row>
    <row r="13165" spans="111:111" ht="15" thickBot="1" x14ac:dyDescent="0.35">
      <c r="DG13165" s="156"/>
    </row>
    <row r="13166" spans="111:111" ht="15" thickBot="1" x14ac:dyDescent="0.35">
      <c r="DG13166" s="156"/>
    </row>
    <row r="13167" spans="111:111" ht="15" thickBot="1" x14ac:dyDescent="0.35">
      <c r="DG13167" s="156"/>
    </row>
    <row r="13168" spans="111:111" ht="15" thickBot="1" x14ac:dyDescent="0.35">
      <c r="DG13168" s="156"/>
    </row>
    <row r="13169" spans="111:111" ht="15" thickBot="1" x14ac:dyDescent="0.35">
      <c r="DG13169" s="156"/>
    </row>
    <row r="13170" spans="111:111" ht="15" thickBot="1" x14ac:dyDescent="0.35">
      <c r="DG13170" s="156"/>
    </row>
    <row r="13171" spans="111:111" ht="15" thickBot="1" x14ac:dyDescent="0.35">
      <c r="DG13171" s="156"/>
    </row>
    <row r="13172" spans="111:111" ht="15" thickBot="1" x14ac:dyDescent="0.35">
      <c r="DG13172" s="156"/>
    </row>
    <row r="13173" spans="111:111" ht="15" thickBot="1" x14ac:dyDescent="0.35">
      <c r="DG13173" s="156"/>
    </row>
    <row r="13174" spans="111:111" ht="15" thickBot="1" x14ac:dyDescent="0.35">
      <c r="DG13174" s="156"/>
    </row>
    <row r="13175" spans="111:111" ht="15" thickBot="1" x14ac:dyDescent="0.35">
      <c r="DG13175" s="156"/>
    </row>
    <row r="13176" spans="111:111" ht="15" thickBot="1" x14ac:dyDescent="0.35">
      <c r="DG13176" s="156"/>
    </row>
    <row r="13177" spans="111:111" ht="15" thickBot="1" x14ac:dyDescent="0.35">
      <c r="DG13177" s="156"/>
    </row>
    <row r="13178" spans="111:111" ht="15" thickBot="1" x14ac:dyDescent="0.35">
      <c r="DG13178" s="156"/>
    </row>
    <row r="13179" spans="111:111" ht="15" thickBot="1" x14ac:dyDescent="0.35">
      <c r="DG13179" s="156"/>
    </row>
    <row r="13180" spans="111:111" ht="15" thickBot="1" x14ac:dyDescent="0.35">
      <c r="DG13180" s="156"/>
    </row>
    <row r="13181" spans="111:111" ht="15" thickBot="1" x14ac:dyDescent="0.35">
      <c r="DG13181" s="156"/>
    </row>
    <row r="13182" spans="111:111" ht="15" thickBot="1" x14ac:dyDescent="0.35">
      <c r="DG13182" s="156"/>
    </row>
    <row r="13183" spans="111:111" ht="15" thickBot="1" x14ac:dyDescent="0.35">
      <c r="DG13183" s="156"/>
    </row>
    <row r="13184" spans="111:111" ht="15" thickBot="1" x14ac:dyDescent="0.35">
      <c r="DG13184" s="156"/>
    </row>
    <row r="13185" spans="111:111" ht="15" thickBot="1" x14ac:dyDescent="0.35">
      <c r="DG13185" s="156"/>
    </row>
    <row r="13186" spans="111:111" ht="15" thickBot="1" x14ac:dyDescent="0.35">
      <c r="DG13186" s="156"/>
    </row>
    <row r="13187" spans="111:111" ht="15" thickBot="1" x14ac:dyDescent="0.35">
      <c r="DG13187" s="156"/>
    </row>
    <row r="13188" spans="111:111" ht="15" thickBot="1" x14ac:dyDescent="0.35">
      <c r="DG13188" s="156"/>
    </row>
    <row r="13189" spans="111:111" ht="15" thickBot="1" x14ac:dyDescent="0.35">
      <c r="DG13189" s="156"/>
    </row>
    <row r="13190" spans="111:111" ht="15" thickBot="1" x14ac:dyDescent="0.35">
      <c r="DG13190" s="156"/>
    </row>
    <row r="13191" spans="111:111" ht="15" thickBot="1" x14ac:dyDescent="0.35">
      <c r="DG13191" s="156"/>
    </row>
    <row r="13192" spans="111:111" ht="15" thickBot="1" x14ac:dyDescent="0.35">
      <c r="DG13192" s="156"/>
    </row>
    <row r="13193" spans="111:111" ht="15" thickBot="1" x14ac:dyDescent="0.35">
      <c r="DG13193" s="156"/>
    </row>
    <row r="13194" spans="111:111" ht="15" thickBot="1" x14ac:dyDescent="0.35">
      <c r="DG13194" s="156"/>
    </row>
    <row r="13195" spans="111:111" ht="15" thickBot="1" x14ac:dyDescent="0.35">
      <c r="DG13195" s="156"/>
    </row>
    <row r="13196" spans="111:111" ht="15" thickBot="1" x14ac:dyDescent="0.35">
      <c r="DG13196" s="156"/>
    </row>
    <row r="13197" spans="111:111" ht="15" thickBot="1" x14ac:dyDescent="0.35">
      <c r="DG13197" s="156"/>
    </row>
    <row r="13198" spans="111:111" ht="15" thickBot="1" x14ac:dyDescent="0.35">
      <c r="DG13198" s="156"/>
    </row>
    <row r="13199" spans="111:111" ht="15" thickBot="1" x14ac:dyDescent="0.35">
      <c r="DG13199" s="156"/>
    </row>
    <row r="13200" spans="111:111" ht="15" thickBot="1" x14ac:dyDescent="0.35">
      <c r="DG13200" s="156"/>
    </row>
    <row r="13201" spans="111:111" ht="15" thickBot="1" x14ac:dyDescent="0.35">
      <c r="DG13201" s="156"/>
    </row>
    <row r="13202" spans="111:111" ht="15" thickBot="1" x14ac:dyDescent="0.35">
      <c r="DG13202" s="156"/>
    </row>
    <row r="13203" spans="111:111" ht="15" thickBot="1" x14ac:dyDescent="0.35">
      <c r="DG13203" s="156"/>
    </row>
    <row r="13204" spans="111:111" ht="15" thickBot="1" x14ac:dyDescent="0.35">
      <c r="DG13204" s="156"/>
    </row>
    <row r="13205" spans="111:111" ht="15" thickBot="1" x14ac:dyDescent="0.35">
      <c r="DG13205" s="156"/>
    </row>
    <row r="13206" spans="111:111" ht="15" thickBot="1" x14ac:dyDescent="0.35">
      <c r="DG13206" s="156"/>
    </row>
    <row r="13207" spans="111:111" ht="15" thickBot="1" x14ac:dyDescent="0.35">
      <c r="DG13207" s="156"/>
    </row>
    <row r="13208" spans="111:111" ht="15" thickBot="1" x14ac:dyDescent="0.35">
      <c r="DG13208" s="156"/>
    </row>
    <row r="13209" spans="111:111" ht="15" thickBot="1" x14ac:dyDescent="0.35">
      <c r="DG13209" s="156"/>
    </row>
    <row r="13210" spans="111:111" ht="15" thickBot="1" x14ac:dyDescent="0.35">
      <c r="DG13210" s="156"/>
    </row>
    <row r="13211" spans="111:111" ht="15" thickBot="1" x14ac:dyDescent="0.35">
      <c r="DG13211" s="156"/>
    </row>
    <row r="13212" spans="111:111" ht="15" thickBot="1" x14ac:dyDescent="0.35">
      <c r="DG13212" s="156"/>
    </row>
    <row r="13213" spans="111:111" ht="15" thickBot="1" x14ac:dyDescent="0.35">
      <c r="DG13213" s="156"/>
    </row>
    <row r="13214" spans="111:111" ht="15" thickBot="1" x14ac:dyDescent="0.35">
      <c r="DG13214" s="156"/>
    </row>
    <row r="13215" spans="111:111" ht="15" thickBot="1" x14ac:dyDescent="0.35">
      <c r="DG13215" s="156"/>
    </row>
    <row r="13216" spans="111:111" ht="15" thickBot="1" x14ac:dyDescent="0.35">
      <c r="DG13216" s="156"/>
    </row>
    <row r="13217" spans="111:111" ht="15" thickBot="1" x14ac:dyDescent="0.35">
      <c r="DG13217" s="156"/>
    </row>
    <row r="13218" spans="111:111" ht="15" thickBot="1" x14ac:dyDescent="0.35">
      <c r="DG13218" s="156"/>
    </row>
    <row r="13219" spans="111:111" ht="15" thickBot="1" x14ac:dyDescent="0.35">
      <c r="DG13219" s="156"/>
    </row>
    <row r="13220" spans="111:111" ht="15" thickBot="1" x14ac:dyDescent="0.35">
      <c r="DG13220" s="156"/>
    </row>
    <row r="13221" spans="111:111" ht="15" thickBot="1" x14ac:dyDescent="0.35">
      <c r="DG13221" s="156"/>
    </row>
    <row r="13222" spans="111:111" ht="15" thickBot="1" x14ac:dyDescent="0.35">
      <c r="DG13222" s="156"/>
    </row>
    <row r="13223" spans="111:111" ht="15" thickBot="1" x14ac:dyDescent="0.35">
      <c r="DG13223" s="156"/>
    </row>
    <row r="13224" spans="111:111" ht="15" thickBot="1" x14ac:dyDescent="0.35">
      <c r="DG13224" s="156"/>
    </row>
    <row r="13225" spans="111:111" ht="15" thickBot="1" x14ac:dyDescent="0.35">
      <c r="DG13225" s="156"/>
    </row>
    <row r="13226" spans="111:111" ht="15" thickBot="1" x14ac:dyDescent="0.35">
      <c r="DG13226" s="156"/>
    </row>
    <row r="13227" spans="111:111" ht="15" thickBot="1" x14ac:dyDescent="0.35">
      <c r="DG13227" s="156"/>
    </row>
    <row r="13228" spans="111:111" ht="15" thickBot="1" x14ac:dyDescent="0.35">
      <c r="DG13228" s="156"/>
    </row>
    <row r="13229" spans="111:111" ht="15" thickBot="1" x14ac:dyDescent="0.35">
      <c r="DG13229" s="156"/>
    </row>
    <row r="13230" spans="111:111" ht="15" thickBot="1" x14ac:dyDescent="0.35">
      <c r="DG13230" s="156"/>
    </row>
    <row r="13231" spans="111:111" ht="15" thickBot="1" x14ac:dyDescent="0.35">
      <c r="DG13231" s="156"/>
    </row>
    <row r="13232" spans="111:111" ht="15" thickBot="1" x14ac:dyDescent="0.35">
      <c r="DG13232" s="156"/>
    </row>
    <row r="13233" spans="111:111" ht="15" thickBot="1" x14ac:dyDescent="0.35">
      <c r="DG13233" s="156"/>
    </row>
    <row r="13234" spans="111:111" ht="15" thickBot="1" x14ac:dyDescent="0.35">
      <c r="DG13234" s="156"/>
    </row>
    <row r="13235" spans="111:111" ht="15" thickBot="1" x14ac:dyDescent="0.35">
      <c r="DG13235" s="156"/>
    </row>
    <row r="13236" spans="111:111" ht="15" thickBot="1" x14ac:dyDescent="0.35">
      <c r="DG13236" s="156"/>
    </row>
    <row r="13237" spans="111:111" ht="15" thickBot="1" x14ac:dyDescent="0.35">
      <c r="DG13237" s="156"/>
    </row>
    <row r="13238" spans="111:111" ht="15" thickBot="1" x14ac:dyDescent="0.35">
      <c r="DG13238" s="156"/>
    </row>
    <row r="13239" spans="111:111" ht="15" thickBot="1" x14ac:dyDescent="0.35">
      <c r="DG13239" s="156"/>
    </row>
    <row r="13240" spans="111:111" ht="15" thickBot="1" x14ac:dyDescent="0.35">
      <c r="DG13240" s="156"/>
    </row>
    <row r="13241" spans="111:111" ht="15" thickBot="1" x14ac:dyDescent="0.35">
      <c r="DG13241" s="156"/>
    </row>
    <row r="13242" spans="111:111" ht="15" thickBot="1" x14ac:dyDescent="0.35">
      <c r="DG13242" s="156"/>
    </row>
    <row r="13243" spans="111:111" ht="15" thickBot="1" x14ac:dyDescent="0.35">
      <c r="DG13243" s="156"/>
    </row>
    <row r="13244" spans="111:111" ht="15" thickBot="1" x14ac:dyDescent="0.35">
      <c r="DG13244" s="156"/>
    </row>
    <row r="13245" spans="111:111" ht="15" thickBot="1" x14ac:dyDescent="0.35">
      <c r="DG13245" s="156"/>
    </row>
    <row r="13246" spans="111:111" ht="15" thickBot="1" x14ac:dyDescent="0.35">
      <c r="DG13246" s="156"/>
    </row>
    <row r="13247" spans="111:111" ht="15" thickBot="1" x14ac:dyDescent="0.35">
      <c r="DG13247" s="156"/>
    </row>
    <row r="13248" spans="111:111" ht="15" thickBot="1" x14ac:dyDescent="0.35">
      <c r="DG13248" s="156"/>
    </row>
    <row r="13249" spans="111:111" ht="15" thickBot="1" x14ac:dyDescent="0.35">
      <c r="DG13249" s="156"/>
    </row>
    <row r="13250" spans="111:111" ht="15" thickBot="1" x14ac:dyDescent="0.35">
      <c r="DG13250" s="156"/>
    </row>
    <row r="13251" spans="111:111" ht="15" thickBot="1" x14ac:dyDescent="0.35">
      <c r="DG13251" s="156"/>
    </row>
    <row r="13252" spans="111:111" ht="15" thickBot="1" x14ac:dyDescent="0.35">
      <c r="DG13252" s="156"/>
    </row>
    <row r="13253" spans="111:111" ht="15" thickBot="1" x14ac:dyDescent="0.35">
      <c r="DG13253" s="156"/>
    </row>
    <row r="13254" spans="111:111" ht="15" thickBot="1" x14ac:dyDescent="0.35">
      <c r="DG13254" s="156"/>
    </row>
    <row r="13255" spans="111:111" ht="15" thickBot="1" x14ac:dyDescent="0.35">
      <c r="DG13255" s="156"/>
    </row>
    <row r="13256" spans="111:111" ht="15" thickBot="1" x14ac:dyDescent="0.35">
      <c r="DG13256" s="156"/>
    </row>
    <row r="13257" spans="111:111" ht="15" thickBot="1" x14ac:dyDescent="0.35">
      <c r="DG13257" s="156"/>
    </row>
    <row r="13258" spans="111:111" ht="15" thickBot="1" x14ac:dyDescent="0.35">
      <c r="DG13258" s="156"/>
    </row>
    <row r="13259" spans="111:111" ht="15" thickBot="1" x14ac:dyDescent="0.35">
      <c r="DG13259" s="156"/>
    </row>
    <row r="13260" spans="111:111" ht="15" thickBot="1" x14ac:dyDescent="0.35">
      <c r="DG13260" s="156"/>
    </row>
    <row r="13261" spans="111:111" ht="15" thickBot="1" x14ac:dyDescent="0.35">
      <c r="DG13261" s="156"/>
    </row>
    <row r="13262" spans="111:111" ht="15" thickBot="1" x14ac:dyDescent="0.35">
      <c r="DG13262" s="156"/>
    </row>
    <row r="13263" spans="111:111" ht="15" thickBot="1" x14ac:dyDescent="0.35">
      <c r="DG13263" s="156"/>
    </row>
    <row r="13264" spans="111:111" ht="15" thickBot="1" x14ac:dyDescent="0.35">
      <c r="DG13264" s="156"/>
    </row>
    <row r="13265" spans="111:111" ht="15" thickBot="1" x14ac:dyDescent="0.35">
      <c r="DG13265" s="156"/>
    </row>
    <row r="13266" spans="111:111" ht="15" thickBot="1" x14ac:dyDescent="0.35">
      <c r="DG13266" s="156"/>
    </row>
    <row r="13267" spans="111:111" ht="15" thickBot="1" x14ac:dyDescent="0.35">
      <c r="DG13267" s="156"/>
    </row>
    <row r="13268" spans="111:111" ht="15" thickBot="1" x14ac:dyDescent="0.35">
      <c r="DG13268" s="156"/>
    </row>
    <row r="13269" spans="111:111" ht="15" thickBot="1" x14ac:dyDescent="0.35">
      <c r="DG13269" s="156"/>
    </row>
    <row r="13270" spans="111:111" ht="15" thickBot="1" x14ac:dyDescent="0.35">
      <c r="DG13270" s="156"/>
    </row>
    <row r="13271" spans="111:111" ht="15" thickBot="1" x14ac:dyDescent="0.35">
      <c r="DG13271" s="156"/>
    </row>
    <row r="13272" spans="111:111" ht="15" thickBot="1" x14ac:dyDescent="0.35">
      <c r="DG13272" s="156"/>
    </row>
    <row r="13273" spans="111:111" ht="15" thickBot="1" x14ac:dyDescent="0.35">
      <c r="DG13273" s="156"/>
    </row>
    <row r="13274" spans="111:111" ht="15" thickBot="1" x14ac:dyDescent="0.35">
      <c r="DG13274" s="156"/>
    </row>
    <row r="13275" spans="111:111" ht="15" thickBot="1" x14ac:dyDescent="0.35">
      <c r="DG13275" s="156"/>
    </row>
    <row r="13276" spans="111:111" ht="15" thickBot="1" x14ac:dyDescent="0.35">
      <c r="DG13276" s="156"/>
    </row>
    <row r="13277" spans="111:111" ht="15" thickBot="1" x14ac:dyDescent="0.35">
      <c r="DG13277" s="156"/>
    </row>
    <row r="13278" spans="111:111" ht="15" thickBot="1" x14ac:dyDescent="0.35">
      <c r="DG13278" s="156"/>
    </row>
    <row r="13279" spans="111:111" ht="15" thickBot="1" x14ac:dyDescent="0.35">
      <c r="DG13279" s="156"/>
    </row>
    <row r="13280" spans="111:111" ht="15" thickBot="1" x14ac:dyDescent="0.35">
      <c r="DG13280" s="156"/>
    </row>
    <row r="13281" spans="111:111" ht="15" thickBot="1" x14ac:dyDescent="0.35">
      <c r="DG13281" s="156"/>
    </row>
    <row r="13282" spans="111:111" ht="15" thickBot="1" x14ac:dyDescent="0.35">
      <c r="DG13282" s="156"/>
    </row>
    <row r="13283" spans="111:111" ht="15" thickBot="1" x14ac:dyDescent="0.35">
      <c r="DG13283" s="156"/>
    </row>
    <row r="13284" spans="111:111" ht="15" thickBot="1" x14ac:dyDescent="0.35">
      <c r="DG13284" s="156"/>
    </row>
    <row r="13285" spans="111:111" ht="15" thickBot="1" x14ac:dyDescent="0.35">
      <c r="DG13285" s="156"/>
    </row>
    <row r="13286" spans="111:111" ht="15" thickBot="1" x14ac:dyDescent="0.35">
      <c r="DG13286" s="156"/>
    </row>
    <row r="13287" spans="111:111" ht="15" thickBot="1" x14ac:dyDescent="0.35">
      <c r="DG13287" s="156"/>
    </row>
    <row r="13288" spans="111:111" ht="15" thickBot="1" x14ac:dyDescent="0.35">
      <c r="DG13288" s="156"/>
    </row>
    <row r="13289" spans="111:111" ht="15" thickBot="1" x14ac:dyDescent="0.35">
      <c r="DG13289" s="156"/>
    </row>
    <row r="13290" spans="111:111" ht="15" thickBot="1" x14ac:dyDescent="0.35">
      <c r="DG13290" s="156"/>
    </row>
    <row r="13291" spans="111:111" ht="15" thickBot="1" x14ac:dyDescent="0.35">
      <c r="DG13291" s="156"/>
    </row>
    <row r="13292" spans="111:111" ht="15" thickBot="1" x14ac:dyDescent="0.35">
      <c r="DG13292" s="156"/>
    </row>
    <row r="13293" spans="111:111" ht="15" thickBot="1" x14ac:dyDescent="0.35">
      <c r="DG13293" s="156"/>
    </row>
    <row r="13294" spans="111:111" ht="15" thickBot="1" x14ac:dyDescent="0.35">
      <c r="DG13294" s="156"/>
    </row>
    <row r="13295" spans="111:111" ht="15" thickBot="1" x14ac:dyDescent="0.35">
      <c r="DG13295" s="156"/>
    </row>
    <row r="13296" spans="111:111" ht="15" thickBot="1" x14ac:dyDescent="0.35">
      <c r="DG13296" s="156"/>
    </row>
    <row r="13297" spans="111:111" ht="15" thickBot="1" x14ac:dyDescent="0.35">
      <c r="DG13297" s="156"/>
    </row>
    <row r="13298" spans="111:111" ht="15" thickBot="1" x14ac:dyDescent="0.35">
      <c r="DG13298" s="156"/>
    </row>
    <row r="13299" spans="111:111" ht="15" thickBot="1" x14ac:dyDescent="0.35">
      <c r="DG13299" s="156"/>
    </row>
    <row r="13300" spans="111:111" ht="15" thickBot="1" x14ac:dyDescent="0.35">
      <c r="DG13300" s="156"/>
    </row>
    <row r="13301" spans="111:111" ht="15" thickBot="1" x14ac:dyDescent="0.35">
      <c r="DG13301" s="156"/>
    </row>
    <row r="13302" spans="111:111" ht="15" thickBot="1" x14ac:dyDescent="0.35">
      <c r="DG13302" s="156"/>
    </row>
    <row r="13303" spans="111:111" ht="15" thickBot="1" x14ac:dyDescent="0.35">
      <c r="DG13303" s="156"/>
    </row>
    <row r="13304" spans="111:111" ht="15" thickBot="1" x14ac:dyDescent="0.35">
      <c r="DG13304" s="156"/>
    </row>
    <row r="13305" spans="111:111" ht="15" thickBot="1" x14ac:dyDescent="0.35">
      <c r="DG13305" s="156"/>
    </row>
    <row r="13306" spans="111:111" ht="15" thickBot="1" x14ac:dyDescent="0.35">
      <c r="DG13306" s="156"/>
    </row>
    <row r="13307" spans="111:111" ht="15" thickBot="1" x14ac:dyDescent="0.35">
      <c r="DG13307" s="156"/>
    </row>
    <row r="13308" spans="111:111" ht="15" thickBot="1" x14ac:dyDescent="0.35">
      <c r="DG13308" s="156"/>
    </row>
    <row r="13309" spans="111:111" ht="15" thickBot="1" x14ac:dyDescent="0.35">
      <c r="DG13309" s="156"/>
    </row>
    <row r="13310" spans="111:111" ht="15" thickBot="1" x14ac:dyDescent="0.35">
      <c r="DG13310" s="156"/>
    </row>
    <row r="13311" spans="111:111" ht="15" thickBot="1" x14ac:dyDescent="0.35">
      <c r="DG13311" s="156"/>
    </row>
    <row r="13312" spans="111:111" ht="15" thickBot="1" x14ac:dyDescent="0.35">
      <c r="DG13312" s="156"/>
    </row>
    <row r="13313" spans="111:111" ht="15" thickBot="1" x14ac:dyDescent="0.35">
      <c r="DG13313" s="156"/>
    </row>
    <row r="13314" spans="111:111" ht="15" thickBot="1" x14ac:dyDescent="0.35">
      <c r="DG13314" s="156"/>
    </row>
    <row r="13315" spans="111:111" ht="15" thickBot="1" x14ac:dyDescent="0.35">
      <c r="DG13315" s="156"/>
    </row>
    <row r="13316" spans="111:111" ht="15" thickBot="1" x14ac:dyDescent="0.35">
      <c r="DG13316" s="156"/>
    </row>
    <row r="13317" spans="111:111" ht="15" thickBot="1" x14ac:dyDescent="0.35">
      <c r="DG13317" s="156"/>
    </row>
    <row r="13318" spans="111:111" ht="15" thickBot="1" x14ac:dyDescent="0.35">
      <c r="DG13318" s="156"/>
    </row>
    <row r="13319" spans="111:111" ht="15" thickBot="1" x14ac:dyDescent="0.35">
      <c r="DG13319" s="156"/>
    </row>
    <row r="13320" spans="111:111" ht="15" thickBot="1" x14ac:dyDescent="0.35">
      <c r="DG13320" s="156"/>
    </row>
    <row r="13321" spans="111:111" ht="15" thickBot="1" x14ac:dyDescent="0.35">
      <c r="DG13321" s="156"/>
    </row>
    <row r="13322" spans="111:111" ht="15" thickBot="1" x14ac:dyDescent="0.35">
      <c r="DG13322" s="156"/>
    </row>
    <row r="13323" spans="111:111" ht="15" thickBot="1" x14ac:dyDescent="0.35">
      <c r="DG13323" s="156"/>
    </row>
    <row r="13324" spans="111:111" ht="15" thickBot="1" x14ac:dyDescent="0.35">
      <c r="DG13324" s="156"/>
    </row>
    <row r="13325" spans="111:111" ht="15" thickBot="1" x14ac:dyDescent="0.35">
      <c r="DG13325" s="156"/>
    </row>
    <row r="13326" spans="111:111" ht="15" thickBot="1" x14ac:dyDescent="0.35">
      <c r="DG13326" s="156"/>
    </row>
    <row r="13327" spans="111:111" ht="15" thickBot="1" x14ac:dyDescent="0.35">
      <c r="DG13327" s="156"/>
    </row>
    <row r="13328" spans="111:111" ht="15" thickBot="1" x14ac:dyDescent="0.35">
      <c r="DG13328" s="156"/>
    </row>
    <row r="13329" spans="111:111" ht="15" thickBot="1" x14ac:dyDescent="0.35">
      <c r="DG13329" s="156"/>
    </row>
    <row r="13330" spans="111:111" ht="15" thickBot="1" x14ac:dyDescent="0.35">
      <c r="DG13330" s="156"/>
    </row>
    <row r="13331" spans="111:111" ht="15" thickBot="1" x14ac:dyDescent="0.35">
      <c r="DG13331" s="156"/>
    </row>
    <row r="13332" spans="111:111" ht="15" thickBot="1" x14ac:dyDescent="0.35">
      <c r="DG13332" s="156"/>
    </row>
    <row r="13333" spans="111:111" ht="15" thickBot="1" x14ac:dyDescent="0.35">
      <c r="DG13333" s="156"/>
    </row>
    <row r="13334" spans="111:111" ht="15" thickBot="1" x14ac:dyDescent="0.35">
      <c r="DG13334" s="156"/>
    </row>
    <row r="13335" spans="111:111" ht="15" thickBot="1" x14ac:dyDescent="0.35">
      <c r="DG13335" s="156"/>
    </row>
    <row r="13336" spans="111:111" ht="15" thickBot="1" x14ac:dyDescent="0.35">
      <c r="DG13336" s="156"/>
    </row>
    <row r="13337" spans="111:111" ht="15" thickBot="1" x14ac:dyDescent="0.35">
      <c r="DG13337" s="156"/>
    </row>
    <row r="13338" spans="111:111" ht="15" thickBot="1" x14ac:dyDescent="0.35">
      <c r="DG13338" s="156"/>
    </row>
    <row r="13339" spans="111:111" ht="15" thickBot="1" x14ac:dyDescent="0.35">
      <c r="DG13339" s="156"/>
    </row>
    <row r="13340" spans="111:111" ht="15" thickBot="1" x14ac:dyDescent="0.35">
      <c r="DG13340" s="156"/>
    </row>
    <row r="13341" spans="111:111" ht="15" thickBot="1" x14ac:dyDescent="0.35">
      <c r="DG13341" s="156"/>
    </row>
    <row r="13342" spans="111:111" ht="15" thickBot="1" x14ac:dyDescent="0.35">
      <c r="DG13342" s="156"/>
    </row>
    <row r="13343" spans="111:111" ht="15" thickBot="1" x14ac:dyDescent="0.35">
      <c r="DG13343" s="156"/>
    </row>
    <row r="13344" spans="111:111" ht="15" thickBot="1" x14ac:dyDescent="0.35">
      <c r="DG13344" s="156"/>
    </row>
    <row r="13345" spans="111:111" ht="15" thickBot="1" x14ac:dyDescent="0.35">
      <c r="DG13345" s="156"/>
    </row>
    <row r="13346" spans="111:111" ht="15" thickBot="1" x14ac:dyDescent="0.35">
      <c r="DG13346" s="156"/>
    </row>
    <row r="13347" spans="111:111" ht="15" thickBot="1" x14ac:dyDescent="0.35">
      <c r="DG13347" s="156"/>
    </row>
    <row r="13348" spans="111:111" ht="15" thickBot="1" x14ac:dyDescent="0.35">
      <c r="DG13348" s="156"/>
    </row>
    <row r="13349" spans="111:111" ht="15" thickBot="1" x14ac:dyDescent="0.35">
      <c r="DG13349" s="156"/>
    </row>
    <row r="13350" spans="111:111" ht="15" thickBot="1" x14ac:dyDescent="0.35">
      <c r="DG13350" s="156"/>
    </row>
    <row r="13351" spans="111:111" ht="15" thickBot="1" x14ac:dyDescent="0.35">
      <c r="DG13351" s="156"/>
    </row>
    <row r="13352" spans="111:111" ht="15" thickBot="1" x14ac:dyDescent="0.35">
      <c r="DG13352" s="156"/>
    </row>
    <row r="13353" spans="111:111" ht="15" thickBot="1" x14ac:dyDescent="0.35">
      <c r="DG13353" s="156"/>
    </row>
    <row r="13354" spans="111:111" ht="15" thickBot="1" x14ac:dyDescent="0.35">
      <c r="DG13354" s="156"/>
    </row>
    <row r="13355" spans="111:111" ht="15" thickBot="1" x14ac:dyDescent="0.35">
      <c r="DG13355" s="156"/>
    </row>
    <row r="13356" spans="111:111" ht="15" thickBot="1" x14ac:dyDescent="0.35">
      <c r="DG13356" s="156"/>
    </row>
    <row r="13357" spans="111:111" ht="15" thickBot="1" x14ac:dyDescent="0.35">
      <c r="DG13357" s="156"/>
    </row>
    <row r="13358" spans="111:111" ht="15" thickBot="1" x14ac:dyDescent="0.35">
      <c r="DG13358" s="156"/>
    </row>
    <row r="13359" spans="111:111" ht="15" thickBot="1" x14ac:dyDescent="0.35">
      <c r="DG13359" s="156"/>
    </row>
    <row r="13360" spans="111:111" ht="15" thickBot="1" x14ac:dyDescent="0.35">
      <c r="DG13360" s="156"/>
    </row>
    <row r="13361" spans="111:111" ht="15" thickBot="1" x14ac:dyDescent="0.35">
      <c r="DG13361" s="156"/>
    </row>
    <row r="13362" spans="111:111" ht="15" thickBot="1" x14ac:dyDescent="0.35">
      <c r="DG13362" s="156"/>
    </row>
    <row r="13363" spans="111:111" ht="15" thickBot="1" x14ac:dyDescent="0.35">
      <c r="DG13363" s="156"/>
    </row>
    <row r="13364" spans="111:111" ht="15" thickBot="1" x14ac:dyDescent="0.35">
      <c r="DG13364" s="156"/>
    </row>
    <row r="13365" spans="111:111" ht="15" thickBot="1" x14ac:dyDescent="0.35">
      <c r="DG13365" s="156"/>
    </row>
    <row r="13366" spans="111:111" ht="15" thickBot="1" x14ac:dyDescent="0.35">
      <c r="DG13366" s="156"/>
    </row>
    <row r="13367" spans="111:111" ht="15" thickBot="1" x14ac:dyDescent="0.35">
      <c r="DG13367" s="156"/>
    </row>
    <row r="13368" spans="111:111" ht="15" thickBot="1" x14ac:dyDescent="0.35">
      <c r="DG13368" s="156"/>
    </row>
    <row r="13369" spans="111:111" ht="15" thickBot="1" x14ac:dyDescent="0.35">
      <c r="DG13369" s="156"/>
    </row>
    <row r="13370" spans="111:111" ht="15" thickBot="1" x14ac:dyDescent="0.35">
      <c r="DG13370" s="156"/>
    </row>
    <row r="13371" spans="111:111" ht="15" thickBot="1" x14ac:dyDescent="0.35">
      <c r="DG13371" s="156"/>
    </row>
    <row r="13372" spans="111:111" ht="15" thickBot="1" x14ac:dyDescent="0.35">
      <c r="DG13372" s="156"/>
    </row>
    <row r="13373" spans="111:111" ht="15" thickBot="1" x14ac:dyDescent="0.35">
      <c r="DG13373" s="156"/>
    </row>
    <row r="13374" spans="111:111" ht="15" thickBot="1" x14ac:dyDescent="0.35">
      <c r="DG13374" s="156"/>
    </row>
    <row r="13375" spans="111:111" ht="15" thickBot="1" x14ac:dyDescent="0.35">
      <c r="DG13375" s="156"/>
    </row>
    <row r="13376" spans="111:111" ht="15" thickBot="1" x14ac:dyDescent="0.35">
      <c r="DG13376" s="156"/>
    </row>
    <row r="13377" spans="111:111" ht="15" thickBot="1" x14ac:dyDescent="0.35">
      <c r="DG13377" s="156"/>
    </row>
    <row r="13378" spans="111:111" ht="15" thickBot="1" x14ac:dyDescent="0.35">
      <c r="DG13378" s="156"/>
    </row>
    <row r="13379" spans="111:111" ht="15" thickBot="1" x14ac:dyDescent="0.35">
      <c r="DG13379" s="156"/>
    </row>
    <row r="13380" spans="111:111" ht="15" thickBot="1" x14ac:dyDescent="0.35">
      <c r="DG13380" s="156"/>
    </row>
    <row r="13381" spans="111:111" ht="15" thickBot="1" x14ac:dyDescent="0.35">
      <c r="DG13381" s="156"/>
    </row>
    <row r="13382" spans="111:111" ht="15" thickBot="1" x14ac:dyDescent="0.35">
      <c r="DG13382" s="156"/>
    </row>
    <row r="13383" spans="111:111" ht="15" thickBot="1" x14ac:dyDescent="0.35">
      <c r="DG13383" s="156"/>
    </row>
    <row r="13384" spans="111:111" ht="15" thickBot="1" x14ac:dyDescent="0.35">
      <c r="DG13384" s="156"/>
    </row>
    <row r="13385" spans="111:111" ht="15" thickBot="1" x14ac:dyDescent="0.35">
      <c r="DG13385" s="156"/>
    </row>
    <row r="13386" spans="111:111" ht="15" thickBot="1" x14ac:dyDescent="0.35">
      <c r="DG13386" s="156"/>
    </row>
    <row r="13387" spans="111:111" ht="15" thickBot="1" x14ac:dyDescent="0.35">
      <c r="DG13387" s="156"/>
    </row>
    <row r="13388" spans="111:111" ht="15" thickBot="1" x14ac:dyDescent="0.35">
      <c r="DG13388" s="156"/>
    </row>
    <row r="13389" spans="111:111" ht="15" thickBot="1" x14ac:dyDescent="0.35">
      <c r="DG13389" s="156"/>
    </row>
    <row r="13390" spans="111:111" ht="15" thickBot="1" x14ac:dyDescent="0.35">
      <c r="DG13390" s="156"/>
    </row>
    <row r="13391" spans="111:111" ht="15" thickBot="1" x14ac:dyDescent="0.35">
      <c r="DG13391" s="156"/>
    </row>
    <row r="13392" spans="111:111" ht="15" thickBot="1" x14ac:dyDescent="0.35">
      <c r="DG13392" s="156"/>
    </row>
    <row r="13393" spans="111:111" ht="15" thickBot="1" x14ac:dyDescent="0.35">
      <c r="DG13393" s="156"/>
    </row>
    <row r="13394" spans="111:111" ht="15" thickBot="1" x14ac:dyDescent="0.35">
      <c r="DG13394" s="156"/>
    </row>
    <row r="13395" spans="111:111" ht="15" thickBot="1" x14ac:dyDescent="0.35">
      <c r="DG13395" s="156"/>
    </row>
    <row r="13396" spans="111:111" ht="15" thickBot="1" x14ac:dyDescent="0.35">
      <c r="DG13396" s="156"/>
    </row>
    <row r="13397" spans="111:111" ht="15" thickBot="1" x14ac:dyDescent="0.35">
      <c r="DG13397" s="156"/>
    </row>
    <row r="13398" spans="111:111" ht="15" thickBot="1" x14ac:dyDescent="0.35">
      <c r="DG13398" s="156"/>
    </row>
    <row r="13399" spans="111:111" ht="15" thickBot="1" x14ac:dyDescent="0.35">
      <c r="DG13399" s="156"/>
    </row>
    <row r="13400" spans="111:111" ht="15" thickBot="1" x14ac:dyDescent="0.35">
      <c r="DG13400" s="156"/>
    </row>
    <row r="13401" spans="111:111" ht="15" thickBot="1" x14ac:dyDescent="0.35">
      <c r="DG13401" s="156"/>
    </row>
    <row r="13402" spans="111:111" ht="15" thickBot="1" x14ac:dyDescent="0.35">
      <c r="DG13402" s="156"/>
    </row>
    <row r="13403" spans="111:111" ht="15" thickBot="1" x14ac:dyDescent="0.35">
      <c r="DG13403" s="156"/>
    </row>
    <row r="13404" spans="111:111" ht="15" thickBot="1" x14ac:dyDescent="0.35">
      <c r="DG13404" s="156"/>
    </row>
    <row r="13405" spans="111:111" ht="15" thickBot="1" x14ac:dyDescent="0.35">
      <c r="DG13405" s="156"/>
    </row>
    <row r="13406" spans="111:111" ht="15" thickBot="1" x14ac:dyDescent="0.35">
      <c r="DG13406" s="156"/>
    </row>
    <row r="13407" spans="111:111" ht="15" thickBot="1" x14ac:dyDescent="0.35">
      <c r="DG13407" s="156"/>
    </row>
    <row r="13408" spans="111:111" ht="15" thickBot="1" x14ac:dyDescent="0.35">
      <c r="DG13408" s="156"/>
    </row>
    <row r="13409" spans="111:111" ht="15" thickBot="1" x14ac:dyDescent="0.35">
      <c r="DG13409" s="156"/>
    </row>
    <row r="13410" spans="111:111" ht="15" thickBot="1" x14ac:dyDescent="0.35">
      <c r="DG13410" s="156"/>
    </row>
    <row r="13411" spans="111:111" ht="15" thickBot="1" x14ac:dyDescent="0.35">
      <c r="DG13411" s="156"/>
    </row>
    <row r="13412" spans="111:111" ht="15" thickBot="1" x14ac:dyDescent="0.35">
      <c r="DG13412" s="156"/>
    </row>
    <row r="13413" spans="111:111" ht="15" thickBot="1" x14ac:dyDescent="0.35">
      <c r="DG13413" s="156"/>
    </row>
    <row r="13414" spans="111:111" ht="15" thickBot="1" x14ac:dyDescent="0.35">
      <c r="DG13414" s="156"/>
    </row>
    <row r="13415" spans="111:111" ht="15" thickBot="1" x14ac:dyDescent="0.35">
      <c r="DG13415" s="156"/>
    </row>
    <row r="13416" spans="111:111" ht="15" thickBot="1" x14ac:dyDescent="0.35">
      <c r="DG13416" s="156"/>
    </row>
    <row r="13417" spans="111:111" ht="15" thickBot="1" x14ac:dyDescent="0.35">
      <c r="DG13417" s="156"/>
    </row>
    <row r="13418" spans="111:111" ht="15" thickBot="1" x14ac:dyDescent="0.35">
      <c r="DG13418" s="156"/>
    </row>
    <row r="13419" spans="111:111" ht="15" thickBot="1" x14ac:dyDescent="0.35">
      <c r="DG13419" s="156"/>
    </row>
    <row r="13420" spans="111:111" ht="15" thickBot="1" x14ac:dyDescent="0.35">
      <c r="DG13420" s="156"/>
    </row>
    <row r="13421" spans="111:111" ht="15" thickBot="1" x14ac:dyDescent="0.35">
      <c r="DG13421" s="156"/>
    </row>
    <row r="13422" spans="111:111" ht="15" thickBot="1" x14ac:dyDescent="0.35">
      <c r="DG13422" s="156"/>
    </row>
    <row r="13423" spans="111:111" ht="15" thickBot="1" x14ac:dyDescent="0.35">
      <c r="DG13423" s="156"/>
    </row>
    <row r="13424" spans="111:111" ht="15" thickBot="1" x14ac:dyDescent="0.35">
      <c r="DG13424" s="156"/>
    </row>
    <row r="13425" spans="111:111" ht="15" thickBot="1" x14ac:dyDescent="0.35">
      <c r="DG13425" s="156"/>
    </row>
    <row r="13426" spans="111:111" ht="15" thickBot="1" x14ac:dyDescent="0.35">
      <c r="DG13426" s="156"/>
    </row>
    <row r="13427" spans="111:111" ht="15" thickBot="1" x14ac:dyDescent="0.35">
      <c r="DG13427" s="156"/>
    </row>
    <row r="13428" spans="111:111" ht="15" thickBot="1" x14ac:dyDescent="0.35">
      <c r="DG13428" s="156"/>
    </row>
    <row r="13429" spans="111:111" ht="15" thickBot="1" x14ac:dyDescent="0.35">
      <c r="DG13429" s="156"/>
    </row>
    <row r="13430" spans="111:111" ht="15" thickBot="1" x14ac:dyDescent="0.35">
      <c r="DG13430" s="156"/>
    </row>
    <row r="13431" spans="111:111" ht="15" thickBot="1" x14ac:dyDescent="0.35">
      <c r="DG13431" s="156"/>
    </row>
    <row r="13432" spans="111:111" ht="15" thickBot="1" x14ac:dyDescent="0.35">
      <c r="DG13432" s="156"/>
    </row>
    <row r="13433" spans="111:111" ht="15" thickBot="1" x14ac:dyDescent="0.35">
      <c r="DG13433" s="156"/>
    </row>
    <row r="13434" spans="111:111" ht="15" thickBot="1" x14ac:dyDescent="0.35">
      <c r="DG13434" s="156"/>
    </row>
    <row r="13435" spans="111:111" ht="15" thickBot="1" x14ac:dyDescent="0.35">
      <c r="DG13435" s="156"/>
    </row>
    <row r="13436" spans="111:111" ht="15" thickBot="1" x14ac:dyDescent="0.35">
      <c r="DG13436" s="156"/>
    </row>
    <row r="13437" spans="111:111" ht="15" thickBot="1" x14ac:dyDescent="0.35">
      <c r="DG13437" s="156"/>
    </row>
    <row r="13438" spans="111:111" ht="15" thickBot="1" x14ac:dyDescent="0.35">
      <c r="DG13438" s="156"/>
    </row>
    <row r="13439" spans="111:111" ht="15" thickBot="1" x14ac:dyDescent="0.35">
      <c r="DG13439" s="156"/>
    </row>
    <row r="13440" spans="111:111" ht="15" thickBot="1" x14ac:dyDescent="0.35">
      <c r="DG13440" s="156"/>
    </row>
    <row r="13441" spans="111:111" ht="15" thickBot="1" x14ac:dyDescent="0.35">
      <c r="DG13441" s="156"/>
    </row>
    <row r="13442" spans="111:111" ht="15" thickBot="1" x14ac:dyDescent="0.35">
      <c r="DG13442" s="156"/>
    </row>
    <row r="13443" spans="111:111" ht="15" thickBot="1" x14ac:dyDescent="0.35">
      <c r="DG13443" s="156"/>
    </row>
    <row r="13444" spans="111:111" ht="15" thickBot="1" x14ac:dyDescent="0.35">
      <c r="DG13444" s="156"/>
    </row>
    <row r="13445" spans="111:111" ht="15" thickBot="1" x14ac:dyDescent="0.35">
      <c r="DG13445" s="156"/>
    </row>
    <row r="13446" spans="111:111" ht="15" thickBot="1" x14ac:dyDescent="0.35">
      <c r="DG13446" s="156"/>
    </row>
    <row r="13447" spans="111:111" ht="15" thickBot="1" x14ac:dyDescent="0.35">
      <c r="DG13447" s="156"/>
    </row>
    <row r="13448" spans="111:111" ht="15" thickBot="1" x14ac:dyDescent="0.35">
      <c r="DG13448" s="156"/>
    </row>
    <row r="13449" spans="111:111" ht="15" thickBot="1" x14ac:dyDescent="0.35">
      <c r="DG13449" s="156"/>
    </row>
    <row r="13450" spans="111:111" ht="15" thickBot="1" x14ac:dyDescent="0.35">
      <c r="DG13450" s="156"/>
    </row>
    <row r="13451" spans="111:111" ht="15" thickBot="1" x14ac:dyDescent="0.35">
      <c r="DG13451" s="156"/>
    </row>
    <row r="13452" spans="111:111" ht="15" thickBot="1" x14ac:dyDescent="0.35">
      <c r="DG13452" s="156"/>
    </row>
    <row r="13453" spans="111:111" ht="15" thickBot="1" x14ac:dyDescent="0.35">
      <c r="DG13453" s="156"/>
    </row>
    <row r="13454" spans="111:111" ht="15" thickBot="1" x14ac:dyDescent="0.35">
      <c r="DG13454" s="156"/>
    </row>
    <row r="13455" spans="111:111" ht="15" thickBot="1" x14ac:dyDescent="0.35">
      <c r="DG13455" s="156"/>
    </row>
    <row r="13456" spans="111:111" ht="15" thickBot="1" x14ac:dyDescent="0.35">
      <c r="DG13456" s="156"/>
    </row>
    <row r="13457" spans="111:111" ht="15" thickBot="1" x14ac:dyDescent="0.35">
      <c r="DG13457" s="156"/>
    </row>
    <row r="13458" spans="111:111" ht="15" thickBot="1" x14ac:dyDescent="0.35">
      <c r="DG13458" s="156"/>
    </row>
    <row r="13459" spans="111:111" ht="15" thickBot="1" x14ac:dyDescent="0.35">
      <c r="DG13459" s="156"/>
    </row>
    <row r="13460" spans="111:111" ht="15" thickBot="1" x14ac:dyDescent="0.35">
      <c r="DG13460" s="156"/>
    </row>
    <row r="13461" spans="111:111" ht="15" thickBot="1" x14ac:dyDescent="0.35">
      <c r="DG13461" s="156"/>
    </row>
    <row r="13462" spans="111:111" ht="15" thickBot="1" x14ac:dyDescent="0.35">
      <c r="DG13462" s="156"/>
    </row>
    <row r="13463" spans="111:111" ht="15" thickBot="1" x14ac:dyDescent="0.35">
      <c r="DG13463" s="156"/>
    </row>
    <row r="13464" spans="111:111" ht="15" thickBot="1" x14ac:dyDescent="0.35">
      <c r="DG13464" s="156"/>
    </row>
    <row r="13465" spans="111:111" ht="15" thickBot="1" x14ac:dyDescent="0.35">
      <c r="DG13465" s="156"/>
    </row>
    <row r="13466" spans="111:111" ht="15" thickBot="1" x14ac:dyDescent="0.35">
      <c r="DG13466" s="156"/>
    </row>
    <row r="13467" spans="111:111" ht="15" thickBot="1" x14ac:dyDescent="0.35">
      <c r="DG13467" s="156"/>
    </row>
    <row r="13468" spans="111:111" ht="15" thickBot="1" x14ac:dyDescent="0.35">
      <c r="DG13468" s="156"/>
    </row>
    <row r="13469" spans="111:111" ht="15" thickBot="1" x14ac:dyDescent="0.35">
      <c r="DG13469" s="156"/>
    </row>
    <row r="13470" spans="111:111" ht="15" thickBot="1" x14ac:dyDescent="0.35">
      <c r="DG13470" s="156"/>
    </row>
    <row r="13471" spans="111:111" ht="15" thickBot="1" x14ac:dyDescent="0.35">
      <c r="DG13471" s="156"/>
    </row>
    <row r="13472" spans="111:111" ht="15" thickBot="1" x14ac:dyDescent="0.35">
      <c r="DG13472" s="156"/>
    </row>
    <row r="13473" spans="111:111" ht="15" thickBot="1" x14ac:dyDescent="0.35">
      <c r="DG13473" s="156"/>
    </row>
    <row r="13474" spans="111:111" ht="15" thickBot="1" x14ac:dyDescent="0.35">
      <c r="DG13474" s="156"/>
    </row>
    <row r="13475" spans="111:111" ht="15" thickBot="1" x14ac:dyDescent="0.35">
      <c r="DG13475" s="156"/>
    </row>
    <row r="13476" spans="111:111" ht="15" thickBot="1" x14ac:dyDescent="0.35">
      <c r="DG13476" s="156"/>
    </row>
    <row r="13477" spans="111:111" ht="15" thickBot="1" x14ac:dyDescent="0.35">
      <c r="DG13477" s="156"/>
    </row>
    <row r="13478" spans="111:111" ht="15" thickBot="1" x14ac:dyDescent="0.35">
      <c r="DG13478" s="156"/>
    </row>
    <row r="13479" spans="111:111" ht="15" thickBot="1" x14ac:dyDescent="0.35">
      <c r="DG13479" s="156"/>
    </row>
    <row r="13480" spans="111:111" ht="15" thickBot="1" x14ac:dyDescent="0.35">
      <c r="DG13480" s="156"/>
    </row>
    <row r="13481" spans="111:111" ht="15" thickBot="1" x14ac:dyDescent="0.35">
      <c r="DG13481" s="156"/>
    </row>
    <row r="13482" spans="111:111" ht="15" thickBot="1" x14ac:dyDescent="0.35">
      <c r="DG13482" s="156"/>
    </row>
    <row r="13483" spans="111:111" ht="15" thickBot="1" x14ac:dyDescent="0.35">
      <c r="DG13483" s="156"/>
    </row>
    <row r="13484" spans="111:111" ht="15" thickBot="1" x14ac:dyDescent="0.35">
      <c r="DG13484" s="156"/>
    </row>
    <row r="13485" spans="111:111" ht="15" thickBot="1" x14ac:dyDescent="0.35">
      <c r="DG13485" s="156"/>
    </row>
    <row r="13486" spans="111:111" ht="15" thickBot="1" x14ac:dyDescent="0.35">
      <c r="DG13486" s="156"/>
    </row>
    <row r="13487" spans="111:111" ht="15" thickBot="1" x14ac:dyDescent="0.35">
      <c r="DG13487" s="156"/>
    </row>
    <row r="13488" spans="111:111" ht="15" thickBot="1" x14ac:dyDescent="0.35">
      <c r="DG13488" s="156"/>
    </row>
    <row r="13489" spans="111:111" ht="15" thickBot="1" x14ac:dyDescent="0.35">
      <c r="DG13489" s="156"/>
    </row>
    <row r="13490" spans="111:111" ht="15" thickBot="1" x14ac:dyDescent="0.35">
      <c r="DG13490" s="156"/>
    </row>
    <row r="13491" spans="111:111" ht="15" thickBot="1" x14ac:dyDescent="0.35">
      <c r="DG13491" s="156"/>
    </row>
    <row r="13492" spans="111:111" ht="15" thickBot="1" x14ac:dyDescent="0.35">
      <c r="DG13492" s="156"/>
    </row>
    <row r="13493" spans="111:111" ht="15" thickBot="1" x14ac:dyDescent="0.35">
      <c r="DG13493" s="156"/>
    </row>
    <row r="13494" spans="111:111" ht="15" thickBot="1" x14ac:dyDescent="0.35">
      <c r="DG13494" s="156"/>
    </row>
    <row r="13495" spans="111:111" ht="15" thickBot="1" x14ac:dyDescent="0.35">
      <c r="DG13495" s="156"/>
    </row>
    <row r="13496" spans="111:111" ht="15" thickBot="1" x14ac:dyDescent="0.35">
      <c r="DG13496" s="156"/>
    </row>
    <row r="13497" spans="111:111" ht="15" thickBot="1" x14ac:dyDescent="0.35">
      <c r="DG13497" s="156"/>
    </row>
    <row r="13498" spans="111:111" ht="15" thickBot="1" x14ac:dyDescent="0.35">
      <c r="DG13498" s="156"/>
    </row>
    <row r="13499" spans="111:111" ht="15" thickBot="1" x14ac:dyDescent="0.35">
      <c r="DG13499" s="156"/>
    </row>
    <row r="13500" spans="111:111" ht="15" thickBot="1" x14ac:dyDescent="0.35">
      <c r="DG13500" s="156"/>
    </row>
    <row r="13501" spans="111:111" ht="15" thickBot="1" x14ac:dyDescent="0.35">
      <c r="DG13501" s="156"/>
    </row>
    <row r="13502" spans="111:111" ht="15" thickBot="1" x14ac:dyDescent="0.35">
      <c r="DG13502" s="156"/>
    </row>
    <row r="13503" spans="111:111" ht="15" thickBot="1" x14ac:dyDescent="0.35">
      <c r="DG13503" s="156"/>
    </row>
    <row r="13504" spans="111:111" ht="15" thickBot="1" x14ac:dyDescent="0.35">
      <c r="DG13504" s="156"/>
    </row>
    <row r="13505" spans="111:111" ht="15" thickBot="1" x14ac:dyDescent="0.35">
      <c r="DG13505" s="156"/>
    </row>
    <row r="13506" spans="111:111" ht="15" thickBot="1" x14ac:dyDescent="0.35">
      <c r="DG13506" s="156"/>
    </row>
    <row r="13507" spans="111:111" ht="15" thickBot="1" x14ac:dyDescent="0.35">
      <c r="DG13507" s="156"/>
    </row>
    <row r="13508" spans="111:111" ht="15" thickBot="1" x14ac:dyDescent="0.35">
      <c r="DG13508" s="156"/>
    </row>
    <row r="13509" spans="111:111" ht="15" thickBot="1" x14ac:dyDescent="0.35">
      <c r="DG13509" s="156"/>
    </row>
    <row r="13510" spans="111:111" ht="15" thickBot="1" x14ac:dyDescent="0.35">
      <c r="DG13510" s="156"/>
    </row>
    <row r="13511" spans="111:111" ht="15" thickBot="1" x14ac:dyDescent="0.35">
      <c r="DG13511" s="156"/>
    </row>
    <row r="13512" spans="111:111" ht="15" thickBot="1" x14ac:dyDescent="0.35">
      <c r="DG13512" s="156"/>
    </row>
    <row r="13513" spans="111:111" ht="15" thickBot="1" x14ac:dyDescent="0.35">
      <c r="DG13513" s="156"/>
    </row>
    <row r="13514" spans="111:111" ht="15" thickBot="1" x14ac:dyDescent="0.35">
      <c r="DG13514" s="156"/>
    </row>
    <row r="13515" spans="111:111" ht="15" thickBot="1" x14ac:dyDescent="0.35">
      <c r="DG13515" s="156"/>
    </row>
    <row r="13516" spans="111:111" ht="15" thickBot="1" x14ac:dyDescent="0.35">
      <c r="DG13516" s="156"/>
    </row>
    <row r="13517" spans="111:111" ht="15" thickBot="1" x14ac:dyDescent="0.35">
      <c r="DG13517" s="156"/>
    </row>
    <row r="13518" spans="111:111" ht="15" thickBot="1" x14ac:dyDescent="0.35">
      <c r="DG13518" s="156"/>
    </row>
    <row r="13519" spans="111:111" ht="15" thickBot="1" x14ac:dyDescent="0.35">
      <c r="DG13519" s="156"/>
    </row>
    <row r="13520" spans="111:111" ht="15" thickBot="1" x14ac:dyDescent="0.35">
      <c r="DG13520" s="156"/>
    </row>
    <row r="13521" spans="111:111" ht="15" thickBot="1" x14ac:dyDescent="0.35">
      <c r="DG13521" s="156"/>
    </row>
    <row r="13522" spans="111:111" ht="15" thickBot="1" x14ac:dyDescent="0.35">
      <c r="DG13522" s="156"/>
    </row>
    <row r="13523" spans="111:111" ht="15" thickBot="1" x14ac:dyDescent="0.35">
      <c r="DG13523" s="156"/>
    </row>
    <row r="13524" spans="111:111" ht="15" thickBot="1" x14ac:dyDescent="0.35">
      <c r="DG13524" s="156"/>
    </row>
    <row r="13525" spans="111:111" ht="15" thickBot="1" x14ac:dyDescent="0.35">
      <c r="DG13525" s="156"/>
    </row>
    <row r="13526" spans="111:111" ht="15" thickBot="1" x14ac:dyDescent="0.35">
      <c r="DG13526" s="156"/>
    </row>
    <row r="13527" spans="111:111" ht="15" thickBot="1" x14ac:dyDescent="0.35">
      <c r="DG13527" s="156"/>
    </row>
    <row r="13528" spans="111:111" ht="15" thickBot="1" x14ac:dyDescent="0.35">
      <c r="DG13528" s="156"/>
    </row>
    <row r="13529" spans="111:111" ht="15" thickBot="1" x14ac:dyDescent="0.35">
      <c r="DG13529" s="156"/>
    </row>
    <row r="13530" spans="111:111" ht="15" thickBot="1" x14ac:dyDescent="0.35">
      <c r="DG13530" s="156"/>
    </row>
    <row r="13531" spans="111:111" ht="15" thickBot="1" x14ac:dyDescent="0.35">
      <c r="DG13531" s="156"/>
    </row>
    <row r="13532" spans="111:111" ht="15" thickBot="1" x14ac:dyDescent="0.35">
      <c r="DG13532" s="156"/>
    </row>
    <row r="13533" spans="111:111" ht="15" thickBot="1" x14ac:dyDescent="0.35">
      <c r="DG13533" s="156"/>
    </row>
    <row r="13534" spans="111:111" ht="15" thickBot="1" x14ac:dyDescent="0.35">
      <c r="DG13534" s="156"/>
    </row>
    <row r="13535" spans="111:111" ht="15" thickBot="1" x14ac:dyDescent="0.35">
      <c r="DG13535" s="156"/>
    </row>
    <row r="13536" spans="111:111" ht="15" thickBot="1" x14ac:dyDescent="0.35">
      <c r="DG13536" s="156"/>
    </row>
    <row r="13537" spans="111:111" ht="15" thickBot="1" x14ac:dyDescent="0.35">
      <c r="DG13537" s="156"/>
    </row>
    <row r="13538" spans="111:111" ht="15" thickBot="1" x14ac:dyDescent="0.35">
      <c r="DG13538" s="156"/>
    </row>
    <row r="13539" spans="111:111" ht="15" thickBot="1" x14ac:dyDescent="0.35">
      <c r="DG13539" s="156"/>
    </row>
    <row r="13540" spans="111:111" ht="15" thickBot="1" x14ac:dyDescent="0.35">
      <c r="DG13540" s="156"/>
    </row>
    <row r="13541" spans="111:111" ht="15" thickBot="1" x14ac:dyDescent="0.35">
      <c r="DG13541" s="156"/>
    </row>
    <row r="13542" spans="111:111" ht="15" thickBot="1" x14ac:dyDescent="0.35">
      <c r="DG13542" s="156"/>
    </row>
    <row r="13543" spans="111:111" ht="15" thickBot="1" x14ac:dyDescent="0.35">
      <c r="DG13543" s="156"/>
    </row>
    <row r="13544" spans="111:111" ht="15" thickBot="1" x14ac:dyDescent="0.35">
      <c r="DG13544" s="156"/>
    </row>
    <row r="13545" spans="111:111" ht="15" thickBot="1" x14ac:dyDescent="0.35">
      <c r="DG13545" s="156"/>
    </row>
    <row r="13546" spans="111:111" ht="15" thickBot="1" x14ac:dyDescent="0.35">
      <c r="DG13546" s="156"/>
    </row>
    <row r="13547" spans="111:111" ht="15" thickBot="1" x14ac:dyDescent="0.35">
      <c r="DG13547" s="156"/>
    </row>
    <row r="13548" spans="111:111" ht="15" thickBot="1" x14ac:dyDescent="0.35">
      <c r="DG13548" s="156"/>
    </row>
    <row r="13549" spans="111:111" ht="15" thickBot="1" x14ac:dyDescent="0.35">
      <c r="DG13549" s="156"/>
    </row>
    <row r="13550" spans="111:111" ht="15" thickBot="1" x14ac:dyDescent="0.35">
      <c r="DG13550" s="156"/>
    </row>
    <row r="13551" spans="111:111" ht="15" thickBot="1" x14ac:dyDescent="0.35">
      <c r="DG13551" s="156"/>
    </row>
    <row r="13552" spans="111:111" ht="15" thickBot="1" x14ac:dyDescent="0.35">
      <c r="DG13552" s="156"/>
    </row>
    <row r="13553" spans="111:111" ht="15" thickBot="1" x14ac:dyDescent="0.35">
      <c r="DG13553" s="156"/>
    </row>
    <row r="13554" spans="111:111" ht="15" thickBot="1" x14ac:dyDescent="0.35">
      <c r="DG13554" s="156"/>
    </row>
    <row r="13555" spans="111:111" ht="15" thickBot="1" x14ac:dyDescent="0.35">
      <c r="DG13555" s="156"/>
    </row>
    <row r="13556" spans="111:111" ht="15" thickBot="1" x14ac:dyDescent="0.35">
      <c r="DG13556" s="156"/>
    </row>
    <row r="13557" spans="111:111" ht="15" thickBot="1" x14ac:dyDescent="0.35">
      <c r="DG13557" s="156"/>
    </row>
    <row r="13558" spans="111:111" ht="15" thickBot="1" x14ac:dyDescent="0.35">
      <c r="DG13558" s="156"/>
    </row>
    <row r="13559" spans="111:111" ht="15" thickBot="1" x14ac:dyDescent="0.35">
      <c r="DG13559" s="156"/>
    </row>
    <row r="13560" spans="111:111" ht="15" thickBot="1" x14ac:dyDescent="0.35">
      <c r="DG13560" s="156"/>
    </row>
    <row r="13561" spans="111:111" ht="15" thickBot="1" x14ac:dyDescent="0.35">
      <c r="DG13561" s="156"/>
    </row>
    <row r="13562" spans="111:111" ht="15" thickBot="1" x14ac:dyDescent="0.35">
      <c r="DG13562" s="156"/>
    </row>
    <row r="13563" spans="111:111" ht="15" thickBot="1" x14ac:dyDescent="0.35">
      <c r="DG13563" s="156"/>
    </row>
    <row r="13564" spans="111:111" ht="15" thickBot="1" x14ac:dyDescent="0.35">
      <c r="DG13564" s="156"/>
    </row>
    <row r="13565" spans="111:111" ht="15" thickBot="1" x14ac:dyDescent="0.35">
      <c r="DG13565" s="156"/>
    </row>
    <row r="13566" spans="111:111" ht="15" thickBot="1" x14ac:dyDescent="0.35">
      <c r="DG13566" s="156"/>
    </row>
    <row r="13567" spans="111:111" ht="15" thickBot="1" x14ac:dyDescent="0.35">
      <c r="DG13567" s="156"/>
    </row>
    <row r="13568" spans="111:111" ht="15" thickBot="1" x14ac:dyDescent="0.35">
      <c r="DG13568" s="156"/>
    </row>
    <row r="13569" spans="111:111" ht="15" thickBot="1" x14ac:dyDescent="0.35">
      <c r="DG13569" s="156"/>
    </row>
    <row r="13570" spans="111:111" ht="15" thickBot="1" x14ac:dyDescent="0.35">
      <c r="DG13570" s="156"/>
    </row>
    <row r="13571" spans="111:111" ht="15" thickBot="1" x14ac:dyDescent="0.35">
      <c r="DG13571" s="156"/>
    </row>
    <row r="13572" spans="111:111" ht="15" thickBot="1" x14ac:dyDescent="0.35">
      <c r="DG13572" s="156"/>
    </row>
    <row r="13573" spans="111:111" ht="15" thickBot="1" x14ac:dyDescent="0.35">
      <c r="DG13573" s="156"/>
    </row>
    <row r="13574" spans="111:111" ht="15" thickBot="1" x14ac:dyDescent="0.35">
      <c r="DG13574" s="156"/>
    </row>
    <row r="13575" spans="111:111" ht="15" thickBot="1" x14ac:dyDescent="0.35">
      <c r="DG13575" s="156"/>
    </row>
    <row r="13576" spans="111:111" ht="15" thickBot="1" x14ac:dyDescent="0.35">
      <c r="DG13576" s="156"/>
    </row>
    <row r="13577" spans="111:111" ht="15" thickBot="1" x14ac:dyDescent="0.35">
      <c r="DG13577" s="156"/>
    </row>
    <row r="13578" spans="111:111" ht="15" thickBot="1" x14ac:dyDescent="0.35">
      <c r="DG13578" s="156"/>
    </row>
    <row r="13579" spans="111:111" ht="15" thickBot="1" x14ac:dyDescent="0.35">
      <c r="DG13579" s="156"/>
    </row>
    <row r="13580" spans="111:111" ht="15" thickBot="1" x14ac:dyDescent="0.35">
      <c r="DG13580" s="156"/>
    </row>
    <row r="13581" spans="111:111" ht="15" thickBot="1" x14ac:dyDescent="0.35">
      <c r="DG13581" s="156"/>
    </row>
    <row r="13582" spans="111:111" ht="15" thickBot="1" x14ac:dyDescent="0.35">
      <c r="DG13582" s="156"/>
    </row>
    <row r="13583" spans="111:111" ht="15" thickBot="1" x14ac:dyDescent="0.35">
      <c r="DG13583" s="156"/>
    </row>
    <row r="13584" spans="111:111" ht="15" thickBot="1" x14ac:dyDescent="0.35">
      <c r="DG13584" s="156"/>
    </row>
    <row r="13585" spans="111:111" ht="15" thickBot="1" x14ac:dyDescent="0.35">
      <c r="DG13585" s="156"/>
    </row>
    <row r="13586" spans="111:111" ht="15" thickBot="1" x14ac:dyDescent="0.35">
      <c r="DG13586" s="156"/>
    </row>
    <row r="13587" spans="111:111" ht="15" thickBot="1" x14ac:dyDescent="0.35">
      <c r="DG13587" s="156"/>
    </row>
    <row r="13588" spans="111:111" ht="15" thickBot="1" x14ac:dyDescent="0.35">
      <c r="DG13588" s="156"/>
    </row>
    <row r="13589" spans="111:111" ht="15" thickBot="1" x14ac:dyDescent="0.35">
      <c r="DG13589" s="156"/>
    </row>
    <row r="13590" spans="111:111" ht="15" thickBot="1" x14ac:dyDescent="0.35">
      <c r="DG13590" s="156"/>
    </row>
    <row r="13591" spans="111:111" ht="15" thickBot="1" x14ac:dyDescent="0.35">
      <c r="DG13591" s="156"/>
    </row>
    <row r="13592" spans="111:111" ht="15" thickBot="1" x14ac:dyDescent="0.35">
      <c r="DG13592" s="156"/>
    </row>
    <row r="13593" spans="111:111" ht="15" thickBot="1" x14ac:dyDescent="0.35">
      <c r="DG13593" s="156"/>
    </row>
    <row r="13594" spans="111:111" ht="15" thickBot="1" x14ac:dyDescent="0.35">
      <c r="DG13594" s="156"/>
    </row>
    <row r="13595" spans="111:111" ht="15" thickBot="1" x14ac:dyDescent="0.35">
      <c r="DG13595" s="156"/>
    </row>
    <row r="13596" spans="111:111" ht="15" thickBot="1" x14ac:dyDescent="0.35">
      <c r="DG13596" s="156"/>
    </row>
    <row r="13597" spans="111:111" ht="15" thickBot="1" x14ac:dyDescent="0.35">
      <c r="DG13597" s="156"/>
    </row>
    <row r="13598" spans="111:111" ht="15" thickBot="1" x14ac:dyDescent="0.35">
      <c r="DG13598" s="156"/>
    </row>
    <row r="13599" spans="111:111" ht="15" thickBot="1" x14ac:dyDescent="0.35">
      <c r="DG13599" s="156"/>
    </row>
    <row r="13600" spans="111:111" ht="15" thickBot="1" x14ac:dyDescent="0.35">
      <c r="DG13600" s="156"/>
    </row>
    <row r="13601" spans="111:111" ht="15" thickBot="1" x14ac:dyDescent="0.35">
      <c r="DG13601" s="156"/>
    </row>
    <row r="13602" spans="111:111" ht="15" thickBot="1" x14ac:dyDescent="0.35">
      <c r="DG13602" s="156"/>
    </row>
    <row r="13603" spans="111:111" ht="15" thickBot="1" x14ac:dyDescent="0.35">
      <c r="DG13603" s="156"/>
    </row>
    <row r="13604" spans="111:111" ht="15" thickBot="1" x14ac:dyDescent="0.35">
      <c r="DG13604" s="156"/>
    </row>
    <row r="13605" spans="111:111" ht="15" thickBot="1" x14ac:dyDescent="0.35">
      <c r="DG13605" s="156"/>
    </row>
    <row r="13606" spans="111:111" ht="15" thickBot="1" x14ac:dyDescent="0.35">
      <c r="DG13606" s="156"/>
    </row>
    <row r="13607" spans="111:111" ht="15" thickBot="1" x14ac:dyDescent="0.35">
      <c r="DG13607" s="156"/>
    </row>
    <row r="13608" spans="111:111" ht="15" thickBot="1" x14ac:dyDescent="0.35">
      <c r="DG13608" s="156"/>
    </row>
    <row r="13609" spans="111:111" ht="15" thickBot="1" x14ac:dyDescent="0.35">
      <c r="DG13609" s="156"/>
    </row>
    <row r="13610" spans="111:111" ht="15" thickBot="1" x14ac:dyDescent="0.35">
      <c r="DG13610" s="156"/>
    </row>
    <row r="13611" spans="111:111" ht="15" thickBot="1" x14ac:dyDescent="0.35">
      <c r="DG13611" s="156"/>
    </row>
    <row r="13612" spans="111:111" ht="15" thickBot="1" x14ac:dyDescent="0.35">
      <c r="DG13612" s="156"/>
    </row>
    <row r="13613" spans="111:111" ht="15" thickBot="1" x14ac:dyDescent="0.35">
      <c r="DG13613" s="156"/>
    </row>
    <row r="13614" spans="111:111" ht="15" thickBot="1" x14ac:dyDescent="0.35">
      <c r="DG13614" s="156"/>
    </row>
    <row r="13615" spans="111:111" ht="15" thickBot="1" x14ac:dyDescent="0.35">
      <c r="DG13615" s="156"/>
    </row>
    <row r="13616" spans="111:111" ht="15" thickBot="1" x14ac:dyDescent="0.35">
      <c r="DG13616" s="156"/>
    </row>
    <row r="13617" spans="111:111" ht="15" thickBot="1" x14ac:dyDescent="0.35">
      <c r="DG13617" s="156"/>
    </row>
    <row r="13618" spans="111:111" ht="15" thickBot="1" x14ac:dyDescent="0.35">
      <c r="DG13618" s="156"/>
    </row>
    <row r="13619" spans="111:111" ht="15" thickBot="1" x14ac:dyDescent="0.35">
      <c r="DG13619" s="156"/>
    </row>
    <row r="13620" spans="111:111" ht="15" thickBot="1" x14ac:dyDescent="0.35">
      <c r="DG13620" s="156"/>
    </row>
    <row r="13621" spans="111:111" ht="15" thickBot="1" x14ac:dyDescent="0.35">
      <c r="DG13621" s="156"/>
    </row>
    <row r="13622" spans="111:111" ht="15" thickBot="1" x14ac:dyDescent="0.35">
      <c r="DG13622" s="156"/>
    </row>
    <row r="13623" spans="111:111" ht="15" thickBot="1" x14ac:dyDescent="0.35">
      <c r="DG13623" s="156"/>
    </row>
    <row r="13624" spans="111:111" ht="15" thickBot="1" x14ac:dyDescent="0.35">
      <c r="DG13624" s="156"/>
    </row>
    <row r="13625" spans="111:111" ht="15" thickBot="1" x14ac:dyDescent="0.35">
      <c r="DG13625" s="156"/>
    </row>
    <row r="13626" spans="111:111" ht="15" thickBot="1" x14ac:dyDescent="0.35">
      <c r="DG13626" s="156"/>
    </row>
    <row r="13627" spans="111:111" ht="15" thickBot="1" x14ac:dyDescent="0.35">
      <c r="DG13627" s="156"/>
    </row>
    <row r="13628" spans="111:111" ht="15" thickBot="1" x14ac:dyDescent="0.35">
      <c r="DG13628" s="156"/>
    </row>
    <row r="13629" spans="111:111" ht="15" thickBot="1" x14ac:dyDescent="0.35">
      <c r="DG13629" s="156"/>
    </row>
    <row r="13630" spans="111:111" ht="15" thickBot="1" x14ac:dyDescent="0.35">
      <c r="DG13630" s="156"/>
    </row>
    <row r="13631" spans="111:111" ht="15" thickBot="1" x14ac:dyDescent="0.35">
      <c r="DG13631" s="156"/>
    </row>
    <row r="13632" spans="111:111" ht="15" thickBot="1" x14ac:dyDescent="0.35">
      <c r="DG13632" s="156"/>
    </row>
    <row r="13633" spans="111:111" ht="15" thickBot="1" x14ac:dyDescent="0.35">
      <c r="DG13633" s="156"/>
    </row>
    <row r="13634" spans="111:111" ht="15" thickBot="1" x14ac:dyDescent="0.35">
      <c r="DG13634" s="156"/>
    </row>
    <row r="13635" spans="111:111" ht="15" thickBot="1" x14ac:dyDescent="0.35">
      <c r="DG13635" s="156"/>
    </row>
    <row r="13636" spans="111:111" ht="15" thickBot="1" x14ac:dyDescent="0.35">
      <c r="DG13636" s="156"/>
    </row>
    <row r="13637" spans="111:111" ht="15" thickBot="1" x14ac:dyDescent="0.35">
      <c r="DG13637" s="156"/>
    </row>
    <row r="13638" spans="111:111" ht="15" thickBot="1" x14ac:dyDescent="0.35">
      <c r="DG13638" s="156"/>
    </row>
    <row r="13639" spans="111:111" ht="15" thickBot="1" x14ac:dyDescent="0.35">
      <c r="DG13639" s="156"/>
    </row>
    <row r="13640" spans="111:111" ht="15" thickBot="1" x14ac:dyDescent="0.35">
      <c r="DG13640" s="156"/>
    </row>
    <row r="13641" spans="111:111" ht="15" thickBot="1" x14ac:dyDescent="0.35">
      <c r="DG13641" s="156"/>
    </row>
    <row r="13642" spans="111:111" ht="15" thickBot="1" x14ac:dyDescent="0.35">
      <c r="DG13642" s="156"/>
    </row>
    <row r="13643" spans="111:111" ht="15" thickBot="1" x14ac:dyDescent="0.35">
      <c r="DG13643" s="156"/>
    </row>
    <row r="13644" spans="111:111" ht="15" thickBot="1" x14ac:dyDescent="0.35">
      <c r="DG13644" s="156"/>
    </row>
    <row r="13645" spans="111:111" ht="15" thickBot="1" x14ac:dyDescent="0.35">
      <c r="DG13645" s="156"/>
    </row>
    <row r="13646" spans="111:111" ht="15" thickBot="1" x14ac:dyDescent="0.35">
      <c r="DG13646" s="156"/>
    </row>
    <row r="13647" spans="111:111" ht="15" thickBot="1" x14ac:dyDescent="0.35">
      <c r="DG13647" s="156"/>
    </row>
    <row r="13648" spans="111:111" ht="15" thickBot="1" x14ac:dyDescent="0.35">
      <c r="DG13648" s="156"/>
    </row>
    <row r="13649" spans="111:111" ht="15" thickBot="1" x14ac:dyDescent="0.35">
      <c r="DG13649" s="156"/>
    </row>
    <row r="13650" spans="111:111" ht="15" thickBot="1" x14ac:dyDescent="0.35">
      <c r="DG13650" s="156"/>
    </row>
    <row r="13651" spans="111:111" ht="15" thickBot="1" x14ac:dyDescent="0.35">
      <c r="DG13651" s="156"/>
    </row>
    <row r="13652" spans="111:111" ht="15" thickBot="1" x14ac:dyDescent="0.35">
      <c r="DG13652" s="156"/>
    </row>
    <row r="13653" spans="111:111" ht="15" thickBot="1" x14ac:dyDescent="0.35">
      <c r="DG13653" s="156"/>
    </row>
    <row r="13654" spans="111:111" ht="15" thickBot="1" x14ac:dyDescent="0.35">
      <c r="DG13654" s="156"/>
    </row>
    <row r="13655" spans="111:111" ht="15" thickBot="1" x14ac:dyDescent="0.35">
      <c r="DG13655" s="156"/>
    </row>
    <row r="13656" spans="111:111" ht="15" thickBot="1" x14ac:dyDescent="0.35">
      <c r="DG13656" s="156"/>
    </row>
    <row r="13657" spans="111:111" ht="15" thickBot="1" x14ac:dyDescent="0.35">
      <c r="DG13657" s="156"/>
    </row>
    <row r="13658" spans="111:111" ht="15" thickBot="1" x14ac:dyDescent="0.35">
      <c r="DG13658" s="156"/>
    </row>
    <row r="13659" spans="111:111" ht="15" thickBot="1" x14ac:dyDescent="0.35">
      <c r="DG13659" s="156"/>
    </row>
    <row r="13660" spans="111:111" ht="15" thickBot="1" x14ac:dyDescent="0.35">
      <c r="DG13660" s="156"/>
    </row>
    <row r="13661" spans="111:111" ht="15" thickBot="1" x14ac:dyDescent="0.35">
      <c r="DG13661" s="156"/>
    </row>
    <row r="13662" spans="111:111" ht="15" thickBot="1" x14ac:dyDescent="0.35">
      <c r="DG13662" s="156"/>
    </row>
    <row r="13663" spans="111:111" ht="15" thickBot="1" x14ac:dyDescent="0.35">
      <c r="DG13663" s="156"/>
    </row>
    <row r="13664" spans="111:111" ht="15" thickBot="1" x14ac:dyDescent="0.35">
      <c r="DG13664" s="156"/>
    </row>
    <row r="13665" spans="111:111" ht="15" thickBot="1" x14ac:dyDescent="0.35">
      <c r="DG13665" s="156"/>
    </row>
    <row r="13666" spans="111:111" ht="15" thickBot="1" x14ac:dyDescent="0.35">
      <c r="DG13666" s="156"/>
    </row>
    <row r="13667" spans="111:111" ht="15" thickBot="1" x14ac:dyDescent="0.35">
      <c r="DG13667" s="156"/>
    </row>
    <row r="13668" spans="111:111" ht="15" thickBot="1" x14ac:dyDescent="0.35">
      <c r="DG13668" s="156"/>
    </row>
    <row r="13669" spans="111:111" ht="15" thickBot="1" x14ac:dyDescent="0.35">
      <c r="DG13669" s="156"/>
    </row>
    <row r="13670" spans="111:111" ht="15" thickBot="1" x14ac:dyDescent="0.35">
      <c r="DG13670" s="156"/>
    </row>
    <row r="13671" spans="111:111" ht="15" thickBot="1" x14ac:dyDescent="0.35">
      <c r="DG13671" s="156"/>
    </row>
    <row r="13672" spans="111:111" ht="15" thickBot="1" x14ac:dyDescent="0.35">
      <c r="DG13672" s="156"/>
    </row>
    <row r="13673" spans="111:111" ht="15" thickBot="1" x14ac:dyDescent="0.35">
      <c r="DG13673" s="156"/>
    </row>
    <row r="13674" spans="111:111" ht="15" thickBot="1" x14ac:dyDescent="0.35">
      <c r="DG13674" s="156"/>
    </row>
    <row r="13675" spans="111:111" ht="15" thickBot="1" x14ac:dyDescent="0.35">
      <c r="DG13675" s="156"/>
    </row>
    <row r="13676" spans="111:111" ht="15" thickBot="1" x14ac:dyDescent="0.35">
      <c r="DG13676" s="156"/>
    </row>
    <row r="13677" spans="111:111" ht="15" thickBot="1" x14ac:dyDescent="0.35">
      <c r="DG13677" s="156"/>
    </row>
    <row r="13678" spans="111:111" ht="15" thickBot="1" x14ac:dyDescent="0.35">
      <c r="DG13678" s="156"/>
    </row>
    <row r="13679" spans="111:111" ht="15" thickBot="1" x14ac:dyDescent="0.35">
      <c r="DG13679" s="156"/>
    </row>
    <row r="13680" spans="111:111" ht="15" thickBot="1" x14ac:dyDescent="0.35">
      <c r="DG13680" s="156"/>
    </row>
    <row r="13681" spans="111:111" ht="15" thickBot="1" x14ac:dyDescent="0.35">
      <c r="DG13681" s="156"/>
    </row>
    <row r="13682" spans="111:111" ht="15" thickBot="1" x14ac:dyDescent="0.35">
      <c r="DG13682" s="156"/>
    </row>
    <row r="13683" spans="111:111" ht="15" thickBot="1" x14ac:dyDescent="0.35">
      <c r="DG13683" s="156"/>
    </row>
    <row r="13684" spans="111:111" ht="15" thickBot="1" x14ac:dyDescent="0.35">
      <c r="DG13684" s="156"/>
    </row>
    <row r="13685" spans="111:111" ht="15" thickBot="1" x14ac:dyDescent="0.35">
      <c r="DG13685" s="156"/>
    </row>
    <row r="13686" spans="111:111" ht="15" thickBot="1" x14ac:dyDescent="0.35">
      <c r="DG13686" s="156"/>
    </row>
    <row r="13687" spans="111:111" ht="15" thickBot="1" x14ac:dyDescent="0.35">
      <c r="DG13687" s="156"/>
    </row>
    <row r="13688" spans="111:111" ht="15" thickBot="1" x14ac:dyDescent="0.35">
      <c r="DG13688" s="156"/>
    </row>
    <row r="13689" spans="111:111" ht="15" thickBot="1" x14ac:dyDescent="0.35">
      <c r="DG13689" s="156"/>
    </row>
    <row r="13690" spans="111:111" ht="15" thickBot="1" x14ac:dyDescent="0.35">
      <c r="DG13690" s="156"/>
    </row>
    <row r="13691" spans="111:111" ht="15" thickBot="1" x14ac:dyDescent="0.35">
      <c r="DG13691" s="156"/>
    </row>
    <row r="13692" spans="111:111" ht="15" thickBot="1" x14ac:dyDescent="0.35">
      <c r="DG13692" s="156"/>
    </row>
    <row r="13693" spans="111:111" ht="15" thickBot="1" x14ac:dyDescent="0.35">
      <c r="DG13693" s="156"/>
    </row>
    <row r="13694" spans="111:111" ht="15" thickBot="1" x14ac:dyDescent="0.35">
      <c r="DG13694" s="156"/>
    </row>
    <row r="13695" spans="111:111" ht="15" thickBot="1" x14ac:dyDescent="0.35">
      <c r="DG13695" s="156"/>
    </row>
    <row r="13696" spans="111:111" ht="15" thickBot="1" x14ac:dyDescent="0.35">
      <c r="DG13696" s="156"/>
    </row>
    <row r="13697" spans="111:111" ht="15" thickBot="1" x14ac:dyDescent="0.35">
      <c r="DG13697" s="156"/>
    </row>
    <row r="13698" spans="111:111" ht="15" thickBot="1" x14ac:dyDescent="0.35">
      <c r="DG13698" s="156"/>
    </row>
    <row r="13699" spans="111:111" ht="15" thickBot="1" x14ac:dyDescent="0.35">
      <c r="DG13699" s="156"/>
    </row>
    <row r="13700" spans="111:111" ht="15" thickBot="1" x14ac:dyDescent="0.35">
      <c r="DG13700" s="156"/>
    </row>
    <row r="13701" spans="111:111" ht="15" thickBot="1" x14ac:dyDescent="0.35">
      <c r="DG13701" s="156"/>
    </row>
    <row r="13702" spans="111:111" ht="15" thickBot="1" x14ac:dyDescent="0.35">
      <c r="DG13702" s="156"/>
    </row>
    <row r="13703" spans="111:111" ht="15" thickBot="1" x14ac:dyDescent="0.35">
      <c r="DG13703" s="156"/>
    </row>
    <row r="13704" spans="111:111" ht="15" thickBot="1" x14ac:dyDescent="0.35">
      <c r="DG13704" s="156"/>
    </row>
    <row r="13705" spans="111:111" ht="15" thickBot="1" x14ac:dyDescent="0.35">
      <c r="DG13705" s="156"/>
    </row>
    <row r="13706" spans="111:111" ht="15" thickBot="1" x14ac:dyDescent="0.35">
      <c r="DG13706" s="156"/>
    </row>
    <row r="13707" spans="111:111" ht="15" thickBot="1" x14ac:dyDescent="0.35">
      <c r="DG13707" s="156"/>
    </row>
    <row r="13708" spans="111:111" ht="15" thickBot="1" x14ac:dyDescent="0.35">
      <c r="DG13708" s="156"/>
    </row>
    <row r="13709" spans="111:111" ht="15" thickBot="1" x14ac:dyDescent="0.35">
      <c r="DG13709" s="156"/>
    </row>
    <row r="13710" spans="111:111" ht="15" thickBot="1" x14ac:dyDescent="0.35">
      <c r="DG13710" s="156"/>
    </row>
    <row r="13711" spans="111:111" ht="15" thickBot="1" x14ac:dyDescent="0.35">
      <c r="DG13711" s="156"/>
    </row>
    <row r="13712" spans="111:111" ht="15" thickBot="1" x14ac:dyDescent="0.35">
      <c r="DG13712" s="156"/>
    </row>
    <row r="13713" spans="111:111" ht="15" thickBot="1" x14ac:dyDescent="0.35">
      <c r="DG13713" s="156"/>
    </row>
    <row r="13714" spans="111:111" ht="15" thickBot="1" x14ac:dyDescent="0.35">
      <c r="DG13714" s="156"/>
    </row>
    <row r="13715" spans="111:111" ht="15" thickBot="1" x14ac:dyDescent="0.35">
      <c r="DG13715" s="156"/>
    </row>
    <row r="13716" spans="111:111" ht="15" thickBot="1" x14ac:dyDescent="0.35">
      <c r="DG13716" s="156"/>
    </row>
    <row r="13717" spans="111:111" ht="15" thickBot="1" x14ac:dyDescent="0.35">
      <c r="DG13717" s="156"/>
    </row>
    <row r="13718" spans="111:111" ht="15" thickBot="1" x14ac:dyDescent="0.35">
      <c r="DG13718" s="156"/>
    </row>
    <row r="13719" spans="111:111" ht="15" thickBot="1" x14ac:dyDescent="0.35">
      <c r="DG13719" s="156"/>
    </row>
    <row r="13720" spans="111:111" ht="15" thickBot="1" x14ac:dyDescent="0.35">
      <c r="DG13720" s="156"/>
    </row>
    <row r="13721" spans="111:111" ht="15" thickBot="1" x14ac:dyDescent="0.35">
      <c r="DG13721" s="156"/>
    </row>
    <row r="13722" spans="111:111" ht="15" thickBot="1" x14ac:dyDescent="0.35">
      <c r="DG13722" s="156"/>
    </row>
    <row r="13723" spans="111:111" ht="15" thickBot="1" x14ac:dyDescent="0.35">
      <c r="DG13723" s="156"/>
    </row>
    <row r="13724" spans="111:111" ht="15" thickBot="1" x14ac:dyDescent="0.35">
      <c r="DG13724" s="156"/>
    </row>
    <row r="13725" spans="111:111" ht="15" thickBot="1" x14ac:dyDescent="0.35">
      <c r="DG13725" s="156"/>
    </row>
    <row r="13726" spans="111:111" ht="15" thickBot="1" x14ac:dyDescent="0.35">
      <c r="DG13726" s="156"/>
    </row>
    <row r="13727" spans="111:111" ht="15" thickBot="1" x14ac:dyDescent="0.35">
      <c r="DG13727" s="156"/>
    </row>
    <row r="13728" spans="111:111" ht="15" thickBot="1" x14ac:dyDescent="0.35">
      <c r="DG13728" s="156"/>
    </row>
    <row r="13729" spans="111:111" ht="15" thickBot="1" x14ac:dyDescent="0.35">
      <c r="DG13729" s="156"/>
    </row>
    <row r="13730" spans="111:111" ht="15" thickBot="1" x14ac:dyDescent="0.35">
      <c r="DG13730" s="156"/>
    </row>
    <row r="13731" spans="111:111" ht="15" thickBot="1" x14ac:dyDescent="0.35">
      <c r="DG13731" s="156"/>
    </row>
    <row r="13732" spans="111:111" ht="15" thickBot="1" x14ac:dyDescent="0.35">
      <c r="DG13732" s="156"/>
    </row>
    <row r="13733" spans="111:111" ht="15" thickBot="1" x14ac:dyDescent="0.35">
      <c r="DG13733" s="156"/>
    </row>
    <row r="13734" spans="111:111" ht="15" thickBot="1" x14ac:dyDescent="0.35">
      <c r="DG13734" s="156"/>
    </row>
    <row r="13735" spans="111:111" ht="15" thickBot="1" x14ac:dyDescent="0.35">
      <c r="DG13735" s="156"/>
    </row>
    <row r="13736" spans="111:111" ht="15" thickBot="1" x14ac:dyDescent="0.35">
      <c r="DG13736" s="156"/>
    </row>
    <row r="13737" spans="111:111" ht="15" thickBot="1" x14ac:dyDescent="0.35">
      <c r="DG13737" s="156"/>
    </row>
    <row r="13738" spans="111:111" ht="15" thickBot="1" x14ac:dyDescent="0.35">
      <c r="DG13738" s="156"/>
    </row>
    <row r="13739" spans="111:111" ht="15" thickBot="1" x14ac:dyDescent="0.35">
      <c r="DG13739" s="156"/>
    </row>
    <row r="13740" spans="111:111" ht="15" thickBot="1" x14ac:dyDescent="0.35">
      <c r="DG13740" s="156"/>
    </row>
    <row r="13741" spans="111:111" ht="15" thickBot="1" x14ac:dyDescent="0.35">
      <c r="DG13741" s="156"/>
    </row>
    <row r="13742" spans="111:111" ht="15" thickBot="1" x14ac:dyDescent="0.35">
      <c r="DG13742" s="156"/>
    </row>
    <row r="13743" spans="111:111" ht="15" thickBot="1" x14ac:dyDescent="0.35">
      <c r="DG13743" s="156"/>
    </row>
    <row r="13744" spans="111:111" ht="15" thickBot="1" x14ac:dyDescent="0.35">
      <c r="DG13744" s="156"/>
    </row>
    <row r="13745" spans="111:111" ht="15" thickBot="1" x14ac:dyDescent="0.35">
      <c r="DG13745" s="156"/>
    </row>
    <row r="13746" spans="111:111" ht="15" thickBot="1" x14ac:dyDescent="0.35">
      <c r="DG13746" s="156"/>
    </row>
    <row r="13747" spans="111:111" ht="15" thickBot="1" x14ac:dyDescent="0.35">
      <c r="DG13747" s="156"/>
    </row>
    <row r="13748" spans="111:111" ht="15" thickBot="1" x14ac:dyDescent="0.35">
      <c r="DG13748" s="156"/>
    </row>
    <row r="13749" spans="111:111" ht="15" thickBot="1" x14ac:dyDescent="0.35">
      <c r="DG13749" s="156"/>
    </row>
    <row r="13750" spans="111:111" ht="15" thickBot="1" x14ac:dyDescent="0.35">
      <c r="DG13750" s="156"/>
    </row>
    <row r="13751" spans="111:111" ht="15" thickBot="1" x14ac:dyDescent="0.35">
      <c r="DG13751" s="156"/>
    </row>
    <row r="13752" spans="111:111" ht="15" thickBot="1" x14ac:dyDescent="0.35">
      <c r="DG13752" s="156"/>
    </row>
    <row r="13753" spans="111:111" ht="15" thickBot="1" x14ac:dyDescent="0.35">
      <c r="DG13753" s="156"/>
    </row>
    <row r="13754" spans="111:111" ht="15" thickBot="1" x14ac:dyDescent="0.35">
      <c r="DG13754" s="156"/>
    </row>
    <row r="13755" spans="111:111" ht="15" thickBot="1" x14ac:dyDescent="0.35">
      <c r="DG13755" s="156"/>
    </row>
    <row r="13756" spans="111:111" ht="15" thickBot="1" x14ac:dyDescent="0.35">
      <c r="DG13756" s="156"/>
    </row>
    <row r="13757" spans="111:111" ht="15" thickBot="1" x14ac:dyDescent="0.35">
      <c r="DG13757" s="156"/>
    </row>
    <row r="13758" spans="111:111" ht="15" thickBot="1" x14ac:dyDescent="0.35">
      <c r="DG13758" s="156"/>
    </row>
    <row r="13759" spans="111:111" ht="15" thickBot="1" x14ac:dyDescent="0.35">
      <c r="DG13759" s="156"/>
    </row>
    <row r="13760" spans="111:111" ht="15" thickBot="1" x14ac:dyDescent="0.35">
      <c r="DG13760" s="156"/>
    </row>
    <row r="13761" spans="111:111" ht="15" thickBot="1" x14ac:dyDescent="0.35">
      <c r="DG13761" s="156"/>
    </row>
    <row r="13762" spans="111:111" ht="15" thickBot="1" x14ac:dyDescent="0.35">
      <c r="DG13762" s="156"/>
    </row>
    <row r="13763" spans="111:111" ht="15" thickBot="1" x14ac:dyDescent="0.35">
      <c r="DG13763" s="156"/>
    </row>
    <row r="13764" spans="111:111" ht="15" thickBot="1" x14ac:dyDescent="0.35">
      <c r="DG13764" s="156"/>
    </row>
    <row r="13765" spans="111:111" ht="15" thickBot="1" x14ac:dyDescent="0.35">
      <c r="DG13765" s="156"/>
    </row>
    <row r="13766" spans="111:111" ht="15" thickBot="1" x14ac:dyDescent="0.35">
      <c r="DG13766" s="156"/>
    </row>
    <row r="13767" spans="111:111" ht="15" thickBot="1" x14ac:dyDescent="0.35">
      <c r="DG13767" s="156"/>
    </row>
    <row r="13768" spans="111:111" ht="15" thickBot="1" x14ac:dyDescent="0.35">
      <c r="DG13768" s="156"/>
    </row>
    <row r="13769" spans="111:111" ht="15" thickBot="1" x14ac:dyDescent="0.35">
      <c r="DG13769" s="156"/>
    </row>
    <row r="13770" spans="111:111" ht="15" thickBot="1" x14ac:dyDescent="0.35">
      <c r="DG13770" s="156"/>
    </row>
    <row r="13771" spans="111:111" ht="15" thickBot="1" x14ac:dyDescent="0.35">
      <c r="DG13771" s="156"/>
    </row>
    <row r="13772" spans="111:111" ht="15" thickBot="1" x14ac:dyDescent="0.35">
      <c r="DG13772" s="156"/>
    </row>
    <row r="13773" spans="111:111" ht="15" thickBot="1" x14ac:dyDescent="0.35">
      <c r="DG13773" s="156"/>
    </row>
    <row r="13774" spans="111:111" ht="15" thickBot="1" x14ac:dyDescent="0.35">
      <c r="DG13774" s="156"/>
    </row>
    <row r="13775" spans="111:111" ht="15" thickBot="1" x14ac:dyDescent="0.35">
      <c r="DG13775" s="156"/>
    </row>
    <row r="13776" spans="111:111" ht="15" thickBot="1" x14ac:dyDescent="0.35">
      <c r="DG13776" s="156"/>
    </row>
    <row r="13777" spans="111:111" ht="15" thickBot="1" x14ac:dyDescent="0.35">
      <c r="DG13777" s="156"/>
    </row>
    <row r="13778" spans="111:111" ht="15" thickBot="1" x14ac:dyDescent="0.35">
      <c r="DG13778" s="156"/>
    </row>
    <row r="13779" spans="111:111" ht="15" thickBot="1" x14ac:dyDescent="0.35">
      <c r="DG13779" s="156"/>
    </row>
    <row r="13780" spans="111:111" ht="15" thickBot="1" x14ac:dyDescent="0.35">
      <c r="DG13780" s="156"/>
    </row>
    <row r="13781" spans="111:111" ht="15" thickBot="1" x14ac:dyDescent="0.35">
      <c r="DG13781" s="156"/>
    </row>
    <row r="13782" spans="111:111" ht="15" thickBot="1" x14ac:dyDescent="0.35">
      <c r="DG13782" s="156"/>
    </row>
    <row r="13783" spans="111:111" ht="15" thickBot="1" x14ac:dyDescent="0.35">
      <c r="DG13783" s="156"/>
    </row>
    <row r="13784" spans="111:111" ht="15" thickBot="1" x14ac:dyDescent="0.35">
      <c r="DG13784" s="156"/>
    </row>
    <row r="13785" spans="111:111" ht="15" thickBot="1" x14ac:dyDescent="0.35">
      <c r="DG13785" s="156"/>
    </row>
    <row r="13786" spans="111:111" ht="15" thickBot="1" x14ac:dyDescent="0.35">
      <c r="DG13786" s="156"/>
    </row>
    <row r="13787" spans="111:111" ht="15" thickBot="1" x14ac:dyDescent="0.35">
      <c r="DG13787" s="156"/>
    </row>
    <row r="13788" spans="111:111" ht="15" thickBot="1" x14ac:dyDescent="0.35">
      <c r="DG13788" s="156"/>
    </row>
    <row r="13789" spans="111:111" ht="15" thickBot="1" x14ac:dyDescent="0.35">
      <c r="DG13789" s="156"/>
    </row>
    <row r="13790" spans="111:111" ht="15" thickBot="1" x14ac:dyDescent="0.35">
      <c r="DG13790" s="156"/>
    </row>
    <row r="13791" spans="111:111" ht="15" thickBot="1" x14ac:dyDescent="0.35">
      <c r="DG13791" s="156"/>
    </row>
    <row r="13792" spans="111:111" ht="15" thickBot="1" x14ac:dyDescent="0.35">
      <c r="DG13792" s="156"/>
    </row>
    <row r="13793" spans="111:111" ht="15" thickBot="1" x14ac:dyDescent="0.35">
      <c r="DG13793" s="156"/>
    </row>
    <row r="13794" spans="111:111" ht="15" thickBot="1" x14ac:dyDescent="0.35">
      <c r="DG13794" s="156"/>
    </row>
    <row r="13795" spans="111:111" ht="15" thickBot="1" x14ac:dyDescent="0.35">
      <c r="DG13795" s="156"/>
    </row>
    <row r="13796" spans="111:111" ht="15" thickBot="1" x14ac:dyDescent="0.35">
      <c r="DG13796" s="156"/>
    </row>
    <row r="13797" spans="111:111" ht="15" thickBot="1" x14ac:dyDescent="0.35">
      <c r="DG13797" s="156"/>
    </row>
    <row r="13798" spans="111:111" ht="15" thickBot="1" x14ac:dyDescent="0.35">
      <c r="DG13798" s="156"/>
    </row>
    <row r="13799" spans="111:111" ht="15" thickBot="1" x14ac:dyDescent="0.35">
      <c r="DG13799" s="156"/>
    </row>
    <row r="13800" spans="111:111" ht="15" thickBot="1" x14ac:dyDescent="0.35">
      <c r="DG13800" s="156"/>
    </row>
    <row r="13801" spans="111:111" ht="15" thickBot="1" x14ac:dyDescent="0.35">
      <c r="DG13801" s="156"/>
    </row>
    <row r="13802" spans="111:111" ht="15" thickBot="1" x14ac:dyDescent="0.35">
      <c r="DG13802" s="156"/>
    </row>
    <row r="13803" spans="111:111" ht="15" thickBot="1" x14ac:dyDescent="0.35">
      <c r="DG13803" s="156"/>
    </row>
    <row r="13804" spans="111:111" ht="15" thickBot="1" x14ac:dyDescent="0.35">
      <c r="DG13804" s="156"/>
    </row>
    <row r="13805" spans="111:111" ht="15" thickBot="1" x14ac:dyDescent="0.35">
      <c r="DG13805" s="156"/>
    </row>
    <row r="13806" spans="111:111" ht="15" thickBot="1" x14ac:dyDescent="0.35">
      <c r="DG13806" s="156"/>
    </row>
    <row r="13807" spans="111:111" ht="15" thickBot="1" x14ac:dyDescent="0.35">
      <c r="DG13807" s="156"/>
    </row>
    <row r="13808" spans="111:111" ht="15" thickBot="1" x14ac:dyDescent="0.35">
      <c r="DG13808" s="156"/>
    </row>
    <row r="13809" spans="111:111" ht="15" thickBot="1" x14ac:dyDescent="0.35">
      <c r="DG13809" s="156"/>
    </row>
    <row r="13810" spans="111:111" ht="15" thickBot="1" x14ac:dyDescent="0.35">
      <c r="DG13810" s="156"/>
    </row>
    <row r="13811" spans="111:111" ht="15" thickBot="1" x14ac:dyDescent="0.35">
      <c r="DG13811" s="156"/>
    </row>
    <row r="13812" spans="111:111" ht="15" thickBot="1" x14ac:dyDescent="0.35">
      <c r="DG13812" s="156"/>
    </row>
    <row r="13813" spans="111:111" ht="15" thickBot="1" x14ac:dyDescent="0.35">
      <c r="DG13813" s="156"/>
    </row>
    <row r="13814" spans="111:111" ht="15" thickBot="1" x14ac:dyDescent="0.35">
      <c r="DG13814" s="156"/>
    </row>
    <row r="13815" spans="111:111" ht="15" thickBot="1" x14ac:dyDescent="0.35">
      <c r="DG13815" s="156"/>
    </row>
    <row r="13816" spans="111:111" ht="15" thickBot="1" x14ac:dyDescent="0.35">
      <c r="DG13816" s="156"/>
    </row>
    <row r="13817" spans="111:111" ht="15" thickBot="1" x14ac:dyDescent="0.35">
      <c r="DG13817" s="156"/>
    </row>
    <row r="13818" spans="111:111" ht="15" thickBot="1" x14ac:dyDescent="0.35">
      <c r="DG13818" s="156"/>
    </row>
    <row r="13819" spans="111:111" ht="15" thickBot="1" x14ac:dyDescent="0.35">
      <c r="DG13819" s="156"/>
    </row>
    <row r="13820" spans="111:111" ht="15" thickBot="1" x14ac:dyDescent="0.35">
      <c r="DG13820" s="156"/>
    </row>
    <row r="13821" spans="111:111" ht="15" thickBot="1" x14ac:dyDescent="0.35">
      <c r="DG13821" s="156"/>
    </row>
    <row r="13822" spans="111:111" ht="15" thickBot="1" x14ac:dyDescent="0.35">
      <c r="DG13822" s="156"/>
    </row>
    <row r="13823" spans="111:111" ht="15" thickBot="1" x14ac:dyDescent="0.35">
      <c r="DG13823" s="156"/>
    </row>
    <row r="13824" spans="111:111" ht="15" thickBot="1" x14ac:dyDescent="0.35">
      <c r="DG13824" s="156"/>
    </row>
    <row r="13825" spans="111:111" ht="15" thickBot="1" x14ac:dyDescent="0.35">
      <c r="DG13825" s="156"/>
    </row>
    <row r="13826" spans="111:111" ht="15" thickBot="1" x14ac:dyDescent="0.35">
      <c r="DG13826" s="156"/>
    </row>
    <row r="13827" spans="111:111" ht="15" thickBot="1" x14ac:dyDescent="0.35">
      <c r="DG13827" s="156"/>
    </row>
    <row r="13828" spans="111:111" ht="15" thickBot="1" x14ac:dyDescent="0.35">
      <c r="DG13828" s="156"/>
    </row>
    <row r="13829" spans="111:111" ht="15" thickBot="1" x14ac:dyDescent="0.35">
      <c r="DG13829" s="156"/>
    </row>
    <row r="13830" spans="111:111" ht="15" thickBot="1" x14ac:dyDescent="0.35">
      <c r="DG13830" s="156"/>
    </row>
    <row r="13831" spans="111:111" ht="15" thickBot="1" x14ac:dyDescent="0.35">
      <c r="DG13831" s="156"/>
    </row>
    <row r="13832" spans="111:111" ht="15" thickBot="1" x14ac:dyDescent="0.35">
      <c r="DG13832" s="156"/>
    </row>
    <row r="13833" spans="111:111" ht="15" thickBot="1" x14ac:dyDescent="0.35">
      <c r="DG13833" s="156"/>
    </row>
    <row r="13834" spans="111:111" ht="15" thickBot="1" x14ac:dyDescent="0.35">
      <c r="DG13834" s="156"/>
    </row>
    <row r="13835" spans="111:111" ht="15" thickBot="1" x14ac:dyDescent="0.35">
      <c r="DG13835" s="156"/>
    </row>
    <row r="13836" spans="111:111" ht="15" thickBot="1" x14ac:dyDescent="0.35">
      <c r="DG13836" s="156"/>
    </row>
    <row r="13837" spans="111:111" ht="15" thickBot="1" x14ac:dyDescent="0.35">
      <c r="DG13837" s="156"/>
    </row>
    <row r="13838" spans="111:111" ht="15" thickBot="1" x14ac:dyDescent="0.35">
      <c r="DG13838" s="156"/>
    </row>
    <row r="13839" spans="111:111" ht="15" thickBot="1" x14ac:dyDescent="0.35">
      <c r="DG13839" s="156"/>
    </row>
    <row r="13840" spans="111:111" ht="15" thickBot="1" x14ac:dyDescent="0.35">
      <c r="DG13840" s="156"/>
    </row>
    <row r="13841" spans="111:111" ht="15" thickBot="1" x14ac:dyDescent="0.35">
      <c r="DG13841" s="156"/>
    </row>
    <row r="13842" spans="111:111" ht="15" thickBot="1" x14ac:dyDescent="0.35">
      <c r="DG13842" s="156"/>
    </row>
    <row r="13843" spans="111:111" ht="15" thickBot="1" x14ac:dyDescent="0.35">
      <c r="DG13843" s="156"/>
    </row>
    <row r="13844" spans="111:111" ht="15" thickBot="1" x14ac:dyDescent="0.35">
      <c r="DG13844" s="156"/>
    </row>
    <row r="13845" spans="111:111" ht="15" thickBot="1" x14ac:dyDescent="0.35">
      <c r="DG13845" s="156"/>
    </row>
    <row r="13846" spans="111:111" ht="15" thickBot="1" x14ac:dyDescent="0.35">
      <c r="DG13846" s="156"/>
    </row>
    <row r="13847" spans="111:111" ht="15" thickBot="1" x14ac:dyDescent="0.35">
      <c r="DG13847" s="156"/>
    </row>
    <row r="13848" spans="111:111" ht="15" thickBot="1" x14ac:dyDescent="0.35">
      <c r="DG13848" s="156"/>
    </row>
    <row r="13849" spans="111:111" ht="15" thickBot="1" x14ac:dyDescent="0.35">
      <c r="DG13849" s="156"/>
    </row>
    <row r="13850" spans="111:111" ht="15" thickBot="1" x14ac:dyDescent="0.35">
      <c r="DG13850" s="156"/>
    </row>
    <row r="13851" spans="111:111" ht="15" thickBot="1" x14ac:dyDescent="0.35">
      <c r="DG13851" s="156"/>
    </row>
    <row r="13852" spans="111:111" ht="15" thickBot="1" x14ac:dyDescent="0.35">
      <c r="DG13852" s="156"/>
    </row>
    <row r="13853" spans="111:111" ht="15" thickBot="1" x14ac:dyDescent="0.35">
      <c r="DG13853" s="156"/>
    </row>
    <row r="13854" spans="111:111" ht="15" thickBot="1" x14ac:dyDescent="0.35">
      <c r="DG13854" s="156"/>
    </row>
    <row r="13855" spans="111:111" ht="15" thickBot="1" x14ac:dyDescent="0.35">
      <c r="DG13855" s="156"/>
    </row>
    <row r="13856" spans="111:111" ht="15" thickBot="1" x14ac:dyDescent="0.35">
      <c r="DG13856" s="156"/>
    </row>
    <row r="13857" spans="111:111" ht="15" thickBot="1" x14ac:dyDescent="0.35">
      <c r="DG13857" s="156"/>
    </row>
    <row r="13858" spans="111:111" ht="15" thickBot="1" x14ac:dyDescent="0.35">
      <c r="DG13858" s="156"/>
    </row>
    <row r="13859" spans="111:111" ht="15" thickBot="1" x14ac:dyDescent="0.35">
      <c r="DG13859" s="156"/>
    </row>
    <row r="13860" spans="111:111" ht="15" thickBot="1" x14ac:dyDescent="0.35">
      <c r="DG13860" s="156"/>
    </row>
    <row r="13861" spans="111:111" ht="15" thickBot="1" x14ac:dyDescent="0.35">
      <c r="DG13861" s="156"/>
    </row>
    <row r="13862" spans="111:111" ht="15" thickBot="1" x14ac:dyDescent="0.35">
      <c r="DG13862" s="156"/>
    </row>
    <row r="13863" spans="111:111" ht="15" thickBot="1" x14ac:dyDescent="0.35">
      <c r="DG13863" s="156"/>
    </row>
    <row r="13864" spans="111:111" ht="15" thickBot="1" x14ac:dyDescent="0.35">
      <c r="DG13864" s="156"/>
    </row>
    <row r="13865" spans="111:111" ht="15" thickBot="1" x14ac:dyDescent="0.35">
      <c r="DG13865" s="156"/>
    </row>
    <row r="13866" spans="111:111" ht="15" thickBot="1" x14ac:dyDescent="0.35">
      <c r="DG13866" s="156"/>
    </row>
    <row r="13867" spans="111:111" ht="15" thickBot="1" x14ac:dyDescent="0.35">
      <c r="DG13867" s="156"/>
    </row>
    <row r="13868" spans="111:111" ht="15" thickBot="1" x14ac:dyDescent="0.35">
      <c r="DG13868" s="156"/>
    </row>
    <row r="13869" spans="111:111" ht="15" thickBot="1" x14ac:dyDescent="0.35">
      <c r="DG13869" s="156"/>
    </row>
    <row r="13870" spans="111:111" ht="15" thickBot="1" x14ac:dyDescent="0.35">
      <c r="DG13870" s="156"/>
    </row>
    <row r="13871" spans="111:111" ht="15" thickBot="1" x14ac:dyDescent="0.35">
      <c r="DG13871" s="156"/>
    </row>
    <row r="13872" spans="111:111" ht="15" thickBot="1" x14ac:dyDescent="0.35">
      <c r="DG13872" s="156"/>
    </row>
    <row r="13873" spans="111:111" ht="15" thickBot="1" x14ac:dyDescent="0.35">
      <c r="DG13873" s="156"/>
    </row>
    <row r="13874" spans="111:111" ht="15" thickBot="1" x14ac:dyDescent="0.35">
      <c r="DG13874" s="156"/>
    </row>
    <row r="13875" spans="111:111" ht="15" thickBot="1" x14ac:dyDescent="0.35">
      <c r="DG13875" s="156"/>
    </row>
    <row r="13876" spans="111:111" ht="15" thickBot="1" x14ac:dyDescent="0.35">
      <c r="DG13876" s="156"/>
    </row>
    <row r="13877" spans="111:111" ht="15" thickBot="1" x14ac:dyDescent="0.35">
      <c r="DG13877" s="156"/>
    </row>
    <row r="13878" spans="111:111" ht="15" thickBot="1" x14ac:dyDescent="0.35">
      <c r="DG13878" s="156"/>
    </row>
    <row r="13879" spans="111:111" ht="15" thickBot="1" x14ac:dyDescent="0.35">
      <c r="DG13879" s="156"/>
    </row>
    <row r="13880" spans="111:111" ht="15" thickBot="1" x14ac:dyDescent="0.35">
      <c r="DG13880" s="156"/>
    </row>
    <row r="13881" spans="111:111" ht="15" thickBot="1" x14ac:dyDescent="0.35">
      <c r="DG13881" s="156"/>
    </row>
    <row r="13882" spans="111:111" ht="15" thickBot="1" x14ac:dyDescent="0.35">
      <c r="DG13882" s="156"/>
    </row>
    <row r="13883" spans="111:111" ht="15" thickBot="1" x14ac:dyDescent="0.35">
      <c r="DG13883" s="156"/>
    </row>
    <row r="13884" spans="111:111" ht="15" thickBot="1" x14ac:dyDescent="0.35">
      <c r="DG13884" s="156"/>
    </row>
    <row r="13885" spans="111:111" ht="15" thickBot="1" x14ac:dyDescent="0.35">
      <c r="DG13885" s="156"/>
    </row>
    <row r="13886" spans="111:111" ht="15" thickBot="1" x14ac:dyDescent="0.35">
      <c r="DG13886" s="156"/>
    </row>
    <row r="13887" spans="111:111" ht="15" thickBot="1" x14ac:dyDescent="0.35">
      <c r="DG13887" s="156"/>
    </row>
    <row r="13888" spans="111:111" ht="15" thickBot="1" x14ac:dyDescent="0.35">
      <c r="DG13888" s="156"/>
    </row>
    <row r="13889" spans="111:111" ht="15" thickBot="1" x14ac:dyDescent="0.35">
      <c r="DG13889" s="156"/>
    </row>
    <row r="13890" spans="111:111" ht="15" thickBot="1" x14ac:dyDescent="0.35">
      <c r="DG13890" s="156"/>
    </row>
    <row r="13891" spans="111:111" ht="15" thickBot="1" x14ac:dyDescent="0.35">
      <c r="DG13891" s="156"/>
    </row>
    <row r="13892" spans="111:111" ht="15" thickBot="1" x14ac:dyDescent="0.35">
      <c r="DG13892" s="156"/>
    </row>
    <row r="13893" spans="111:111" ht="15" thickBot="1" x14ac:dyDescent="0.35">
      <c r="DG13893" s="156"/>
    </row>
    <row r="13894" spans="111:111" ht="15" thickBot="1" x14ac:dyDescent="0.35">
      <c r="DG13894" s="156"/>
    </row>
    <row r="13895" spans="111:111" ht="15" thickBot="1" x14ac:dyDescent="0.35">
      <c r="DG13895" s="156"/>
    </row>
    <row r="13896" spans="111:111" ht="15" thickBot="1" x14ac:dyDescent="0.35">
      <c r="DG13896" s="156"/>
    </row>
    <row r="13897" spans="111:111" ht="15" thickBot="1" x14ac:dyDescent="0.35">
      <c r="DG13897" s="156"/>
    </row>
    <row r="13898" spans="111:111" ht="15" thickBot="1" x14ac:dyDescent="0.35">
      <c r="DG13898" s="156"/>
    </row>
    <row r="13899" spans="111:111" ht="15" thickBot="1" x14ac:dyDescent="0.35">
      <c r="DG13899" s="156"/>
    </row>
    <row r="13900" spans="111:111" ht="15" thickBot="1" x14ac:dyDescent="0.35">
      <c r="DG13900" s="156"/>
    </row>
    <row r="13901" spans="111:111" ht="15" thickBot="1" x14ac:dyDescent="0.35">
      <c r="DG13901" s="156"/>
    </row>
    <row r="13902" spans="111:111" ht="15" thickBot="1" x14ac:dyDescent="0.35">
      <c r="DG13902" s="156"/>
    </row>
    <row r="13903" spans="111:111" ht="15" thickBot="1" x14ac:dyDescent="0.35">
      <c r="DG13903" s="156"/>
    </row>
    <row r="13904" spans="111:111" ht="15" thickBot="1" x14ac:dyDescent="0.35">
      <c r="DG13904" s="156"/>
    </row>
    <row r="13905" spans="111:111" ht="15" thickBot="1" x14ac:dyDescent="0.35">
      <c r="DG13905" s="156"/>
    </row>
    <row r="13906" spans="111:111" ht="15" thickBot="1" x14ac:dyDescent="0.35">
      <c r="DG13906" s="156"/>
    </row>
    <row r="13907" spans="111:111" ht="15" thickBot="1" x14ac:dyDescent="0.35">
      <c r="DG13907" s="156"/>
    </row>
    <row r="13908" spans="111:111" ht="15" thickBot="1" x14ac:dyDescent="0.35">
      <c r="DG13908" s="156"/>
    </row>
    <row r="13909" spans="111:111" ht="15" thickBot="1" x14ac:dyDescent="0.35">
      <c r="DG13909" s="156"/>
    </row>
    <row r="13910" spans="111:111" ht="15" thickBot="1" x14ac:dyDescent="0.35">
      <c r="DG13910" s="156"/>
    </row>
    <row r="13911" spans="111:111" ht="15" thickBot="1" x14ac:dyDescent="0.35">
      <c r="DG13911" s="156"/>
    </row>
    <row r="13912" spans="111:111" ht="15" thickBot="1" x14ac:dyDescent="0.35">
      <c r="DG13912" s="156"/>
    </row>
    <row r="13913" spans="111:111" ht="15" thickBot="1" x14ac:dyDescent="0.35">
      <c r="DG13913" s="156"/>
    </row>
    <row r="13914" spans="111:111" ht="15" thickBot="1" x14ac:dyDescent="0.35">
      <c r="DG13914" s="156"/>
    </row>
    <row r="13915" spans="111:111" ht="15" thickBot="1" x14ac:dyDescent="0.35">
      <c r="DG13915" s="156"/>
    </row>
    <row r="13916" spans="111:111" ht="15" thickBot="1" x14ac:dyDescent="0.35">
      <c r="DG13916" s="156"/>
    </row>
    <row r="13917" spans="111:111" ht="15" thickBot="1" x14ac:dyDescent="0.35">
      <c r="DG13917" s="156"/>
    </row>
    <row r="13918" spans="111:111" ht="15" thickBot="1" x14ac:dyDescent="0.35">
      <c r="DG13918" s="156"/>
    </row>
    <row r="13919" spans="111:111" ht="15" thickBot="1" x14ac:dyDescent="0.35">
      <c r="DG13919" s="156"/>
    </row>
    <row r="13920" spans="111:111" ht="15" thickBot="1" x14ac:dyDescent="0.35">
      <c r="DG13920" s="156"/>
    </row>
    <row r="13921" spans="111:111" ht="15" thickBot="1" x14ac:dyDescent="0.35">
      <c r="DG13921" s="156"/>
    </row>
    <row r="13922" spans="111:111" ht="15" thickBot="1" x14ac:dyDescent="0.35">
      <c r="DG13922" s="156"/>
    </row>
    <row r="13923" spans="111:111" ht="15" thickBot="1" x14ac:dyDescent="0.35">
      <c r="DG13923" s="156"/>
    </row>
    <row r="13924" spans="111:111" ht="15" thickBot="1" x14ac:dyDescent="0.35">
      <c r="DG13924" s="156"/>
    </row>
    <row r="13925" spans="111:111" ht="15" thickBot="1" x14ac:dyDescent="0.35">
      <c r="DG13925" s="156"/>
    </row>
    <row r="13926" spans="111:111" ht="15" thickBot="1" x14ac:dyDescent="0.35">
      <c r="DG13926" s="156"/>
    </row>
    <row r="13927" spans="111:111" ht="15" thickBot="1" x14ac:dyDescent="0.35">
      <c r="DG13927" s="156"/>
    </row>
    <row r="13928" spans="111:111" ht="15" thickBot="1" x14ac:dyDescent="0.35">
      <c r="DG13928" s="156"/>
    </row>
    <row r="13929" spans="111:111" ht="15" thickBot="1" x14ac:dyDescent="0.35">
      <c r="DG13929" s="156"/>
    </row>
    <row r="13930" spans="111:111" ht="15" thickBot="1" x14ac:dyDescent="0.35">
      <c r="DG13930" s="156"/>
    </row>
    <row r="13931" spans="111:111" ht="15" thickBot="1" x14ac:dyDescent="0.35">
      <c r="DG13931" s="156"/>
    </row>
    <row r="13932" spans="111:111" ht="15" thickBot="1" x14ac:dyDescent="0.35">
      <c r="DG13932" s="156"/>
    </row>
    <row r="13933" spans="111:111" ht="15" thickBot="1" x14ac:dyDescent="0.35">
      <c r="DG13933" s="156"/>
    </row>
    <row r="13934" spans="111:111" ht="15" thickBot="1" x14ac:dyDescent="0.35">
      <c r="DG13934" s="156"/>
    </row>
    <row r="13935" spans="111:111" ht="15" thickBot="1" x14ac:dyDescent="0.35">
      <c r="DG13935" s="156"/>
    </row>
    <row r="13936" spans="111:111" ht="15" thickBot="1" x14ac:dyDescent="0.35">
      <c r="DG13936" s="156"/>
    </row>
    <row r="13937" spans="111:111" ht="15" thickBot="1" x14ac:dyDescent="0.35">
      <c r="DG13937" s="156"/>
    </row>
    <row r="13938" spans="111:111" ht="15" thickBot="1" x14ac:dyDescent="0.35">
      <c r="DG13938" s="156"/>
    </row>
    <row r="13939" spans="111:111" ht="15" thickBot="1" x14ac:dyDescent="0.35">
      <c r="DG13939" s="156"/>
    </row>
    <row r="13940" spans="111:111" ht="15" thickBot="1" x14ac:dyDescent="0.35">
      <c r="DG13940" s="156"/>
    </row>
    <row r="13941" spans="111:111" ht="15" thickBot="1" x14ac:dyDescent="0.35">
      <c r="DG13941" s="156"/>
    </row>
    <row r="13942" spans="111:111" ht="15" thickBot="1" x14ac:dyDescent="0.35">
      <c r="DG13942" s="156"/>
    </row>
    <row r="13943" spans="111:111" ht="15" thickBot="1" x14ac:dyDescent="0.35">
      <c r="DG13943" s="156"/>
    </row>
    <row r="13944" spans="111:111" ht="15" thickBot="1" x14ac:dyDescent="0.35">
      <c r="DG13944" s="156"/>
    </row>
    <row r="13945" spans="111:111" ht="15" thickBot="1" x14ac:dyDescent="0.35">
      <c r="DG13945" s="156"/>
    </row>
    <row r="13946" spans="111:111" ht="15" thickBot="1" x14ac:dyDescent="0.35">
      <c r="DG13946" s="156"/>
    </row>
    <row r="13947" spans="111:111" ht="15" thickBot="1" x14ac:dyDescent="0.35">
      <c r="DG13947" s="156"/>
    </row>
    <row r="13948" spans="111:111" ht="15" thickBot="1" x14ac:dyDescent="0.35">
      <c r="DG13948" s="156"/>
    </row>
    <row r="13949" spans="111:111" ht="15" thickBot="1" x14ac:dyDescent="0.35">
      <c r="DG13949" s="156"/>
    </row>
    <row r="13950" spans="111:111" ht="15" thickBot="1" x14ac:dyDescent="0.35">
      <c r="DG13950" s="156"/>
    </row>
    <row r="13951" spans="111:111" ht="15" thickBot="1" x14ac:dyDescent="0.35">
      <c r="DG13951" s="156"/>
    </row>
    <row r="13952" spans="111:111" ht="15" thickBot="1" x14ac:dyDescent="0.35">
      <c r="DG13952" s="156"/>
    </row>
    <row r="13953" spans="111:111" ht="15" thickBot="1" x14ac:dyDescent="0.35">
      <c r="DG13953" s="156"/>
    </row>
    <row r="13954" spans="111:111" ht="15" thickBot="1" x14ac:dyDescent="0.35">
      <c r="DG13954" s="156"/>
    </row>
    <row r="13955" spans="111:111" ht="15" thickBot="1" x14ac:dyDescent="0.35">
      <c r="DG13955" s="156"/>
    </row>
    <row r="13956" spans="111:111" ht="15" thickBot="1" x14ac:dyDescent="0.35">
      <c r="DG13956" s="156"/>
    </row>
    <row r="13957" spans="111:111" ht="15" thickBot="1" x14ac:dyDescent="0.35">
      <c r="DG13957" s="156"/>
    </row>
    <row r="13958" spans="111:111" ht="15" thickBot="1" x14ac:dyDescent="0.35">
      <c r="DG13958" s="156"/>
    </row>
    <row r="13959" spans="111:111" ht="15" thickBot="1" x14ac:dyDescent="0.35">
      <c r="DG13959" s="156"/>
    </row>
    <row r="13960" spans="111:111" ht="15" thickBot="1" x14ac:dyDescent="0.35">
      <c r="DG13960" s="156"/>
    </row>
    <row r="13961" spans="111:111" ht="15" thickBot="1" x14ac:dyDescent="0.35">
      <c r="DG13961" s="156"/>
    </row>
    <row r="13962" spans="111:111" ht="15" thickBot="1" x14ac:dyDescent="0.35">
      <c r="DG13962" s="156"/>
    </row>
    <row r="13963" spans="111:111" ht="15" thickBot="1" x14ac:dyDescent="0.35">
      <c r="DG13963" s="156"/>
    </row>
    <row r="13964" spans="111:111" ht="15" thickBot="1" x14ac:dyDescent="0.35">
      <c r="DG13964" s="156"/>
    </row>
    <row r="13965" spans="111:111" ht="15" thickBot="1" x14ac:dyDescent="0.35">
      <c r="DG13965" s="156"/>
    </row>
    <row r="13966" spans="111:111" ht="15" thickBot="1" x14ac:dyDescent="0.35">
      <c r="DG13966" s="156"/>
    </row>
    <row r="13967" spans="111:111" ht="15" thickBot="1" x14ac:dyDescent="0.35">
      <c r="DG13967" s="156"/>
    </row>
    <row r="13968" spans="111:111" ht="15" thickBot="1" x14ac:dyDescent="0.35">
      <c r="DG13968" s="156"/>
    </row>
    <row r="13969" spans="111:111" ht="15" thickBot="1" x14ac:dyDescent="0.35">
      <c r="DG13969" s="156"/>
    </row>
    <row r="13970" spans="111:111" ht="15" thickBot="1" x14ac:dyDescent="0.35">
      <c r="DG13970" s="156"/>
    </row>
    <row r="13971" spans="111:111" ht="15" thickBot="1" x14ac:dyDescent="0.35">
      <c r="DG13971" s="156"/>
    </row>
    <row r="13972" spans="111:111" ht="15" thickBot="1" x14ac:dyDescent="0.35">
      <c r="DG13972" s="156"/>
    </row>
    <row r="13973" spans="111:111" ht="15" thickBot="1" x14ac:dyDescent="0.35">
      <c r="DG13973" s="156"/>
    </row>
    <row r="13974" spans="111:111" ht="15" thickBot="1" x14ac:dyDescent="0.35">
      <c r="DG13974" s="156"/>
    </row>
    <row r="13975" spans="111:111" ht="15" thickBot="1" x14ac:dyDescent="0.35">
      <c r="DG13975" s="156"/>
    </row>
    <row r="13976" spans="111:111" ht="15" thickBot="1" x14ac:dyDescent="0.35">
      <c r="DG13976" s="156"/>
    </row>
    <row r="13977" spans="111:111" ht="15" thickBot="1" x14ac:dyDescent="0.35">
      <c r="DG13977" s="156"/>
    </row>
    <row r="13978" spans="111:111" ht="15" thickBot="1" x14ac:dyDescent="0.35">
      <c r="DG13978" s="156"/>
    </row>
    <row r="13979" spans="111:111" ht="15" thickBot="1" x14ac:dyDescent="0.35">
      <c r="DG13979" s="156"/>
    </row>
    <row r="13980" spans="111:111" ht="15" thickBot="1" x14ac:dyDescent="0.35">
      <c r="DG13980" s="156"/>
    </row>
    <row r="13981" spans="111:111" ht="15" thickBot="1" x14ac:dyDescent="0.35">
      <c r="DG13981" s="156"/>
    </row>
    <row r="13982" spans="111:111" ht="15" thickBot="1" x14ac:dyDescent="0.35">
      <c r="DG13982" s="156"/>
    </row>
    <row r="13983" spans="111:111" ht="15" thickBot="1" x14ac:dyDescent="0.35">
      <c r="DG13983" s="156"/>
    </row>
    <row r="13984" spans="111:111" ht="15" thickBot="1" x14ac:dyDescent="0.35">
      <c r="DG13984" s="156"/>
    </row>
    <row r="13985" spans="111:111" ht="15" thickBot="1" x14ac:dyDescent="0.35">
      <c r="DG13985" s="156"/>
    </row>
    <row r="13986" spans="111:111" ht="15" thickBot="1" x14ac:dyDescent="0.35">
      <c r="DG13986" s="156"/>
    </row>
    <row r="13987" spans="111:111" ht="15" thickBot="1" x14ac:dyDescent="0.35">
      <c r="DG13987" s="156"/>
    </row>
    <row r="13988" spans="111:111" ht="15" thickBot="1" x14ac:dyDescent="0.35">
      <c r="DG13988" s="156"/>
    </row>
    <row r="13989" spans="111:111" ht="15" thickBot="1" x14ac:dyDescent="0.35">
      <c r="DG13989" s="156"/>
    </row>
    <row r="13990" spans="111:111" ht="15" thickBot="1" x14ac:dyDescent="0.35">
      <c r="DG13990" s="156"/>
    </row>
    <row r="13991" spans="111:111" ht="15" thickBot="1" x14ac:dyDescent="0.35">
      <c r="DG13991" s="156"/>
    </row>
    <row r="13992" spans="111:111" ht="15" thickBot="1" x14ac:dyDescent="0.35">
      <c r="DG13992" s="156"/>
    </row>
    <row r="13993" spans="111:111" ht="15" thickBot="1" x14ac:dyDescent="0.35">
      <c r="DG13993" s="156"/>
    </row>
    <row r="13994" spans="111:111" ht="15" thickBot="1" x14ac:dyDescent="0.35">
      <c r="DG13994" s="156"/>
    </row>
    <row r="13995" spans="111:111" ht="15" thickBot="1" x14ac:dyDescent="0.35">
      <c r="DG13995" s="156"/>
    </row>
    <row r="13996" spans="111:111" ht="15" thickBot="1" x14ac:dyDescent="0.35">
      <c r="DG13996" s="156"/>
    </row>
    <row r="13997" spans="111:111" ht="15" thickBot="1" x14ac:dyDescent="0.35">
      <c r="DG13997" s="156"/>
    </row>
    <row r="13998" spans="111:111" ht="15" thickBot="1" x14ac:dyDescent="0.35">
      <c r="DG13998" s="156"/>
    </row>
    <row r="13999" spans="111:111" ht="15" thickBot="1" x14ac:dyDescent="0.35">
      <c r="DG13999" s="156"/>
    </row>
    <row r="14000" spans="111:111" ht="15" thickBot="1" x14ac:dyDescent="0.35">
      <c r="DG14000" s="156"/>
    </row>
    <row r="14001" spans="111:111" ht="15" thickBot="1" x14ac:dyDescent="0.35">
      <c r="DG14001" s="156"/>
    </row>
    <row r="14002" spans="111:111" ht="15" thickBot="1" x14ac:dyDescent="0.35">
      <c r="DG14002" s="156"/>
    </row>
    <row r="14003" spans="111:111" ht="15" thickBot="1" x14ac:dyDescent="0.35">
      <c r="DG14003" s="156"/>
    </row>
    <row r="14004" spans="111:111" ht="15" thickBot="1" x14ac:dyDescent="0.35">
      <c r="DG14004" s="156"/>
    </row>
    <row r="14005" spans="111:111" ht="15" thickBot="1" x14ac:dyDescent="0.35">
      <c r="DG14005" s="156"/>
    </row>
    <row r="14006" spans="111:111" ht="15" thickBot="1" x14ac:dyDescent="0.35">
      <c r="DG14006" s="156"/>
    </row>
    <row r="14007" spans="111:111" ht="15" thickBot="1" x14ac:dyDescent="0.35">
      <c r="DG14007" s="156"/>
    </row>
    <row r="14008" spans="111:111" ht="15" thickBot="1" x14ac:dyDescent="0.35">
      <c r="DG14008" s="156"/>
    </row>
    <row r="14009" spans="111:111" ht="15" thickBot="1" x14ac:dyDescent="0.35">
      <c r="DG14009" s="156"/>
    </row>
    <row r="14010" spans="111:111" ht="15" thickBot="1" x14ac:dyDescent="0.35">
      <c r="DG14010" s="156"/>
    </row>
    <row r="14011" spans="111:111" ht="15" thickBot="1" x14ac:dyDescent="0.35">
      <c r="DG14011" s="156"/>
    </row>
    <row r="14012" spans="111:111" ht="15" thickBot="1" x14ac:dyDescent="0.35">
      <c r="DG14012" s="156"/>
    </row>
    <row r="14013" spans="111:111" ht="15" thickBot="1" x14ac:dyDescent="0.35">
      <c r="DG14013" s="156"/>
    </row>
    <row r="14014" spans="111:111" ht="15" thickBot="1" x14ac:dyDescent="0.35">
      <c r="DG14014" s="156"/>
    </row>
    <row r="14015" spans="111:111" ht="15" thickBot="1" x14ac:dyDescent="0.35">
      <c r="DG14015" s="156"/>
    </row>
    <row r="14016" spans="111:111" ht="15" thickBot="1" x14ac:dyDescent="0.35">
      <c r="DG14016" s="156"/>
    </row>
    <row r="14017" spans="111:111" ht="15" thickBot="1" x14ac:dyDescent="0.35">
      <c r="DG14017" s="156"/>
    </row>
    <row r="14018" spans="111:111" ht="15" thickBot="1" x14ac:dyDescent="0.35">
      <c r="DG14018" s="156"/>
    </row>
    <row r="14019" spans="111:111" ht="15" thickBot="1" x14ac:dyDescent="0.35">
      <c r="DG14019" s="156"/>
    </row>
    <row r="14020" spans="111:111" ht="15" thickBot="1" x14ac:dyDescent="0.35">
      <c r="DG14020" s="156"/>
    </row>
    <row r="14021" spans="111:111" ht="15" thickBot="1" x14ac:dyDescent="0.35">
      <c r="DG14021" s="156"/>
    </row>
    <row r="14022" spans="111:111" ht="15" thickBot="1" x14ac:dyDescent="0.35">
      <c r="DG14022" s="156"/>
    </row>
    <row r="14023" spans="111:111" ht="15" thickBot="1" x14ac:dyDescent="0.35">
      <c r="DG14023" s="156"/>
    </row>
    <row r="14024" spans="111:111" ht="15" thickBot="1" x14ac:dyDescent="0.35">
      <c r="DG14024" s="156"/>
    </row>
    <row r="14025" spans="111:111" ht="15" thickBot="1" x14ac:dyDescent="0.35">
      <c r="DG14025" s="156"/>
    </row>
    <row r="14026" spans="111:111" ht="15" thickBot="1" x14ac:dyDescent="0.35">
      <c r="DG14026" s="156"/>
    </row>
    <row r="14027" spans="111:111" ht="15" thickBot="1" x14ac:dyDescent="0.35">
      <c r="DG14027" s="156"/>
    </row>
    <row r="14028" spans="111:111" ht="15" thickBot="1" x14ac:dyDescent="0.35">
      <c r="DG14028" s="156"/>
    </row>
    <row r="14029" spans="111:111" ht="15" thickBot="1" x14ac:dyDescent="0.35">
      <c r="DG14029" s="156"/>
    </row>
    <row r="14030" spans="111:111" ht="15" thickBot="1" x14ac:dyDescent="0.35">
      <c r="DG14030" s="156"/>
    </row>
    <row r="14031" spans="111:111" ht="15" thickBot="1" x14ac:dyDescent="0.35">
      <c r="DG14031" s="156"/>
    </row>
    <row r="14032" spans="111:111" ht="15" thickBot="1" x14ac:dyDescent="0.35">
      <c r="DG14032" s="156"/>
    </row>
    <row r="14033" spans="111:111" ht="15" thickBot="1" x14ac:dyDescent="0.35">
      <c r="DG14033" s="156"/>
    </row>
    <row r="14034" spans="111:111" ht="15" thickBot="1" x14ac:dyDescent="0.35">
      <c r="DG14034" s="156"/>
    </row>
    <row r="14035" spans="111:111" ht="15" thickBot="1" x14ac:dyDescent="0.35">
      <c r="DG14035" s="156"/>
    </row>
    <row r="14036" spans="111:111" ht="15" thickBot="1" x14ac:dyDescent="0.35">
      <c r="DG14036" s="156"/>
    </row>
    <row r="14037" spans="111:111" ht="15" thickBot="1" x14ac:dyDescent="0.35">
      <c r="DG14037" s="156"/>
    </row>
    <row r="14038" spans="111:111" ht="15" thickBot="1" x14ac:dyDescent="0.35">
      <c r="DG14038" s="156"/>
    </row>
    <row r="14039" spans="111:111" ht="15" thickBot="1" x14ac:dyDescent="0.35">
      <c r="DG14039" s="156"/>
    </row>
    <row r="14040" spans="111:111" ht="15" thickBot="1" x14ac:dyDescent="0.35">
      <c r="DG14040" s="156"/>
    </row>
    <row r="14041" spans="111:111" ht="15" thickBot="1" x14ac:dyDescent="0.35">
      <c r="DG14041" s="156"/>
    </row>
    <row r="14042" spans="111:111" ht="15" thickBot="1" x14ac:dyDescent="0.35">
      <c r="DG14042" s="156"/>
    </row>
    <row r="14043" spans="111:111" ht="15" thickBot="1" x14ac:dyDescent="0.35">
      <c r="DG14043" s="156"/>
    </row>
    <row r="14044" spans="111:111" ht="15" thickBot="1" x14ac:dyDescent="0.35">
      <c r="DG14044" s="156"/>
    </row>
    <row r="14045" spans="111:111" ht="15" thickBot="1" x14ac:dyDescent="0.35">
      <c r="DG14045" s="156"/>
    </row>
    <row r="14046" spans="111:111" ht="15" thickBot="1" x14ac:dyDescent="0.35">
      <c r="DG14046" s="156"/>
    </row>
    <row r="14047" spans="111:111" ht="15" thickBot="1" x14ac:dyDescent="0.35">
      <c r="DG14047" s="156"/>
    </row>
    <row r="14048" spans="111:111" ht="15" thickBot="1" x14ac:dyDescent="0.35">
      <c r="DG14048" s="156"/>
    </row>
    <row r="14049" spans="111:111" ht="15" thickBot="1" x14ac:dyDescent="0.35">
      <c r="DG14049" s="156"/>
    </row>
    <row r="14050" spans="111:111" ht="15" thickBot="1" x14ac:dyDescent="0.35">
      <c r="DG14050" s="156"/>
    </row>
    <row r="14051" spans="111:111" ht="15" thickBot="1" x14ac:dyDescent="0.35">
      <c r="DG14051" s="156"/>
    </row>
    <row r="14052" spans="111:111" ht="15" thickBot="1" x14ac:dyDescent="0.35">
      <c r="DG14052" s="156"/>
    </row>
    <row r="14053" spans="111:111" ht="15" thickBot="1" x14ac:dyDescent="0.35">
      <c r="DG14053" s="156"/>
    </row>
    <row r="14054" spans="111:111" ht="15" thickBot="1" x14ac:dyDescent="0.35">
      <c r="DG14054" s="156"/>
    </row>
    <row r="14055" spans="111:111" ht="15" thickBot="1" x14ac:dyDescent="0.35">
      <c r="DG14055" s="156"/>
    </row>
    <row r="14056" spans="111:111" ht="15" thickBot="1" x14ac:dyDescent="0.35">
      <c r="DG14056" s="156"/>
    </row>
    <row r="14057" spans="111:111" ht="15" thickBot="1" x14ac:dyDescent="0.35">
      <c r="DG14057" s="156"/>
    </row>
    <row r="14058" spans="111:111" ht="15" thickBot="1" x14ac:dyDescent="0.35">
      <c r="DG14058" s="156"/>
    </row>
    <row r="14059" spans="111:111" ht="15" thickBot="1" x14ac:dyDescent="0.35">
      <c r="DG14059" s="156"/>
    </row>
    <row r="14060" spans="111:111" ht="15" thickBot="1" x14ac:dyDescent="0.35">
      <c r="DG14060" s="156"/>
    </row>
    <row r="14061" spans="111:111" ht="15" thickBot="1" x14ac:dyDescent="0.35">
      <c r="DG14061" s="156"/>
    </row>
    <row r="14062" spans="111:111" ht="15" thickBot="1" x14ac:dyDescent="0.35">
      <c r="DG14062" s="156"/>
    </row>
    <row r="14063" spans="111:111" ht="15" thickBot="1" x14ac:dyDescent="0.35">
      <c r="DG14063" s="156"/>
    </row>
    <row r="14064" spans="111:111" ht="15" thickBot="1" x14ac:dyDescent="0.35">
      <c r="DG14064" s="156"/>
    </row>
    <row r="14065" spans="111:111" ht="15" thickBot="1" x14ac:dyDescent="0.35">
      <c r="DG14065" s="156"/>
    </row>
    <row r="14066" spans="111:111" ht="15" thickBot="1" x14ac:dyDescent="0.35">
      <c r="DG14066" s="156"/>
    </row>
    <row r="14067" spans="111:111" ht="15" thickBot="1" x14ac:dyDescent="0.35">
      <c r="DG14067" s="156"/>
    </row>
    <row r="14068" spans="111:111" ht="15" thickBot="1" x14ac:dyDescent="0.35">
      <c r="DG14068" s="156"/>
    </row>
    <row r="14069" spans="111:111" ht="15" thickBot="1" x14ac:dyDescent="0.35">
      <c r="DG14069" s="156"/>
    </row>
    <row r="14070" spans="111:111" ht="15" thickBot="1" x14ac:dyDescent="0.35">
      <c r="DG14070" s="156"/>
    </row>
    <row r="14071" spans="111:111" ht="15" thickBot="1" x14ac:dyDescent="0.35">
      <c r="DG14071" s="156"/>
    </row>
    <row r="14072" spans="111:111" ht="15" thickBot="1" x14ac:dyDescent="0.35">
      <c r="DG14072" s="156"/>
    </row>
    <row r="14073" spans="111:111" ht="15" thickBot="1" x14ac:dyDescent="0.35">
      <c r="DG14073" s="156"/>
    </row>
    <row r="14074" spans="111:111" ht="15" thickBot="1" x14ac:dyDescent="0.35">
      <c r="DG14074" s="156"/>
    </row>
    <row r="14075" spans="111:111" ht="15" thickBot="1" x14ac:dyDescent="0.35">
      <c r="DG14075" s="156"/>
    </row>
    <row r="14076" spans="111:111" ht="15" thickBot="1" x14ac:dyDescent="0.35">
      <c r="DG14076" s="156"/>
    </row>
    <row r="14077" spans="111:111" ht="15" thickBot="1" x14ac:dyDescent="0.35">
      <c r="DG14077" s="156"/>
    </row>
    <row r="14078" spans="111:111" ht="15" thickBot="1" x14ac:dyDescent="0.35">
      <c r="DG14078" s="156"/>
    </row>
    <row r="14079" spans="111:111" ht="15" thickBot="1" x14ac:dyDescent="0.35">
      <c r="DG14079" s="156"/>
    </row>
    <row r="14080" spans="111:111" ht="15" thickBot="1" x14ac:dyDescent="0.35">
      <c r="DG14080" s="156"/>
    </row>
    <row r="14081" spans="111:111" ht="15" thickBot="1" x14ac:dyDescent="0.35">
      <c r="DG14081" s="156"/>
    </row>
    <row r="14082" spans="111:111" ht="15" thickBot="1" x14ac:dyDescent="0.35">
      <c r="DG14082" s="156"/>
    </row>
    <row r="14083" spans="111:111" ht="15" thickBot="1" x14ac:dyDescent="0.35">
      <c r="DG14083" s="156"/>
    </row>
    <row r="14084" spans="111:111" ht="15" thickBot="1" x14ac:dyDescent="0.35">
      <c r="DG14084" s="156"/>
    </row>
    <row r="14085" spans="111:111" ht="15" thickBot="1" x14ac:dyDescent="0.35">
      <c r="DG14085" s="156"/>
    </row>
    <row r="14086" spans="111:111" ht="15" thickBot="1" x14ac:dyDescent="0.35">
      <c r="DG14086" s="156"/>
    </row>
    <row r="14087" spans="111:111" ht="15" thickBot="1" x14ac:dyDescent="0.35">
      <c r="DG14087" s="156"/>
    </row>
    <row r="14088" spans="111:111" ht="15" thickBot="1" x14ac:dyDescent="0.35">
      <c r="DG14088" s="156"/>
    </row>
    <row r="14089" spans="111:111" ht="15" thickBot="1" x14ac:dyDescent="0.35">
      <c r="DG14089" s="156"/>
    </row>
    <row r="14090" spans="111:111" ht="15" thickBot="1" x14ac:dyDescent="0.35">
      <c r="DG14090" s="156"/>
    </row>
    <row r="14091" spans="111:111" ht="15" thickBot="1" x14ac:dyDescent="0.35">
      <c r="DG14091" s="156"/>
    </row>
    <row r="14092" spans="111:111" ht="15" thickBot="1" x14ac:dyDescent="0.35">
      <c r="DG14092" s="156"/>
    </row>
    <row r="14093" spans="111:111" ht="15" thickBot="1" x14ac:dyDescent="0.35">
      <c r="DG14093" s="156"/>
    </row>
    <row r="14094" spans="111:111" ht="15" thickBot="1" x14ac:dyDescent="0.35">
      <c r="DG14094" s="156"/>
    </row>
    <row r="14095" spans="111:111" ht="15" thickBot="1" x14ac:dyDescent="0.35">
      <c r="DG14095" s="156"/>
    </row>
    <row r="14096" spans="111:111" ht="15" thickBot="1" x14ac:dyDescent="0.35">
      <c r="DG14096" s="156"/>
    </row>
    <row r="14097" spans="111:111" ht="15" thickBot="1" x14ac:dyDescent="0.35">
      <c r="DG14097" s="156"/>
    </row>
    <row r="14098" spans="111:111" ht="15" thickBot="1" x14ac:dyDescent="0.35">
      <c r="DG14098" s="156"/>
    </row>
    <row r="14099" spans="111:111" ht="15" thickBot="1" x14ac:dyDescent="0.35">
      <c r="DG14099" s="156"/>
    </row>
    <row r="14100" spans="111:111" ht="15" thickBot="1" x14ac:dyDescent="0.35">
      <c r="DG14100" s="156"/>
    </row>
    <row r="14101" spans="111:111" ht="15" thickBot="1" x14ac:dyDescent="0.35">
      <c r="DG14101" s="156"/>
    </row>
    <row r="14102" spans="111:111" ht="15" thickBot="1" x14ac:dyDescent="0.35">
      <c r="DG14102" s="156"/>
    </row>
    <row r="14103" spans="111:111" ht="15" thickBot="1" x14ac:dyDescent="0.35">
      <c r="DG14103" s="156"/>
    </row>
    <row r="14104" spans="111:111" ht="15" thickBot="1" x14ac:dyDescent="0.35">
      <c r="DG14104" s="156"/>
    </row>
    <row r="14105" spans="111:111" ht="15" thickBot="1" x14ac:dyDescent="0.35">
      <c r="DG14105" s="156"/>
    </row>
    <row r="14106" spans="111:111" ht="15" thickBot="1" x14ac:dyDescent="0.35">
      <c r="DG14106" s="156"/>
    </row>
    <row r="14107" spans="111:111" ht="15" thickBot="1" x14ac:dyDescent="0.35">
      <c r="DG14107" s="156"/>
    </row>
    <row r="14108" spans="111:111" ht="15" thickBot="1" x14ac:dyDescent="0.35">
      <c r="DG14108" s="156"/>
    </row>
    <row r="14109" spans="111:111" ht="15" thickBot="1" x14ac:dyDescent="0.35">
      <c r="DG14109" s="156"/>
    </row>
    <row r="14110" spans="111:111" ht="15" thickBot="1" x14ac:dyDescent="0.35">
      <c r="DG14110" s="156"/>
    </row>
    <row r="14111" spans="111:111" ht="15" thickBot="1" x14ac:dyDescent="0.35">
      <c r="DG14111" s="156"/>
    </row>
    <row r="14112" spans="111:111" ht="15" thickBot="1" x14ac:dyDescent="0.35">
      <c r="DG14112" s="156"/>
    </row>
    <row r="14113" spans="111:111" ht="15" thickBot="1" x14ac:dyDescent="0.35">
      <c r="DG14113" s="156"/>
    </row>
    <row r="14114" spans="111:111" ht="15" thickBot="1" x14ac:dyDescent="0.35">
      <c r="DG14114" s="156"/>
    </row>
    <row r="14115" spans="111:111" ht="15" thickBot="1" x14ac:dyDescent="0.35">
      <c r="DG14115" s="156"/>
    </row>
    <row r="14116" spans="111:111" ht="15" thickBot="1" x14ac:dyDescent="0.35">
      <c r="DG14116" s="156"/>
    </row>
    <row r="14117" spans="111:111" ht="15" thickBot="1" x14ac:dyDescent="0.35">
      <c r="DG14117" s="156"/>
    </row>
    <row r="14118" spans="111:111" ht="15" thickBot="1" x14ac:dyDescent="0.35">
      <c r="DG14118" s="156"/>
    </row>
    <row r="14119" spans="111:111" ht="15" thickBot="1" x14ac:dyDescent="0.35">
      <c r="DG14119" s="156"/>
    </row>
    <row r="14120" spans="111:111" ht="15" thickBot="1" x14ac:dyDescent="0.35">
      <c r="DG14120" s="156"/>
    </row>
    <row r="14121" spans="111:111" ht="15" thickBot="1" x14ac:dyDescent="0.35">
      <c r="DG14121" s="156"/>
    </row>
    <row r="14122" spans="111:111" ht="15" thickBot="1" x14ac:dyDescent="0.35">
      <c r="DG14122" s="156"/>
    </row>
    <row r="14123" spans="111:111" ht="15" thickBot="1" x14ac:dyDescent="0.35">
      <c r="DG14123" s="156"/>
    </row>
    <row r="14124" spans="111:111" ht="15" thickBot="1" x14ac:dyDescent="0.35">
      <c r="DG14124" s="156"/>
    </row>
    <row r="14125" spans="111:111" ht="15" thickBot="1" x14ac:dyDescent="0.35">
      <c r="DG14125" s="156"/>
    </row>
    <row r="14126" spans="111:111" ht="15" thickBot="1" x14ac:dyDescent="0.35">
      <c r="DG14126" s="156"/>
    </row>
    <row r="14127" spans="111:111" ht="15" thickBot="1" x14ac:dyDescent="0.35">
      <c r="DG14127" s="156"/>
    </row>
    <row r="14128" spans="111:111" ht="15" thickBot="1" x14ac:dyDescent="0.35">
      <c r="DG14128" s="156"/>
    </row>
    <row r="14129" spans="111:111" ht="15" thickBot="1" x14ac:dyDescent="0.35">
      <c r="DG14129" s="156"/>
    </row>
    <row r="14130" spans="111:111" ht="15" thickBot="1" x14ac:dyDescent="0.35">
      <c r="DG14130" s="156"/>
    </row>
    <row r="14131" spans="111:111" ht="15" thickBot="1" x14ac:dyDescent="0.35">
      <c r="DG14131" s="156"/>
    </row>
    <row r="14132" spans="111:111" ht="15" thickBot="1" x14ac:dyDescent="0.35">
      <c r="DG14132" s="156"/>
    </row>
    <row r="14133" spans="111:111" ht="15" thickBot="1" x14ac:dyDescent="0.35">
      <c r="DG14133" s="156"/>
    </row>
    <row r="14134" spans="111:111" ht="15" thickBot="1" x14ac:dyDescent="0.35">
      <c r="DG14134" s="156"/>
    </row>
    <row r="14135" spans="111:111" ht="15" thickBot="1" x14ac:dyDescent="0.35">
      <c r="DG14135" s="156"/>
    </row>
    <row r="14136" spans="111:111" ht="15" thickBot="1" x14ac:dyDescent="0.35">
      <c r="DG14136" s="156"/>
    </row>
    <row r="14137" spans="111:111" ht="15" thickBot="1" x14ac:dyDescent="0.35">
      <c r="DG14137" s="156"/>
    </row>
    <row r="14138" spans="111:111" ht="15" thickBot="1" x14ac:dyDescent="0.35">
      <c r="DG14138" s="156"/>
    </row>
    <row r="14139" spans="111:111" ht="15" thickBot="1" x14ac:dyDescent="0.35">
      <c r="DG14139" s="156"/>
    </row>
    <row r="14140" spans="111:111" ht="15" thickBot="1" x14ac:dyDescent="0.35">
      <c r="DG14140" s="156"/>
    </row>
    <row r="14141" spans="111:111" ht="15" thickBot="1" x14ac:dyDescent="0.35">
      <c r="DG14141" s="156"/>
    </row>
    <row r="14142" spans="111:111" ht="15" thickBot="1" x14ac:dyDescent="0.35">
      <c r="DG14142" s="156"/>
    </row>
    <row r="14143" spans="111:111" ht="15" thickBot="1" x14ac:dyDescent="0.35">
      <c r="DG14143" s="156"/>
    </row>
    <row r="14144" spans="111:111" ht="15" thickBot="1" x14ac:dyDescent="0.35">
      <c r="DG14144" s="156"/>
    </row>
    <row r="14145" spans="111:111" ht="15" thickBot="1" x14ac:dyDescent="0.35">
      <c r="DG14145" s="156"/>
    </row>
    <row r="14146" spans="111:111" ht="15" thickBot="1" x14ac:dyDescent="0.35">
      <c r="DG14146" s="156"/>
    </row>
    <row r="14147" spans="111:111" ht="15" thickBot="1" x14ac:dyDescent="0.35">
      <c r="DG14147" s="156"/>
    </row>
    <row r="14148" spans="111:111" ht="15" thickBot="1" x14ac:dyDescent="0.35">
      <c r="DG14148" s="156"/>
    </row>
    <row r="14149" spans="111:111" ht="15" thickBot="1" x14ac:dyDescent="0.35">
      <c r="DG14149" s="156"/>
    </row>
    <row r="14150" spans="111:111" ht="15" thickBot="1" x14ac:dyDescent="0.35">
      <c r="DG14150" s="156"/>
    </row>
    <row r="14151" spans="111:111" ht="15" thickBot="1" x14ac:dyDescent="0.35">
      <c r="DG14151" s="156"/>
    </row>
    <row r="14152" spans="111:111" ht="15" thickBot="1" x14ac:dyDescent="0.35">
      <c r="DG14152" s="156"/>
    </row>
    <row r="14153" spans="111:111" ht="15" thickBot="1" x14ac:dyDescent="0.35">
      <c r="DG14153" s="156"/>
    </row>
    <row r="14154" spans="111:111" ht="15" thickBot="1" x14ac:dyDescent="0.35">
      <c r="DG14154" s="156"/>
    </row>
    <row r="14155" spans="111:111" ht="15" thickBot="1" x14ac:dyDescent="0.35">
      <c r="DG14155" s="156"/>
    </row>
    <row r="14156" spans="111:111" ht="15" thickBot="1" x14ac:dyDescent="0.35">
      <c r="DG14156" s="156"/>
    </row>
    <row r="14157" spans="111:111" ht="15" thickBot="1" x14ac:dyDescent="0.35">
      <c r="DG14157" s="156"/>
    </row>
    <row r="14158" spans="111:111" ht="15" thickBot="1" x14ac:dyDescent="0.35">
      <c r="DG14158" s="156"/>
    </row>
    <row r="14159" spans="111:111" ht="15" thickBot="1" x14ac:dyDescent="0.35">
      <c r="DG14159" s="156"/>
    </row>
    <row r="14160" spans="111:111" ht="15" thickBot="1" x14ac:dyDescent="0.35">
      <c r="DG14160" s="156"/>
    </row>
    <row r="14161" spans="111:111" ht="15" thickBot="1" x14ac:dyDescent="0.35">
      <c r="DG14161" s="156"/>
    </row>
    <row r="14162" spans="111:111" ht="15" thickBot="1" x14ac:dyDescent="0.35">
      <c r="DG14162" s="156"/>
    </row>
    <row r="14163" spans="111:111" ht="15" thickBot="1" x14ac:dyDescent="0.35">
      <c r="DG14163" s="156"/>
    </row>
    <row r="14164" spans="111:111" ht="15" thickBot="1" x14ac:dyDescent="0.35">
      <c r="DG14164" s="156"/>
    </row>
    <row r="14165" spans="111:111" ht="15" thickBot="1" x14ac:dyDescent="0.35">
      <c r="DG14165" s="156"/>
    </row>
    <row r="14166" spans="111:111" ht="15" thickBot="1" x14ac:dyDescent="0.35">
      <c r="DG14166" s="156"/>
    </row>
    <row r="14167" spans="111:111" ht="15" thickBot="1" x14ac:dyDescent="0.35">
      <c r="DG14167" s="156"/>
    </row>
    <row r="14168" spans="111:111" ht="15" thickBot="1" x14ac:dyDescent="0.35">
      <c r="DG14168" s="156"/>
    </row>
    <row r="14169" spans="111:111" ht="15" thickBot="1" x14ac:dyDescent="0.35">
      <c r="DG14169" s="156"/>
    </row>
    <row r="14170" spans="111:111" ht="15" thickBot="1" x14ac:dyDescent="0.35">
      <c r="DG14170" s="156"/>
    </row>
    <row r="14171" spans="111:111" ht="15" thickBot="1" x14ac:dyDescent="0.35">
      <c r="DG14171" s="156"/>
    </row>
    <row r="14172" spans="111:111" ht="15" thickBot="1" x14ac:dyDescent="0.35">
      <c r="DG14172" s="156"/>
    </row>
    <row r="14173" spans="111:111" ht="15" thickBot="1" x14ac:dyDescent="0.35">
      <c r="DG14173" s="156"/>
    </row>
    <row r="14174" spans="111:111" ht="15" thickBot="1" x14ac:dyDescent="0.35">
      <c r="DG14174" s="156"/>
    </row>
    <row r="14175" spans="111:111" ht="15" thickBot="1" x14ac:dyDescent="0.35">
      <c r="DG14175" s="156"/>
    </row>
    <row r="14176" spans="111:111" ht="15" thickBot="1" x14ac:dyDescent="0.35">
      <c r="DG14176" s="156"/>
    </row>
    <row r="14177" spans="111:111" ht="15" thickBot="1" x14ac:dyDescent="0.35">
      <c r="DG14177" s="156"/>
    </row>
    <row r="14178" spans="111:111" ht="15" thickBot="1" x14ac:dyDescent="0.35">
      <c r="DG14178" s="156"/>
    </row>
    <row r="14179" spans="111:111" ht="15" thickBot="1" x14ac:dyDescent="0.35">
      <c r="DG14179" s="156"/>
    </row>
    <row r="14180" spans="111:111" ht="15" thickBot="1" x14ac:dyDescent="0.35">
      <c r="DG14180" s="156"/>
    </row>
    <row r="14181" spans="111:111" ht="15" thickBot="1" x14ac:dyDescent="0.35">
      <c r="DG14181" s="156"/>
    </row>
    <row r="14182" spans="111:111" ht="15" thickBot="1" x14ac:dyDescent="0.35">
      <c r="DG14182" s="156"/>
    </row>
    <row r="14183" spans="111:111" ht="15" thickBot="1" x14ac:dyDescent="0.35">
      <c r="DG14183" s="156"/>
    </row>
    <row r="14184" spans="111:111" ht="15" thickBot="1" x14ac:dyDescent="0.35">
      <c r="DG14184" s="156"/>
    </row>
    <row r="14185" spans="111:111" ht="15" thickBot="1" x14ac:dyDescent="0.35">
      <c r="DG14185" s="156"/>
    </row>
    <row r="14186" spans="111:111" ht="15" thickBot="1" x14ac:dyDescent="0.35">
      <c r="DG14186" s="156"/>
    </row>
    <row r="14187" spans="111:111" ht="15" thickBot="1" x14ac:dyDescent="0.35">
      <c r="DG14187" s="156"/>
    </row>
    <row r="14188" spans="111:111" ht="15" thickBot="1" x14ac:dyDescent="0.35">
      <c r="DG14188" s="156"/>
    </row>
    <row r="14189" spans="111:111" ht="15" thickBot="1" x14ac:dyDescent="0.35">
      <c r="DG14189" s="156"/>
    </row>
    <row r="14190" spans="111:111" ht="15" thickBot="1" x14ac:dyDescent="0.35">
      <c r="DG14190" s="156"/>
    </row>
    <row r="14191" spans="111:111" ht="15" thickBot="1" x14ac:dyDescent="0.35">
      <c r="DG14191" s="156"/>
    </row>
    <row r="14192" spans="111:111" ht="15" thickBot="1" x14ac:dyDescent="0.35">
      <c r="DG14192" s="156"/>
    </row>
    <row r="14193" spans="111:111" ht="15" thickBot="1" x14ac:dyDescent="0.35">
      <c r="DG14193" s="156"/>
    </row>
    <row r="14194" spans="111:111" ht="15" thickBot="1" x14ac:dyDescent="0.35">
      <c r="DG14194" s="156"/>
    </row>
    <row r="14195" spans="111:111" ht="15" thickBot="1" x14ac:dyDescent="0.35">
      <c r="DG14195" s="156"/>
    </row>
    <row r="14196" spans="111:111" ht="15" thickBot="1" x14ac:dyDescent="0.35">
      <c r="DG14196" s="156"/>
    </row>
    <row r="14197" spans="111:111" ht="15" thickBot="1" x14ac:dyDescent="0.35">
      <c r="DG14197" s="156"/>
    </row>
    <row r="14198" spans="111:111" ht="15" thickBot="1" x14ac:dyDescent="0.35">
      <c r="DG14198" s="156"/>
    </row>
    <row r="14199" spans="111:111" ht="15" thickBot="1" x14ac:dyDescent="0.35">
      <c r="DG14199" s="156"/>
    </row>
    <row r="14200" spans="111:111" ht="15" thickBot="1" x14ac:dyDescent="0.35">
      <c r="DG14200" s="156"/>
    </row>
    <row r="14201" spans="111:111" ht="15" thickBot="1" x14ac:dyDescent="0.35">
      <c r="DG14201" s="156"/>
    </row>
    <row r="14202" spans="111:111" ht="15" thickBot="1" x14ac:dyDescent="0.35">
      <c r="DG14202" s="156"/>
    </row>
    <row r="14203" spans="111:111" ht="15" thickBot="1" x14ac:dyDescent="0.35">
      <c r="DG14203" s="156"/>
    </row>
    <row r="14204" spans="111:111" ht="15" thickBot="1" x14ac:dyDescent="0.35">
      <c r="DG14204" s="156"/>
    </row>
    <row r="14205" spans="111:111" ht="15" thickBot="1" x14ac:dyDescent="0.35">
      <c r="DG14205" s="156"/>
    </row>
    <row r="14206" spans="111:111" ht="15" thickBot="1" x14ac:dyDescent="0.35">
      <c r="DG14206" s="156"/>
    </row>
    <row r="14207" spans="111:111" ht="15" thickBot="1" x14ac:dyDescent="0.35">
      <c r="DG14207" s="156"/>
    </row>
    <row r="14208" spans="111:111" ht="15" thickBot="1" x14ac:dyDescent="0.35">
      <c r="DG14208" s="156"/>
    </row>
    <row r="14209" spans="111:111" ht="15" thickBot="1" x14ac:dyDescent="0.35">
      <c r="DG14209" s="156"/>
    </row>
    <row r="14210" spans="111:111" ht="15" thickBot="1" x14ac:dyDescent="0.35">
      <c r="DG14210" s="156"/>
    </row>
    <row r="14211" spans="111:111" ht="15" thickBot="1" x14ac:dyDescent="0.35">
      <c r="DG14211" s="156"/>
    </row>
    <row r="14212" spans="111:111" ht="15" thickBot="1" x14ac:dyDescent="0.35">
      <c r="DG14212" s="156"/>
    </row>
    <row r="14213" spans="111:111" ht="15" thickBot="1" x14ac:dyDescent="0.35">
      <c r="DG14213" s="156"/>
    </row>
    <row r="14214" spans="111:111" ht="15" thickBot="1" x14ac:dyDescent="0.35">
      <c r="DG14214" s="156"/>
    </row>
    <row r="14215" spans="111:111" ht="15" thickBot="1" x14ac:dyDescent="0.35">
      <c r="DG14215" s="156"/>
    </row>
    <row r="14216" spans="111:111" ht="15" thickBot="1" x14ac:dyDescent="0.35">
      <c r="DG14216" s="156"/>
    </row>
    <row r="14217" spans="111:111" ht="15" thickBot="1" x14ac:dyDescent="0.35">
      <c r="DG14217" s="156"/>
    </row>
    <row r="14218" spans="111:111" ht="15" thickBot="1" x14ac:dyDescent="0.35">
      <c r="DG14218" s="156"/>
    </row>
    <row r="14219" spans="111:111" ht="15" thickBot="1" x14ac:dyDescent="0.35">
      <c r="DG14219" s="156"/>
    </row>
    <row r="14220" spans="111:111" ht="15" thickBot="1" x14ac:dyDescent="0.35">
      <c r="DG14220" s="156"/>
    </row>
    <row r="14221" spans="111:111" ht="15" thickBot="1" x14ac:dyDescent="0.35">
      <c r="DG14221" s="156"/>
    </row>
    <row r="14222" spans="111:111" ht="15" thickBot="1" x14ac:dyDescent="0.35">
      <c r="DG14222" s="156"/>
    </row>
    <row r="14223" spans="111:111" ht="15" thickBot="1" x14ac:dyDescent="0.35">
      <c r="DG14223" s="156"/>
    </row>
    <row r="14224" spans="111:111" ht="15" thickBot="1" x14ac:dyDescent="0.35">
      <c r="DG14224" s="156"/>
    </row>
    <row r="14225" spans="111:111" ht="15" thickBot="1" x14ac:dyDescent="0.35">
      <c r="DG14225" s="156"/>
    </row>
    <row r="14226" spans="111:111" ht="15" thickBot="1" x14ac:dyDescent="0.35">
      <c r="DG14226" s="156"/>
    </row>
    <row r="14227" spans="111:111" ht="15" thickBot="1" x14ac:dyDescent="0.35">
      <c r="DG14227" s="156"/>
    </row>
    <row r="14228" spans="111:111" ht="15" thickBot="1" x14ac:dyDescent="0.35">
      <c r="DG14228" s="156"/>
    </row>
    <row r="14229" spans="111:111" ht="15" thickBot="1" x14ac:dyDescent="0.35">
      <c r="DG14229" s="156"/>
    </row>
    <row r="14230" spans="111:111" ht="15" thickBot="1" x14ac:dyDescent="0.35">
      <c r="DG14230" s="156"/>
    </row>
    <row r="14231" spans="111:111" ht="15" thickBot="1" x14ac:dyDescent="0.35">
      <c r="DG14231" s="156"/>
    </row>
    <row r="14232" spans="111:111" ht="15" thickBot="1" x14ac:dyDescent="0.35">
      <c r="DG14232" s="156"/>
    </row>
    <row r="14233" spans="111:111" ht="15" thickBot="1" x14ac:dyDescent="0.35">
      <c r="DG14233" s="156"/>
    </row>
    <row r="14234" spans="111:111" ht="15" thickBot="1" x14ac:dyDescent="0.35">
      <c r="DG14234" s="156"/>
    </row>
    <row r="14235" spans="111:111" ht="15" thickBot="1" x14ac:dyDescent="0.35">
      <c r="DG14235" s="156"/>
    </row>
    <row r="14236" spans="111:111" ht="15" thickBot="1" x14ac:dyDescent="0.35">
      <c r="DG14236" s="156"/>
    </row>
    <row r="14237" spans="111:111" ht="15" thickBot="1" x14ac:dyDescent="0.35">
      <c r="DG14237" s="156"/>
    </row>
    <row r="14238" spans="111:111" ht="15" thickBot="1" x14ac:dyDescent="0.35">
      <c r="DG14238" s="156"/>
    </row>
    <row r="14239" spans="111:111" ht="15" thickBot="1" x14ac:dyDescent="0.35">
      <c r="DG14239" s="156"/>
    </row>
    <row r="14240" spans="111:111" ht="15" thickBot="1" x14ac:dyDescent="0.35">
      <c r="DG14240" s="156"/>
    </row>
    <row r="14241" spans="111:111" ht="15" thickBot="1" x14ac:dyDescent="0.35">
      <c r="DG14241" s="156"/>
    </row>
    <row r="14242" spans="111:111" ht="15" thickBot="1" x14ac:dyDescent="0.35">
      <c r="DG14242" s="156"/>
    </row>
    <row r="14243" spans="111:111" ht="15" thickBot="1" x14ac:dyDescent="0.35">
      <c r="DG14243" s="156"/>
    </row>
    <row r="14244" spans="111:111" ht="15" thickBot="1" x14ac:dyDescent="0.35">
      <c r="DG14244" s="156"/>
    </row>
    <row r="14245" spans="111:111" ht="15" thickBot="1" x14ac:dyDescent="0.35">
      <c r="DG14245" s="156"/>
    </row>
    <row r="14246" spans="111:111" ht="15" thickBot="1" x14ac:dyDescent="0.35">
      <c r="DG14246" s="156"/>
    </row>
    <row r="14247" spans="111:111" ht="15" thickBot="1" x14ac:dyDescent="0.35">
      <c r="DG14247" s="156"/>
    </row>
    <row r="14248" spans="111:111" ht="15" thickBot="1" x14ac:dyDescent="0.35">
      <c r="DG14248" s="156"/>
    </row>
    <row r="14249" spans="111:111" ht="15" thickBot="1" x14ac:dyDescent="0.35">
      <c r="DG14249" s="156"/>
    </row>
    <row r="14250" spans="111:111" ht="15" thickBot="1" x14ac:dyDescent="0.35">
      <c r="DG14250" s="156"/>
    </row>
    <row r="14251" spans="111:111" ht="15" thickBot="1" x14ac:dyDescent="0.35">
      <c r="DG14251" s="156"/>
    </row>
    <row r="14252" spans="111:111" ht="15" thickBot="1" x14ac:dyDescent="0.35">
      <c r="DG14252" s="156"/>
    </row>
    <row r="14253" spans="111:111" ht="15" thickBot="1" x14ac:dyDescent="0.35">
      <c r="DG14253" s="156"/>
    </row>
    <row r="14254" spans="111:111" ht="15" thickBot="1" x14ac:dyDescent="0.35">
      <c r="DG14254" s="156"/>
    </row>
    <row r="14255" spans="111:111" ht="15" thickBot="1" x14ac:dyDescent="0.35">
      <c r="DG14255" s="156"/>
    </row>
    <row r="14256" spans="111:111" ht="15" thickBot="1" x14ac:dyDescent="0.35">
      <c r="DG14256" s="156"/>
    </row>
    <row r="14257" spans="111:111" ht="15" thickBot="1" x14ac:dyDescent="0.35">
      <c r="DG14257" s="156"/>
    </row>
    <row r="14258" spans="111:111" ht="15" thickBot="1" x14ac:dyDescent="0.35">
      <c r="DG14258" s="156"/>
    </row>
    <row r="14259" spans="111:111" ht="15" thickBot="1" x14ac:dyDescent="0.35">
      <c r="DG14259" s="156"/>
    </row>
    <row r="14260" spans="111:111" ht="15" thickBot="1" x14ac:dyDescent="0.35">
      <c r="DG14260" s="156"/>
    </row>
    <row r="14261" spans="111:111" ht="15" thickBot="1" x14ac:dyDescent="0.35">
      <c r="DG14261" s="156"/>
    </row>
    <row r="14262" spans="111:111" ht="15" thickBot="1" x14ac:dyDescent="0.35">
      <c r="DG14262" s="156"/>
    </row>
    <row r="14263" spans="111:111" ht="15" thickBot="1" x14ac:dyDescent="0.35">
      <c r="DG14263" s="156"/>
    </row>
    <row r="14264" spans="111:111" ht="15" thickBot="1" x14ac:dyDescent="0.35">
      <c r="DG14264" s="156"/>
    </row>
    <row r="14265" spans="111:111" ht="15" thickBot="1" x14ac:dyDescent="0.35">
      <c r="DG14265" s="156"/>
    </row>
    <row r="14266" spans="111:111" ht="15" thickBot="1" x14ac:dyDescent="0.35">
      <c r="DG14266" s="156"/>
    </row>
    <row r="14267" spans="111:111" ht="15" thickBot="1" x14ac:dyDescent="0.35">
      <c r="DG14267" s="156"/>
    </row>
    <row r="14268" spans="111:111" ht="15" thickBot="1" x14ac:dyDescent="0.35">
      <c r="DG14268" s="156"/>
    </row>
    <row r="14269" spans="111:111" ht="15" thickBot="1" x14ac:dyDescent="0.35">
      <c r="DG14269" s="156"/>
    </row>
    <row r="14270" spans="111:111" ht="15" thickBot="1" x14ac:dyDescent="0.35">
      <c r="DG14270" s="156"/>
    </row>
    <row r="14271" spans="111:111" ht="15" thickBot="1" x14ac:dyDescent="0.35">
      <c r="DG14271" s="156"/>
    </row>
    <row r="14272" spans="111:111" ht="15" thickBot="1" x14ac:dyDescent="0.35">
      <c r="DG14272" s="156"/>
    </row>
    <row r="14273" spans="111:111" ht="15" thickBot="1" x14ac:dyDescent="0.35">
      <c r="DG14273" s="156"/>
    </row>
    <row r="14274" spans="111:111" ht="15" thickBot="1" x14ac:dyDescent="0.35">
      <c r="DG14274" s="156"/>
    </row>
    <row r="14275" spans="111:111" ht="15" thickBot="1" x14ac:dyDescent="0.35">
      <c r="DG14275" s="156"/>
    </row>
    <row r="14276" spans="111:111" ht="15" thickBot="1" x14ac:dyDescent="0.35">
      <c r="DG14276" s="156"/>
    </row>
    <row r="14277" spans="111:111" ht="15" thickBot="1" x14ac:dyDescent="0.35">
      <c r="DG14277" s="156"/>
    </row>
    <row r="14278" spans="111:111" ht="15" thickBot="1" x14ac:dyDescent="0.35">
      <c r="DG14278" s="156"/>
    </row>
    <row r="14279" spans="111:111" ht="15" thickBot="1" x14ac:dyDescent="0.35">
      <c r="DG14279" s="156"/>
    </row>
    <row r="14280" spans="111:111" ht="15" thickBot="1" x14ac:dyDescent="0.35">
      <c r="DG14280" s="156"/>
    </row>
    <row r="14281" spans="111:111" ht="15" thickBot="1" x14ac:dyDescent="0.35">
      <c r="DG14281" s="156"/>
    </row>
    <row r="14282" spans="111:111" ht="15" thickBot="1" x14ac:dyDescent="0.35">
      <c r="DG14282" s="156"/>
    </row>
    <row r="14283" spans="111:111" ht="15" thickBot="1" x14ac:dyDescent="0.35">
      <c r="DG14283" s="156"/>
    </row>
    <row r="14284" spans="111:111" ht="15" thickBot="1" x14ac:dyDescent="0.35">
      <c r="DG14284" s="156"/>
    </row>
    <row r="14285" spans="111:111" ht="15" thickBot="1" x14ac:dyDescent="0.35">
      <c r="DG14285" s="156"/>
    </row>
    <row r="14286" spans="111:111" ht="15" thickBot="1" x14ac:dyDescent="0.35">
      <c r="DG14286" s="156"/>
    </row>
    <row r="14287" spans="111:111" ht="15" thickBot="1" x14ac:dyDescent="0.35">
      <c r="DG14287" s="156"/>
    </row>
    <row r="14288" spans="111:111" ht="15" thickBot="1" x14ac:dyDescent="0.35">
      <c r="DG14288" s="156"/>
    </row>
    <row r="14289" spans="111:111" ht="15" thickBot="1" x14ac:dyDescent="0.35">
      <c r="DG14289" s="156"/>
    </row>
    <row r="14290" spans="111:111" ht="15" thickBot="1" x14ac:dyDescent="0.35">
      <c r="DG14290" s="156"/>
    </row>
    <row r="14291" spans="111:111" ht="15" thickBot="1" x14ac:dyDescent="0.35">
      <c r="DG14291" s="156"/>
    </row>
    <row r="14292" spans="111:111" ht="15" thickBot="1" x14ac:dyDescent="0.35">
      <c r="DG14292" s="156"/>
    </row>
    <row r="14293" spans="111:111" ht="15" thickBot="1" x14ac:dyDescent="0.35">
      <c r="DG14293" s="156"/>
    </row>
    <row r="14294" spans="111:111" ht="15" thickBot="1" x14ac:dyDescent="0.35">
      <c r="DG14294" s="156"/>
    </row>
    <row r="14295" spans="111:111" ht="15" thickBot="1" x14ac:dyDescent="0.35">
      <c r="DG14295" s="156"/>
    </row>
    <row r="14296" spans="111:111" ht="15" thickBot="1" x14ac:dyDescent="0.35">
      <c r="DG14296" s="156"/>
    </row>
    <row r="14297" spans="111:111" ht="15" thickBot="1" x14ac:dyDescent="0.35">
      <c r="DG14297" s="156"/>
    </row>
    <row r="14298" spans="111:111" ht="15" thickBot="1" x14ac:dyDescent="0.35">
      <c r="DG14298" s="156"/>
    </row>
    <row r="14299" spans="111:111" ht="15" thickBot="1" x14ac:dyDescent="0.35">
      <c r="DG14299" s="156"/>
    </row>
    <row r="14300" spans="111:111" ht="15" thickBot="1" x14ac:dyDescent="0.35">
      <c r="DG14300" s="156"/>
    </row>
    <row r="14301" spans="111:111" ht="15" thickBot="1" x14ac:dyDescent="0.35">
      <c r="DG14301" s="156"/>
    </row>
    <row r="14302" spans="111:111" ht="15" thickBot="1" x14ac:dyDescent="0.35">
      <c r="DG14302" s="156"/>
    </row>
    <row r="14303" spans="111:111" ht="15" thickBot="1" x14ac:dyDescent="0.35">
      <c r="DG14303" s="156"/>
    </row>
    <row r="14304" spans="111:111" ht="15" thickBot="1" x14ac:dyDescent="0.35">
      <c r="DG14304" s="156"/>
    </row>
    <row r="14305" spans="111:111" ht="15" thickBot="1" x14ac:dyDescent="0.35">
      <c r="DG14305" s="156"/>
    </row>
    <row r="14306" spans="111:111" ht="15" thickBot="1" x14ac:dyDescent="0.35">
      <c r="DG14306" s="156"/>
    </row>
    <row r="14307" spans="111:111" ht="15" thickBot="1" x14ac:dyDescent="0.35">
      <c r="DG14307" s="156"/>
    </row>
    <row r="14308" spans="111:111" ht="15" thickBot="1" x14ac:dyDescent="0.35">
      <c r="DG14308" s="156"/>
    </row>
    <row r="14309" spans="111:111" ht="15" thickBot="1" x14ac:dyDescent="0.35">
      <c r="DG14309" s="156"/>
    </row>
    <row r="14310" spans="111:111" ht="15" thickBot="1" x14ac:dyDescent="0.35">
      <c r="DG14310" s="156"/>
    </row>
    <row r="14311" spans="111:111" ht="15" thickBot="1" x14ac:dyDescent="0.35">
      <c r="DG14311" s="156"/>
    </row>
    <row r="14312" spans="111:111" ht="15" thickBot="1" x14ac:dyDescent="0.35">
      <c r="DG14312" s="156"/>
    </row>
    <row r="14313" spans="111:111" ht="15" thickBot="1" x14ac:dyDescent="0.35">
      <c r="DG14313" s="156"/>
    </row>
    <row r="14314" spans="111:111" ht="15" thickBot="1" x14ac:dyDescent="0.35">
      <c r="DG14314" s="156"/>
    </row>
    <row r="14315" spans="111:111" ht="15" thickBot="1" x14ac:dyDescent="0.35">
      <c r="DG14315" s="156"/>
    </row>
    <row r="14316" spans="111:111" ht="15" thickBot="1" x14ac:dyDescent="0.35">
      <c r="DG14316" s="156"/>
    </row>
    <row r="14317" spans="111:111" ht="15" thickBot="1" x14ac:dyDescent="0.35">
      <c r="DG14317" s="156"/>
    </row>
    <row r="14318" spans="111:111" ht="15" thickBot="1" x14ac:dyDescent="0.35">
      <c r="DG14318" s="156"/>
    </row>
    <row r="14319" spans="111:111" ht="15" thickBot="1" x14ac:dyDescent="0.35">
      <c r="DG14319" s="156"/>
    </row>
    <row r="14320" spans="111:111" ht="15" thickBot="1" x14ac:dyDescent="0.35">
      <c r="DG14320" s="156"/>
    </row>
    <row r="14321" spans="111:111" ht="15" thickBot="1" x14ac:dyDescent="0.35">
      <c r="DG14321" s="156"/>
    </row>
    <row r="14322" spans="111:111" ht="15" thickBot="1" x14ac:dyDescent="0.35">
      <c r="DG14322" s="156"/>
    </row>
    <row r="14323" spans="111:111" ht="15" thickBot="1" x14ac:dyDescent="0.35">
      <c r="DG14323" s="156"/>
    </row>
    <row r="14324" spans="111:111" ht="15" thickBot="1" x14ac:dyDescent="0.35">
      <c r="DG14324" s="156"/>
    </row>
    <row r="14325" spans="111:111" ht="15" thickBot="1" x14ac:dyDescent="0.35">
      <c r="DG14325" s="156"/>
    </row>
    <row r="14326" spans="111:111" ht="15" thickBot="1" x14ac:dyDescent="0.35">
      <c r="DG14326" s="156"/>
    </row>
    <row r="14327" spans="111:111" ht="15" thickBot="1" x14ac:dyDescent="0.35">
      <c r="DG14327" s="156"/>
    </row>
    <row r="14328" spans="111:111" ht="15" thickBot="1" x14ac:dyDescent="0.35">
      <c r="DG14328" s="156"/>
    </row>
    <row r="14329" spans="111:111" ht="15" thickBot="1" x14ac:dyDescent="0.35">
      <c r="DG14329" s="156"/>
    </row>
    <row r="14330" spans="111:111" ht="15" thickBot="1" x14ac:dyDescent="0.35">
      <c r="DG14330" s="156"/>
    </row>
    <row r="14331" spans="111:111" ht="15" thickBot="1" x14ac:dyDescent="0.35">
      <c r="DG14331" s="156"/>
    </row>
    <row r="14332" spans="111:111" ht="15" thickBot="1" x14ac:dyDescent="0.35">
      <c r="DG14332" s="156"/>
    </row>
    <row r="14333" spans="111:111" ht="15" thickBot="1" x14ac:dyDescent="0.35">
      <c r="DG14333" s="156"/>
    </row>
    <row r="14334" spans="111:111" ht="15" thickBot="1" x14ac:dyDescent="0.35">
      <c r="DG14334" s="156"/>
    </row>
    <row r="14335" spans="111:111" ht="15" thickBot="1" x14ac:dyDescent="0.35">
      <c r="DG14335" s="156"/>
    </row>
    <row r="14336" spans="111:111" ht="15" thickBot="1" x14ac:dyDescent="0.35">
      <c r="DG14336" s="156"/>
    </row>
    <row r="14337" spans="111:111" ht="15" thickBot="1" x14ac:dyDescent="0.35">
      <c r="DG14337" s="156"/>
    </row>
    <row r="14338" spans="111:111" ht="15" thickBot="1" x14ac:dyDescent="0.35">
      <c r="DG14338" s="156"/>
    </row>
    <row r="14339" spans="111:111" ht="15" thickBot="1" x14ac:dyDescent="0.35">
      <c r="DG14339" s="156"/>
    </row>
    <row r="14340" spans="111:111" ht="15" thickBot="1" x14ac:dyDescent="0.35">
      <c r="DG14340" s="156"/>
    </row>
    <row r="14341" spans="111:111" ht="15" thickBot="1" x14ac:dyDescent="0.35">
      <c r="DG14341" s="156"/>
    </row>
    <row r="14342" spans="111:111" ht="15" thickBot="1" x14ac:dyDescent="0.35">
      <c r="DG14342" s="156"/>
    </row>
    <row r="14343" spans="111:111" ht="15" thickBot="1" x14ac:dyDescent="0.35">
      <c r="DG14343" s="156"/>
    </row>
    <row r="14344" spans="111:111" ht="15" thickBot="1" x14ac:dyDescent="0.35">
      <c r="DG14344" s="156"/>
    </row>
    <row r="14345" spans="111:111" ht="15" thickBot="1" x14ac:dyDescent="0.35">
      <c r="DG14345" s="156"/>
    </row>
    <row r="14346" spans="111:111" ht="15" thickBot="1" x14ac:dyDescent="0.35">
      <c r="DG14346" s="156"/>
    </row>
    <row r="14347" spans="111:111" ht="15" thickBot="1" x14ac:dyDescent="0.35">
      <c r="DG14347" s="156"/>
    </row>
    <row r="14348" spans="111:111" ht="15" thickBot="1" x14ac:dyDescent="0.35">
      <c r="DG14348" s="156"/>
    </row>
    <row r="14349" spans="111:111" ht="15" thickBot="1" x14ac:dyDescent="0.35">
      <c r="DG14349" s="156"/>
    </row>
    <row r="14350" spans="111:111" ht="15" thickBot="1" x14ac:dyDescent="0.35">
      <c r="DG14350" s="156"/>
    </row>
    <row r="14351" spans="111:111" ht="15" thickBot="1" x14ac:dyDescent="0.35">
      <c r="DG14351" s="156"/>
    </row>
    <row r="14352" spans="111:111" ht="15" thickBot="1" x14ac:dyDescent="0.35">
      <c r="DG14352" s="156"/>
    </row>
    <row r="14353" spans="111:111" ht="15" thickBot="1" x14ac:dyDescent="0.35">
      <c r="DG14353" s="156"/>
    </row>
    <row r="14354" spans="111:111" ht="15" thickBot="1" x14ac:dyDescent="0.35">
      <c r="DG14354" s="156"/>
    </row>
    <row r="14355" spans="111:111" ht="15" thickBot="1" x14ac:dyDescent="0.35">
      <c r="DG14355" s="156"/>
    </row>
    <row r="14356" spans="111:111" ht="15" thickBot="1" x14ac:dyDescent="0.35">
      <c r="DG14356" s="156"/>
    </row>
    <row r="14357" spans="111:111" ht="15" thickBot="1" x14ac:dyDescent="0.35">
      <c r="DG14357" s="156"/>
    </row>
    <row r="14358" spans="111:111" ht="15" thickBot="1" x14ac:dyDescent="0.35">
      <c r="DG14358" s="156"/>
    </row>
    <row r="14359" spans="111:111" ht="15" thickBot="1" x14ac:dyDescent="0.35">
      <c r="DG14359" s="156"/>
    </row>
    <row r="14360" spans="111:111" ht="15" thickBot="1" x14ac:dyDescent="0.35">
      <c r="DG14360" s="156"/>
    </row>
    <row r="14361" spans="111:111" ht="15" thickBot="1" x14ac:dyDescent="0.35">
      <c r="DG14361" s="156"/>
    </row>
    <row r="14362" spans="111:111" ht="15" thickBot="1" x14ac:dyDescent="0.35">
      <c r="DG14362" s="156"/>
    </row>
    <row r="14363" spans="111:111" ht="15" thickBot="1" x14ac:dyDescent="0.35">
      <c r="DG14363" s="156"/>
    </row>
    <row r="14364" spans="111:111" ht="15" thickBot="1" x14ac:dyDescent="0.35">
      <c r="DG14364" s="156"/>
    </row>
    <row r="14365" spans="111:111" ht="15" thickBot="1" x14ac:dyDescent="0.35">
      <c r="DG14365" s="156"/>
    </row>
    <row r="14366" spans="111:111" ht="15" thickBot="1" x14ac:dyDescent="0.35">
      <c r="DG14366" s="156"/>
    </row>
    <row r="14367" spans="111:111" ht="15" thickBot="1" x14ac:dyDescent="0.35">
      <c r="DG14367" s="156"/>
    </row>
    <row r="14368" spans="111:111" ht="15" thickBot="1" x14ac:dyDescent="0.35">
      <c r="DG14368" s="156"/>
    </row>
    <row r="14369" spans="111:111" ht="15" thickBot="1" x14ac:dyDescent="0.35">
      <c r="DG14369" s="156"/>
    </row>
    <row r="14370" spans="111:111" ht="15" thickBot="1" x14ac:dyDescent="0.35">
      <c r="DG14370" s="156"/>
    </row>
    <row r="14371" spans="111:111" ht="15" thickBot="1" x14ac:dyDescent="0.35">
      <c r="DG14371" s="156"/>
    </row>
    <row r="14372" spans="111:111" ht="15" thickBot="1" x14ac:dyDescent="0.35">
      <c r="DG14372" s="156"/>
    </row>
    <row r="14373" spans="111:111" ht="15" thickBot="1" x14ac:dyDescent="0.35">
      <c r="DG14373" s="156"/>
    </row>
    <row r="14374" spans="111:111" ht="15" thickBot="1" x14ac:dyDescent="0.35">
      <c r="DG14374" s="156"/>
    </row>
    <row r="14375" spans="111:111" ht="15" thickBot="1" x14ac:dyDescent="0.35">
      <c r="DG14375" s="156"/>
    </row>
    <row r="14376" spans="111:111" ht="15" thickBot="1" x14ac:dyDescent="0.35">
      <c r="DG14376" s="156"/>
    </row>
    <row r="14377" spans="111:111" ht="15" thickBot="1" x14ac:dyDescent="0.35">
      <c r="DG14377" s="156"/>
    </row>
    <row r="14378" spans="111:111" ht="15" thickBot="1" x14ac:dyDescent="0.35">
      <c r="DG14378" s="156"/>
    </row>
    <row r="14379" spans="111:111" ht="15" thickBot="1" x14ac:dyDescent="0.35">
      <c r="DG14379" s="156"/>
    </row>
    <row r="14380" spans="111:111" ht="15" thickBot="1" x14ac:dyDescent="0.35">
      <c r="DG14380" s="156"/>
    </row>
    <row r="14381" spans="111:111" ht="15" thickBot="1" x14ac:dyDescent="0.35">
      <c r="DG14381" s="156"/>
    </row>
    <row r="14382" spans="111:111" ht="15" thickBot="1" x14ac:dyDescent="0.35">
      <c r="DG14382" s="156"/>
    </row>
    <row r="14383" spans="111:111" ht="15" thickBot="1" x14ac:dyDescent="0.35">
      <c r="DG14383" s="156"/>
    </row>
    <row r="14384" spans="111:111" ht="15" thickBot="1" x14ac:dyDescent="0.35">
      <c r="DG14384" s="156"/>
    </row>
    <row r="14385" spans="111:111" ht="15" thickBot="1" x14ac:dyDescent="0.35">
      <c r="DG14385" s="156"/>
    </row>
    <row r="14386" spans="111:111" ht="15" thickBot="1" x14ac:dyDescent="0.35">
      <c r="DG14386" s="156"/>
    </row>
    <row r="14387" spans="111:111" ht="15" thickBot="1" x14ac:dyDescent="0.35">
      <c r="DG14387" s="156"/>
    </row>
    <row r="14388" spans="111:111" ht="15" thickBot="1" x14ac:dyDescent="0.35">
      <c r="DG14388" s="156"/>
    </row>
    <row r="14389" spans="111:111" ht="15" thickBot="1" x14ac:dyDescent="0.35">
      <c r="DG14389" s="156"/>
    </row>
    <row r="14390" spans="111:111" ht="15" thickBot="1" x14ac:dyDescent="0.35">
      <c r="DG14390" s="156"/>
    </row>
    <row r="14391" spans="111:111" ht="15" thickBot="1" x14ac:dyDescent="0.35">
      <c r="DG14391" s="156"/>
    </row>
    <row r="14392" spans="111:111" ht="15" thickBot="1" x14ac:dyDescent="0.35">
      <c r="DG14392" s="156"/>
    </row>
    <row r="14393" spans="111:111" ht="15" thickBot="1" x14ac:dyDescent="0.35">
      <c r="DG14393" s="156"/>
    </row>
    <row r="14394" spans="111:111" ht="15" thickBot="1" x14ac:dyDescent="0.35">
      <c r="DG14394" s="156"/>
    </row>
    <row r="14395" spans="111:111" ht="15" thickBot="1" x14ac:dyDescent="0.35">
      <c r="DG14395" s="156"/>
    </row>
    <row r="14396" spans="111:111" ht="15" thickBot="1" x14ac:dyDescent="0.35">
      <c r="DG14396" s="156"/>
    </row>
    <row r="14397" spans="111:111" ht="15" thickBot="1" x14ac:dyDescent="0.35">
      <c r="DG14397" s="156"/>
    </row>
    <row r="14398" spans="111:111" ht="15" thickBot="1" x14ac:dyDescent="0.35">
      <c r="DG14398" s="156"/>
    </row>
    <row r="14399" spans="111:111" ht="15" thickBot="1" x14ac:dyDescent="0.35">
      <c r="DG14399" s="156"/>
    </row>
    <row r="14400" spans="111:111" ht="15" thickBot="1" x14ac:dyDescent="0.35">
      <c r="DG14400" s="156"/>
    </row>
    <row r="14401" spans="111:111" ht="15" thickBot="1" x14ac:dyDescent="0.35">
      <c r="DG14401" s="156"/>
    </row>
    <row r="14402" spans="111:111" ht="15" thickBot="1" x14ac:dyDescent="0.35">
      <c r="DG14402" s="156"/>
    </row>
    <row r="14403" spans="111:111" ht="15" thickBot="1" x14ac:dyDescent="0.35">
      <c r="DG14403" s="156"/>
    </row>
    <row r="14404" spans="111:111" ht="15" thickBot="1" x14ac:dyDescent="0.35">
      <c r="DG14404" s="156"/>
    </row>
    <row r="14405" spans="111:111" ht="15" thickBot="1" x14ac:dyDescent="0.35">
      <c r="DG14405" s="156"/>
    </row>
    <row r="14406" spans="111:111" ht="15" thickBot="1" x14ac:dyDescent="0.35">
      <c r="DG14406" s="156"/>
    </row>
    <row r="14407" spans="111:111" ht="15" thickBot="1" x14ac:dyDescent="0.35">
      <c r="DG14407" s="156"/>
    </row>
    <row r="14408" spans="111:111" ht="15" thickBot="1" x14ac:dyDescent="0.35">
      <c r="DG14408" s="156"/>
    </row>
    <row r="14409" spans="111:111" ht="15" thickBot="1" x14ac:dyDescent="0.35">
      <c r="DG14409" s="156"/>
    </row>
    <row r="14410" spans="111:111" ht="15" thickBot="1" x14ac:dyDescent="0.35">
      <c r="DG14410" s="156"/>
    </row>
    <row r="14411" spans="111:111" ht="15" thickBot="1" x14ac:dyDescent="0.35">
      <c r="DG14411" s="156"/>
    </row>
    <row r="14412" spans="111:111" ht="15" thickBot="1" x14ac:dyDescent="0.35">
      <c r="DG14412" s="156"/>
    </row>
    <row r="14413" spans="111:111" ht="15" thickBot="1" x14ac:dyDescent="0.35">
      <c r="DG14413" s="156"/>
    </row>
    <row r="14414" spans="111:111" ht="15" thickBot="1" x14ac:dyDescent="0.35">
      <c r="DG14414" s="156"/>
    </row>
    <row r="14415" spans="111:111" ht="15" thickBot="1" x14ac:dyDescent="0.35">
      <c r="DG14415" s="156"/>
    </row>
    <row r="14416" spans="111:111" ht="15" thickBot="1" x14ac:dyDescent="0.35">
      <c r="DG14416" s="156"/>
    </row>
    <row r="14417" spans="111:111" ht="15" thickBot="1" x14ac:dyDescent="0.35">
      <c r="DG14417" s="156"/>
    </row>
    <row r="14418" spans="111:111" ht="15" thickBot="1" x14ac:dyDescent="0.35">
      <c r="DG14418" s="156"/>
    </row>
    <row r="14419" spans="111:111" ht="15" thickBot="1" x14ac:dyDescent="0.35">
      <c r="DG14419" s="156"/>
    </row>
    <row r="14420" spans="111:111" ht="15" thickBot="1" x14ac:dyDescent="0.35">
      <c r="DG14420" s="156"/>
    </row>
    <row r="14421" spans="111:111" ht="15" thickBot="1" x14ac:dyDescent="0.35">
      <c r="DG14421" s="156"/>
    </row>
    <row r="14422" spans="111:111" ht="15" thickBot="1" x14ac:dyDescent="0.35">
      <c r="DG14422" s="156"/>
    </row>
    <row r="14423" spans="111:111" ht="15" thickBot="1" x14ac:dyDescent="0.35">
      <c r="DG14423" s="156"/>
    </row>
    <row r="14424" spans="111:111" ht="15" thickBot="1" x14ac:dyDescent="0.35">
      <c r="DG14424" s="156"/>
    </row>
    <row r="14425" spans="111:111" ht="15" thickBot="1" x14ac:dyDescent="0.35">
      <c r="DG14425" s="156"/>
    </row>
    <row r="14426" spans="111:111" ht="15" thickBot="1" x14ac:dyDescent="0.35">
      <c r="DG14426" s="156"/>
    </row>
    <row r="14427" spans="111:111" ht="15" thickBot="1" x14ac:dyDescent="0.35">
      <c r="DG14427" s="156"/>
    </row>
    <row r="14428" spans="111:111" ht="15" thickBot="1" x14ac:dyDescent="0.35">
      <c r="DG14428" s="156"/>
    </row>
    <row r="14429" spans="111:111" ht="15" thickBot="1" x14ac:dyDescent="0.35">
      <c r="DG14429" s="156"/>
    </row>
    <row r="14430" spans="111:111" ht="15" thickBot="1" x14ac:dyDescent="0.35">
      <c r="DG14430" s="156"/>
    </row>
    <row r="14431" spans="111:111" ht="15" thickBot="1" x14ac:dyDescent="0.35">
      <c r="DG14431" s="156"/>
    </row>
    <row r="14432" spans="111:111" ht="15" thickBot="1" x14ac:dyDescent="0.35">
      <c r="DG14432" s="156"/>
    </row>
    <row r="14433" spans="111:111" ht="15" thickBot="1" x14ac:dyDescent="0.35">
      <c r="DG14433" s="156"/>
    </row>
    <row r="14434" spans="111:111" ht="15" thickBot="1" x14ac:dyDescent="0.35">
      <c r="DG14434" s="156"/>
    </row>
    <row r="14435" spans="111:111" ht="15" thickBot="1" x14ac:dyDescent="0.35">
      <c r="DG14435" s="156"/>
    </row>
    <row r="14436" spans="111:111" ht="15" thickBot="1" x14ac:dyDescent="0.35">
      <c r="DG14436" s="156"/>
    </row>
    <row r="14437" spans="111:111" ht="15" thickBot="1" x14ac:dyDescent="0.35">
      <c r="DG14437" s="156"/>
    </row>
    <row r="14438" spans="111:111" ht="15" thickBot="1" x14ac:dyDescent="0.35">
      <c r="DG14438" s="156"/>
    </row>
    <row r="14439" spans="111:111" ht="15" thickBot="1" x14ac:dyDescent="0.35">
      <c r="DG14439" s="156"/>
    </row>
    <row r="14440" spans="111:111" ht="15" thickBot="1" x14ac:dyDescent="0.35">
      <c r="DG14440" s="156"/>
    </row>
    <row r="14441" spans="111:111" ht="15" thickBot="1" x14ac:dyDescent="0.35">
      <c r="DG14441" s="156"/>
    </row>
    <row r="14442" spans="111:111" ht="15" thickBot="1" x14ac:dyDescent="0.35">
      <c r="DG14442" s="156"/>
    </row>
    <row r="14443" spans="111:111" ht="15" thickBot="1" x14ac:dyDescent="0.35">
      <c r="DG14443" s="156"/>
    </row>
    <row r="14444" spans="111:111" ht="15" thickBot="1" x14ac:dyDescent="0.35">
      <c r="DG14444" s="156"/>
    </row>
    <row r="14445" spans="111:111" ht="15" thickBot="1" x14ac:dyDescent="0.35">
      <c r="DG14445" s="156"/>
    </row>
    <row r="14446" spans="111:111" ht="15" thickBot="1" x14ac:dyDescent="0.35">
      <c r="DG14446" s="156"/>
    </row>
    <row r="14447" spans="111:111" ht="15" thickBot="1" x14ac:dyDescent="0.35">
      <c r="DG14447" s="156"/>
    </row>
    <row r="14448" spans="111:111" ht="15" thickBot="1" x14ac:dyDescent="0.35">
      <c r="DG14448" s="156"/>
    </row>
    <row r="14449" spans="111:111" ht="15" thickBot="1" x14ac:dyDescent="0.35">
      <c r="DG14449" s="156"/>
    </row>
    <row r="14450" spans="111:111" ht="15" thickBot="1" x14ac:dyDescent="0.35">
      <c r="DG14450" s="156"/>
    </row>
    <row r="14451" spans="111:111" ht="15" thickBot="1" x14ac:dyDescent="0.35">
      <c r="DG14451" s="156"/>
    </row>
    <row r="14452" spans="111:111" ht="15" thickBot="1" x14ac:dyDescent="0.35">
      <c r="DG14452" s="156"/>
    </row>
    <row r="14453" spans="111:111" ht="15" thickBot="1" x14ac:dyDescent="0.35">
      <c r="DG14453" s="156"/>
    </row>
    <row r="14454" spans="111:111" ht="15" thickBot="1" x14ac:dyDescent="0.35">
      <c r="DG14454" s="156"/>
    </row>
    <row r="14455" spans="111:111" ht="15" thickBot="1" x14ac:dyDescent="0.35">
      <c r="DG14455" s="156"/>
    </row>
    <row r="14456" spans="111:111" ht="15" thickBot="1" x14ac:dyDescent="0.35">
      <c r="DG14456" s="156"/>
    </row>
    <row r="14457" spans="111:111" ht="15" thickBot="1" x14ac:dyDescent="0.35">
      <c r="DG14457" s="156"/>
    </row>
    <row r="14458" spans="111:111" ht="15" thickBot="1" x14ac:dyDescent="0.35">
      <c r="DG14458" s="156"/>
    </row>
    <row r="14459" spans="111:111" ht="15" thickBot="1" x14ac:dyDescent="0.35">
      <c r="DG14459" s="156"/>
    </row>
    <row r="14460" spans="111:111" ht="15" thickBot="1" x14ac:dyDescent="0.35">
      <c r="DG14460" s="156"/>
    </row>
    <row r="14461" spans="111:111" ht="15" thickBot="1" x14ac:dyDescent="0.35">
      <c r="DG14461" s="156"/>
    </row>
    <row r="14462" spans="111:111" ht="15" thickBot="1" x14ac:dyDescent="0.35">
      <c r="DG14462" s="156"/>
    </row>
    <row r="14463" spans="111:111" ht="15" thickBot="1" x14ac:dyDescent="0.35">
      <c r="DG14463" s="156"/>
    </row>
    <row r="14464" spans="111:111" ht="15" thickBot="1" x14ac:dyDescent="0.35">
      <c r="DG14464" s="156"/>
    </row>
    <row r="14465" spans="111:111" ht="15" thickBot="1" x14ac:dyDescent="0.35">
      <c r="DG14465" s="156"/>
    </row>
    <row r="14466" spans="111:111" ht="15" thickBot="1" x14ac:dyDescent="0.35">
      <c r="DG14466" s="156"/>
    </row>
    <row r="14467" spans="111:111" ht="15" thickBot="1" x14ac:dyDescent="0.35">
      <c r="DG14467" s="156"/>
    </row>
    <row r="14468" spans="111:111" ht="15" thickBot="1" x14ac:dyDescent="0.35">
      <c r="DG14468" s="156"/>
    </row>
    <row r="14469" spans="111:111" ht="15" thickBot="1" x14ac:dyDescent="0.35">
      <c r="DG14469" s="156"/>
    </row>
    <row r="14470" spans="111:111" ht="15" thickBot="1" x14ac:dyDescent="0.35">
      <c r="DG14470" s="156"/>
    </row>
    <row r="14471" spans="111:111" ht="15" thickBot="1" x14ac:dyDescent="0.35">
      <c r="DG14471" s="156"/>
    </row>
    <row r="14472" spans="111:111" ht="15" thickBot="1" x14ac:dyDescent="0.35">
      <c r="DG14472" s="156"/>
    </row>
    <row r="14473" spans="111:111" ht="15" thickBot="1" x14ac:dyDescent="0.35">
      <c r="DG14473" s="156"/>
    </row>
    <row r="14474" spans="111:111" ht="15" thickBot="1" x14ac:dyDescent="0.35">
      <c r="DG14474" s="156"/>
    </row>
    <row r="14475" spans="111:111" ht="15" thickBot="1" x14ac:dyDescent="0.35">
      <c r="DG14475" s="156"/>
    </row>
    <row r="14476" spans="111:111" ht="15" thickBot="1" x14ac:dyDescent="0.35">
      <c r="DG14476" s="156"/>
    </row>
    <row r="14477" spans="111:111" ht="15" thickBot="1" x14ac:dyDescent="0.35">
      <c r="DG14477" s="156"/>
    </row>
    <row r="14478" spans="111:111" ht="15" thickBot="1" x14ac:dyDescent="0.35">
      <c r="DG14478" s="156"/>
    </row>
    <row r="14479" spans="111:111" ht="15" thickBot="1" x14ac:dyDescent="0.35">
      <c r="DG14479" s="156"/>
    </row>
    <row r="14480" spans="111:111" ht="15" thickBot="1" x14ac:dyDescent="0.35">
      <c r="DG14480" s="156"/>
    </row>
    <row r="14481" spans="111:111" ht="15" thickBot="1" x14ac:dyDescent="0.35">
      <c r="DG14481" s="156"/>
    </row>
    <row r="14482" spans="111:111" ht="15" thickBot="1" x14ac:dyDescent="0.35">
      <c r="DG14482" s="156"/>
    </row>
    <row r="14483" spans="111:111" ht="15" thickBot="1" x14ac:dyDescent="0.35">
      <c r="DG14483" s="156"/>
    </row>
    <row r="14484" spans="111:111" ht="15" thickBot="1" x14ac:dyDescent="0.35">
      <c r="DG14484" s="156"/>
    </row>
    <row r="14485" spans="111:111" ht="15" thickBot="1" x14ac:dyDescent="0.35">
      <c r="DG14485" s="156"/>
    </row>
    <row r="14486" spans="111:111" ht="15" thickBot="1" x14ac:dyDescent="0.35">
      <c r="DG14486" s="156"/>
    </row>
    <row r="14487" spans="111:111" ht="15" thickBot="1" x14ac:dyDescent="0.35">
      <c r="DG14487" s="156"/>
    </row>
    <row r="14488" spans="111:111" ht="15" thickBot="1" x14ac:dyDescent="0.35">
      <c r="DG14488" s="156"/>
    </row>
    <row r="14489" spans="111:111" ht="15" thickBot="1" x14ac:dyDescent="0.35">
      <c r="DG14489" s="156"/>
    </row>
    <row r="14490" spans="111:111" ht="15" thickBot="1" x14ac:dyDescent="0.35">
      <c r="DG14490" s="156"/>
    </row>
    <row r="14491" spans="111:111" ht="15" thickBot="1" x14ac:dyDescent="0.35">
      <c r="DG14491" s="156"/>
    </row>
    <row r="14492" spans="111:111" ht="15" thickBot="1" x14ac:dyDescent="0.35">
      <c r="DG14492" s="156"/>
    </row>
    <row r="14493" spans="111:111" ht="15" thickBot="1" x14ac:dyDescent="0.35">
      <c r="DG14493" s="156"/>
    </row>
    <row r="14494" spans="111:111" ht="15" thickBot="1" x14ac:dyDescent="0.35">
      <c r="DG14494" s="156"/>
    </row>
    <row r="14495" spans="111:111" ht="15" thickBot="1" x14ac:dyDescent="0.35">
      <c r="DG14495" s="156"/>
    </row>
    <row r="14496" spans="111:111" ht="15" thickBot="1" x14ac:dyDescent="0.35">
      <c r="DG14496" s="156"/>
    </row>
    <row r="14497" spans="111:111" ht="15" thickBot="1" x14ac:dyDescent="0.35">
      <c r="DG14497" s="156"/>
    </row>
    <row r="14498" spans="111:111" ht="15" thickBot="1" x14ac:dyDescent="0.35">
      <c r="DG14498" s="156"/>
    </row>
    <row r="14499" spans="111:111" ht="15" thickBot="1" x14ac:dyDescent="0.35">
      <c r="DG14499" s="156"/>
    </row>
    <row r="14500" spans="111:111" ht="15" thickBot="1" x14ac:dyDescent="0.35">
      <c r="DG14500" s="156"/>
    </row>
    <row r="14501" spans="111:111" ht="15" thickBot="1" x14ac:dyDescent="0.35">
      <c r="DG14501" s="156"/>
    </row>
    <row r="14502" spans="111:111" ht="15" thickBot="1" x14ac:dyDescent="0.35">
      <c r="DG14502" s="156"/>
    </row>
    <row r="14503" spans="111:111" ht="15" thickBot="1" x14ac:dyDescent="0.35">
      <c r="DG14503" s="156"/>
    </row>
    <row r="14504" spans="111:111" ht="15" thickBot="1" x14ac:dyDescent="0.35">
      <c r="DG14504" s="156"/>
    </row>
    <row r="14505" spans="111:111" ht="15" thickBot="1" x14ac:dyDescent="0.35">
      <c r="DG14505" s="156"/>
    </row>
    <row r="14506" spans="111:111" ht="15" thickBot="1" x14ac:dyDescent="0.35">
      <c r="DG14506" s="156"/>
    </row>
    <row r="14507" spans="111:111" ht="15" thickBot="1" x14ac:dyDescent="0.35">
      <c r="DG14507" s="156"/>
    </row>
    <row r="14508" spans="111:111" ht="15" thickBot="1" x14ac:dyDescent="0.35">
      <c r="DG14508" s="156"/>
    </row>
    <row r="14509" spans="111:111" ht="15" thickBot="1" x14ac:dyDescent="0.35">
      <c r="DG14509" s="156"/>
    </row>
    <row r="14510" spans="111:111" ht="15" thickBot="1" x14ac:dyDescent="0.35">
      <c r="DG14510" s="156"/>
    </row>
    <row r="14511" spans="111:111" ht="15" thickBot="1" x14ac:dyDescent="0.35">
      <c r="DG14511" s="156"/>
    </row>
    <row r="14512" spans="111:111" ht="15" thickBot="1" x14ac:dyDescent="0.35">
      <c r="DG14512" s="156"/>
    </row>
    <row r="14513" spans="111:111" ht="15" thickBot="1" x14ac:dyDescent="0.35">
      <c r="DG14513" s="156"/>
    </row>
    <row r="14514" spans="111:111" ht="15" thickBot="1" x14ac:dyDescent="0.35">
      <c r="DG14514" s="156"/>
    </row>
    <row r="14515" spans="111:111" ht="15" thickBot="1" x14ac:dyDescent="0.35">
      <c r="DG14515" s="156"/>
    </row>
    <row r="14516" spans="111:111" ht="15" thickBot="1" x14ac:dyDescent="0.35">
      <c r="DG14516" s="156"/>
    </row>
    <row r="14517" spans="111:111" ht="15" thickBot="1" x14ac:dyDescent="0.35">
      <c r="DG14517" s="156"/>
    </row>
    <row r="14518" spans="111:111" ht="15" thickBot="1" x14ac:dyDescent="0.35">
      <c r="DG14518" s="156"/>
    </row>
    <row r="14519" spans="111:111" ht="15" thickBot="1" x14ac:dyDescent="0.35">
      <c r="DG14519" s="156"/>
    </row>
    <row r="14520" spans="111:111" ht="15" thickBot="1" x14ac:dyDescent="0.35">
      <c r="DG14520" s="156"/>
    </row>
    <row r="14521" spans="111:111" ht="15" thickBot="1" x14ac:dyDescent="0.35">
      <c r="DG14521" s="156"/>
    </row>
    <row r="14522" spans="111:111" ht="15" thickBot="1" x14ac:dyDescent="0.35">
      <c r="DG14522" s="156"/>
    </row>
    <row r="14523" spans="111:111" ht="15" thickBot="1" x14ac:dyDescent="0.35">
      <c r="DG14523" s="156"/>
    </row>
    <row r="14524" spans="111:111" ht="15" thickBot="1" x14ac:dyDescent="0.35">
      <c r="DG14524" s="156"/>
    </row>
    <row r="14525" spans="111:111" ht="15" thickBot="1" x14ac:dyDescent="0.35">
      <c r="DG14525" s="156"/>
    </row>
    <row r="14526" spans="111:111" ht="15" thickBot="1" x14ac:dyDescent="0.35">
      <c r="DG14526" s="156"/>
    </row>
    <row r="14527" spans="111:111" ht="15" thickBot="1" x14ac:dyDescent="0.35">
      <c r="DG14527" s="156"/>
    </row>
    <row r="14528" spans="111:111" ht="15" thickBot="1" x14ac:dyDescent="0.35">
      <c r="DG14528" s="156"/>
    </row>
    <row r="14529" spans="111:111" ht="15" thickBot="1" x14ac:dyDescent="0.35">
      <c r="DG14529" s="156"/>
    </row>
    <row r="14530" spans="111:111" ht="15" thickBot="1" x14ac:dyDescent="0.35">
      <c r="DG14530" s="156"/>
    </row>
    <row r="14531" spans="111:111" ht="15" thickBot="1" x14ac:dyDescent="0.35">
      <c r="DG14531" s="156"/>
    </row>
    <row r="14532" spans="111:111" ht="15" thickBot="1" x14ac:dyDescent="0.35">
      <c r="DG14532" s="156"/>
    </row>
    <row r="14533" spans="111:111" ht="15" thickBot="1" x14ac:dyDescent="0.35">
      <c r="DG14533" s="156"/>
    </row>
    <row r="14534" spans="111:111" ht="15" thickBot="1" x14ac:dyDescent="0.35">
      <c r="DG14534" s="156"/>
    </row>
    <row r="14535" spans="111:111" ht="15" thickBot="1" x14ac:dyDescent="0.35">
      <c r="DG14535" s="156"/>
    </row>
    <row r="14536" spans="111:111" ht="15" thickBot="1" x14ac:dyDescent="0.35">
      <c r="DG14536" s="156"/>
    </row>
    <row r="14537" spans="111:111" ht="15" thickBot="1" x14ac:dyDescent="0.35">
      <c r="DG14537" s="156"/>
    </row>
    <row r="14538" spans="111:111" ht="15" thickBot="1" x14ac:dyDescent="0.35">
      <c r="DG14538" s="156"/>
    </row>
    <row r="14539" spans="111:111" ht="15" thickBot="1" x14ac:dyDescent="0.35">
      <c r="DG14539" s="156"/>
    </row>
    <row r="14540" spans="111:111" ht="15" thickBot="1" x14ac:dyDescent="0.35">
      <c r="DG14540" s="156"/>
    </row>
    <row r="14541" spans="111:111" ht="15" thickBot="1" x14ac:dyDescent="0.35">
      <c r="DG14541" s="156"/>
    </row>
    <row r="14542" spans="111:111" ht="15" thickBot="1" x14ac:dyDescent="0.35">
      <c r="DG14542" s="156"/>
    </row>
    <row r="14543" spans="111:111" ht="15" thickBot="1" x14ac:dyDescent="0.35">
      <c r="DG14543" s="156"/>
    </row>
    <row r="14544" spans="111:111" ht="15" thickBot="1" x14ac:dyDescent="0.35">
      <c r="DG14544" s="156"/>
    </row>
    <row r="14545" spans="111:111" ht="15" thickBot="1" x14ac:dyDescent="0.35">
      <c r="DG14545" s="156"/>
    </row>
    <row r="14546" spans="111:111" ht="15" thickBot="1" x14ac:dyDescent="0.35">
      <c r="DG14546" s="156"/>
    </row>
    <row r="14547" spans="111:111" ht="15" thickBot="1" x14ac:dyDescent="0.35">
      <c r="DG14547" s="156"/>
    </row>
    <row r="14548" spans="111:111" ht="15" thickBot="1" x14ac:dyDescent="0.35">
      <c r="DG14548" s="156"/>
    </row>
    <row r="14549" spans="111:111" ht="15" thickBot="1" x14ac:dyDescent="0.35">
      <c r="DG14549" s="156"/>
    </row>
    <row r="14550" spans="111:111" ht="15" thickBot="1" x14ac:dyDescent="0.35">
      <c r="DG14550" s="156"/>
    </row>
    <row r="14551" spans="111:111" ht="15" thickBot="1" x14ac:dyDescent="0.35">
      <c r="DG14551" s="156"/>
    </row>
    <row r="14552" spans="111:111" ht="15" thickBot="1" x14ac:dyDescent="0.35">
      <c r="DG14552" s="156"/>
    </row>
    <row r="14553" spans="111:111" ht="15" thickBot="1" x14ac:dyDescent="0.35">
      <c r="DG14553" s="156"/>
    </row>
    <row r="14554" spans="111:111" ht="15" thickBot="1" x14ac:dyDescent="0.35">
      <c r="DG14554" s="156"/>
    </row>
    <row r="14555" spans="111:111" ht="15" thickBot="1" x14ac:dyDescent="0.35">
      <c r="DG14555" s="156"/>
    </row>
    <row r="14556" spans="111:111" ht="15" thickBot="1" x14ac:dyDescent="0.35">
      <c r="DG14556" s="156"/>
    </row>
    <row r="14557" spans="111:111" ht="15" thickBot="1" x14ac:dyDescent="0.35">
      <c r="DG14557" s="156"/>
    </row>
    <row r="14558" spans="111:111" ht="15" thickBot="1" x14ac:dyDescent="0.35">
      <c r="DG14558" s="156"/>
    </row>
    <row r="14559" spans="111:111" ht="15" thickBot="1" x14ac:dyDescent="0.35">
      <c r="DG14559" s="156"/>
    </row>
    <row r="14560" spans="111:111" ht="15" thickBot="1" x14ac:dyDescent="0.35">
      <c r="DG14560" s="156"/>
    </row>
    <row r="14561" spans="111:111" ht="15" thickBot="1" x14ac:dyDescent="0.35">
      <c r="DG14561" s="156"/>
    </row>
    <row r="14562" spans="111:111" ht="15" thickBot="1" x14ac:dyDescent="0.35">
      <c r="DG14562" s="156"/>
    </row>
    <row r="14563" spans="111:111" ht="15" thickBot="1" x14ac:dyDescent="0.35">
      <c r="DG14563" s="156"/>
    </row>
    <row r="14564" spans="111:111" ht="15" thickBot="1" x14ac:dyDescent="0.35">
      <c r="DG14564" s="156"/>
    </row>
    <row r="14565" spans="111:111" ht="15" thickBot="1" x14ac:dyDescent="0.35">
      <c r="DG14565" s="156"/>
    </row>
    <row r="14566" spans="111:111" ht="15" thickBot="1" x14ac:dyDescent="0.35">
      <c r="DG14566" s="156"/>
    </row>
    <row r="14567" spans="111:111" ht="15" thickBot="1" x14ac:dyDescent="0.35">
      <c r="DG14567" s="156"/>
    </row>
    <row r="14568" spans="111:111" ht="15" thickBot="1" x14ac:dyDescent="0.35">
      <c r="DG14568" s="156"/>
    </row>
    <row r="14569" spans="111:111" ht="15" thickBot="1" x14ac:dyDescent="0.35">
      <c r="DG14569" s="156"/>
    </row>
    <row r="14570" spans="111:111" ht="15" thickBot="1" x14ac:dyDescent="0.35">
      <c r="DG14570" s="156"/>
    </row>
    <row r="14571" spans="111:111" ht="15" thickBot="1" x14ac:dyDescent="0.35">
      <c r="DG14571" s="156"/>
    </row>
    <row r="14572" spans="111:111" ht="15" thickBot="1" x14ac:dyDescent="0.35">
      <c r="DG14572" s="156"/>
    </row>
    <row r="14573" spans="111:111" ht="15" thickBot="1" x14ac:dyDescent="0.35">
      <c r="DG14573" s="156"/>
    </row>
    <row r="14574" spans="111:111" ht="15" thickBot="1" x14ac:dyDescent="0.35">
      <c r="DG14574" s="156"/>
    </row>
    <row r="14575" spans="111:111" ht="15" thickBot="1" x14ac:dyDescent="0.35">
      <c r="DG14575" s="156"/>
    </row>
    <row r="14576" spans="111:111" ht="15" thickBot="1" x14ac:dyDescent="0.35">
      <c r="DG14576" s="156"/>
    </row>
    <row r="14577" spans="111:111" ht="15" thickBot="1" x14ac:dyDescent="0.35">
      <c r="DG14577" s="156"/>
    </row>
    <row r="14578" spans="111:111" ht="15" thickBot="1" x14ac:dyDescent="0.35">
      <c r="DG14578" s="156"/>
    </row>
    <row r="14579" spans="111:111" ht="15" thickBot="1" x14ac:dyDescent="0.35">
      <c r="DG14579" s="156"/>
    </row>
    <row r="14580" spans="111:111" ht="15" thickBot="1" x14ac:dyDescent="0.35">
      <c r="DG14580" s="156"/>
    </row>
    <row r="14581" spans="111:111" ht="15" thickBot="1" x14ac:dyDescent="0.35">
      <c r="DG14581" s="156"/>
    </row>
    <row r="14582" spans="111:111" ht="15" thickBot="1" x14ac:dyDescent="0.35">
      <c r="DG14582" s="156"/>
    </row>
    <row r="14583" spans="111:111" ht="15" thickBot="1" x14ac:dyDescent="0.35">
      <c r="DG14583" s="156"/>
    </row>
    <row r="14584" spans="111:111" ht="15" thickBot="1" x14ac:dyDescent="0.35">
      <c r="DG14584" s="156"/>
    </row>
    <row r="14585" spans="111:111" ht="15" thickBot="1" x14ac:dyDescent="0.35">
      <c r="DG14585" s="156"/>
    </row>
    <row r="14586" spans="111:111" ht="15" thickBot="1" x14ac:dyDescent="0.35">
      <c r="DG14586" s="156"/>
    </row>
    <row r="14587" spans="111:111" ht="15" thickBot="1" x14ac:dyDescent="0.35">
      <c r="DG14587" s="156"/>
    </row>
    <row r="14588" spans="111:111" ht="15" thickBot="1" x14ac:dyDescent="0.35">
      <c r="DG14588" s="156"/>
    </row>
    <row r="14589" spans="111:111" ht="15" thickBot="1" x14ac:dyDescent="0.35">
      <c r="DG14589" s="156"/>
    </row>
    <row r="14590" spans="111:111" ht="15" thickBot="1" x14ac:dyDescent="0.35">
      <c r="DG14590" s="156"/>
    </row>
    <row r="14591" spans="111:111" ht="15" thickBot="1" x14ac:dyDescent="0.35">
      <c r="DG14591" s="156"/>
    </row>
    <row r="14592" spans="111:111" ht="15" thickBot="1" x14ac:dyDescent="0.35">
      <c r="DG14592" s="156"/>
    </row>
    <row r="14593" spans="111:111" ht="15" thickBot="1" x14ac:dyDescent="0.35">
      <c r="DG14593" s="156"/>
    </row>
    <row r="14594" spans="111:111" ht="15" thickBot="1" x14ac:dyDescent="0.35">
      <c r="DG14594" s="156"/>
    </row>
    <row r="14595" spans="111:111" ht="15" thickBot="1" x14ac:dyDescent="0.35">
      <c r="DG14595" s="156"/>
    </row>
    <row r="14596" spans="111:111" ht="15" thickBot="1" x14ac:dyDescent="0.35">
      <c r="DG14596" s="156"/>
    </row>
    <row r="14597" spans="111:111" ht="15" thickBot="1" x14ac:dyDescent="0.35">
      <c r="DG14597" s="156"/>
    </row>
    <row r="14598" spans="111:111" ht="15" thickBot="1" x14ac:dyDescent="0.35">
      <c r="DG14598" s="156"/>
    </row>
    <row r="14599" spans="111:111" ht="15" thickBot="1" x14ac:dyDescent="0.35">
      <c r="DG14599" s="156"/>
    </row>
    <row r="14600" spans="111:111" ht="15" thickBot="1" x14ac:dyDescent="0.35">
      <c r="DG14600" s="156"/>
    </row>
    <row r="14601" spans="111:111" ht="15" thickBot="1" x14ac:dyDescent="0.35">
      <c r="DG14601" s="156"/>
    </row>
    <row r="14602" spans="111:111" ht="15" thickBot="1" x14ac:dyDescent="0.35">
      <c r="DG14602" s="156"/>
    </row>
    <row r="14603" spans="111:111" ht="15" thickBot="1" x14ac:dyDescent="0.35">
      <c r="DG14603" s="156"/>
    </row>
    <row r="14604" spans="111:111" ht="15" thickBot="1" x14ac:dyDescent="0.35">
      <c r="DG14604" s="156"/>
    </row>
  </sheetData>
  <mergeCells count="23">
    <mergeCell ref="DK30:DK31"/>
    <mergeCell ref="DP30:DP31"/>
    <mergeCell ref="DU30:DU31"/>
    <mergeCell ref="BL1:CD1"/>
    <mergeCell ref="CP1:CX1"/>
    <mergeCell ref="DE1:DX1"/>
    <mergeCell ref="CE1:CK1"/>
    <mergeCell ref="DK2:DX2"/>
    <mergeCell ref="DK28:DX28"/>
    <mergeCell ref="DK29:DN29"/>
    <mergeCell ref="DP29:DS29"/>
    <mergeCell ref="DU29:DX29"/>
    <mergeCell ref="DE3:DG3"/>
    <mergeCell ref="DK3:DN3"/>
    <mergeCell ref="DP3:DS3"/>
    <mergeCell ref="DU3:DX3"/>
    <mergeCell ref="DK4:DK5"/>
    <mergeCell ref="DP4:DP5"/>
    <mergeCell ref="DU4:DU5"/>
    <mergeCell ref="A1:G1"/>
    <mergeCell ref="H1:V1"/>
    <mergeCell ref="Z1:AS1"/>
    <mergeCell ref="AW1:B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929C-725C-4567-A5C4-4FD5E07BFAFA}">
  <dimension ref="A1:AD113"/>
  <sheetViews>
    <sheetView workbookViewId="0">
      <selection sqref="A1:C1"/>
    </sheetView>
  </sheetViews>
  <sheetFormatPr defaultRowHeight="14.4" x14ac:dyDescent="0.3"/>
  <cols>
    <col min="1" max="1" width="17.21875" style="40" customWidth="1"/>
    <col min="2" max="2" width="13.109375" style="40" customWidth="1"/>
    <col min="3" max="3" width="20" style="40" customWidth="1"/>
    <col min="4" max="4" width="17.5546875" style="48" customWidth="1"/>
    <col min="5" max="5" width="18" style="48" customWidth="1"/>
    <col min="6" max="6" width="18.21875" style="48" customWidth="1"/>
    <col min="7" max="7" width="17.77734375" style="40" customWidth="1"/>
    <col min="8" max="8" width="17.33203125" style="40" customWidth="1"/>
    <col min="9" max="9" width="17.88671875" style="40" customWidth="1"/>
    <col min="10" max="28" width="18.5546875" style="40" customWidth="1"/>
    <col min="29" max="29" width="23.33203125" style="40" customWidth="1"/>
    <col min="30" max="30" width="17.5546875" style="40" customWidth="1"/>
  </cols>
  <sheetData>
    <row r="1" spans="1:30" ht="15" thickBot="1" x14ac:dyDescent="0.35">
      <c r="A1" s="150" t="s">
        <v>167</v>
      </c>
      <c r="B1" s="151"/>
      <c r="C1" s="151"/>
      <c r="D1" s="45" t="s">
        <v>150</v>
      </c>
      <c r="E1" s="46" t="s">
        <v>149</v>
      </c>
      <c r="F1" s="47" t="s">
        <v>148</v>
      </c>
      <c r="G1" s="152" t="s">
        <v>36</v>
      </c>
      <c r="H1" s="153"/>
      <c r="I1" s="153"/>
      <c r="J1" s="153"/>
      <c r="K1" s="153"/>
      <c r="L1" s="153"/>
      <c r="M1" s="153"/>
      <c r="N1" s="153"/>
      <c r="O1" s="149" t="s">
        <v>171</v>
      </c>
      <c r="P1" s="149"/>
      <c r="Q1" s="149"/>
      <c r="R1" s="149"/>
      <c r="S1" s="154" t="s">
        <v>170</v>
      </c>
      <c r="T1" s="155"/>
      <c r="U1" s="155"/>
      <c r="V1" s="146" t="s">
        <v>169</v>
      </c>
      <c r="W1" s="146"/>
      <c r="X1" s="146"/>
      <c r="Y1" s="146"/>
      <c r="Z1" s="147" t="s">
        <v>168</v>
      </c>
      <c r="AA1" s="148"/>
      <c r="AB1" s="148"/>
      <c r="AC1" s="148"/>
    </row>
    <row r="2" spans="1:30" ht="41.4" x14ac:dyDescent="0.3">
      <c r="A2" s="84" t="s">
        <v>51</v>
      </c>
      <c r="B2" s="84" t="s">
        <v>52</v>
      </c>
      <c r="C2" s="84" t="s">
        <v>53</v>
      </c>
      <c r="D2" s="85" t="s">
        <v>147</v>
      </c>
      <c r="E2" s="85" t="s">
        <v>54</v>
      </c>
      <c r="F2" s="85" t="s">
        <v>55</v>
      </c>
      <c r="G2" s="86" t="s">
        <v>56</v>
      </c>
      <c r="H2" s="86" t="s">
        <v>57</v>
      </c>
      <c r="I2" s="86" t="s">
        <v>58</v>
      </c>
      <c r="J2" s="86" t="s">
        <v>59</v>
      </c>
      <c r="K2" s="86" t="s">
        <v>60</v>
      </c>
      <c r="L2" s="86" t="s">
        <v>61</v>
      </c>
      <c r="M2" s="86" t="s">
        <v>62</v>
      </c>
      <c r="N2" s="86" t="s">
        <v>158</v>
      </c>
      <c r="O2" s="84" t="s">
        <v>63</v>
      </c>
      <c r="P2" s="84" t="s">
        <v>64</v>
      </c>
      <c r="Q2" s="84" t="s">
        <v>65</v>
      </c>
      <c r="R2" s="84" t="s">
        <v>66</v>
      </c>
      <c r="S2" s="87" t="s">
        <v>67</v>
      </c>
      <c r="T2" s="87" t="s">
        <v>69</v>
      </c>
      <c r="U2" s="87" t="s">
        <v>68</v>
      </c>
      <c r="V2" s="88" t="s">
        <v>70</v>
      </c>
      <c r="W2" s="88" t="s">
        <v>71</v>
      </c>
      <c r="X2" s="88" t="s">
        <v>72</v>
      </c>
      <c r="Y2" s="88" t="s">
        <v>73</v>
      </c>
      <c r="Z2" s="89" t="s">
        <v>159</v>
      </c>
      <c r="AA2" s="89" t="s">
        <v>75</v>
      </c>
      <c r="AB2" s="89" t="s">
        <v>76</v>
      </c>
      <c r="AC2" s="89" t="s">
        <v>77</v>
      </c>
      <c r="AD2" s="84" t="s">
        <v>78</v>
      </c>
    </row>
    <row r="3" spans="1:30" x14ac:dyDescent="0.3">
      <c r="A3" s="71">
        <v>0</v>
      </c>
      <c r="B3" s="71">
        <f>IFERROR(Cotización!B3,"")</f>
        <v>1</v>
      </c>
      <c r="C3" s="71">
        <f>IFERROR(Cotización!B6,"")</f>
        <v>64</v>
      </c>
      <c r="D3" s="72">
        <f>IFERROR(Cotización!$B$12,"")</f>
        <v>1000000</v>
      </c>
      <c r="E3" s="72">
        <f>IFERROR(D3,"")</f>
        <v>1000000</v>
      </c>
      <c r="F3" s="72">
        <f>IFERROR(IF(B3&lt;=110,D3*Tablas!CH3,""),"")</f>
        <v>1000000</v>
      </c>
      <c r="G3" s="92">
        <f>IFERROR(IF(Cotización!$B$5 = "Hombre",IFERROR(IF(Cotización!$B$4 = "Temporal",IF(A3&lt;Cotización!$B$16,Tablas!Y3*Tablas!CF3,""),IF(Cotización!$B$4 = "Vitalicio",IF(A3&lt;Cotización!$B$16,Tablas!X3*Tablas!CF3,""),IF(A3&lt;Cotización!$B$16,Tablas!W3*Tablas!CF3,""))), ""),IFERROR(IF(Cotización!$B$4 = "Temporal",IF(A3&lt;Cotización!$B$16,Tablas!Y3*Tablas!CF3,""),IF(Cotización!$B$4 = "Vitalicio",IF(A3&lt;Cotización!$B$16,Tablas!X3*Tablas!CF3,""),IF(A3&lt;Cotización!$B$16,Tablas!W3*Tablas!CF3,""))), "")-IFERROR(IF(Cotización!$B$4 = "Temporal",IF(A3&lt;Cotización!$B$16,Tablas!Y3*Tablas!CF3,""),IF(Cotización!$B$4 = "Vitalicio",IF(A3&lt;Cotización!$B$16,Tablas!X3*Tablas!CF3,""),IF(A3&lt;Cotización!$B$16,Tablas!W3*Tablas!CF3,""))), "")*(0.2)),"")</f>
        <v>0.8</v>
      </c>
      <c r="H3" s="92">
        <f>IFERROR(IF(Cotización!$B$4="Temporal",Tablas!CG3*Tablas!AW3*Tablas!BK3*Cálculos!D3,IF(Cotización!$B$4="Vitalicio",Cálculos!D3*Tablas!AX3*Tablas!BJ3*Tablas!CG3,Tablas!CG3*D3*(Tablas!AY3*Tablas!BB3+Tablas!AY3*Tablas!AZ3)))," ")</f>
        <v>64.646788603993684</v>
      </c>
      <c r="I3" s="92">
        <f>IFERROR(IF(Cotización!$B$4="Temporal",Tablas!CG3*E3*Tablas!M3*Tablas!Y3,IF(Cotización!$B$4="Vitalicio",Cálculos!E3*Tablas!K3*Tablas!X3*Tablas!CG3,Tablas!CG3*E3*(Tablas!M3*Tablas!W3+Tablas!L3*Tablas!W3)))," ")</f>
        <v>0</v>
      </c>
      <c r="J3" s="92">
        <f>IFERROR(IF(Cotización!$B$4="Temporal",Tablas!CG3*F3*Tablas!BB3*Tablas!BK3,IF(Cotización!$B$4="Vitalicio",Tablas!CG3*F3*Tablas!BA3*Tablas!BJ3,Tablas!CG3*F3*(Tablas!BB3*Tablas!BK3+Tablas!AZ3*Tablas!BI3)))," ")</f>
        <v>355430.07190189353</v>
      </c>
      <c r="K3" s="92">
        <f>IFERROR((H3/G3)/(1-Tablas!CI3-Tablas!CJ3-Tablas!CK3),"")</f>
        <v>91.827824721581948</v>
      </c>
      <c r="L3" s="92">
        <f>IFERROR((I3/G3)/(1-Tablas!CI3-Tablas!CJ3-Tablas!CK3), "")</f>
        <v>0</v>
      </c>
      <c r="M3" s="92">
        <f>IFERROR((J3/G3)/(1-Tablas!CI3-Tablas!CJ3-Tablas!CK3), "")</f>
        <v>504872.26122428064</v>
      </c>
      <c r="N3" s="92">
        <f>IFERROR(SUM(K3:M3),"")</f>
        <v>504964.08904900221</v>
      </c>
      <c r="O3" s="92">
        <f>IFERROR(IF(Cotización!$B$4="Temporal",Tablas!CG3*Tablas!BR3*Tablas!CD3*Cálculos!D3,IF(Cotización!$B$4="Vitalicio",Tablas!CG3*Cálculos!D3*Tablas!BQ3*Tablas!CC3,Tablas!CG3*D3*(Tablas!BR3*Tablas!CD3+Tablas!BP3*Tablas!CB3)))," ")</f>
        <v>338.11522239263809</v>
      </c>
      <c r="P3" s="92">
        <f>IFERROR(IF(Cotización!$B$4="Temporal",Tablas!CG3*E3*Tablas!AJ3*Tablas!AV3,IF(Cotización!$B$4="Vitalicio",Tablas!CG3*Cálculos!E3*Tablas!AI3*Tablas!AT3,Tablas!CG3*E3*(Tablas!AJ3*Tablas!AV3+Tablas!AH3*Tablas!AT3)))," ")</f>
        <v>0</v>
      </c>
      <c r="Q3" s="92">
        <f>IFERROR(IF(Cotización!$B$4="Temporal",Tablas!CG3*F3*Tablas!BU3*Tablas!CD3,IF(Cotización!$B$4="Vitalicio",Tablas!CG3*F3*Tablas!BT3*Tablas!CC3,Tablas!CG3*F3*(Tablas!BU3*Tablas!CD3+Tablas!BS3*Tablas!CB3)))," ")</f>
        <v>355367.8314800614</v>
      </c>
      <c r="R3" s="92">
        <f>IFERROR(IF(Cotización!$B$4 = "Temporal",IF(A3&lt;Cotización!$B$16-1,Tablas!AV3*Tablas!CF3,""),IF(Cotización!$B$4 = "Vitalicio",IF(A3&lt;Cotización!$B$16-1,Tablas!AU3*Tablas!CF3,""),IF(A3&lt;Cotización!$B$16,Tablas!AT3*Tablas!CF3,""))), "")</f>
        <v>1</v>
      </c>
      <c r="S3" s="92">
        <f>IFERROR(K3*R3*Tablas!CF3,"")</f>
        <v>91.827824721581948</v>
      </c>
      <c r="T3" s="92">
        <f>IFERROR(L3*R3,"")</f>
        <v>0</v>
      </c>
      <c r="U3" s="92">
        <f>IFERROR(M3*R3,"")</f>
        <v>504872.26122428064</v>
      </c>
      <c r="V3" s="92">
        <f>IFERROR(O3-S3,"")</f>
        <v>246.28739767105614</v>
      </c>
      <c r="W3" s="92">
        <f>IFERROR(P3-T3,"")</f>
        <v>0</v>
      </c>
      <c r="X3" s="92">
        <f>IFERROR(Q3-U3,"")</f>
        <v>-149504.42974421923</v>
      </c>
      <c r="Y3" s="92">
        <f>IFERROR(SUM(V3:X3),"")</f>
        <v>-149258.14234654818</v>
      </c>
      <c r="Z3" s="92">
        <f>0.1*Y3</f>
        <v>-14925.814234654819</v>
      </c>
      <c r="AA3" s="92">
        <f>IFERROR(Z3/(IF(Cotización!$B$4="Temporal",Tablas!BR3*Tablas!CD3,IF(Cotización!$B$4="Vitalicio",Tablas!BQ3*Tablas!CC3,(Tablas!BR3*Tablas!CD3+Tablas!BP3*Tablas!CB3))))," ")</f>
        <v>-42316109.281180859</v>
      </c>
      <c r="AB3" s="92">
        <f>IFERROR(365*((Z3*0.5)/O3),"")</f>
        <v>-8056.310149388335</v>
      </c>
      <c r="AC3" s="92">
        <f>IFERROR(((Z3*0.5)/Q3)*365,"")</f>
        <v>-7.6651876071043246</v>
      </c>
      <c r="AD3" s="92">
        <f>IFERROR(V3+X3,"")</f>
        <v>-149258.14234654818</v>
      </c>
    </row>
    <row r="4" spans="1:30" x14ac:dyDescent="0.3">
      <c r="A4" s="71">
        <v>1</v>
      </c>
      <c r="B4" s="71">
        <f>IFERROR(B3+1,"")</f>
        <v>2</v>
      </c>
      <c r="C4" s="71">
        <f>IFERROR(IF(C3=0,0,C3-1),"")</f>
        <v>63</v>
      </c>
      <c r="D4" s="72">
        <f>IFERROR(Cotización!$B$12,"")</f>
        <v>1000000</v>
      </c>
      <c r="E4" s="72">
        <f>IFERROR(E3-E3*(0.01),"")</f>
        <v>990000</v>
      </c>
      <c r="F4" s="72">
        <f>IFERROR(IF(B4&lt;=110,D4*Tablas!CH4,""),"")</f>
        <v>1010000</v>
      </c>
      <c r="G4" s="92">
        <f>IFERROR(IF(Cotización!$B$5 = "Hombre",IFERROR(IF(Cotización!$B$4 = "Temporal",IF(A4&lt;Cotización!$B$16,Tablas!Y4*Tablas!CF4,""),IF(Cotización!$B$4 = "Vitalicio",IF(A4&lt;Cotización!$B$16,Tablas!X4*Tablas!CF4,""),IF(A4&lt;Cotización!$B$16,Tablas!W4*Tablas!CF4,""))), ""),IFERROR(IF(Cotización!$B$4 = "Temporal",IF(A4&lt;Cotización!$B$16,Tablas!Y4*Tablas!CF4,""),IF(Cotización!$B$4 = "Vitalicio",IF(A4&lt;Cotización!$B$16,Tablas!X4*Tablas!CF4,""),IF(A4&lt;Cotización!$B$16,Tablas!W4*Tablas!CF4,""))), "")-IFERROR(IF(Cotización!$B$4 = "Temporal",IF(A4&lt;Cotización!$B$16,Tablas!Y4*Tablas!CF4,""),IF(Cotización!$B$4 = "Vitalicio",IF(A4&lt;Cotización!$B$16,Tablas!X4*Tablas!CF4,""),IF(A4&lt;Cotización!$B$16,Tablas!W4*Tablas!CF4,""))), "")*(0.2)),"")</f>
        <v>0.48247539069177392</v>
      </c>
      <c r="H4" s="92">
        <f>IFERROR(IF(Cotización!$B$4="Temporal",Tablas!CG4*Tablas!AW4*Tablas!BK4*Cálculos!D4,IF(Cotización!$B$4="Vitalicio",Cálculos!D4*Tablas!AX4*Tablas!BJ4*Tablas!CG4,Tablas!CG4*D4*(Tablas!AY4*Tablas!BB4+Tablas!AY4*Tablas!AZ4)))," ")</f>
        <v>45.390435260862297</v>
      </c>
      <c r="I4" s="92">
        <f>IFERROR(IF(Cotización!$B$4="Temporal",Tablas!CG4*E4*Tablas!M4*Tablas!Y4,IF(Cotización!$B$4="Vitalicio",Cálculos!E4*Tablas!K4*Tablas!X4*Tablas!CG4,Tablas!CG4*E4*(Tablas!M4*Tablas!W4+Tablas!L4*Tablas!W4)))," ")</f>
        <v>0</v>
      </c>
      <c r="J4" s="92">
        <f>IFERROR(IF(Cotización!$B$4="Temporal",Tablas!CG4*F4*Tablas!BB4*Tablas!BK4,IF(Cotización!$B$4="Vitalicio",Tablas!CG4*F4*Tablas!BA4*Tablas!BJ4,Tablas!CG4*F4*(Tablas!BB4*Tablas!BK4+Tablas!AZ4*Tablas!BI4)))," ")</f>
        <v>140188.296821272</v>
      </c>
      <c r="K4" s="92">
        <f>IFERROR((H4/G4)/(1-Tablas!CI4-Tablas!CJ4-Tablas!CK4),"")</f>
        <v>106.9070901112825</v>
      </c>
      <c r="L4" s="92">
        <f>IFERROR((I4/G4)/(1-Tablas!CI4-Tablas!CJ4-Tablas!CK4), "")</f>
        <v>0</v>
      </c>
      <c r="M4" s="92">
        <f>IFERROR((J4/G4)/(1-Tablas!CI4-Tablas!CJ4-Tablas!CK4), "")</f>
        <v>330182.40064645349</v>
      </c>
      <c r="N4" s="92">
        <f t="shared" ref="N4:N67" si="0">IFERROR(SUM(K4:M4),"")</f>
        <v>330289.30773656478</v>
      </c>
      <c r="O4" s="92">
        <f>IFERROR(IF(Cotización!$B$4="Temporal",Tablas!CG4*Tablas!BR4*Tablas!CD4*Cálculos!D4,IF(Cotización!$B$4="Vitalicio",Tablas!CG4*Cálculos!D4*Tablas!BQ4*Tablas!CC4,Tablas!CG4*D4*(Tablas!BR4*Tablas!CD4+Tablas!BP4*Tablas!CB4)))," ")</f>
        <v>220.19698029873643</v>
      </c>
      <c r="P4" s="92">
        <f>IFERROR(IF(Cotización!$B$4="Temporal",Tablas!CG4*E4*Tablas!AJ4*Tablas!AV4,IF(Cotización!$B$4="Vitalicio",Tablas!CG4*Cálculos!E4*Tablas!AI4*Tablas!AT4,Tablas!CG4*E4*(Tablas!AJ4*Tablas!AV4+Tablas!AH4*Tablas!AT4)))," ")</f>
        <v>0</v>
      </c>
      <c r="Q4" s="92">
        <f>IFERROR(IF(Cotización!$B$4="Temporal",Tablas!CG4*F4*Tablas!BU4*Tablas!CD4,IF(Cotización!$B$4="Vitalicio",Tablas!CG4*F4*Tablas!BT4*Tablas!CC4,Tablas!CG4*F4*(Tablas!BU4*Tablas!CD4+Tablas!BS4*Tablas!CB4)))," ")</f>
        <v>140115.10798637214</v>
      </c>
      <c r="R4" s="92">
        <f>IFERROR(IF(Cotización!$B$4 = "Temporal",IF(A4&lt;Cotización!$B$16,Tablas!AV4*Tablas!CF4,""),IF(Cotización!$B$4 = "Vitalicio",IF(A4&lt;Cotización!$B$16,Tablas!AU4*Tablas!CF4,""),IF(A4&lt;Cotización!$B$16,Tablas!AT4*Tablas!CF4,""))), "")</f>
        <v>0.60288301035276082</v>
      </c>
      <c r="S4" s="92">
        <f>IFERROR(K4*R4*Tablas!CF4,"")</f>
        <v>61.783424381081161</v>
      </c>
      <c r="T4" s="92">
        <f t="shared" ref="T4:T67" si="1">IFERROR(L4*R4,"")</f>
        <v>0</v>
      </c>
      <c r="U4" s="92">
        <f t="shared" ref="U4:U67" si="2">IFERROR(M4*R4,"")</f>
        <v>199061.35966723523</v>
      </c>
      <c r="V4" s="92">
        <f t="shared" ref="V4:V67" si="3">IFERROR(O4-S4,"")</f>
        <v>158.41355591765529</v>
      </c>
      <c r="W4" s="92">
        <f t="shared" ref="W4:W67" si="4">IFERROR(P4-T4,"")</f>
        <v>0</v>
      </c>
      <c r="X4" s="92">
        <f t="shared" ref="X4:X67" si="5">IFERROR(Q4-U4,"")</f>
        <v>-58946.25168086309</v>
      </c>
      <c r="Y4" s="92">
        <f t="shared" ref="Y4:Y67" si="6">IFERROR(SUM(V4:X4),"")</f>
        <v>-58787.838124945432</v>
      </c>
      <c r="Z4" s="92">
        <f t="shared" ref="Z4:Z67" si="7">0.1*Y4</f>
        <v>-5878.7838124945438</v>
      </c>
      <c r="AA4" s="92">
        <f>IFERROR(Z4/(IF(Cotización!$B$4="Temporal",Tablas!BR4*Tablas!CD4,IF(Cotización!$B$4="Vitalicio",Tablas!BQ4*Tablas!CC4,(Tablas!BR4*Tablas!CD4+Tablas!BP4*Tablas!CB4))))," ")</f>
        <v>-24532452.91393901</v>
      </c>
      <c r="AB4" s="92">
        <f t="shared" ref="AB4:AB67" si="8">IFERROR(365*((Z4*0.5)/O4),"")</f>
        <v>-4872.3558530398741</v>
      </c>
      <c r="AC4" s="92">
        <f t="shared" ref="AC4:AC67" si="9">IFERROR(365*((Z4*0.5)/Q4),"")</f>
        <v>-7.6571189302769866</v>
      </c>
      <c r="AD4" s="92">
        <f t="shared" ref="AD4:AD67" si="10">IFERROR(V4+X4,"")</f>
        <v>-58787.838124945432</v>
      </c>
    </row>
    <row r="5" spans="1:30" x14ac:dyDescent="0.3">
      <c r="A5" s="71">
        <v>2</v>
      </c>
      <c r="B5" s="71">
        <f t="shared" ref="B5:B68" si="11">IFERROR(B4+1,"")</f>
        <v>3</v>
      </c>
      <c r="C5" s="71">
        <f t="shared" ref="C5:C68" si="12">IFERROR(IF(C4=0,0,C4-1),"")</f>
        <v>62</v>
      </c>
      <c r="D5" s="72">
        <f>IFERROR(Cotización!$B$12,"")</f>
        <v>1000000</v>
      </c>
      <c r="E5" s="72">
        <f t="shared" ref="E5:E68" si="13">IFERROR(E4-E4*(0.01),"")</f>
        <v>980100</v>
      </c>
      <c r="F5" s="72">
        <f>IFERROR(IF(B5&lt;=110,D5*Tablas!CH5,""),"")</f>
        <v>1020000</v>
      </c>
      <c r="G5" s="92">
        <f>IFERROR(IF(Cotización!$B$5 = "Hombre",IFERROR(IF(Cotización!$B$4 = "Temporal",IF(A5&lt;Cotización!$B$16,Tablas!Y5*Tablas!CF5,""),IF(Cotización!$B$4 = "Vitalicio",IF(A5&lt;Cotización!$B$16,Tablas!X5*Tablas!CF5,""),IF(A5&lt;Cotización!$B$16,Tablas!W5*Tablas!CF5,""))), ""),IFERROR(IF(Cotización!$B$4 = "Temporal",IF(A5&lt;Cotización!$B$16,Tablas!Y5*Tablas!CF5,""),IF(Cotización!$B$4 = "Vitalicio",IF(A5&lt;Cotización!$B$16,Tablas!X5*Tablas!CF5,""),IF(A5&lt;Cotización!$B$16,Tablas!W5*Tablas!CF5,""))), "")-IFERROR(IF(Cotización!$B$4 = "Temporal",IF(A5&lt;Cotización!$B$16,Tablas!Y5*Tablas!CF5,""),IF(Cotización!$B$4 = "Vitalicio",IF(A5&lt;Cotización!$B$16,Tablas!X5*Tablas!CF5,""),IF(A5&lt;Cotización!$B$16,Tablas!W5*Tablas!CF5,""))), "")*(0.2)),"")</f>
        <v>0.3514190341138681</v>
      </c>
      <c r="H5" s="92">
        <f>IFERROR(IF(Cotización!$B$4="Temporal",Tablas!CG5*Tablas!AW5*Tablas!BK5*Cálculos!D5,IF(Cotización!$B$4="Vitalicio",Cálculos!D5*Tablas!AX5*Tablas!BJ5*Tablas!CG5,Tablas!CG5*D5*(Tablas!AY5*Tablas!BB5+Tablas!AY5*Tablas!AZ5)))," ")</f>
        <v>36.722690305258752</v>
      </c>
      <c r="I5" s="92">
        <f>IFERROR(IF(Cotización!$B$4="Temporal",Tablas!CG5*E5*Tablas!M5*Tablas!Y5,IF(Cotización!$B$4="Vitalicio",Cálculos!E5*Tablas!K5*Tablas!X5*Tablas!CG5,Tablas!CG5*E5*(Tablas!M5*Tablas!W5+Tablas!L5*Tablas!W5)))," ")</f>
        <v>0</v>
      </c>
      <c r="J5" s="92">
        <f>IFERROR(IF(Cotización!$B$4="Temporal",Tablas!CG5*F5*Tablas!BB5*Tablas!BK5,IF(Cotización!$B$4="Vitalicio",Tablas!CG5*F5*Tablas!BA5*Tablas!BJ5,Tablas!CG5*F5*(Tablas!BB5*Tablas!BK5+Tablas!AZ5*Tablas!BI5)))," ")</f>
        <v>79969.923720932231</v>
      </c>
      <c r="K5" s="92">
        <f>IFERROR((H5/G5)/(1-Tablas!CI5-Tablas!CJ5-Tablas!CK5),"")</f>
        <v>118.74806382518791</v>
      </c>
      <c r="L5" s="92">
        <f>IFERROR((I5/G5)/(1-Tablas!CI5-Tablas!CJ5-Tablas!CK5), "")</f>
        <v>0</v>
      </c>
      <c r="M5" s="92">
        <f>IFERROR((J5/G5)/(1-Tablas!CI5-Tablas!CJ5-Tablas!CK5), "")</f>
        <v>258594.1696311064</v>
      </c>
      <c r="N5" s="92">
        <f t="shared" si="0"/>
        <v>258712.91769493159</v>
      </c>
      <c r="O5" s="92">
        <f>IFERROR(IF(Cotización!$B$4="Temporal",Tablas!CG5*Tablas!BR5*Tablas!CD5*Cálculos!D5,IF(Cotización!$B$4="Vitalicio",Tablas!CG5*Cálculos!D5*Tablas!BQ5*Tablas!CC5,Tablas!CG5*D5*(Tablas!BR5*Tablas!CD5+Tablas!BP5*Tablas!CB5)))," ")</f>
        <v>165.6209892094663</v>
      </c>
      <c r="P5" s="92">
        <f>IFERROR(IF(Cotización!$B$4="Temporal",Tablas!CG5*E5*Tablas!AJ5*Tablas!AV5,IF(Cotización!$B$4="Vitalicio",Tablas!CG5*Cálculos!E5*Tablas!AI5*Tablas!AT5,Tablas!CG5*E5*(Tablas!AJ5*Tablas!AV5+Tablas!AH5*Tablas!AT5)))," ")</f>
        <v>0</v>
      </c>
      <c r="Q5" s="92">
        <f>IFERROR(IF(Cotización!$B$4="Temporal",Tablas!CG5*F5*Tablas!BU5*Tablas!CD5,IF(Cotización!$B$4="Vitalicio",Tablas!CG5*F5*Tablas!BT5*Tablas!CC5,Tablas!CG5*F5*(Tablas!BU5*Tablas!CD5+Tablas!BS5*Tablas!CB5)))," ")</f>
        <v>79900.930888419025</v>
      </c>
      <c r="R5" s="92">
        <f>IFERROR(IF(Cotización!$B$4 = "Temporal",IF(A5&lt;Cotización!$B$16,Tablas!AV5*Tablas!CF5,""),IF(Cotización!$B$4 = "Vitalicio",IF(A5&lt;Cotización!$B$16,Tablas!AU5*Tablas!CF5,""),IF(A5&lt;Cotización!$B$16,Tablas!AT5*Tablas!CF5,""))), "")</f>
        <v>0.43896896945058506</v>
      </c>
      <c r="S5" s="92">
        <f>IFERROR(K5*R5*Tablas!CF5,"")</f>
        <v>47.898862691536813</v>
      </c>
      <c r="T5" s="92">
        <f t="shared" si="1"/>
        <v>0</v>
      </c>
      <c r="U5" s="92">
        <f t="shared" si="2"/>
        <v>113514.81614889656</v>
      </c>
      <c r="V5" s="92">
        <f t="shared" si="3"/>
        <v>117.7221265179295</v>
      </c>
      <c r="W5" s="92">
        <f t="shared" si="4"/>
        <v>0</v>
      </c>
      <c r="X5" s="92">
        <f t="shared" si="5"/>
        <v>-33613.885260477531</v>
      </c>
      <c r="Y5" s="92">
        <f t="shared" si="6"/>
        <v>-33496.163133959599</v>
      </c>
      <c r="Z5" s="92">
        <f t="shared" si="7"/>
        <v>-3349.6163133959599</v>
      </c>
      <c r="AA5" s="92">
        <f>IFERROR(Z5/(IF(Cotización!$B$4="Temporal",Tablas!BR5*Tablas!CD5,IF(Cotización!$B$4="Vitalicio",Tablas!BQ5*Tablas!CC5,(Tablas!BR5*Tablas!CD5+Tablas!BP5*Tablas!CB5))))," ")</f>
        <v>-17814636.02479396</v>
      </c>
      <c r="AB5" s="92">
        <f t="shared" si="8"/>
        <v>-3690.9873568115527</v>
      </c>
      <c r="AC5" s="92">
        <f t="shared" si="9"/>
        <v>-7.6507866729168024</v>
      </c>
      <c r="AD5" s="92">
        <f t="shared" si="10"/>
        <v>-33496.163133959599</v>
      </c>
    </row>
    <row r="6" spans="1:30" x14ac:dyDescent="0.3">
      <c r="A6" s="71">
        <v>3</v>
      </c>
      <c r="B6" s="71">
        <f t="shared" si="11"/>
        <v>4</v>
      </c>
      <c r="C6" s="71">
        <f t="shared" si="12"/>
        <v>61</v>
      </c>
      <c r="D6" s="72">
        <f>IFERROR(Cotización!$B$12,"")</f>
        <v>1000000</v>
      </c>
      <c r="E6" s="72">
        <f t="shared" si="13"/>
        <v>970299</v>
      </c>
      <c r="F6" s="72">
        <f>IFERROR(IF(B6&lt;=110,D6*Tablas!CH6,""),"")</f>
        <v>1030000</v>
      </c>
      <c r="G6" s="92">
        <f>IFERROR(IF(Cotización!$B$5 = "Hombre",IFERROR(IF(Cotización!$B$4 = "Temporal",IF(A6&lt;Cotización!$B$16,Tablas!Y6*Tablas!CF6,""),IF(Cotización!$B$4 = "Vitalicio",IF(A6&lt;Cotización!$B$16,Tablas!X6*Tablas!CF6,""),IF(A6&lt;Cotización!$B$16,Tablas!W6*Tablas!CF6,""))), ""),IFERROR(IF(Cotización!$B$4 = "Temporal",IF(A6&lt;Cotización!$B$16,Tablas!Y6*Tablas!CF6,""),IF(Cotización!$B$4 = "Vitalicio",IF(A6&lt;Cotización!$B$16,Tablas!X6*Tablas!CF6,""),IF(A6&lt;Cotización!$B$16,Tablas!W6*Tablas!CF6,""))), "")-IFERROR(IF(Cotización!$B$4 = "Temporal",IF(A6&lt;Cotización!$B$16,Tablas!Y6*Tablas!CF6,""),IF(Cotización!$B$4 = "Vitalicio",IF(A6&lt;Cotización!$B$16,Tablas!X6*Tablas!CF6,""),IF(A6&lt;Cotización!$B$16,Tablas!W6*Tablas!CF6,""))), "")*(0.2)),"")</f>
        <v>0.27411551844758841</v>
      </c>
      <c r="H6" s="92">
        <f>IFERROR(IF(Cotización!$B$4="Temporal",Tablas!CG6*Tablas!AW6*Tablas!BK6*Cálculos!D6,IF(Cotización!$B$4="Vitalicio",Cálculos!D6*Tablas!AX6*Tablas!BJ6*Tablas!CG6,Tablas!CG6*D6*(Tablas!AY6*Tablas!BB6+Tablas!AY6*Tablas!AZ6)))," ")</f>
        <v>31.394293672728068</v>
      </c>
      <c r="I6" s="92">
        <f>IFERROR(IF(Cotización!$B$4="Temporal",Tablas!CG6*E6*Tablas!M6*Tablas!Y6,IF(Cotización!$B$4="Vitalicio",Cálculos!E6*Tablas!K6*Tablas!X6*Tablas!CG6,Tablas!CG6*E6*(Tablas!M6*Tablas!W6+Tablas!L6*Tablas!W6)))," ")</f>
        <v>0</v>
      </c>
      <c r="J6" s="92">
        <f>IFERROR(IF(Cotización!$B$4="Temporal",Tablas!CG6*F6*Tablas!BB6*Tablas!BK6,IF(Cotización!$B$4="Vitalicio",Tablas!CG6*F6*Tablas!BA6*Tablas!BJ6,Tablas!CG6*F6*(Tablas!BB6*Tablas!BK6+Tablas!AZ6*Tablas!BI6)))," ")</f>
        <v>52604.290798964452</v>
      </c>
      <c r="K6" s="92">
        <f>IFERROR((H6/G6)/(1-Tablas!CI6-Tablas!CJ6-Tablas!CK6),"")</f>
        <v>130.14707784897041</v>
      </c>
      <c r="L6" s="92">
        <f>IFERROR((I6/G6)/(1-Tablas!CI6-Tablas!CJ6-Tablas!CK6), "")</f>
        <v>0</v>
      </c>
      <c r="M6" s="92">
        <f>IFERROR((J6/G6)/(1-Tablas!CI6-Tablas!CJ6-Tablas!CK6), "")</f>
        <v>218074.49472099502</v>
      </c>
      <c r="N6" s="92">
        <f t="shared" si="0"/>
        <v>218204.64179884398</v>
      </c>
      <c r="O6" s="92">
        <f>IFERROR(IF(Cotización!$B$4="Temporal",Tablas!CG6*Tablas!BR6*Tablas!CD6*Cálculos!D6,IF(Cotización!$B$4="Vitalicio",Tablas!CG6*Cálculos!D6*Tablas!BQ6*Tablas!CC6,Tablas!CG6*D6*(Tablas!BR6*Tablas!CD6+Tablas!BP6*Tablas!CB6)))," ")</f>
        <v>131.33068777302137</v>
      </c>
      <c r="P6" s="92">
        <f>IFERROR(IF(Cotización!$B$4="Temporal",Tablas!CG6*E6*Tablas!AJ6*Tablas!AV6,IF(Cotización!$B$4="Vitalicio",Tablas!CG6*Cálculos!E6*Tablas!AI6*Tablas!AT6,Tablas!CG6*E6*(Tablas!AJ6*Tablas!AV6+Tablas!AH6*Tablas!AT6)))," ")</f>
        <v>0</v>
      </c>
      <c r="Q6" s="92">
        <f>IFERROR(IF(Cotización!$B$4="Temporal",Tablas!CG6*F6*Tablas!BU6*Tablas!CD6,IF(Cotización!$B$4="Vitalicio",Tablas!CG6*F6*Tablas!BT6*Tablas!CC6,Tablas!CG6*F6*(Tablas!BU6*Tablas!CD6+Tablas!BS6*Tablas!CB6)))," ")</f>
        <v>52541.345620598833</v>
      </c>
      <c r="R6" s="92">
        <f>IFERROR(IF(Cotización!$B$4 = "Temporal",IF(A6&lt;Cotización!$B$16,Tablas!AV6*Tablas!CF6,""),IF(Cotización!$B$4 = "Vitalicio",IF(A6&lt;Cotización!$B$16,Tablas!AU6*Tablas!CF6,""),IF(A6&lt;Cotización!$B$16,Tablas!AT6*Tablas!CF6,""))), "")</f>
        <v>0.34229093964699109</v>
      </c>
      <c r="S6" s="92">
        <f>IFERROR(K6*R6*Tablas!CF6,"")</f>
        <v>39.239827536812335</v>
      </c>
      <c r="T6" s="92">
        <f t="shared" si="1"/>
        <v>0</v>
      </c>
      <c r="U6" s="92">
        <f t="shared" si="2"/>
        <v>74644.923711092182</v>
      </c>
      <c r="V6" s="92">
        <f t="shared" si="3"/>
        <v>92.090860236209039</v>
      </c>
      <c r="W6" s="92">
        <f t="shared" si="4"/>
        <v>0</v>
      </c>
      <c r="X6" s="92">
        <f t="shared" si="5"/>
        <v>-22103.578090493349</v>
      </c>
      <c r="Y6" s="92">
        <f t="shared" si="6"/>
        <v>-22011.487230257138</v>
      </c>
      <c r="Z6" s="92">
        <f t="shared" si="7"/>
        <v>-2201.1487230257139</v>
      </c>
      <c r="AA6" s="92">
        <f>IFERROR(Z6/(IF(Cotización!$B$4="Temporal",Tablas!BR6*Tablas!CD6,IF(Cotización!$B$4="Vitalicio",Tablas!BQ6*Tablas!CC6,(Tablas!BR6*Tablas!CD6+Tablas!BP6*Tablas!CB6))))," ")</f>
        <v>-14151838.211296476</v>
      </c>
      <c r="AB6" s="92">
        <f t="shared" si="8"/>
        <v>-3058.7644728280638</v>
      </c>
      <c r="AC6" s="92">
        <f t="shared" si="9"/>
        <v>-7.6455910522912562</v>
      </c>
      <c r="AD6" s="92">
        <f t="shared" si="10"/>
        <v>-22011.487230257138</v>
      </c>
    </row>
    <row r="7" spans="1:30" x14ac:dyDescent="0.3">
      <c r="A7" s="71">
        <v>4</v>
      </c>
      <c r="B7" s="71">
        <f t="shared" si="11"/>
        <v>5</v>
      </c>
      <c r="C7" s="71">
        <f t="shared" si="12"/>
        <v>60</v>
      </c>
      <c r="D7" s="72">
        <f>IFERROR(Cotización!$B$12,"")</f>
        <v>1000000</v>
      </c>
      <c r="E7" s="72">
        <f t="shared" si="13"/>
        <v>960596.01</v>
      </c>
      <c r="F7" s="72">
        <f>IFERROR(IF(B7&lt;=110,D7*Tablas!CH7,""),"")</f>
        <v>1040000</v>
      </c>
      <c r="G7" s="92">
        <f>IFERROR(IF(Cotización!$B$5 = "Hombre",IFERROR(IF(Cotización!$B$4 = "Temporal",IF(A7&lt;Cotización!$B$16,Tablas!Y7*Tablas!CF7,""),IF(Cotización!$B$4 = "Vitalicio",IF(A7&lt;Cotización!$B$16,Tablas!X7*Tablas!CF7,""),IF(A7&lt;Cotización!$B$16,Tablas!W7*Tablas!CF7,""))), ""),IFERROR(IF(Cotización!$B$4 = "Temporal",IF(A7&lt;Cotización!$B$16,Tablas!Y7*Tablas!CF7,""),IF(Cotización!$B$4 = "Vitalicio",IF(A7&lt;Cotización!$B$16,Tablas!X7*Tablas!CF7,""),IF(A7&lt;Cotización!$B$16,Tablas!W7*Tablas!CF7,""))), "")-IFERROR(IF(Cotización!$B$4 = "Temporal",IF(A7&lt;Cotización!$B$16,Tablas!Y7*Tablas!CF7,""),IF(Cotización!$B$4 = "Vitalicio",IF(A7&lt;Cotización!$B$16,Tablas!X7*Tablas!CF7,""),IF(A7&lt;Cotización!$B$16,Tablas!W7*Tablas!CF7,""))), "")*(0.2)),"")</f>
        <v>0.22188129191495642</v>
      </c>
      <c r="H7" s="92">
        <f>IFERROR(IF(Cotización!$B$4="Temporal",Tablas!CG7*Tablas!AW7*Tablas!BK7*Cálculos!D7,IF(Cotización!$B$4="Vitalicio",Cálculos!D7*Tablas!AX7*Tablas!BJ7*Tablas!CG7,Tablas!CG7*D7*(Tablas!AY7*Tablas!BB7+Tablas!AY7*Tablas!AZ7)))," ")</f>
        <v>27.689174147240831</v>
      </c>
      <c r="I7" s="92">
        <f>IFERROR(IF(Cotización!$B$4="Temporal",Tablas!CG7*E7*Tablas!M7*Tablas!Y7,IF(Cotización!$B$4="Vitalicio",Cálculos!E7*Tablas!K7*Tablas!X7*Tablas!CG7,Tablas!CG7*E7*(Tablas!M7*Tablas!W7+Tablas!L7*Tablas!W7)))," ")</f>
        <v>0</v>
      </c>
      <c r="J7" s="92">
        <f>IFERROR(IF(Cotización!$B$4="Temporal",Tablas!CG7*F7*Tablas!BB7*Tablas!BK7,IF(Cotización!$B$4="Vitalicio",Tablas!CG7*F7*Tablas!BA7*Tablas!BJ7,Tablas!CG7*F7*(Tablas!BB7*Tablas!BK7+Tablas!AZ7*Tablas!BI7)))," ")</f>
        <v>37380.826188295738</v>
      </c>
      <c r="K7" s="92">
        <f>IFERROR((H7/G7)/(1-Tablas!CI7-Tablas!CJ7-Tablas!CK7),"")</f>
        <v>141.80993066294479</v>
      </c>
      <c r="L7" s="92">
        <f>IFERROR((I7/G7)/(1-Tablas!CI7-Tablas!CJ7-Tablas!CK7), "")</f>
        <v>0</v>
      </c>
      <c r="M7" s="92">
        <f>IFERROR((J7/G7)/(1-Tablas!CI7-Tablas!CJ7-Tablas!CK7), "")</f>
        <v>191445.66543217181</v>
      </c>
      <c r="N7" s="92">
        <f t="shared" si="0"/>
        <v>191587.47536283475</v>
      </c>
      <c r="O7" s="92">
        <f>IFERROR(IF(Cotización!$B$4="Temporal",Tablas!CG7*Tablas!BR7*Tablas!CD7*Cálculos!D7,IF(Cotización!$B$4="Vitalicio",Tablas!CG7*Cálculos!D7*Tablas!BQ7*Tablas!CC7,Tablas!CG7*D7*(Tablas!BR7*Tablas!CD7+Tablas!BP7*Tablas!CB7)))," ")</f>
        <v>107.68690565514284</v>
      </c>
      <c r="P7" s="92">
        <f>IFERROR(IF(Cotización!$B$4="Temporal",Tablas!CG7*E7*Tablas!AJ7*Tablas!AV7,IF(Cotización!$B$4="Vitalicio",Tablas!CG7*Cálculos!E7*Tablas!AI7*Tablas!AT7,Tablas!CG7*E7*(Tablas!AJ7*Tablas!AV7+Tablas!AH7*Tablas!AT7)))," ")</f>
        <v>0</v>
      </c>
      <c r="Q7" s="92">
        <f>IFERROR(IF(Cotización!$B$4="Temporal",Tablas!CG7*F7*Tablas!BU7*Tablas!CD7,IF(Cotización!$B$4="Vitalicio",Tablas!CG7*F7*Tablas!BT7*Tablas!CC7,Tablas!CG7*F7*(Tablas!BU7*Tablas!CD7+Tablas!BS7*Tablas!CB7)))," ")</f>
        <v>37323.893163026863</v>
      </c>
      <c r="R7" s="92">
        <f>IFERROR(IF(Cotización!$B$4 = "Temporal",IF(A7&lt;Cotización!$B$16,Tablas!AV7*Tablas!CF7,""),IF(Cotización!$B$4 = "Vitalicio",IF(A7&lt;Cotización!$B$16,Tablas!AU7*Tablas!CF7,""),IF(A7&lt;Cotización!$B$16,Tablas!AT7*Tablas!CF7,""))), "")</f>
        <v>0.27697396899225579</v>
      </c>
      <c r="S7" s="92">
        <f>IFERROR(K7*R7*Tablas!CF7,"")</f>
        <v>33.16463985736241</v>
      </c>
      <c r="T7" s="92">
        <f t="shared" si="1"/>
        <v>0</v>
      </c>
      <c r="U7" s="92">
        <f t="shared" si="2"/>
        <v>53025.465801112128</v>
      </c>
      <c r="V7" s="92">
        <f t="shared" si="3"/>
        <v>74.52226579778042</v>
      </c>
      <c r="W7" s="92">
        <f t="shared" si="4"/>
        <v>0</v>
      </c>
      <c r="X7" s="92">
        <f t="shared" si="5"/>
        <v>-15701.572638085265</v>
      </c>
      <c r="Y7" s="92">
        <f t="shared" si="6"/>
        <v>-15627.050372287484</v>
      </c>
      <c r="Z7" s="92">
        <f t="shared" si="7"/>
        <v>-1562.7050372287486</v>
      </c>
      <c r="AA7" s="92">
        <f>IFERROR(Z7/(IF(Cotización!$B$4="Temporal",Tablas!BR7*Tablas!CD7,IF(Cotización!$B$4="Vitalicio",Tablas!BQ7*Tablas!CC7,(Tablas!BR7*Tablas!CD7+Tablas!BP7*Tablas!CB7))))," ")</f>
        <v>-11745627.46585189</v>
      </c>
      <c r="AB7" s="92">
        <f t="shared" si="8"/>
        <v>-2648.3597755845308</v>
      </c>
      <c r="AC7" s="92">
        <f t="shared" si="9"/>
        <v>-7.6410482703010238</v>
      </c>
      <c r="AD7" s="92">
        <f t="shared" si="10"/>
        <v>-15627.050372287484</v>
      </c>
    </row>
    <row r="8" spans="1:30" x14ac:dyDescent="0.3">
      <c r="A8" s="71">
        <v>5</v>
      </c>
      <c r="B8" s="71">
        <f t="shared" si="11"/>
        <v>6</v>
      </c>
      <c r="C8" s="71">
        <f t="shared" si="12"/>
        <v>59</v>
      </c>
      <c r="D8" s="72">
        <f>IFERROR(Cotización!$B$12,"")</f>
        <v>1000000</v>
      </c>
      <c r="E8" s="72">
        <f t="shared" si="13"/>
        <v>950990.04989999998</v>
      </c>
      <c r="F8" s="72">
        <f>IFERROR(IF(B8&lt;=110,D8*Tablas!CH8,""),"")</f>
        <v>1050000</v>
      </c>
      <c r="G8" s="92">
        <f>IFERROR(IF(Cotización!$B$5 = "Hombre",IFERROR(IF(Cotización!$B$4 = "Temporal",IF(A8&lt;Cotización!$B$16,Tablas!Y8*Tablas!CF8,""),IF(Cotización!$B$4 = "Vitalicio",IF(A8&lt;Cotización!$B$16,Tablas!X8*Tablas!CF8,""),IF(A8&lt;Cotización!$B$16,Tablas!W8*Tablas!CF8,""))), ""),IFERROR(IF(Cotización!$B$4 = "Temporal",IF(A8&lt;Cotización!$B$16,Tablas!Y8*Tablas!CF8,""),IF(Cotización!$B$4 = "Vitalicio",IF(A8&lt;Cotización!$B$16,Tablas!X8*Tablas!CF8,""),IF(A8&lt;Cotización!$B$16,Tablas!W8*Tablas!CF8,""))), "")-IFERROR(IF(Cotización!$B$4 = "Temporal",IF(A8&lt;Cotización!$B$16,Tablas!Y8*Tablas!CF8,""),IF(Cotización!$B$4 = "Vitalicio",IF(A8&lt;Cotización!$B$16,Tablas!X8*Tablas!CF8,""),IF(A8&lt;Cotización!$B$16,Tablas!W8*Tablas!CF8,""))), "")*(0.2)),"")</f>
        <v>0.18391632318419951</v>
      </c>
      <c r="H8" s="92">
        <f>IFERROR(IF(Cotización!$B$4="Temporal",Tablas!CG8*Tablas!AW8*Tablas!BK8*Cálculos!D8,IF(Cotización!$B$4="Vitalicio",Cálculos!D8*Tablas!AX8*Tablas!BJ8*Tablas!CG8,Tablas!CG8*D8*(Tablas!AY8*Tablas!BB8+Tablas!AY8*Tablas!AZ8)))," ")</f>
        <v>24.929592358774599</v>
      </c>
      <c r="I8" s="92">
        <f>IFERROR(IF(Cotización!$B$4="Temporal",Tablas!CG8*E8*Tablas!M8*Tablas!Y8,IF(Cotización!$B$4="Vitalicio",Cálculos!E8*Tablas!K8*Tablas!X8*Tablas!CG8,Tablas!CG8*E8*(Tablas!M8*Tablas!W8+Tablas!L8*Tablas!W8)))," ")</f>
        <v>0</v>
      </c>
      <c r="J8" s="92">
        <f>IFERROR(IF(Cotización!$B$4="Temporal",Tablas!CG8*F8*Tablas!BB8*Tablas!BK8,IF(Cotización!$B$4="Vitalicio",Tablas!CG8*F8*Tablas!BA8*Tablas!BJ8,Tablas!CG8*F8*(Tablas!BB8*Tablas!BK8+Tablas!AZ8*Tablas!BI8)))," ")</f>
        <v>27904.431307125029</v>
      </c>
      <c r="K8" s="92">
        <f>IFERROR((H8/G8)/(1-Tablas!CI8-Tablas!CJ8-Tablas!CK8),"")</f>
        <v>154.03245201627661</v>
      </c>
      <c r="L8" s="92">
        <f>IFERROR((I8/G8)/(1-Tablas!CI8-Tablas!CJ8-Tablas!CK8), "")</f>
        <v>0</v>
      </c>
      <c r="M8" s="92">
        <f>IFERROR((J8/G8)/(1-Tablas!CI8-Tablas!CJ8-Tablas!CK8), "")</f>
        <v>172413.08700514579</v>
      </c>
      <c r="N8" s="92">
        <f t="shared" si="0"/>
        <v>172567.11945716207</v>
      </c>
      <c r="O8" s="92">
        <f>IFERROR(IF(Cotización!$B$4="Temporal",Tablas!CG8*Tablas!BR8*Tablas!CD8*Cálculos!D8,IF(Cotización!$B$4="Vitalicio",Tablas!CG8*Cálculos!D8*Tablas!BQ8*Tablas!CC8,Tablas!CG8*D8*(Tablas!BR8*Tablas!CD8+Tablas!BP8*Tablas!CB8)))," ")</f>
        <v>90.13765087836245</v>
      </c>
      <c r="P8" s="92">
        <f>IFERROR(IF(Cotización!$B$4="Temporal",Tablas!CG8*E8*Tablas!AJ8*Tablas!AV8,IF(Cotización!$B$4="Vitalicio",Tablas!CG8*Cálculos!E8*Tablas!AI8*Tablas!AT8,Tablas!CG8*E8*(Tablas!AJ8*Tablas!AV8+Tablas!AH8*Tablas!AT8)))," ")</f>
        <v>0</v>
      </c>
      <c r="Q8" s="92">
        <f>IFERROR(IF(Cotización!$B$4="Temporal",Tablas!CG8*F8*Tablas!BU8*Tablas!CD8,IF(Cotización!$B$4="Vitalicio",Tablas!CG8*F8*Tablas!BT8*Tablas!CC8,Tablas!CG8*F8*(Tablas!BU8*Tablas!CD8+Tablas!BS8*Tablas!CB8)))," ")</f>
        <v>27853.029539555704</v>
      </c>
      <c r="R8" s="92">
        <f>IFERROR(IF(Cotización!$B$4 = "Temporal",IF(A8&lt;Cotización!$B$16,Tablas!AV8*Tablas!CF8,""),IF(Cotización!$B$4 = "Vitalicio",IF(A8&lt;Cotización!$B$16,Tablas!AU8*Tablas!CF8,""),IF(A8&lt;Cotización!$B$16,Tablas!AT8*Tablas!CF8,""))), "")</f>
        <v>0.22950814235147196</v>
      </c>
      <c r="S8" s="92">
        <f>IFERROR(K8*R8*Tablas!CF8,"")</f>
        <v>28.613595590938168</v>
      </c>
      <c r="T8" s="92">
        <f t="shared" si="1"/>
        <v>0</v>
      </c>
      <c r="U8" s="92">
        <f t="shared" si="2"/>
        <v>39570.207315633721</v>
      </c>
      <c r="V8" s="92">
        <f t="shared" si="3"/>
        <v>61.524055287424282</v>
      </c>
      <c r="W8" s="92">
        <f t="shared" si="4"/>
        <v>0</v>
      </c>
      <c r="X8" s="92">
        <f t="shared" si="5"/>
        <v>-11717.177776078017</v>
      </c>
      <c r="Y8" s="92">
        <f t="shared" si="6"/>
        <v>-11655.653720790593</v>
      </c>
      <c r="Z8" s="92">
        <f t="shared" si="7"/>
        <v>-1165.5653720790594</v>
      </c>
      <c r="AA8" s="92">
        <f>IFERROR(Z8/(IF(Cotización!$B$4="Temporal",Tablas!BR8*Tablas!CD8,IF(Cotización!$B$4="Vitalicio",Tablas!BQ8*Tablas!CC8,(Tablas!BR8*Tablas!CD8+Tablas!BP8*Tablas!CB8))))," ")</f>
        <v>-10032864.124075104</v>
      </c>
      <c r="AB8" s="92">
        <f t="shared" si="8"/>
        <v>-2359.8982038202944</v>
      </c>
      <c r="AC8" s="92">
        <f t="shared" si="9"/>
        <v>-7.6370751735404028</v>
      </c>
      <c r="AD8" s="92">
        <f t="shared" si="10"/>
        <v>-11655.653720790593</v>
      </c>
    </row>
    <row r="9" spans="1:30" x14ac:dyDescent="0.3">
      <c r="A9" s="71">
        <v>6</v>
      </c>
      <c r="B9" s="71">
        <f t="shared" si="11"/>
        <v>7</v>
      </c>
      <c r="C9" s="71">
        <f t="shared" si="12"/>
        <v>58</v>
      </c>
      <c r="D9" s="72">
        <f>IFERROR(Cotización!$B$12,"")</f>
        <v>1000000</v>
      </c>
      <c r="E9" s="72">
        <f t="shared" si="13"/>
        <v>941480.149401</v>
      </c>
      <c r="F9" s="72">
        <f>IFERROR(IF(B9&lt;=110,D9*Tablas!CH9,""),"")</f>
        <v>1060000</v>
      </c>
      <c r="G9" s="92">
        <f>IFERROR(IF(Cotización!$B$5 = "Hombre",IFERROR(IF(Cotización!$B$4 = "Temporal",IF(A9&lt;Cotización!$B$16,Tablas!Y9*Tablas!CF9,""),IF(Cotización!$B$4 = "Vitalicio",IF(A9&lt;Cotización!$B$16,Tablas!X9*Tablas!CF9,""),IF(A9&lt;Cotización!$B$16,Tablas!W9*Tablas!CF9,""))), ""),IFERROR(IF(Cotización!$B$4 = "Temporal",IF(A9&lt;Cotización!$B$16,Tablas!Y9*Tablas!CF9,""),IF(Cotización!$B$4 = "Vitalicio",IF(A9&lt;Cotización!$B$16,Tablas!X9*Tablas!CF9,""),IF(A9&lt;Cotización!$B$16,Tablas!W9*Tablas!CF9,""))), "")-IFERROR(IF(Cotización!$B$4 = "Temporal",IF(A9&lt;Cotización!$B$16,Tablas!Y9*Tablas!CF9,""),IF(Cotización!$B$4 = "Vitalicio",IF(A9&lt;Cotización!$B$16,Tablas!X9*Tablas!CF9,""),IF(A9&lt;Cotización!$B$16,Tablas!W9*Tablas!CF9,""))), "")*(0.2)),"")</f>
        <v>0.15501969366154172</v>
      </c>
      <c r="H9" s="92">
        <f>IFERROR(IF(Cotización!$B$4="Temporal",Tablas!CG9*Tablas!AW9*Tablas!BK9*Cálculos!D9,IF(Cotización!$B$4="Vitalicio",Cálculos!D9*Tablas!AX9*Tablas!BJ9*Tablas!CG9,Tablas!CG9*D9*(Tablas!AY9*Tablas!BB9+Tablas!AY9*Tablas!AZ9)))," ")</f>
        <v>22.780217003935622</v>
      </c>
      <c r="I9" s="92">
        <f>IFERROR(IF(Cotización!$B$4="Temporal",Tablas!CG9*E9*Tablas!M9*Tablas!Y9,IF(Cotización!$B$4="Vitalicio",Cálculos!E9*Tablas!K9*Tablas!X9*Tablas!CG9,Tablas!CG9*E9*(Tablas!M9*Tablas!W9+Tablas!L9*Tablas!W9)))," ")</f>
        <v>0</v>
      </c>
      <c r="J9" s="92">
        <f>IFERROR(IF(Cotización!$B$4="Temporal",Tablas!CG9*F9*Tablas!BB9*Tablas!BK9,IF(Cotización!$B$4="Vitalicio",Tablas!CG9*F9*Tablas!BA9*Tablas!BJ9,Tablas!CG9*F9*(Tablas!BB9*Tablas!BK9+Tablas!AZ9*Tablas!BI9)))," ")</f>
        <v>21558.628028131243</v>
      </c>
      <c r="K9" s="92">
        <f>IFERROR((H9/G9)/(1-Tablas!CI9-Tablas!CJ9-Tablas!CK9),"")</f>
        <v>166.98917163559807</v>
      </c>
      <c r="L9" s="92">
        <f>IFERROR((I9/G9)/(1-Tablas!CI9-Tablas!CJ9-Tablas!CK9), "")</f>
        <v>0</v>
      </c>
      <c r="M9" s="92">
        <f>IFERROR((J9/G9)/(1-Tablas!CI9-Tablas!CJ9-Tablas!CK9), "")</f>
        <v>158034.37848707326</v>
      </c>
      <c r="N9" s="92">
        <f t="shared" si="0"/>
        <v>158201.36765870886</v>
      </c>
      <c r="O9" s="92">
        <f>IFERROR(IF(Cotización!$B$4="Temporal",Tablas!CG9*Tablas!BR9*Tablas!CD9*Cálculos!D9,IF(Cotización!$B$4="Vitalicio",Tablas!CG9*Cálculos!D9*Tablas!BQ9*Tablas!CC9,Tablas!CG9*D9*(Tablas!BR9*Tablas!CD9+Tablas!BP9*Tablas!CB9)))," ")</f>
        <v>76.750427848000186</v>
      </c>
      <c r="P9" s="92">
        <f>IFERROR(IF(Cotización!$B$4="Temporal",Tablas!CG9*E9*Tablas!AJ9*Tablas!AV9,IF(Cotización!$B$4="Vitalicio",Tablas!CG9*Cálculos!E9*Tablas!AI9*Tablas!AT9,Tablas!CG9*E9*(Tablas!AJ9*Tablas!AV9+Tablas!AH9*Tablas!AT9)))," ")</f>
        <v>0</v>
      </c>
      <c r="Q9" s="92">
        <f>IFERROR(IF(Cotización!$B$4="Temporal",Tablas!CG9*F9*Tablas!BU9*Tablas!CD9,IF(Cotización!$B$4="Vitalicio",Tablas!CG9*F9*Tablas!BT9*Tablas!CC9,Tablas!CG9*F9*(Tablas!BU9*Tablas!CD9+Tablas!BS9*Tablas!CB9)))," ")</f>
        <v>21512.202241354022</v>
      </c>
      <c r="R9" s="92">
        <f>IFERROR(IF(Cotización!$B$4 = "Temporal",IF(A9&lt;Cotización!$B$16,Tablas!AV9*Tablas!CF9,""),IF(Cotización!$B$4 = "Vitalicio",IF(A9&lt;Cotización!$B$16,Tablas!AU9*Tablas!CF9,""),IF(A9&lt;Cotización!$B$16,Tablas!AT9*Tablas!CF9,""))), "")</f>
        <v>0.19338713836192203</v>
      </c>
      <c r="S9" s="92">
        <f>IFERROR(K9*R9*Tablas!CF9,"")</f>
        <v>25.055924228331708</v>
      </c>
      <c r="T9" s="92">
        <f t="shared" si="1"/>
        <v>0</v>
      </c>
      <c r="U9" s="92">
        <f t="shared" si="2"/>
        <v>30561.816218419994</v>
      </c>
      <c r="V9" s="92">
        <f t="shared" si="3"/>
        <v>51.694503619668481</v>
      </c>
      <c r="W9" s="92">
        <f t="shared" si="4"/>
        <v>0</v>
      </c>
      <c r="X9" s="92">
        <f t="shared" si="5"/>
        <v>-9049.613977065972</v>
      </c>
      <c r="Y9" s="92">
        <f t="shared" si="6"/>
        <v>-8997.9194734463035</v>
      </c>
      <c r="Z9" s="92">
        <f t="shared" si="7"/>
        <v>-899.79194734463044</v>
      </c>
      <c r="AA9" s="92">
        <f>IFERROR(Z9/(IF(Cotización!$B$4="Temporal",Tablas!BR9*Tablas!CD9,IF(Cotización!$B$4="Vitalicio",Tablas!BQ9*Tablas!CC9,(Tablas!BR9*Tablas!CD9+Tablas!BP9*Tablas!CB9))))," ")</f>
        <v>-8719433.0676809996</v>
      </c>
      <c r="AB9" s="92">
        <f t="shared" si="8"/>
        <v>-2139.558501427608</v>
      </c>
      <c r="AC9" s="92">
        <f t="shared" si="9"/>
        <v>-7.6334365281636192</v>
      </c>
      <c r="AD9" s="92">
        <f t="shared" si="10"/>
        <v>-8997.9194734463035</v>
      </c>
    </row>
    <row r="10" spans="1:30" x14ac:dyDescent="0.3">
      <c r="A10" s="71">
        <v>7</v>
      </c>
      <c r="B10" s="71">
        <f t="shared" si="11"/>
        <v>8</v>
      </c>
      <c r="C10" s="71">
        <f t="shared" si="12"/>
        <v>57</v>
      </c>
      <c r="D10" s="72">
        <f>IFERROR(Cotización!$B$12,"")</f>
        <v>1000000</v>
      </c>
      <c r="E10" s="72">
        <f t="shared" si="13"/>
        <v>932065.34790698998</v>
      </c>
      <c r="F10" s="72">
        <f>IFERROR(IF(B10&lt;=110,D10*Tablas!CH10,""),"")</f>
        <v>1070000</v>
      </c>
      <c r="G10" s="92">
        <f>IFERROR(IF(Cotización!$B$5 = "Hombre",IFERROR(IF(Cotización!$B$4 = "Temporal",IF(A10&lt;Cotización!$B$16,Tablas!Y10*Tablas!CF10,""),IF(Cotización!$B$4 = "Vitalicio",IF(A10&lt;Cotización!$B$16,Tablas!X10*Tablas!CF10,""),IF(A10&lt;Cotización!$B$16,Tablas!W10*Tablas!CF10,""))), ""),IFERROR(IF(Cotización!$B$4 = "Temporal",IF(A10&lt;Cotización!$B$16,Tablas!Y10*Tablas!CF10,""),IF(Cotización!$B$4 = "Vitalicio",IF(A10&lt;Cotización!$B$16,Tablas!X10*Tablas!CF10,""),IF(A10&lt;Cotización!$B$16,Tablas!W10*Tablas!CF10,""))), "")-IFERROR(IF(Cotización!$B$4 = "Temporal",IF(A10&lt;Cotización!$B$16,Tablas!Y10*Tablas!CF10,""),IF(Cotización!$B$4 = "Vitalicio",IF(A10&lt;Cotización!$B$16,Tablas!X10*Tablas!CF10,""),IF(A10&lt;Cotización!$B$16,Tablas!W10*Tablas!CF10,""))), "")*(0.2)),"")</f>
        <v>0.13231127963369246</v>
      </c>
      <c r="H10" s="92">
        <f>IFERROR(IF(Cotización!$B$4="Temporal",Tablas!CG10*Tablas!AW10*Tablas!BK10*Cálculos!D10,IF(Cotización!$B$4="Vitalicio",Cálculos!D10*Tablas!AX10*Tablas!BJ10*Tablas!CG10,Tablas!CG10*D10*(Tablas!AY10*Tablas!BB10+Tablas!AY10*Tablas!AZ10)))," ")</f>
        <v>21.052484728650349</v>
      </c>
      <c r="I10" s="92">
        <f>IFERROR(IF(Cotización!$B$4="Temporal",Tablas!CG10*E10*Tablas!M10*Tablas!Y10,IF(Cotización!$B$4="Vitalicio",Cálculos!E10*Tablas!K10*Tablas!X10*Tablas!CG10,Tablas!CG10*E10*(Tablas!M10*Tablas!W10+Tablas!L10*Tablas!W10)))," ")</f>
        <v>0</v>
      </c>
      <c r="J10" s="92">
        <f>IFERROR(IF(Cotización!$B$4="Temporal",Tablas!CG10*F10*Tablas!BB10*Tablas!BK10,IF(Cotización!$B$4="Vitalicio",Tablas!CG10*F10*Tablas!BA10*Tablas!BJ10,Tablas!CG10*F10*(Tablas!BB10*Tablas!BK10+Tablas!AZ10*Tablas!BI10)))," ")</f>
        <v>17081.349851646799</v>
      </c>
      <c r="K10" s="92">
        <f>IFERROR((H10/G10)/(1-Tablas!CI10-Tablas!CJ10-Tablas!CK10),"")</f>
        <v>180.81057160788791</v>
      </c>
      <c r="L10" s="92">
        <f>IFERROR((I10/G10)/(1-Tablas!CI10-Tablas!CJ10-Tablas!CK10), "")</f>
        <v>0</v>
      </c>
      <c r="M10" s="92">
        <f>IFERROR((J10/G10)/(1-Tablas!CI10-Tablas!CJ10-Tablas!CK10), "")</f>
        <v>146704.23326836296</v>
      </c>
      <c r="N10" s="92">
        <f t="shared" si="0"/>
        <v>146885.04383997087</v>
      </c>
      <c r="O10" s="92">
        <f>IFERROR(IF(Cotización!$B$4="Temporal",Tablas!CG10*Tablas!BR10*Tablas!CD10*Cálculos!D10,IF(Cotización!$B$4="Vitalicio",Tablas!CG10*Cálculos!D10*Tablas!BQ10*Tablas!CC10,Tablas!CG10*D10*(Tablas!BR10*Tablas!CD10+Tablas!BP10*Tablas!CB10)))," ")</f>
        <v>66.092524459296371</v>
      </c>
      <c r="P10" s="92">
        <f>IFERROR(IF(Cotización!$B$4="Temporal",Tablas!CG10*E10*Tablas!AJ10*Tablas!AV10,IF(Cotización!$B$4="Vitalicio",Tablas!CG10*Cálculos!E10*Tablas!AI10*Tablas!AT10,Tablas!CG10*E10*(Tablas!AJ10*Tablas!AV10+Tablas!AH10*Tablas!AT10)))," ")</f>
        <v>0</v>
      </c>
      <c r="Q10" s="92">
        <f>IFERROR(IF(Cotización!$B$4="Temporal",Tablas!CG10*F10*Tablas!BU10*Tablas!CD10,IF(Cotización!$B$4="Vitalicio",Tablas!CG10*F10*Tablas!BT10*Tablas!CC10,Tablas!CG10*F10*(Tablas!BU10*Tablas!CD10+Tablas!BS10*Tablas!CB10)))," ")</f>
        <v>17039.379841407532</v>
      </c>
      <c r="R10" s="92">
        <f>IFERROR(IF(Cotización!$B$4 = "Temporal",IF(A10&lt;Cotización!$B$16,Tablas!AV10*Tablas!CF10,""),IF(Cotización!$B$4 = "Vitalicio",IF(A10&lt;Cotización!$B$16,Tablas!AU10*Tablas!CF10,""),IF(A10&lt;Cotización!$B$16,Tablas!AT10*Tablas!CF10,""))), "")</f>
        <v>0.16500749442602766</v>
      </c>
      <c r="S10" s="92">
        <f>IFERROR(K10*R10*Tablas!CF10,"")</f>
        <v>22.189853766290593</v>
      </c>
      <c r="T10" s="92">
        <f>IFERROR(L10*R10,"")</f>
        <v>0</v>
      </c>
      <c r="U10" s="92">
        <f t="shared" si="2"/>
        <v>24207.297953304063</v>
      </c>
      <c r="V10" s="92">
        <f t="shared" si="3"/>
        <v>43.902670693005774</v>
      </c>
      <c r="W10" s="92">
        <f t="shared" si="4"/>
        <v>0</v>
      </c>
      <c r="X10" s="92">
        <f t="shared" si="5"/>
        <v>-7167.9181118965316</v>
      </c>
      <c r="Y10" s="92">
        <f t="shared" si="6"/>
        <v>-7124.0154412035263</v>
      </c>
      <c r="Z10" s="92">
        <f t="shared" si="7"/>
        <v>-712.4015441203527</v>
      </c>
      <c r="AA10" s="92">
        <f>IFERROR(Z10/(IF(Cotización!$B$4="Temporal",Tablas!BR10*Tablas!CD10,IF(Cotización!$B$4="Vitalicio",Tablas!BQ10*Tablas!CC10,(Tablas!BR10*Tablas!CD10+Tablas!BP10*Tablas!CB10))))," ")</f>
        <v>-7684787.8841882478</v>
      </c>
      <c r="AB10" s="92">
        <f t="shared" si="8"/>
        <v>-1967.1405028874956</v>
      </c>
      <c r="AC10" s="92">
        <f t="shared" si="9"/>
        <v>-7.630165124086151</v>
      </c>
      <c r="AD10" s="92">
        <f t="shared" si="10"/>
        <v>-7124.0154412035263</v>
      </c>
    </row>
    <row r="11" spans="1:30" x14ac:dyDescent="0.3">
      <c r="A11" s="71">
        <v>8</v>
      </c>
      <c r="B11" s="71">
        <f t="shared" si="11"/>
        <v>9</v>
      </c>
      <c r="C11" s="71">
        <f t="shared" si="12"/>
        <v>56</v>
      </c>
      <c r="D11" s="72">
        <f>IFERROR(Cotización!$B$12,"")</f>
        <v>1000000</v>
      </c>
      <c r="E11" s="72">
        <f t="shared" si="13"/>
        <v>922744.69442792004</v>
      </c>
      <c r="F11" s="72">
        <f>IFERROR(IF(B11&lt;=110,D11*Tablas!CH11,""),"")</f>
        <v>1080000</v>
      </c>
      <c r="G11" s="92">
        <f>IFERROR(IF(Cotización!$B$5 = "Hombre",IFERROR(IF(Cotización!$B$4 = "Temporal",IF(A11&lt;Cotización!$B$16,Tablas!Y11*Tablas!CF11,""),IF(Cotización!$B$4 = "Vitalicio",IF(A11&lt;Cotización!$B$16,Tablas!X11*Tablas!CF11,""),IF(A11&lt;Cotización!$B$16,Tablas!W11*Tablas!CF11,""))), ""),IFERROR(IF(Cotización!$B$4 = "Temporal",IF(A11&lt;Cotización!$B$16,Tablas!Y11*Tablas!CF11,""),IF(Cotización!$B$4 = "Vitalicio",IF(A11&lt;Cotización!$B$16,Tablas!X11*Tablas!CF11,""),IF(A11&lt;Cotización!$B$16,Tablas!W11*Tablas!CF11,""))), "")-IFERROR(IF(Cotización!$B$4 = "Temporal",IF(A11&lt;Cotización!$B$16,Tablas!Y11*Tablas!CF11,""),IF(Cotización!$B$4 = "Vitalicio",IF(A11&lt;Cotización!$B$16,Tablas!X11*Tablas!CF11,""),IF(A11&lt;Cotización!$B$16,Tablas!W11*Tablas!CF11,""))), "")*(0.2)),"")</f>
        <v>0.11404418687009921</v>
      </c>
      <c r="H11" s="92">
        <f>IFERROR(IF(Cotización!$B$4="Temporal",Tablas!CG11*Tablas!AW11*Tablas!BK11*Cálculos!D11,IF(Cotización!$B$4="Vitalicio",Cálculos!D11*Tablas!AX11*Tablas!BJ11*Tablas!CG11,Tablas!CG11*D11*(Tablas!AY11*Tablas!BB11+Tablas!AY11*Tablas!AZ11)))," ")</f>
        <v>19.630958636482482</v>
      </c>
      <c r="I11" s="92">
        <f>IFERROR(IF(Cotización!$B$4="Temporal",Tablas!CG11*E11*Tablas!M11*Tablas!Y11,IF(Cotización!$B$4="Vitalicio",Cálculos!E11*Tablas!K11*Tablas!X11*Tablas!CG11,Tablas!CG11*E11*(Tablas!M11*Tablas!W11+Tablas!L11*Tablas!W11)))," ")</f>
        <v>0.58425729062375376</v>
      </c>
      <c r="J11" s="92">
        <f>IFERROR(IF(Cotización!$B$4="Temporal",Tablas!CG11*F11*Tablas!BB11*Tablas!BK11,IF(Cotización!$B$4="Vitalicio",Tablas!CG11*F11*Tablas!BA11*Tablas!BJ11,Tablas!CG11*F11*(Tablas!BB11*Tablas!BK11+Tablas!AZ11*Tablas!BI11)))," ")</f>
        <v>13798.066327325643</v>
      </c>
      <c r="K11" s="92">
        <f>IFERROR((H11/G11)/(1-Tablas!CI11-Tablas!CJ11-Tablas!CK11),"")</f>
        <v>195.60758118137971</v>
      </c>
      <c r="L11" s="92">
        <f>IFERROR((I11/G11)/(1-Tablas!CI11-Tablas!CJ11-Tablas!CK11), "")</f>
        <v>5.8216798029470418</v>
      </c>
      <c r="M11" s="92">
        <f>IFERROR((J11/G11)/(1-Tablas!CI11-Tablas!CJ11-Tablas!CK11), "")</f>
        <v>137487.24294352782</v>
      </c>
      <c r="N11" s="92">
        <f t="shared" si="0"/>
        <v>137688.67220451214</v>
      </c>
      <c r="O11" s="92">
        <f>IFERROR(IF(Cotización!$B$4="Temporal",Tablas!CG11*Tablas!BR11*Tablas!CD11*Cálculos!D11,IF(Cotización!$B$4="Vitalicio",Tablas!CG11*Cálculos!D11*Tablas!BQ11*Tablas!CC11,Tablas!CG11*D11*(Tablas!BR11*Tablas!CD11+Tablas!BP11*Tablas!CB11)))," ")</f>
        <v>57.556253263054622</v>
      </c>
      <c r="P11" s="92">
        <f>IFERROR(IF(Cotización!$B$4="Temporal",Tablas!CG11*E11*Tablas!AJ11*Tablas!AV11,IF(Cotización!$B$4="Vitalicio",Tablas!CG11*Cálculos!E11*Tablas!AI11*Tablas!AT11,Tablas!CG11*E11*(Tablas!AJ11*Tablas!AV11+Tablas!AH11*Tablas!AT11)))," ")</f>
        <v>0</v>
      </c>
      <c r="Q11" s="92">
        <f>IFERROR(IF(Cotización!$B$4="Temporal",Tablas!CG11*F11*Tablas!BU11*Tablas!CD11,IF(Cotización!$B$4="Vitalicio",Tablas!CG11*F11*Tablas!BT11*Tablas!CC11,Tablas!CG11*F11*(Tablas!BU11*Tablas!CD11+Tablas!BS11*Tablas!CB11)))," ")</f>
        <v>13760.085556795028</v>
      </c>
      <c r="R11" s="92">
        <f>IFERROR(IF(Cotización!$B$4 = "Temporal",IF(A11&lt;Cotización!$B$16,Tablas!AV11*Tablas!CF11,""),IF(Cotización!$B$4 = "Vitalicio",IF(A11&lt;Cotización!$B$16,Tablas!AU11*Tablas!CF11,""),IF(A11&lt;Cotización!$B$16,Tablas!AT11*Tablas!CF11,""))), "")</f>
        <v>0.14218361540629054</v>
      </c>
      <c r="S11" s="92">
        <f>IFERROR(K11*R11*Tablas!CF11,"")</f>
        <v>19.8287167423269</v>
      </c>
      <c r="T11" s="92">
        <f t="shared" si="1"/>
        <v>0.82774748212079152</v>
      </c>
      <c r="U11" s="92">
        <f t="shared" si="2"/>
        <v>19548.433273953793</v>
      </c>
      <c r="V11" s="92">
        <f t="shared" si="3"/>
        <v>37.727536520727725</v>
      </c>
      <c r="W11" s="92">
        <f t="shared" si="4"/>
        <v>-0.82774748212079152</v>
      </c>
      <c r="X11" s="92">
        <f t="shared" si="5"/>
        <v>-5788.3477171587656</v>
      </c>
      <c r="Y11" s="92">
        <f t="shared" si="6"/>
        <v>-5751.4479281201584</v>
      </c>
      <c r="Z11" s="92">
        <f t="shared" si="7"/>
        <v>-575.14479281201591</v>
      </c>
      <c r="AA11" s="92">
        <f>IFERROR(Z11/(IF(Cotización!$B$4="Temporal",Tablas!BR11*Tablas!CD11,IF(Cotización!$B$4="Vitalicio",Tablas!BQ11*Tablas!CC11,(Tablas!BR11*Tablas!CD11+Tablas!BP11*Tablas!CB11))))," ")</f>
        <v>-6829304.4150026673</v>
      </c>
      <c r="AB11" s="92">
        <f t="shared" si="8"/>
        <v>-1823.675425995272</v>
      </c>
      <c r="AC11" s="92">
        <f t="shared" si="9"/>
        <v>-7.6281447709719687</v>
      </c>
      <c r="AD11" s="92">
        <f t="shared" si="10"/>
        <v>-5750.6201806380377</v>
      </c>
    </row>
    <row r="12" spans="1:30" x14ac:dyDescent="0.3">
      <c r="A12" s="71">
        <v>9</v>
      </c>
      <c r="B12" s="71">
        <f t="shared" si="11"/>
        <v>10</v>
      </c>
      <c r="C12" s="71">
        <f t="shared" si="12"/>
        <v>55</v>
      </c>
      <c r="D12" s="72">
        <f>IFERROR(Cotización!$B$12,"")</f>
        <v>1000000</v>
      </c>
      <c r="E12" s="72">
        <f t="shared" si="13"/>
        <v>913517.24748364079</v>
      </c>
      <c r="F12" s="72">
        <f>IFERROR(IF(B12&lt;=110,D12*Tablas!CH12,""),"")</f>
        <v>1090000</v>
      </c>
      <c r="G12" s="92">
        <f>IFERROR(IF(Cotización!$B$5 = "Hombre",IFERROR(IF(Cotización!$B$4 = "Temporal",IF(A12&lt;Cotización!$B$16,Tablas!Y12*Tablas!CF12,""),IF(Cotización!$B$4 = "Vitalicio",IF(A12&lt;Cotización!$B$16,Tablas!X12*Tablas!CF12,""),IF(A12&lt;Cotización!$B$16,Tablas!W12*Tablas!CF12,""))), ""),IFERROR(IF(Cotización!$B$4 = "Temporal",IF(A12&lt;Cotización!$B$16,Tablas!Y12*Tablas!CF12,""),IF(Cotización!$B$4 = "Vitalicio",IF(A12&lt;Cotización!$B$16,Tablas!X12*Tablas!CF12,""),IF(A12&lt;Cotización!$B$16,Tablas!W12*Tablas!CF12,""))), "")-IFERROR(IF(Cotización!$B$4 = "Temporal",IF(A12&lt;Cotización!$B$16,Tablas!Y12*Tablas!CF12,""),IF(Cotización!$B$4 = "Vitalicio",IF(A12&lt;Cotización!$B$16,Tablas!X12*Tablas!CF12,""),IF(A12&lt;Cotización!$B$16,Tablas!W12*Tablas!CF12,""))), "")*(0.2)),"")</f>
        <v>9.9084521851326102E-2</v>
      </c>
      <c r="H12" s="92">
        <f>IFERROR(IF(Cotización!$B$4="Temporal",Tablas!CG12*Tablas!AW12*Tablas!BK12*Cálculos!D12,IF(Cotización!$B$4="Vitalicio",Cálculos!D12*Tablas!AX12*Tablas!BJ12*Tablas!CG12,Tablas!CG12*D12*(Tablas!AY12*Tablas!BB12+Tablas!AY12*Tablas!AZ12)))," ")</f>
        <v>18.439941565885228</v>
      </c>
      <c r="I12" s="92">
        <f>IFERROR(IF(Cotización!$B$4="Temporal",Tablas!CG12*E12*Tablas!M12*Tablas!Y12,IF(Cotización!$B$4="Vitalicio",Cálculos!E12*Tablas!K12*Tablas!X12*Tablas!CG12,Tablas!CG12*E12*(Tablas!M12*Tablas!W12+Tablas!L12*Tablas!W12)))," ")</f>
        <v>0.55621496172675089</v>
      </c>
      <c r="J12" s="92">
        <f>IFERROR(IF(Cotización!$B$4="Temporal",Tablas!CG12*F12*Tablas!BB12*Tablas!BK12,IF(Cotización!$B$4="Vitalicio",Tablas!CG12*F12*Tablas!BA12*Tablas!BJ12,Tablas!CG12*F12*(Tablas!BB12*Tablas!BK12+Tablas!AZ12*Tablas!BI12)))," ")</f>
        <v>11322.690710849496</v>
      </c>
      <c r="K12" s="92">
        <f>IFERROR((H12/G12)/(1-Tablas!CI12-Tablas!CJ12-Tablas!CK12),"")</f>
        <v>211.4808515055862</v>
      </c>
      <c r="L12" s="92">
        <f>IFERROR((I12/G12)/(1-Tablas!CI12-Tablas!CJ12-Tablas!CK12), "")</f>
        <v>6.3790231279116005</v>
      </c>
      <c r="M12" s="92">
        <f>IFERROR((J12/G12)/(1-Tablas!CI12-Tablas!CJ12-Tablas!CK12), "")</f>
        <v>129855.74082809685</v>
      </c>
      <c r="N12" s="92">
        <f t="shared" si="0"/>
        <v>130073.60070273036</v>
      </c>
      <c r="O12" s="92">
        <f>IFERROR(IF(Cotización!$B$4="Temporal",Tablas!CG12*Tablas!BR12*Tablas!CD12*Cálculos!D12,IF(Cotización!$B$4="Vitalicio",Tablas!CG12*Cálculos!D12*Tablas!BQ12*Tablas!CC12,Tablas!CG12*D12*(Tablas!BR12*Tablas!CD12+Tablas!BP12*Tablas!CB12)))," ")</f>
        <v>50.488919503197479</v>
      </c>
      <c r="P12" s="92">
        <f>IFERROR(IF(Cotización!$B$4="Temporal",Tablas!CG12*E12*Tablas!AJ12*Tablas!AV12,IF(Cotización!$B$4="Vitalicio",Tablas!CG12*Cálculos!E12*Tablas!AI12*Tablas!AT12,Tablas!CG12*E12*(Tablas!AJ12*Tablas!AV12+Tablas!AH12*Tablas!AT12)))," ")</f>
        <v>0</v>
      </c>
      <c r="Q12" s="92">
        <f>IFERROR(IF(Cotización!$B$4="Temporal",Tablas!CG12*F12*Tablas!BU12*Tablas!CD12,IF(Cotización!$B$4="Vitalicio",Tablas!CG12*F12*Tablas!BT12*Tablas!CC12,Tablas!CG12*F12*(Tablas!BU12*Tablas!CD12+Tablas!BS12*Tablas!CB12)))," ")</f>
        <v>11288.27191353062</v>
      </c>
      <c r="R12" s="92">
        <f>IFERROR(IF(Cotización!$B$4 = "Temporal",IF(A12&lt;Cotización!$B$16,Tablas!AV12*Tablas!CF12,""),IF(Cotización!$B$4 = "Vitalicio",IF(A12&lt;Cotización!$B$16,Tablas!AU12*Tablas!CF12,""),IF(A12&lt;Cotización!$B$16,Tablas!AT12*Tablas!CF12,""))), "")</f>
        <v>0.12349726738939736</v>
      </c>
      <c r="S12" s="92">
        <f>IFERROR(K12*R12*Tablas!CF12,"")</f>
        <v>17.849259066743688</v>
      </c>
      <c r="T12" s="92">
        <f t="shared" si="1"/>
        <v>0.78779192491084882</v>
      </c>
      <c r="U12" s="92">
        <f t="shared" si="2"/>
        <v>16036.829147095759</v>
      </c>
      <c r="V12" s="92">
        <f t="shared" si="3"/>
        <v>32.639660436453795</v>
      </c>
      <c r="W12" s="92">
        <f t="shared" si="4"/>
        <v>-0.78779192491084882</v>
      </c>
      <c r="X12" s="92">
        <f t="shared" si="5"/>
        <v>-4748.5572335651395</v>
      </c>
      <c r="Y12" s="92">
        <f t="shared" si="6"/>
        <v>-4716.7053650535963</v>
      </c>
      <c r="Z12" s="92">
        <f t="shared" si="7"/>
        <v>-471.67053650535968</v>
      </c>
      <c r="AA12" s="92">
        <f>IFERROR(Z12/(IF(Cotización!$B$4="Temporal",Tablas!BR12*Tablas!CD12,IF(Cotización!$B$4="Vitalicio",Tablas!BQ12*Tablas!CC12,(Tablas!BR12*Tablas!CD12+Tablas!BP12*Tablas!CB12))))," ")</f>
        <v>-6120217.9439713601</v>
      </c>
      <c r="AB12" s="92">
        <f t="shared" si="8"/>
        <v>-1704.926026527002</v>
      </c>
      <c r="AC12" s="92">
        <f t="shared" si="9"/>
        <v>-7.6256023571729363</v>
      </c>
      <c r="AD12" s="92">
        <f t="shared" si="10"/>
        <v>-4715.9175731286859</v>
      </c>
    </row>
    <row r="13" spans="1:30" x14ac:dyDescent="0.3">
      <c r="A13" s="71">
        <v>10</v>
      </c>
      <c r="B13" s="71">
        <f t="shared" si="11"/>
        <v>11</v>
      </c>
      <c r="C13" s="71">
        <f t="shared" si="12"/>
        <v>54</v>
      </c>
      <c r="D13" s="72">
        <f>IFERROR(Cotización!$B$12,"")</f>
        <v>1000000</v>
      </c>
      <c r="E13" s="72">
        <f t="shared" si="13"/>
        <v>904382.07500880433</v>
      </c>
      <c r="F13" s="72">
        <f>IFERROR(IF(B13&lt;=110,D13*Tablas!CH13,""),"")</f>
        <v>1100000</v>
      </c>
      <c r="G13" s="92">
        <f>IFERROR(IF(Cotización!$B$5 = "Hombre",IFERROR(IF(Cotización!$B$4 = "Temporal",IF(A13&lt;Cotización!$B$16,Tablas!Y13*Tablas!CF13,""),IF(Cotización!$B$4 = "Vitalicio",IF(A13&lt;Cotización!$B$16,Tablas!X13*Tablas!CF13,""),IF(A13&lt;Cotización!$B$16,Tablas!W13*Tablas!CF13,""))), ""),IFERROR(IF(Cotización!$B$4 = "Temporal",IF(A13&lt;Cotización!$B$16,Tablas!Y13*Tablas!CF13,""),IF(Cotización!$B$4 = "Vitalicio",IF(A13&lt;Cotización!$B$16,Tablas!X13*Tablas!CF13,""),IF(A13&lt;Cotización!$B$16,Tablas!W13*Tablas!CF13,""))), "")-IFERROR(IF(Cotización!$B$4 = "Temporal",IF(A13&lt;Cotización!$B$16,Tablas!Y13*Tablas!CF13,""),IF(Cotización!$B$4 = "Vitalicio",IF(A13&lt;Cotización!$B$16,Tablas!X13*Tablas!CF13,""),IF(A13&lt;Cotización!$B$16,Tablas!W13*Tablas!CF13,""))), "")*(0.2)),"")</f>
        <v>8.6655920488844893E-2</v>
      </c>
      <c r="H13" s="92">
        <f>IFERROR(IF(Cotización!$B$4="Temporal",Tablas!CG13*Tablas!AW13*Tablas!BK13*Cálculos!D13,IF(Cotización!$B$4="Vitalicio",Cálculos!D13*Tablas!AX13*Tablas!BJ13*Tablas!CG13,Tablas!CG13*D13*(Tablas!AY13*Tablas!BB13+Tablas!AY13*Tablas!AZ13)))," ")</f>
        <v>17.427275271723907</v>
      </c>
      <c r="I13" s="92">
        <f>IFERROR(IF(Cotización!$B$4="Temporal",Tablas!CG13*E13*Tablas!M13*Tablas!Y13,IF(Cotización!$B$4="Vitalicio",Cálculos!E13*Tablas!K13*Tablas!X13*Tablas!CG13,Tablas!CG13*E13*(Tablas!M13*Tablas!W13+Tablas!L13*Tablas!W13)))," ")</f>
        <v>0.53276133567750494</v>
      </c>
      <c r="J13" s="92">
        <f>IFERROR(IF(Cotización!$B$4="Temporal",Tablas!CG13*F13*Tablas!BB13*Tablas!BK13,IF(Cotización!$B$4="Vitalicio",Tablas!CG13*F13*Tablas!BA13*Tablas!BJ13,Tablas!CG13*F13*(Tablas!BB13*Tablas!BK13+Tablas!AZ13*Tablas!BI13)))," ")</f>
        <v>9410.8098632749534</v>
      </c>
      <c r="K13" s="92">
        <f>IFERROR((H13/G13)/(1-Tablas!CI13-Tablas!CJ13-Tablas!CK13),"")</f>
        <v>228.53282023858449</v>
      </c>
      <c r="L13" s="92">
        <f>IFERROR((I13/G13)/(1-Tablas!CI13-Tablas!CJ13-Tablas!CK13), "")</f>
        <v>6.9863732946252792</v>
      </c>
      <c r="M13" s="92">
        <f>IFERROR((J13/G13)/(1-Tablas!CI13-Tablas!CJ13-Tablas!CK13), "")</f>
        <v>123408.7879631322</v>
      </c>
      <c r="N13" s="92">
        <f t="shared" si="0"/>
        <v>123644.30715666541</v>
      </c>
      <c r="O13" s="92">
        <f>IFERROR(IF(Cotización!$B$4="Temporal",Tablas!CG13*Tablas!BR13*Tablas!CD13*Cálculos!D13,IF(Cotización!$B$4="Vitalicio",Tablas!CG13*Cálculos!D13*Tablas!BQ13*Tablas!CC13,Tablas!CG13*D13*(Tablas!BR13*Tablas!CD13+Tablas!BP13*Tablas!CB13)))," ")</f>
        <v>44.559026318813537</v>
      </c>
      <c r="P13" s="92">
        <f>IFERROR(IF(Cotización!$B$4="Temporal",Tablas!CG13*E13*Tablas!AJ13*Tablas!AV13,IF(Cotización!$B$4="Vitalicio",Tablas!CG13*Cálculos!E13*Tablas!AI13*Tablas!AT13,Tablas!CG13*E13*(Tablas!AJ13*Tablas!AV13+Tablas!AH13*Tablas!AT13)))," ")</f>
        <v>8.973155296075673E-2</v>
      </c>
      <c r="Q13" s="92">
        <f>IFERROR(IF(Cotización!$B$4="Temporal",Tablas!CG13*F13*Tablas!BU13*Tablas!CD13,IF(Cotización!$B$4="Vitalicio",Tablas!CG13*F13*Tablas!BT13*Tablas!CC13,Tablas!CG13*F13*(Tablas!BU13*Tablas!CD13+Tablas!BS13*Tablas!CB13)))," ")</f>
        <v>9379.5869283746124</v>
      </c>
      <c r="R13" s="92">
        <f>IFERROR(IF(Cotización!$B$4 = "Temporal",IF(A13&lt;Cotización!$B$16,Tablas!AV13*Tablas!CF13,""),IF(Cotización!$B$4 = "Vitalicio",IF(A13&lt;Cotización!$B$16,Tablas!AU13*Tablas!CF13,""),IF(A13&lt;Cotización!$B$16,Tablas!AT13*Tablas!CF13,""))), "")</f>
        <v>0.10797641506176121</v>
      </c>
      <c r="S13" s="92">
        <f>IFERROR(K13*R13*Tablas!CF13,"")</f>
        <v>16.165967433160084</v>
      </c>
      <c r="T13" s="92">
        <f t="shared" si="1"/>
        <v>0.75436354263686334</v>
      </c>
      <c r="U13" s="92">
        <f t="shared" si="2"/>
        <v>13325.238511376043</v>
      </c>
      <c r="V13" s="92">
        <f t="shared" si="3"/>
        <v>28.393058885653453</v>
      </c>
      <c r="W13" s="92">
        <f t="shared" si="4"/>
        <v>-0.66463198967610659</v>
      </c>
      <c r="X13" s="92">
        <f t="shared" si="5"/>
        <v>-3945.6515830014305</v>
      </c>
      <c r="Y13" s="92">
        <f t="shared" si="6"/>
        <v>-3917.923156105453</v>
      </c>
      <c r="Z13" s="92">
        <f t="shared" si="7"/>
        <v>-391.7923156105453</v>
      </c>
      <c r="AA13" s="92">
        <f>IFERROR(Z13/(IF(Cotización!$B$4="Temporal",Tablas!BR13*Tablas!CD13,IF(Cotización!$B$4="Vitalicio",Tablas!BQ13*Tablas!CC13,(Tablas!BR13*Tablas!CD13+Tablas!BP13*Tablas!CB13))))," ")</f>
        <v>-5521751.5173035953</v>
      </c>
      <c r="AB13" s="92">
        <f t="shared" si="8"/>
        <v>-1604.6602339857498</v>
      </c>
      <c r="AC13" s="92">
        <f t="shared" si="9"/>
        <v>-7.6231606087705517</v>
      </c>
      <c r="AD13" s="92">
        <f t="shared" si="10"/>
        <v>-3917.2585241157772</v>
      </c>
    </row>
    <row r="14" spans="1:30" x14ac:dyDescent="0.3">
      <c r="A14" s="71">
        <v>11</v>
      </c>
      <c r="B14" s="71">
        <f t="shared" si="11"/>
        <v>12</v>
      </c>
      <c r="C14" s="71">
        <f t="shared" si="12"/>
        <v>53</v>
      </c>
      <c r="D14" s="72">
        <f>IFERROR(Cotización!$B$12,"")</f>
        <v>1000000</v>
      </c>
      <c r="E14" s="72">
        <f t="shared" si="13"/>
        <v>895338.25425871625</v>
      </c>
      <c r="F14" s="72">
        <f>IFERROR(IF(B14&lt;=110,D14*Tablas!CH14,""),"")</f>
        <v>1110000</v>
      </c>
      <c r="G14" s="92">
        <f>IFERROR(IF(Cotización!$B$5 = "Hombre",IFERROR(IF(Cotización!$B$4 = "Temporal",IF(A14&lt;Cotización!$B$16,Tablas!Y14*Tablas!CF14,""),IF(Cotización!$B$4 = "Vitalicio",IF(A14&lt;Cotización!$B$16,Tablas!X14*Tablas!CF14,""),IF(A14&lt;Cotización!$B$16,Tablas!W14*Tablas!CF14,""))), ""),IFERROR(IF(Cotización!$B$4 = "Temporal",IF(A14&lt;Cotización!$B$16,Tablas!Y14*Tablas!CF14,""),IF(Cotización!$B$4 = "Vitalicio",IF(A14&lt;Cotización!$B$16,Tablas!X14*Tablas!CF14,""),IF(A14&lt;Cotización!$B$16,Tablas!W14*Tablas!CF14,""))), "")-IFERROR(IF(Cotización!$B$4 = "Temporal",IF(A14&lt;Cotización!$B$16,Tablas!Y14*Tablas!CF14,""),IF(Cotización!$B$4 = "Vitalicio",IF(A14&lt;Cotización!$B$16,Tablas!X14*Tablas!CF14,""),IF(A14&lt;Cotización!$B$16,Tablas!W14*Tablas!CF14,""))), "")*(0.2)),"")</f>
        <v>7.6208860409495899E-2</v>
      </c>
      <c r="H14" s="92">
        <f>IFERROR(IF(Cotización!$B$4="Temporal",Tablas!CG14*Tablas!AW14*Tablas!BK14*Cálculos!D14,IF(Cotización!$B$4="Vitalicio",Cálculos!D14*Tablas!AX14*Tablas!BJ14*Tablas!CG14,Tablas!CG14*D14*(Tablas!AY14*Tablas!BB14+Tablas!AY14*Tablas!AZ14)))," ")</f>
        <v>16.555056860838</v>
      </c>
      <c r="I14" s="92">
        <f>IFERROR(IF(Cotización!$B$4="Temporal",Tablas!CG14*E14*Tablas!M14*Tablas!Y14,IF(Cotización!$B$4="Vitalicio",Cálculos!E14*Tablas!K14*Tablas!X14*Tablas!CG14,Tablas!CG14*E14*(Tablas!M14*Tablas!W14+Tablas!L14*Tablas!W14)))," ")</f>
        <v>0.5129245855118183</v>
      </c>
      <c r="J14" s="92">
        <f>IFERROR(IF(Cotización!$B$4="Temporal",Tablas!CG14*F14*Tablas!BB14*Tablas!BK14,IF(Cotización!$B$4="Vitalicio",Tablas!CG14*F14*Tablas!BA14*Tablas!BJ14,Tablas!CG14*F14*(Tablas!BB14*Tablas!BK14+Tablas!AZ14*Tablas!BI14)))," ")</f>
        <v>7915.6750361231234</v>
      </c>
      <c r="K14" s="92">
        <f>IFERROR((H14/G14)/(1-Tablas!CI14-Tablas!CJ14-Tablas!CK14),"")</f>
        <v>246.85534613038939</v>
      </c>
      <c r="L14" s="92">
        <f>IFERROR((I14/G14)/(1-Tablas!CI14-Tablas!CJ14-Tablas!CK14), "")</f>
        <v>7.6483081368829033</v>
      </c>
      <c r="M14" s="92">
        <f>IFERROR((J14/G14)/(1-Tablas!CI14-Tablas!CJ14-Tablas!CK14), "")</f>
        <v>118032.01386279898</v>
      </c>
      <c r="N14" s="92">
        <f t="shared" si="0"/>
        <v>118286.51751706626</v>
      </c>
      <c r="O14" s="92">
        <f>IFERROR(IF(Cotización!$B$4="Temporal",Tablas!CG14*Tablas!BR14*Tablas!CD14*Cálculos!D14,IF(Cotización!$B$4="Vitalicio",Tablas!CG14*Cálculos!D14*Tablas!BQ14*Tablas!CC14,Tablas!CG14*D14*(Tablas!BR14*Tablas!CD14+Tablas!BP14*Tablas!CB14)))," ")</f>
        <v>39.614219490064798</v>
      </c>
      <c r="P14" s="92">
        <f>IFERROR(IF(Cotización!$B$4="Temporal",Tablas!CG14*E14*Tablas!AJ14*Tablas!AV14,IF(Cotización!$B$4="Vitalicio",Tablas!CG14*Cálculos!E14*Tablas!AI14*Tablas!AT14,Tablas!CG14*E14*(Tablas!AJ14*Tablas!AV14+Tablas!AH14*Tablas!AT14)))," ")</f>
        <v>7.8278512031935171E-2</v>
      </c>
      <c r="Q14" s="92">
        <f>IFERROR(IF(Cotización!$B$4="Temporal",Tablas!CG14*F14*Tablas!BU14*Tablas!CD14,IF(Cotización!$B$4="Vitalicio",Tablas!CG14*F14*Tablas!BT14*Tablas!CC14,Tablas!CG14*F14*(Tablas!BU14*Tablas!CD14+Tablas!BS14*Tablas!CB14)))," ")</f>
        <v>7887.2888190019994</v>
      </c>
      <c r="R14" s="92">
        <f>IFERROR(IF(Cotización!$B$4 = "Temporal",IF(A14&lt;Cotización!$B$16,Tablas!AV14*Tablas!CF14,""),IF(Cotización!$B$4 = "Vitalicio",IF(A14&lt;Cotización!$B$16,Tablas!AU14*Tablas!CF14,""),IF(A14&lt;Cotización!$B$16,Tablas!AT14*Tablas!CF14,""))), "")</f>
        <v>9.4933447933139681E-2</v>
      </c>
      <c r="S14" s="92">
        <f>IFERROR(K14*R14*Tablas!CF14,"")</f>
        <v>14.716970840474424</v>
      </c>
      <c r="T14" s="92">
        <f t="shared" si="1"/>
        <v>0.72608026228938172</v>
      </c>
      <c r="U14" s="92">
        <f t="shared" si="2"/>
        <v>11205.186042487649</v>
      </c>
      <c r="V14" s="92">
        <f t="shared" si="3"/>
        <v>24.897248649590374</v>
      </c>
      <c r="W14" s="92">
        <f t="shared" si="4"/>
        <v>-0.64780175025744657</v>
      </c>
      <c r="X14" s="92">
        <f t="shared" si="5"/>
        <v>-3317.8972234856492</v>
      </c>
      <c r="Y14" s="92">
        <f t="shared" si="6"/>
        <v>-3293.6477765863165</v>
      </c>
      <c r="Z14" s="92">
        <f t="shared" si="7"/>
        <v>-329.36477765863168</v>
      </c>
      <c r="AA14" s="92">
        <f>IFERROR(Z14/(IF(Cotización!$B$4="Temporal",Tablas!BR14*Tablas!CD14,IF(Cotización!$B$4="Vitalicio",Tablas!BQ14*Tablas!CC14,(Tablas!BR14*Tablas!CD14+Tablas!BP14*Tablas!CB14))))," ")</f>
        <v>-5005127.0903403712</v>
      </c>
      <c r="AB14" s="92">
        <f t="shared" si="8"/>
        <v>-1517.3610056302025</v>
      </c>
      <c r="AC14" s="92">
        <f t="shared" si="9"/>
        <v>-7.6210055574338718</v>
      </c>
      <c r="AD14" s="92">
        <f t="shared" si="10"/>
        <v>-3292.9999748360588</v>
      </c>
    </row>
    <row r="15" spans="1:30" x14ac:dyDescent="0.3">
      <c r="A15" s="71">
        <v>12</v>
      </c>
      <c r="B15" s="71">
        <f t="shared" si="11"/>
        <v>13</v>
      </c>
      <c r="C15" s="71">
        <f t="shared" si="12"/>
        <v>52</v>
      </c>
      <c r="D15" s="72">
        <f>IFERROR(Cotización!$B$12,"")</f>
        <v>1000000</v>
      </c>
      <c r="E15" s="72">
        <f t="shared" si="13"/>
        <v>886384.87171612913</v>
      </c>
      <c r="F15" s="72">
        <f>IFERROR(IF(B15&lt;=110,D15*Tablas!CH15,""),"")</f>
        <v>1120000</v>
      </c>
      <c r="G15" s="92">
        <f>IFERROR(IF(Cotización!$B$5 = "Hombre",IFERROR(IF(Cotización!$B$4 = "Temporal",IF(A15&lt;Cotización!$B$16,Tablas!Y15*Tablas!CF15,""),IF(Cotización!$B$4 = "Vitalicio",IF(A15&lt;Cotización!$B$16,Tablas!X15*Tablas!CF15,""),IF(A15&lt;Cotización!$B$16,Tablas!W15*Tablas!CF15,""))), ""),IFERROR(IF(Cotización!$B$4 = "Temporal",IF(A15&lt;Cotización!$B$16,Tablas!Y15*Tablas!CF15,""),IF(Cotización!$B$4 = "Vitalicio",IF(A15&lt;Cotización!$B$16,Tablas!X15*Tablas!CF15,""),IF(A15&lt;Cotización!$B$16,Tablas!W15*Tablas!CF15,""))), "")-IFERROR(IF(Cotización!$B$4 = "Temporal",IF(A15&lt;Cotización!$B$16,Tablas!Y15*Tablas!CF15,""),IF(Cotización!$B$4 = "Vitalicio",IF(A15&lt;Cotización!$B$16,Tablas!X15*Tablas!CF15,""),IF(A15&lt;Cotización!$B$16,Tablas!W15*Tablas!CF15,""))), "")*(0.2)),"")</f>
        <v>6.7334389619168905E-2</v>
      </c>
      <c r="H15" s="92">
        <f>IFERROR(IF(Cotización!$B$4="Temporal",Tablas!CG15*Tablas!AW15*Tablas!BK15*Cálculos!D15,IF(Cotización!$B$4="Vitalicio",Cálculos!D15*Tablas!AX15*Tablas!BJ15*Tablas!CG15,Tablas!CG15*D15*(Tablas!AY15*Tablas!BB15+Tablas!AY15*Tablas!AZ15)))," ")</f>
        <v>15.795793167831508</v>
      </c>
      <c r="I15" s="92">
        <f>IFERROR(IF(Cotización!$B$4="Temporal",Tablas!CG15*E15*Tablas!M15*Tablas!Y15,IF(Cotización!$B$4="Vitalicio",Cálculos!E15*Tablas!K15*Tablas!X15*Tablas!CG15,Tablas!CG15*E15*(Tablas!M15*Tablas!W15+Tablas!L15*Tablas!W15)))," ")</f>
        <v>0.49600198709914511</v>
      </c>
      <c r="J15" s="92">
        <f>IFERROR(IF(Cotización!$B$4="Temporal",Tablas!CG15*F15*Tablas!BB15*Tablas!BK15,IF(Cotización!$B$4="Vitalicio",Tablas!CG15*F15*Tablas!BA15*Tablas!BJ15,Tablas!CG15*F15*(Tablas!BB15*Tablas!BK15+Tablas!AZ15*Tablas!BI15)))," ")</f>
        <v>6713.5447906988566</v>
      </c>
      <c r="K15" s="92">
        <f>IFERROR((H15/G15)/(1-Tablas!CI15-Tablas!CJ15-Tablas!CK15),"")</f>
        <v>266.57648587839753</v>
      </c>
      <c r="L15" s="92">
        <f>IFERROR((I15/G15)/(1-Tablas!CI15-Tablas!CJ15-Tablas!CK15), "")</f>
        <v>8.370739304112087</v>
      </c>
      <c r="M15" s="92">
        <f>IFERROR((J15/G15)/(1-Tablas!CI15-Tablas!CJ15-Tablas!CK15), "")</f>
        <v>113300.62118921849</v>
      </c>
      <c r="N15" s="92">
        <f t="shared" si="0"/>
        <v>113575.568414401</v>
      </c>
      <c r="O15" s="92">
        <f>IFERROR(IF(Cotización!$B$4="Temporal",Tablas!CG15*Tablas!BR15*Tablas!CD15*Cálculos!D15,IF(Cotización!$B$4="Vitalicio",Tablas!CG15*Cálculos!D15*Tablas!BQ15*Tablas!CC15,Tablas!CG15*D15*(Tablas!BR15*Tablas!CD15+Tablas!BP15*Tablas!CB15)))," ")</f>
        <v>35.370923734105375</v>
      </c>
      <c r="P15" s="92">
        <f>IFERROR(IF(Cotización!$B$4="Temporal",Tablas!CG15*E15*Tablas!AJ15*Tablas!AV15,IF(Cotización!$B$4="Vitalicio",Tablas!CG15*Cálculos!E15*Tablas!AI15*Tablas!AT15,Tablas!CG15*E15*(Tablas!AJ15*Tablas!AV15+Tablas!AH15*Tablas!AT15)))," ")</f>
        <v>0.13717775559585607</v>
      </c>
      <c r="Q15" s="92">
        <f>IFERROR(IF(Cotización!$B$4="Temporal",Tablas!CG15*F15*Tablas!BU15*Tablas!CD15,IF(Cotización!$B$4="Vitalicio",Tablas!CG15*F15*Tablas!BT15*Tablas!CC15,Tablas!CG15*F15*(Tablas!BU15*Tablas!CD15+Tablas!BS15*Tablas!CB15)))," ")</f>
        <v>6687.7365380696428</v>
      </c>
      <c r="R15" s="92">
        <f>IFERROR(IF(Cotización!$B$4 = "Temporal",IF(A15&lt;Cotización!$B$16,Tablas!AV15*Tablas!CF15,""),IF(Cotización!$B$4 = "Vitalicio",IF(A15&lt;Cotización!$B$16,Tablas!AU15*Tablas!CF15,""),IF(A15&lt;Cotización!$B$16,Tablas!AT15*Tablas!CF15,""))), "")</f>
        <v>8.3856798310087008E-2</v>
      </c>
      <c r="S15" s="92">
        <f>IFERROR(K15*R15*Tablas!CF15,"")</f>
        <v>13.457028580682733</v>
      </c>
      <c r="T15" s="92">
        <f t="shared" si="1"/>
        <v>0.70194339753124535</v>
      </c>
      <c r="U15" s="92">
        <f t="shared" si="2"/>
        <v>9501.0273394718661</v>
      </c>
      <c r="V15" s="92">
        <f t="shared" si="3"/>
        <v>21.913895153422644</v>
      </c>
      <c r="W15" s="92">
        <f t="shared" si="4"/>
        <v>-0.56476564193538925</v>
      </c>
      <c r="X15" s="92">
        <f t="shared" si="5"/>
        <v>-2813.2908014022232</v>
      </c>
      <c r="Y15" s="92">
        <f t="shared" si="6"/>
        <v>-2791.941671890736</v>
      </c>
      <c r="Z15" s="92">
        <f t="shared" si="7"/>
        <v>-279.1941671890736</v>
      </c>
      <c r="AA15" s="92">
        <f>IFERROR(Z15/(IF(Cotización!$B$4="Temporal",Tablas!BR15*Tablas!CD15,IF(Cotización!$B$4="Vitalicio",Tablas!BQ15*Tablas!CC15,(Tablas!BR15*Tablas!CD15+Tablas!BP15*Tablas!CB15))))," ")</f>
        <v>-4554926.9891077476</v>
      </c>
      <c r="AB15" s="92">
        <f t="shared" si="8"/>
        <v>-1440.5316608363285</v>
      </c>
      <c r="AC15" s="92">
        <f t="shared" si="9"/>
        <v>-7.6188610633745233</v>
      </c>
      <c r="AD15" s="92">
        <f t="shared" si="10"/>
        <v>-2791.3769062488004</v>
      </c>
    </row>
    <row r="16" spans="1:30" x14ac:dyDescent="0.3">
      <c r="A16" s="71">
        <v>13</v>
      </c>
      <c r="B16" s="71">
        <f t="shared" si="11"/>
        <v>14</v>
      </c>
      <c r="C16" s="71">
        <f t="shared" si="12"/>
        <v>51</v>
      </c>
      <c r="D16" s="72">
        <f>IFERROR(Cotización!$B$12,"")</f>
        <v>1000000</v>
      </c>
      <c r="E16" s="72">
        <f t="shared" si="13"/>
        <v>877521.02299896779</v>
      </c>
      <c r="F16" s="72">
        <f>IFERROR(IF(B16&lt;=110,D16*Tablas!CH16,""),"")</f>
        <v>1130000</v>
      </c>
      <c r="G16" s="92">
        <f>IFERROR(IF(Cotización!$B$5 = "Hombre",IFERROR(IF(Cotización!$B$4 = "Temporal",IF(A16&lt;Cotización!$B$16,Tablas!Y16*Tablas!CF16,""),IF(Cotización!$B$4 = "Vitalicio",IF(A16&lt;Cotización!$B$16,Tablas!X16*Tablas!CF16,""),IF(A16&lt;Cotización!$B$16,Tablas!W16*Tablas!CF16,""))), ""),IFERROR(IF(Cotización!$B$4 = "Temporal",IF(A16&lt;Cotización!$B$16,Tablas!Y16*Tablas!CF16,""),IF(Cotización!$B$4 = "Vitalicio",IF(A16&lt;Cotización!$B$16,Tablas!X16*Tablas!CF16,""),IF(A16&lt;Cotización!$B$16,Tablas!W16*Tablas!CF16,""))), "")-IFERROR(IF(Cotización!$B$4 = "Temporal",IF(A16&lt;Cotización!$B$16,Tablas!Y16*Tablas!CF16,""),IF(Cotización!$B$4 = "Vitalicio",IF(A16&lt;Cotización!$B$16,Tablas!X16*Tablas!CF16,""),IF(A16&lt;Cotización!$B$16,Tablas!W16*Tablas!CF16,""))), "")*(0.2)),"")</f>
        <v>5.9737655205362727E-2</v>
      </c>
      <c r="H16" s="92">
        <f>IFERROR(IF(Cotización!$B$4="Temporal",Tablas!CG16*Tablas!AW16*Tablas!BK16*Cálculos!D16,IF(Cotización!$B$4="Vitalicio",Cálculos!D16*Tablas!AX16*Tablas!BJ16*Tablas!CG16,Tablas!CG16*D16*(Tablas!AY16*Tablas!BB16+Tablas!AY16*Tablas!AZ16)))," ")</f>
        <v>15.130056302351161</v>
      </c>
      <c r="I16" s="92">
        <f>IFERROR(IF(Cotización!$B$4="Temporal",Tablas!CG16*E16*Tablas!M16*Tablas!Y16,IF(Cotización!$B$4="Vitalicio",Cálculos!E16*Tablas!K16*Tablas!X16*Tablas!CG16,Tablas!CG16*E16*(Tablas!M16*Tablas!W16+Tablas!L16*Tablas!W16)))," ")</f>
        <v>0.48150535576753117</v>
      </c>
      <c r="J16" s="92">
        <f>IFERROR(IF(Cotización!$B$4="Temporal",Tablas!CG16*F16*Tablas!BB16*Tablas!BK16,IF(Cotización!$B$4="Vitalicio",Tablas!CG16*F16*Tablas!BA16*Tablas!BJ16,Tablas!CG16*F16*(Tablas!BB16*Tablas!BK16+Tablas!AZ16*Tablas!BI16)))," ")</f>
        <v>5734.3034663887365</v>
      </c>
      <c r="K16" s="92">
        <f>IFERROR((H16/G16)/(1-Tablas!CI16-Tablas!CJ16-Tablas!CK16),"")</f>
        <v>287.81253196196525</v>
      </c>
      <c r="L16" s="92">
        <f>IFERROR((I16/G16)/(1-Tablas!CI16-Tablas!CJ16-Tablas!CK16), "")</f>
        <v>9.1594685986174831</v>
      </c>
      <c r="M16" s="92">
        <f>IFERROR((J16/G16)/(1-Tablas!CI16-Tablas!CJ16-Tablas!CK16), "")</f>
        <v>109081.18031544596</v>
      </c>
      <c r="N16" s="92">
        <f t="shared" si="0"/>
        <v>109378.15231600654</v>
      </c>
      <c r="O16" s="92">
        <f>IFERROR(IF(Cotización!$B$4="Temporal",Tablas!CG16*Tablas!BR16*Tablas!CD16*Cálculos!D16,IF(Cotización!$B$4="Vitalicio",Tablas!CG16*Cálculos!D16*Tablas!BQ16*Tablas!CC16,Tablas!CG16*D16*(Tablas!BR16*Tablas!CD16+Tablas!BP16*Tablas!CB16)))," ")</f>
        <v>31.840616707319576</v>
      </c>
      <c r="P16" s="92">
        <f>IFERROR(IF(Cotización!$B$4="Temporal",Tablas!CG16*E16*Tablas!AJ16*Tablas!AV16,IF(Cotización!$B$4="Vitalicio",Tablas!CG16*Cálculos!E16*Tablas!AI16*Tablas!AT16,Tablas!CG16*E16*(Tablas!AJ16*Tablas!AV16+Tablas!AH16*Tablas!AT16)))," ")</f>
        <v>0.12066656481042999</v>
      </c>
      <c r="Q16" s="92">
        <f>IFERROR(IF(Cotización!$B$4="Temporal",Tablas!CG16*F16*Tablas!BU16*Tablas!CD16,IF(Cotización!$B$4="Vitalicio",Tablas!CG16*F16*Tablas!BT16*Tablas!CC16,Tablas!CG16*F16*(Tablas!BU16*Tablas!CD16+Tablas!BS16*Tablas!CB16)))," ")</f>
        <v>5710.8382843505933</v>
      </c>
      <c r="R16" s="92">
        <f>IFERROR(IF(Cotización!$B$4 = "Temporal",IF(A16&lt;Cotización!$B$16,Tablas!AV16*Tablas!CF16,""),IF(Cotización!$B$4 = "Vitalicio",IF(A16&lt;Cotización!$B$16,Tablas!AU16*Tablas!CF16,""),IF(A16&lt;Cotización!$B$16,Tablas!AT16*Tablas!CF16,""))), "")</f>
        <v>7.4377499830584864E-2</v>
      </c>
      <c r="S16" s="92">
        <f>IFERROR(K16*R16*Tablas!CF16,"")</f>
        <v>12.353008967779258</v>
      </c>
      <c r="T16" s="92">
        <f t="shared" si="1"/>
        <v>0.68125837414191925</v>
      </c>
      <c r="U16" s="92">
        <f t="shared" si="2"/>
        <v>8113.1854704320795</v>
      </c>
      <c r="V16" s="92">
        <f t="shared" si="3"/>
        <v>19.487607739540316</v>
      </c>
      <c r="W16" s="92">
        <f t="shared" si="4"/>
        <v>-0.56059180933148922</v>
      </c>
      <c r="X16" s="92">
        <f t="shared" si="5"/>
        <v>-2402.3471860814861</v>
      </c>
      <c r="Y16" s="92">
        <f t="shared" si="6"/>
        <v>-2383.4201701512775</v>
      </c>
      <c r="Z16" s="92">
        <f t="shared" si="7"/>
        <v>-238.34201701512777</v>
      </c>
      <c r="AA16" s="92">
        <f>IFERROR(Z16/(IF(Cotización!$B$4="Temporal",Tablas!BR16*Tablas!CD16,IF(Cotización!$B$4="Vitalicio",Tablas!BQ16*Tablas!CC16,(Tablas!BR16*Tablas!CD16+Tablas!BP16*Tablas!CB16))))," ")</f>
        <v>-4140693.0946432082</v>
      </c>
      <c r="AB16" s="92">
        <f t="shared" si="8"/>
        <v>-1366.0984806007716</v>
      </c>
      <c r="AC16" s="92">
        <f t="shared" si="9"/>
        <v>-7.616643291135869</v>
      </c>
      <c r="AD16" s="92">
        <f t="shared" si="10"/>
        <v>-2382.859578341946</v>
      </c>
    </row>
    <row r="17" spans="1:30" x14ac:dyDescent="0.3">
      <c r="A17" s="71">
        <v>14</v>
      </c>
      <c r="B17" s="71">
        <f t="shared" si="11"/>
        <v>15</v>
      </c>
      <c r="C17" s="71">
        <f t="shared" si="12"/>
        <v>50</v>
      </c>
      <c r="D17" s="72">
        <f>IFERROR(Cotización!$B$12,"")</f>
        <v>1000000</v>
      </c>
      <c r="E17" s="72">
        <f t="shared" si="13"/>
        <v>868745.81276897807</v>
      </c>
      <c r="F17" s="72">
        <f>IFERROR(IF(B17&lt;=110,D17*Tablas!CH17,""),"")</f>
        <v>1140000.0000000002</v>
      </c>
      <c r="G17" s="92">
        <f>IFERROR(IF(Cotización!$B$5 = "Hombre",IFERROR(IF(Cotización!$B$4 = "Temporal",IF(A17&lt;Cotización!$B$16,Tablas!Y17*Tablas!CF17,""),IF(Cotización!$B$4 = "Vitalicio",IF(A17&lt;Cotización!$B$16,Tablas!X17*Tablas!CF17,""),IF(A17&lt;Cotización!$B$16,Tablas!W17*Tablas!CF17,""))), ""),IFERROR(IF(Cotización!$B$4 = "Temporal",IF(A17&lt;Cotización!$B$16,Tablas!Y17*Tablas!CF17,""),IF(Cotización!$B$4 = "Vitalicio",IF(A17&lt;Cotización!$B$16,Tablas!X17*Tablas!CF17,""),IF(A17&lt;Cotización!$B$16,Tablas!W17*Tablas!CF17,""))), "")-IFERROR(IF(Cotización!$B$4 = "Temporal",IF(A17&lt;Cotización!$B$16,Tablas!Y17*Tablas!CF17,""),IF(Cotización!$B$4 = "Vitalicio",IF(A17&lt;Cotización!$B$16,Tablas!X17*Tablas!CF17,""),IF(A17&lt;Cotización!$B$16,Tablas!W17*Tablas!CF17,""))), "")*(0.2)),"")</f>
        <v>5.3191767540731939E-2</v>
      </c>
      <c r="H17" s="92">
        <f>IFERROR(IF(Cotización!$B$4="Temporal",Tablas!CG17*Tablas!AW17*Tablas!BK17*Cálculos!D17,IF(Cotización!$B$4="Vitalicio",Cálculos!D17*Tablas!AX17*Tablas!BJ17*Tablas!CG17,Tablas!CG17*D17*(Tablas!AY17*Tablas!BB17+Tablas!AY17*Tablas!AZ17)))," ")</f>
        <v>14.542321036190973</v>
      </c>
      <c r="I17" s="92">
        <f>IFERROR(IF(Cotización!$B$4="Temporal",Tablas!CG17*E17*Tablas!M17*Tablas!Y17,IF(Cotización!$B$4="Vitalicio",Cálculos!E17*Tablas!K17*Tablas!X17*Tablas!CG17,Tablas!CG17*E17*(Tablas!M17*Tablas!W17+Tablas!L17*Tablas!W17)))," ")</f>
        <v>0.46904263213297814</v>
      </c>
      <c r="J17" s="92">
        <f>IFERROR(IF(Cotización!$B$4="Temporal",Tablas!CG17*F17*Tablas!BB17*Tablas!BK17,IF(Cotización!$B$4="Vitalicio",Tablas!CG17*F17*Tablas!BA17*Tablas!BJ17,Tablas!CG17*F17*(Tablas!BB17*Tablas!BK17+Tablas!AZ17*Tablas!BI17)))," ")</f>
        <v>4933.176129790334</v>
      </c>
      <c r="K17" s="92">
        <f>IFERROR((H17/G17)/(1-Tablas!CI17-Tablas!CJ17-Tablas!CK17),"")</f>
        <v>310.67523374174351</v>
      </c>
      <c r="L17" s="92">
        <f>IFERROR((I17/G17)/(1-Tablas!CI17-Tablas!CJ17-Tablas!CK17), "")</f>
        <v>10.020403827566964</v>
      </c>
      <c r="M17" s="92">
        <f>IFERROR((J17/G17)/(1-Tablas!CI17-Tablas!CJ17-Tablas!CK17), "")</f>
        <v>105390.02978944241</v>
      </c>
      <c r="N17" s="92">
        <f t="shared" si="0"/>
        <v>105710.72542701173</v>
      </c>
      <c r="O17" s="92">
        <f>IFERROR(IF(Cotización!$B$4="Temporal",Tablas!CG17*Tablas!BR17*Tablas!CD17*Cálculos!D17,IF(Cotización!$B$4="Vitalicio",Tablas!CG17*Cálculos!D17*Tablas!BQ17*Tablas!CC17,Tablas!CG17*D17*(Tablas!BR17*Tablas!CD17+Tablas!BP17*Tablas!CB17)))," ")</f>
        <v>28.695576162328905</v>
      </c>
      <c r="P17" s="92">
        <f>IFERROR(IF(Cotización!$B$4="Temporal",Tablas!CG17*E17*Tablas!AJ17*Tablas!AV17,IF(Cotización!$B$4="Vitalicio",Tablas!CG17*Cálculos!E17*Tablas!AI17*Tablas!AT17,Tablas!CG17*E17*(Tablas!AJ17*Tablas!AV17+Tablas!AH17*Tablas!AT17)))," ")</f>
        <v>0.15976440389115776</v>
      </c>
      <c r="Q17" s="92">
        <f>IFERROR(IF(Cotización!$B$4="Temporal",Tablas!CG17*F17*Tablas!BU17*Tablas!CD17,IF(Cotización!$B$4="Vitalicio",Tablas!CG17*F17*Tablas!BT17*Tablas!CC17,Tablas!CG17*F17*(Tablas!BU17*Tablas!CD17+Tablas!BS17*Tablas!CB17)))," ")</f>
        <v>4911.8204171260031</v>
      </c>
      <c r="R17" s="92">
        <f>IFERROR(IF(Cotización!$B$4 = "Temporal",IF(A17&lt;Cotización!$B$16,Tablas!AV17*Tablas!CF17,""),IF(Cotización!$B$4 = "Vitalicio",IF(A17&lt;Cotización!$B$16,Tablas!AU17*Tablas!CF17,""),IF(A17&lt;Cotización!$B$16,Tablas!AT17*Tablas!CF17,""))), "")</f>
        <v>6.6211658103689383E-2</v>
      </c>
      <c r="S17" s="92">
        <f>IFERROR(K17*R17*Tablas!CF17,"")</f>
        <v>11.378761643879965</v>
      </c>
      <c r="T17" s="92">
        <f t="shared" si="1"/>
        <v>0.66346755229176435</v>
      </c>
      <c r="U17" s="92">
        <f t="shared" si="2"/>
        <v>6978.0486199562001</v>
      </c>
      <c r="V17" s="92">
        <f t="shared" si="3"/>
        <v>17.31681451844894</v>
      </c>
      <c r="W17" s="92">
        <f t="shared" si="4"/>
        <v>-0.50370314840060659</v>
      </c>
      <c r="X17" s="92">
        <f t="shared" si="5"/>
        <v>-2066.228202830197</v>
      </c>
      <c r="Y17" s="92">
        <f t="shared" si="6"/>
        <v>-2049.4150914601487</v>
      </c>
      <c r="Z17" s="92">
        <f t="shared" si="7"/>
        <v>-204.94150914601488</v>
      </c>
      <c r="AA17" s="92">
        <f>IFERROR(Z17/(IF(Cotización!$B$4="Temporal",Tablas!BR17*Tablas!CD17,IF(Cotización!$B$4="Vitalicio",Tablas!BQ17*Tablas!CC17,(Tablas!BR17*Tablas!CD17+Tablas!BP17*Tablas!CB17))))," ")</f>
        <v>-3787052.3185802381</v>
      </c>
      <c r="AB17" s="92">
        <f t="shared" si="8"/>
        <v>-1303.4003989872222</v>
      </c>
      <c r="AC17" s="92">
        <f t="shared" si="9"/>
        <v>-7.6146565311588112</v>
      </c>
      <c r="AD17" s="92">
        <f t="shared" si="10"/>
        <v>-2048.9113883117479</v>
      </c>
    </row>
    <row r="18" spans="1:30" x14ac:dyDescent="0.3">
      <c r="A18" s="71">
        <v>15</v>
      </c>
      <c r="B18" s="71">
        <f t="shared" si="11"/>
        <v>16</v>
      </c>
      <c r="C18" s="71">
        <f t="shared" si="12"/>
        <v>49</v>
      </c>
      <c r="D18" s="72">
        <f>IFERROR(Cotización!$B$12,"")</f>
        <v>1000000</v>
      </c>
      <c r="E18" s="72">
        <f t="shared" si="13"/>
        <v>860058.35464128829</v>
      </c>
      <c r="F18" s="72">
        <f>IFERROR(IF(B18&lt;=110,D18*Tablas!CH18,""),"")</f>
        <v>1150000</v>
      </c>
      <c r="G18" s="92">
        <f>IFERROR(IF(Cotización!$B$5 = "Hombre",IFERROR(IF(Cotización!$B$4 = "Temporal",IF(A18&lt;Cotización!$B$16,Tablas!Y18*Tablas!CF18,""),IF(Cotización!$B$4 = "Vitalicio",IF(A18&lt;Cotización!$B$16,Tablas!X18*Tablas!CF18,""),IF(A18&lt;Cotización!$B$16,Tablas!W18*Tablas!CF18,""))), ""),IFERROR(IF(Cotización!$B$4 = "Temporal",IF(A18&lt;Cotización!$B$16,Tablas!Y18*Tablas!CF18,""),IF(Cotización!$B$4 = "Vitalicio",IF(A18&lt;Cotización!$B$16,Tablas!X18*Tablas!CF18,""),IF(A18&lt;Cotización!$B$16,Tablas!W18*Tablas!CF18,""))), "")-IFERROR(IF(Cotización!$B$4 = "Temporal",IF(A18&lt;Cotización!$B$16,Tablas!Y18*Tablas!CF18,""),IF(Cotización!$B$4 = "Vitalicio",IF(A18&lt;Cotización!$B$16,Tablas!X18*Tablas!CF18,""),IF(A18&lt;Cotización!$B$16,Tablas!W18*Tablas!CF18,""))), "")*(0.2)),"")</f>
        <v>4.7515243809296316E-2</v>
      </c>
      <c r="H18" s="92">
        <f>IFERROR(IF(Cotización!$B$4="Temporal",Tablas!CG18*Tablas!AW18*Tablas!BK18*Cálculos!D18,IF(Cotización!$B$4="Vitalicio",Cálculos!D18*Tablas!AX18*Tablas!BJ18*Tablas!CG18,Tablas!CG18*D18*(Tablas!AY18*Tablas!BB18+Tablas!AY18*Tablas!AZ18)))," ")</f>
        <v>14.020102122810265</v>
      </c>
      <c r="I18" s="92">
        <f>IFERROR(IF(Cotización!$B$4="Temporal",Tablas!CG18*E18*Tablas!M18*Tablas!Y18,IF(Cotización!$B$4="Vitalicio",Cálculos!E18*Tablas!K18*Tablas!X18*Tablas!CG18,Tablas!CG18*E18*(Tablas!M18*Tablas!W18+Tablas!L18*Tablas!W18)))," ")</f>
        <v>0.45829713019452833</v>
      </c>
      <c r="J18" s="92">
        <f>IFERROR(IF(Cotización!$B$4="Temporal",Tablas!CG18*F18*Tablas!BB18*Tablas!BK18,IF(Cotización!$B$4="Vitalicio",Tablas!CG18*F18*Tablas!BA18*Tablas!BJ18,Tablas!CG18*F18*(Tablas!BB18*Tablas!BK18+Tablas!AZ18*Tablas!BI18)))," ")</f>
        <v>4268.603269158436</v>
      </c>
      <c r="K18" s="92">
        <f>IFERROR((H18/G18)/(1-Tablas!CI18-Tablas!CJ18-Tablas!CK18),"")</f>
        <v>335.30153595358678</v>
      </c>
      <c r="L18" s="92">
        <f>IFERROR((I18/G18)/(1-Tablas!CI18-Tablas!CJ18-Tablas!CK18), "")</f>
        <v>10.960528698812666</v>
      </c>
      <c r="M18" s="92">
        <f>IFERROR((J18/G18)/(1-Tablas!CI18-Tablas!CJ18-Tablas!CK18), "")</f>
        <v>102086.93346082661</v>
      </c>
      <c r="N18" s="92">
        <f t="shared" si="0"/>
        <v>102433.19552547901</v>
      </c>
      <c r="O18" s="92">
        <f>IFERROR(IF(Cotización!$B$4="Temporal",Tablas!CG18*Tablas!BR18*Tablas!CD18*Cálculos!D18,IF(Cotización!$B$4="Vitalicio",Tablas!CG18*Cálculos!D18*Tablas!BQ18*Tablas!CC18,Tablas!CG18*D18*(Tablas!BR18*Tablas!CD18+Tablas!BP18*Tablas!CB18)))," ")</f>
        <v>26.047186286895826</v>
      </c>
      <c r="P18" s="92">
        <f>IFERROR(IF(Cotización!$B$4="Temporal",Tablas!CG18*E18*Tablas!AJ18*Tablas!AV18,IF(Cotización!$B$4="Vitalicio",Tablas!CG18*Cálculos!E18*Tablas!AI18*Tablas!AT18,Tablas!CG18*E18*(Tablas!AJ18*Tablas!AV18+Tablas!AH18*Tablas!AT18)))," ")</f>
        <v>0.18860326632164709</v>
      </c>
      <c r="Q18" s="92">
        <f>IFERROR(IF(Cotización!$B$4="Temporal",Tablas!CG18*F18*Tablas!BU18*Tablas!CD18,IF(Cotización!$B$4="Vitalicio",Tablas!CG18*F18*Tablas!BT18*Tablas!CC18,Tablas!CG18*F18*(Tablas!BU18*Tablas!CD18+Tablas!BS18*Tablas!CB18)))," ")</f>
        <v>4249.1631089515004</v>
      </c>
      <c r="R18" s="92">
        <f>IFERROR(IF(Cotización!$B$4 = "Temporal",IF(A18&lt;Cotización!$B$16,Tablas!AV18*Tablas!CF18,""),IF(Cotización!$B$4 = "Vitalicio",IF(A18&lt;Cotización!$B$16,Tablas!AU18*Tablas!CF18,""),IF(A18&lt;Cotización!$B$16,Tablas!AT18*Tablas!CF18,""))), "")</f>
        <v>5.9132302935724496E-2</v>
      </c>
      <c r="S18" s="92">
        <f>IFERROR(K18*R18*Tablas!CF18,"")</f>
        <v>10.513484049992567</v>
      </c>
      <c r="T18" s="92">
        <f t="shared" si="1"/>
        <v>0.64812130335389284</v>
      </c>
      <c r="U18" s="92">
        <f t="shared" si="2"/>
        <v>6036.6354751847484</v>
      </c>
      <c r="V18" s="92">
        <f t="shared" si="3"/>
        <v>15.53370223690326</v>
      </c>
      <c r="W18" s="92">
        <f t="shared" si="4"/>
        <v>-0.45951803703224575</v>
      </c>
      <c r="X18" s="92">
        <f t="shared" si="5"/>
        <v>-1787.4723662332481</v>
      </c>
      <c r="Y18" s="92">
        <f t="shared" si="6"/>
        <v>-1772.398182033377</v>
      </c>
      <c r="Z18" s="92">
        <f t="shared" si="7"/>
        <v>-177.23981820333771</v>
      </c>
      <c r="AA18" s="92">
        <f>IFERROR(Z18/(IF(Cotización!$B$4="Temporal",Tablas!BR18*Tablas!CD18,IF(Cotización!$B$4="Vitalicio",Tablas!BQ18*Tablas!CC18,(Tablas!BR18*Tablas!CD18+Tablas!BP18*Tablas!CB18))))," ")</f>
        <v>-3458750.4258151916</v>
      </c>
      <c r="AB18" s="92">
        <f t="shared" si="8"/>
        <v>-1241.8334351293188</v>
      </c>
      <c r="AC18" s="92">
        <f t="shared" si="9"/>
        <v>-7.6123853080543942</v>
      </c>
      <c r="AD18" s="92">
        <f t="shared" si="10"/>
        <v>-1771.9386639963448</v>
      </c>
    </row>
    <row r="19" spans="1:30" x14ac:dyDescent="0.3">
      <c r="A19" s="71">
        <v>16</v>
      </c>
      <c r="B19" s="71">
        <f t="shared" si="11"/>
        <v>17</v>
      </c>
      <c r="C19" s="71">
        <f t="shared" si="12"/>
        <v>48</v>
      </c>
      <c r="D19" s="72">
        <f>IFERROR(Cotización!$B$12,"")</f>
        <v>1000000</v>
      </c>
      <c r="E19" s="72">
        <f t="shared" si="13"/>
        <v>851457.77109487541</v>
      </c>
      <c r="F19" s="72">
        <f>IFERROR(IF(B19&lt;=110,D19*Tablas!CH19,""),"")</f>
        <v>1160000</v>
      </c>
      <c r="G19" s="92">
        <f>IFERROR(IF(Cotización!$B$5 = "Hombre",IFERROR(IF(Cotización!$B$4 = "Temporal",IF(A19&lt;Cotización!$B$16,Tablas!Y19*Tablas!CF19,""),IF(Cotización!$B$4 = "Vitalicio",IF(A19&lt;Cotización!$B$16,Tablas!X19*Tablas!CF19,""),IF(A19&lt;Cotización!$B$16,Tablas!W19*Tablas!CF19,""))), ""),IFERROR(IF(Cotización!$B$4 = "Temporal",IF(A19&lt;Cotización!$B$16,Tablas!Y19*Tablas!CF19,""),IF(Cotización!$B$4 = "Vitalicio",IF(A19&lt;Cotización!$B$16,Tablas!X19*Tablas!CF19,""),IF(A19&lt;Cotización!$B$16,Tablas!W19*Tablas!CF19,""))), "")-IFERROR(IF(Cotización!$B$4 = "Temporal",IF(A19&lt;Cotización!$B$16,Tablas!Y19*Tablas!CF19,""),IF(Cotización!$B$4 = "Vitalicio",IF(A19&lt;Cotización!$B$16,Tablas!X19*Tablas!CF19,""),IF(A19&lt;Cotización!$B$16,Tablas!W19*Tablas!CF19,""))), "")*(0.2)),"")</f>
        <v>4.256663578305836E-2</v>
      </c>
      <c r="H19" s="92">
        <f>IFERROR(IF(Cotización!$B$4="Temporal",Tablas!CG19*Tablas!AW19*Tablas!BK19*Cálculos!D19,IF(Cotización!$B$4="Vitalicio",Cálculos!D19*Tablas!AX19*Tablas!BJ19*Tablas!CG19,Tablas!CG19*D19*(Tablas!AY19*Tablas!BB19+Tablas!AY19*Tablas!AZ19)))," ")</f>
        <v>13.553415378566651</v>
      </c>
      <c r="I19" s="92">
        <f>IFERROR(IF(Cotización!$B$4="Temporal",Tablas!CG19*E19*Tablas!M19*Tablas!Y19,IF(Cotización!$B$4="Vitalicio",Cálculos!E19*Tablas!K19*Tablas!X19*Tablas!CG19,Tablas!CG19*E19*(Tablas!M19*Tablas!W19+Tablas!L19*Tablas!W19)))," ")</f>
        <v>0.44901554705657992</v>
      </c>
      <c r="J19" s="92">
        <f>IFERROR(IF(Cotización!$B$4="Temporal",Tablas!CG19*F19*Tablas!BB19*Tablas!BK19,IF(Cotización!$B$4="Vitalicio",Tablas!CG19*F19*Tablas!BA19*Tablas!BJ19,Tablas!CG19*F19*(Tablas!BB19*Tablas!BK19+Tablas!AZ19*Tablas!BI19)))," ")</f>
        <v>3715.3031785263397</v>
      </c>
      <c r="K19" s="92">
        <f>IFERROR((H19/G19)/(1-Tablas!CI19-Tablas!CJ19-Tablas!CK19),"")</f>
        <v>361.82348220398273</v>
      </c>
      <c r="L19" s="92">
        <f>IFERROR((I19/G19)/(1-Tablas!CI19-Tablas!CJ19-Tablas!CK19), "")</f>
        <v>11.986968912401144</v>
      </c>
      <c r="M19" s="92">
        <f>IFERROR((J19/G19)/(1-Tablas!CI19-Tablas!CJ19-Tablas!CK19), "")</f>
        <v>99184.146279746885</v>
      </c>
      <c r="N19" s="92">
        <f t="shared" si="0"/>
        <v>99557.956730863269</v>
      </c>
      <c r="O19" s="92">
        <f>IFERROR(IF(Cotización!$B$4="Temporal",Tablas!CG19*Tablas!BR19*Tablas!CD19*Cálculos!D19,IF(Cotización!$B$4="Vitalicio",Tablas!CG19*Cálculos!D19*Tablas!BQ19*Tablas!CC19,Tablas!CG19*D19*(Tablas!BR19*Tablas!CD19+Tablas!BP19*Tablas!CB19)))," ")</f>
        <v>23.702677787824353</v>
      </c>
      <c r="P19" s="92">
        <f>IFERROR(IF(Cotización!$B$4="Temporal",Tablas!CG19*E19*Tablas!AJ19*Tablas!AV19,IF(Cotización!$B$4="Vitalicio",Tablas!CG19*Cálculos!E19*Tablas!AI19*Tablas!AT19,Tablas!CG19*E19*(Tablas!AJ19*Tablas!AV19+Tablas!AH19*Tablas!AT19)))," ")</f>
        <v>0.20930244435483006</v>
      </c>
      <c r="Q19" s="92">
        <f>IFERROR(IF(Cotización!$B$4="Temporal",Tablas!CG19*F19*Tablas!BU19*Tablas!CD19,IF(Cotización!$B$4="Vitalicio",Tablas!CG19*F19*Tablas!BT19*Tablas!CC19,Tablas!CG19*F19*(Tablas!BU19*Tablas!CD19+Tablas!BS19*Tablas!CB19)))," ")</f>
        <v>3697.5909503505509</v>
      </c>
      <c r="R19" s="92">
        <f>IFERROR(IF(Cotización!$B$4 = "Temporal",IF(A19&lt;Cotización!$B$16,Tablas!AV19*Tablas!CF19,""),IF(Cotización!$B$4 = "Vitalicio",IF(A19&lt;Cotización!$B$16,Tablas!AU19*Tablas!CF19,""),IF(A19&lt;Cotización!$B$16,Tablas!AT19*Tablas!CF19,""))), "")</f>
        <v>5.2962422608667244E-2</v>
      </c>
      <c r="S19" s="92">
        <f>IFERROR(K19*R19*Tablas!CF19,"")</f>
        <v>9.7405467965807109</v>
      </c>
      <c r="T19" s="92">
        <f t="shared" si="1"/>
        <v>0.63485891333554578</v>
      </c>
      <c r="U19" s="92">
        <f t="shared" si="2"/>
        <v>5253.0326713478253</v>
      </c>
      <c r="V19" s="92">
        <f t="shared" si="3"/>
        <v>13.962130991243642</v>
      </c>
      <c r="W19" s="92">
        <f t="shared" si="4"/>
        <v>-0.42555646898071575</v>
      </c>
      <c r="X19" s="92">
        <f t="shared" si="5"/>
        <v>-1555.4417209972744</v>
      </c>
      <c r="Y19" s="92">
        <f t="shared" si="6"/>
        <v>-1541.9051464750114</v>
      </c>
      <c r="Z19" s="92">
        <f t="shared" si="7"/>
        <v>-154.19051464750115</v>
      </c>
      <c r="AA19" s="92">
        <f>IFERROR(Z19/(IF(Cotización!$B$4="Temporal",Tablas!BR19*Tablas!CD19,IF(Cotización!$B$4="Vitalicio",Tablas!BQ19*Tablas!CC19,(Tablas!BR19*Tablas!CD19+Tablas!BP19*Tablas!CB19))))," ")</f>
        <v>-3169650.7556662406</v>
      </c>
      <c r="AB19" s="92">
        <f t="shared" si="8"/>
        <v>-1187.1978843514407</v>
      </c>
      <c r="AC19" s="92">
        <f t="shared" si="9"/>
        <v>-7.6102979753618136</v>
      </c>
      <c r="AD19" s="92">
        <f t="shared" si="10"/>
        <v>-1541.4795900060308</v>
      </c>
    </row>
    <row r="20" spans="1:30" x14ac:dyDescent="0.3">
      <c r="A20" s="71">
        <v>17</v>
      </c>
      <c r="B20" s="71">
        <f t="shared" si="11"/>
        <v>18</v>
      </c>
      <c r="C20" s="71">
        <f t="shared" si="12"/>
        <v>47</v>
      </c>
      <c r="D20" s="72">
        <f>IFERROR(Cotización!$B$12,"")</f>
        <v>1000000</v>
      </c>
      <c r="E20" s="72">
        <f t="shared" si="13"/>
        <v>842943.19338392664</v>
      </c>
      <c r="F20" s="72">
        <f>IFERROR(IF(B20&lt;=110,D20*Tablas!CH20,""),"")</f>
        <v>1170000</v>
      </c>
      <c r="G20" s="92">
        <f>IFERROR(IF(Cotización!$B$5 = "Hombre",IFERROR(IF(Cotización!$B$4 = "Temporal",IF(A20&lt;Cotización!$B$16,Tablas!Y20*Tablas!CF20,""),IF(Cotización!$B$4 = "Vitalicio",IF(A20&lt;Cotización!$B$16,Tablas!X20*Tablas!CF20,""),IF(A20&lt;Cotización!$B$16,Tablas!W20*Tablas!CF20,""))), ""),IFERROR(IF(Cotización!$B$4 = "Temporal",IF(A20&lt;Cotización!$B$16,Tablas!Y20*Tablas!CF20,""),IF(Cotización!$B$4 = "Vitalicio",IF(A20&lt;Cotización!$B$16,Tablas!X20*Tablas!CF20,""),IF(A20&lt;Cotización!$B$16,Tablas!W20*Tablas!CF20,""))), "")-IFERROR(IF(Cotización!$B$4 = "Temporal",IF(A20&lt;Cotización!$B$16,Tablas!Y20*Tablas!CF20,""),IF(Cotización!$B$4 = "Vitalicio",IF(A20&lt;Cotización!$B$16,Tablas!X20*Tablas!CF20,""),IF(A20&lt;Cotización!$B$16,Tablas!W20*Tablas!CF20,""))), "")*(0.2)),"")</f>
        <v>3.8230522851585652E-2</v>
      </c>
      <c r="H20" s="92">
        <f>IFERROR(IF(Cotización!$B$4="Temporal",Tablas!CG20*Tablas!AW20*Tablas!BK20*Cálculos!D20,IF(Cotización!$B$4="Vitalicio",Cálculos!D20*Tablas!AX20*Tablas!BJ20*Tablas!CG20,Tablas!CG20*D20*(Tablas!AY20*Tablas!BB20+Tablas!AY20*Tablas!AZ20)))," ")</f>
        <v>13.119368096530488</v>
      </c>
      <c r="I20" s="92">
        <f>IFERROR(IF(Cotización!$B$4="Temporal",Tablas!CG20*E20*Tablas!M20*Tablas!Y20,IF(Cotización!$B$4="Vitalicio",Cálculos!E20*Tablas!K20*Tablas!X20*Tablas!CG20,Tablas!CG20*E20*(Tablas!M20*Tablas!W20+Tablas!L20*Tablas!W20)))," ")</f>
        <v>0.44049549941266497</v>
      </c>
      <c r="J20" s="92">
        <f>IFERROR(IF(Cotización!$B$4="Temporal",Tablas!CG20*F20*Tablas!BB20*Tablas!BK20,IF(Cotización!$B$4="Vitalicio",Tablas!CG20*F20*Tablas!BA20*Tablas!BJ20,Tablas!CG20*F20*(Tablas!BB20*Tablas!BK20+Tablas!AZ20*Tablas!BI20)))," ")</f>
        <v>3365.6042389181516</v>
      </c>
      <c r="K20" s="92">
        <f>IFERROR((H20/G20)/(1-Tablas!CI20-Tablas!CJ20-Tablas!CK20),"")</f>
        <v>389.95995149849557</v>
      </c>
      <c r="L20" s="92">
        <f>IFERROR((I20/G20)/(1-Tablas!CI20-Tablas!CJ20-Tablas!CK20), "")</f>
        <v>13.093283329072511</v>
      </c>
      <c r="M20" s="92">
        <f>IFERROR((J20/G20)/(1-Tablas!CI20-Tablas!CJ20-Tablas!CK20), "")</f>
        <v>100039.18299378615</v>
      </c>
      <c r="N20" s="92">
        <f t="shared" si="0"/>
        <v>100442.23622861372</v>
      </c>
      <c r="O20" s="92">
        <f>IFERROR(IF(Cotización!$B$4="Temporal",Tablas!CG20*Tablas!BR20*Tablas!CD20*Cálculos!D20,IF(Cotización!$B$4="Vitalicio",Tablas!CG20*Cálculos!D20*Tablas!BQ20*Tablas!CC20,Tablas!CG20*D20*(Tablas!BR20*Tablas!CD20+Tablas!BP20*Tablas!CB20)))," ")</f>
        <v>21.593078062724476</v>
      </c>
      <c r="P20" s="92">
        <f>IFERROR(IF(Cotización!$B$4="Temporal",Tablas!CG20*E20*Tablas!AJ20*Tablas!AV20,IF(Cotización!$B$4="Vitalicio",Tablas!CG20*Cálculos!E20*Tablas!AI20*Tablas!AT20,Tablas!CG20*E20*(Tablas!AJ20*Tablas!AV20+Tablas!AH20*Tablas!AT20)))," ")</f>
        <v>0.26048887269641208</v>
      </c>
      <c r="Q20" s="92">
        <f>IFERROR(IF(Cotización!$B$4="Temporal",Tablas!CG20*F20*Tablas!BU20*Tablas!CD20,IF(Cotización!$B$4="Vitalicio",Tablas!CG20*F20*Tablas!BT20*Tablas!CC20,Tablas!CG20*F20*(Tablas!BU20*Tablas!CD20+Tablas!BS20*Tablas!CB20)))," ")</f>
        <v>3348.8873461820381</v>
      </c>
      <c r="R20" s="92">
        <f>IFERROR(IF(Cotización!$B$4 = "Temporal",IF(A20&lt;Cotización!$B$16,Tablas!AV20*Tablas!CF20,""),IF(Cotización!$B$4 = "Vitalicio",IF(A20&lt;Cotización!$B$16,Tablas!AU20*Tablas!CF20,""),IF(A20&lt;Cotización!$B$16,Tablas!AT20*Tablas!CF20,""))), "")</f>
        <v>4.7557716324965769E-2</v>
      </c>
      <c r="S20" s="92">
        <f>IFERROR(K20*R20*Tablas!CF20,"")</f>
        <v>9.0363317584621559</v>
      </c>
      <c r="T20" s="92">
        <f t="shared" si="1"/>
        <v>0.62268665432643389</v>
      </c>
      <c r="U20" s="92">
        <f t="shared" si="2"/>
        <v>4757.6350861998217</v>
      </c>
      <c r="V20" s="92">
        <f t="shared" si="3"/>
        <v>12.556746304262321</v>
      </c>
      <c r="W20" s="92">
        <f t="shared" si="4"/>
        <v>-0.36219778163002181</v>
      </c>
      <c r="X20" s="92">
        <f t="shared" si="5"/>
        <v>-1408.7477400177836</v>
      </c>
      <c r="Y20" s="92">
        <f t="shared" si="6"/>
        <v>-1396.5531914951514</v>
      </c>
      <c r="Z20" s="92">
        <f t="shared" si="7"/>
        <v>-139.65531914951515</v>
      </c>
      <c r="AA20" s="92">
        <f>IFERROR(Z20/(IF(Cotización!$B$4="Temporal",Tablas!BR20*Tablas!CD20,IF(Cotización!$B$4="Vitalicio",Tablas!BQ20*Tablas!CC20,(Tablas!BR20*Tablas!CD20+Tablas!BP20*Tablas!CB20))))," ")</f>
        <v>-3020831.6011995156</v>
      </c>
      <c r="AB20" s="92">
        <f t="shared" si="8"/>
        <v>-1180.3363870009887</v>
      </c>
      <c r="AC20" s="92">
        <f t="shared" si="9"/>
        <v>-7.6106160375455909</v>
      </c>
      <c r="AD20" s="92">
        <f t="shared" si="10"/>
        <v>-1396.1909937135213</v>
      </c>
    </row>
    <row r="21" spans="1:30" x14ac:dyDescent="0.3">
      <c r="A21" s="71">
        <v>18</v>
      </c>
      <c r="B21" s="71">
        <f t="shared" si="11"/>
        <v>19</v>
      </c>
      <c r="C21" s="71">
        <f t="shared" si="12"/>
        <v>46</v>
      </c>
      <c r="D21" s="72">
        <f>IFERROR(Cotización!$B$12,"")</f>
        <v>1000000</v>
      </c>
      <c r="E21" s="72">
        <f t="shared" si="13"/>
        <v>834513.76145008742</v>
      </c>
      <c r="F21" s="72">
        <f>IFERROR(IF(B21&lt;=110,D21*Tablas!CH21,""),"")</f>
        <v>1180000</v>
      </c>
      <c r="G21" s="92">
        <f>IFERROR(IF(Cotización!$B$5 = "Hombre",IFERROR(IF(Cotización!$B$4 = "Temporal",IF(A21&lt;Cotización!$B$16,Tablas!Y21*Tablas!CF21,""),IF(Cotización!$B$4 = "Vitalicio",IF(A21&lt;Cotización!$B$16,Tablas!X21*Tablas!CF21,""),IF(A21&lt;Cotización!$B$16,Tablas!W21*Tablas!CF21,""))), ""),IFERROR(IF(Cotización!$B$4 = "Temporal",IF(A21&lt;Cotización!$B$16,Tablas!Y21*Tablas!CF21,""),IF(Cotización!$B$4 = "Vitalicio",IF(A21&lt;Cotización!$B$16,Tablas!X21*Tablas!CF21,""),IF(A21&lt;Cotización!$B$16,Tablas!W21*Tablas!CF21,""))), "")-IFERROR(IF(Cotización!$B$4 = "Temporal",IF(A21&lt;Cotización!$B$16,Tablas!Y21*Tablas!CF21,""),IF(Cotización!$B$4 = "Vitalicio",IF(A21&lt;Cotización!$B$16,Tablas!X21*Tablas!CF21,""),IF(A21&lt;Cotización!$B$16,Tablas!W21*Tablas!CF21,""))), "")*(0.2)),"")</f>
        <v>3.4335343992270666E-2</v>
      </c>
      <c r="H21" s="92">
        <f>IFERROR(IF(Cotización!$B$4="Temporal",Tablas!CG21*Tablas!AW21*Tablas!BK21*Cálculos!D21,IF(Cotización!$B$4="Vitalicio",Cálculos!D21*Tablas!AX21*Tablas!BJ21*Tablas!CG21,Tablas!CG21*D21*(Tablas!AY21*Tablas!BB21+Tablas!AY21*Tablas!AZ21)))," ")</f>
        <v>12.69895021175966</v>
      </c>
      <c r="I21" s="92">
        <f>IFERROR(IF(Cotización!$B$4="Temporal",Tablas!CG21*E21*Tablas!M21*Tablas!Y21,IF(Cotización!$B$4="Vitalicio",Cálculos!E21*Tablas!K21*Tablas!X21*Tablas!CG21,Tablas!CG21*E21*(Tablas!M21*Tablas!W21+Tablas!L21*Tablas!W21)))," ")</f>
        <v>0.43212706825112385</v>
      </c>
      <c r="J21" s="92">
        <f>IFERROR(IF(Cotización!$B$4="Temporal",Tablas!CG21*F21*Tablas!BB21*Tablas!BK21,IF(Cotización!$B$4="Vitalicio",Tablas!CG21*F21*Tablas!BA21*Tablas!BJ21,Tablas!CG21*F21*(Tablas!BB21*Tablas!BK21+Tablas!AZ21*Tablas!BI21)))," ")</f>
        <v>3048.5300468031028</v>
      </c>
      <c r="K21" s="92">
        <f>IFERROR((H21/G21)/(1-Tablas!CI21-Tablas!CJ21-Tablas!CK21),"")</f>
        <v>420.28485993571235</v>
      </c>
      <c r="L21" s="92">
        <f>IFERROR((I21/G21)/(1-Tablas!CI21-Tablas!CJ21-Tablas!CK21), "")</f>
        <v>14.301691189100858</v>
      </c>
      <c r="M21" s="92">
        <f>IFERROR((J21/G21)/(1-Tablas!CI21-Tablas!CJ21-Tablas!CK21), "")</f>
        <v>100894.24734841236</v>
      </c>
      <c r="N21" s="92">
        <f t="shared" si="0"/>
        <v>101328.83389953717</v>
      </c>
      <c r="O21" s="92">
        <f>IFERROR(IF(Cotización!$B$4="Temporal",Tablas!CG21*Tablas!BR21*Tablas!CD21*Cálculos!D21,IF(Cotización!$B$4="Vitalicio",Tablas!CG21*Cálculos!D21*Tablas!BQ21*Tablas!CC21,Tablas!CG21*D21*(Tablas!BR21*Tablas!CD21+Tablas!BP21*Tablas!CB21)))," ")</f>
        <v>19.746372166144525</v>
      </c>
      <c r="P21" s="92">
        <f>IFERROR(IF(Cotización!$B$4="Temporal",Tablas!CG21*E21*Tablas!AJ21*Tablas!AV21,IF(Cotización!$B$4="Vitalicio",Tablas!CG21*Cálculos!E21*Tablas!AI21*Tablas!AT21,Tablas!CG21*E21*(Tablas!AJ21*Tablas!AV21+Tablas!AH21*Tablas!AT21)))," ")</f>
        <v>0.29772557736522465</v>
      </c>
      <c r="Q21" s="92">
        <f>IFERROR(IF(Cotización!$B$4="Temporal",Tablas!CG21*F21*Tablas!BU21*Tablas!CD21,IF(Cotización!$B$4="Vitalicio",Tablas!CG21*F21*Tablas!BT21*Tablas!CC21,Tablas!CG21*F21*(Tablas!BU21*Tablas!CD21+Tablas!BS21*Tablas!CB21)))," ")</f>
        <v>3032.8226077848185</v>
      </c>
      <c r="R21" s="92">
        <f>IFERROR(IF(Cotización!$B$4 = "Temporal",IF(A21&lt;Cotización!$B$16,Tablas!AV21*Tablas!CF21,""),IF(Cotización!$B$4 = "Vitalicio",IF(A21&lt;Cotización!$B$16,Tablas!AU21*Tablas!CF21,""),IF(A21&lt;Cotización!$B$16,Tablas!AT21*Tablas!CF21,""))), "")</f>
        <v>4.2704164715128314E-2</v>
      </c>
      <c r="S21" s="92">
        <f>IFERROR(K21*R21*Tablas!CF21,"")</f>
        <v>8.3829633248605635</v>
      </c>
      <c r="T21" s="92">
        <f t="shared" si="1"/>
        <v>0.61074177624426229</v>
      </c>
      <c r="U21" s="92">
        <f t="shared" si="2"/>
        <v>4308.6045575754997</v>
      </c>
      <c r="V21" s="92">
        <f t="shared" si="3"/>
        <v>11.363408841283961</v>
      </c>
      <c r="W21" s="92">
        <f t="shared" si="4"/>
        <v>-0.31301619887903764</v>
      </c>
      <c r="X21" s="92">
        <f t="shared" si="5"/>
        <v>-1275.7819497906812</v>
      </c>
      <c r="Y21" s="92">
        <f t="shared" si="6"/>
        <v>-1264.7315571482764</v>
      </c>
      <c r="Z21" s="92">
        <f t="shared" si="7"/>
        <v>-126.47315571482764</v>
      </c>
      <c r="AA21" s="92">
        <f>IFERROR(Z21/(IF(Cotización!$B$4="Temporal",Tablas!BR21*Tablas!CD21,IF(Cotización!$B$4="Vitalicio",Tablas!BQ21*Tablas!CC21,(Tablas!BR21*Tablas!CD21+Tablas!BP21*Tablas!CB21))))," ")</f>
        <v>-2867655.9662471381</v>
      </c>
      <c r="AB21" s="92">
        <f t="shared" si="8"/>
        <v>-1168.8907067967348</v>
      </c>
      <c r="AC21" s="92">
        <f t="shared" si="9"/>
        <v>-7.6105179573343795</v>
      </c>
      <c r="AD21" s="92">
        <f t="shared" si="10"/>
        <v>-1264.4185409493973</v>
      </c>
    </row>
    <row r="22" spans="1:30" x14ac:dyDescent="0.3">
      <c r="A22" s="71">
        <v>19</v>
      </c>
      <c r="B22" s="71">
        <f t="shared" si="11"/>
        <v>20</v>
      </c>
      <c r="C22" s="71">
        <f t="shared" si="12"/>
        <v>45</v>
      </c>
      <c r="D22" s="72">
        <f>IFERROR(Cotización!$B$12,"")</f>
        <v>1000000</v>
      </c>
      <c r="E22" s="72">
        <f t="shared" si="13"/>
        <v>826168.62383558659</v>
      </c>
      <c r="F22" s="72">
        <f>IFERROR(IF(B22&lt;=110,D22*Tablas!CH22,""),"")</f>
        <v>1190000</v>
      </c>
      <c r="G22" s="92">
        <f>IFERROR(IF(Cotización!$B$5 = "Hombre",IFERROR(IF(Cotización!$B$4 = "Temporal",IF(A22&lt;Cotización!$B$16,Tablas!Y22*Tablas!CF22,""),IF(Cotización!$B$4 = "Vitalicio",IF(A22&lt;Cotización!$B$16,Tablas!X22*Tablas!CF22,""),IF(A22&lt;Cotización!$B$16,Tablas!W22*Tablas!CF22,""))), ""),IFERROR(IF(Cotización!$B$4 = "Temporal",IF(A22&lt;Cotización!$B$16,Tablas!Y22*Tablas!CF22,""),IF(Cotización!$B$4 = "Vitalicio",IF(A22&lt;Cotización!$B$16,Tablas!X22*Tablas!CF22,""),IF(A22&lt;Cotización!$B$16,Tablas!W22*Tablas!CF22,""))), "")-IFERROR(IF(Cotización!$B$4 = "Temporal",IF(A22&lt;Cotización!$B$16,Tablas!Y22*Tablas!CF22,""),IF(Cotización!$B$4 = "Vitalicio",IF(A22&lt;Cotización!$B$16,Tablas!X22*Tablas!CF22,""),IF(A22&lt;Cotización!$B$16,Tablas!W22*Tablas!CF22,""))), "")*(0.2)),"")</f>
        <v>3.0836285135157883E-2</v>
      </c>
      <c r="H22" s="92">
        <f>IFERROR(IF(Cotización!$B$4="Temporal",Tablas!CG22*Tablas!AW22*Tablas!BK22*Cálculos!D22,IF(Cotización!$B$4="Vitalicio",Cálculos!D22*Tablas!AX22*Tablas!BJ22*Tablas!CG22,Tablas!CG22*D22*(Tablas!AY22*Tablas!BB22+Tablas!AY22*Tablas!AZ22)))," ")</f>
        <v>12.291722217612143</v>
      </c>
      <c r="I22" s="92">
        <f>IFERROR(IF(Cotización!$B$4="Temporal",Tablas!CG22*E22*Tablas!M22*Tablas!Y22,IF(Cotización!$B$4="Vitalicio",Cálculos!E22*Tablas!K22*Tablas!X22*Tablas!CG22,Tablas!CG22*E22*(Tablas!M22*Tablas!W22+Tablas!L22*Tablas!W22)))," ")</f>
        <v>0.42390697998198718</v>
      </c>
      <c r="J22" s="92">
        <f>IFERROR(IF(Cotización!$B$4="Temporal",Tablas!CG22*F22*Tablas!BB22*Tablas!BK22,IF(Cotización!$B$4="Vitalicio",Tablas!CG22*F22*Tablas!BA22*Tablas!BJ22,Tablas!CG22*F22*(Tablas!BB22*Tablas!BK22+Tablas!AZ22*Tablas!BI22)))," ")</f>
        <v>2761.0631991971945</v>
      </c>
      <c r="K22" s="92">
        <f>IFERROR((H22/G22)/(1-Tablas!CI22-Tablas!CJ22-Tablas!CK22),"")</f>
        <v>452.96851080326866</v>
      </c>
      <c r="L22" s="92">
        <f>IFERROR((I22/G22)/(1-Tablas!CI22-Tablas!CJ22-Tablas!CK22), "")</f>
        <v>15.621611849185927</v>
      </c>
      <c r="M22" s="92">
        <f>IFERROR((J22/G22)/(1-Tablas!CI22-Tablas!CJ22-Tablas!CK22), "")</f>
        <v>101749.34508217555</v>
      </c>
      <c r="N22" s="92">
        <f t="shared" si="0"/>
        <v>102217.93520482801</v>
      </c>
      <c r="O22" s="92">
        <f>IFERROR(IF(Cotización!$B$4="Temporal",Tablas!CG22*Tablas!BR22*Tablas!CD22*Cálculos!D22,IF(Cotización!$B$4="Vitalicio",Tablas!CG22*Cálculos!D22*Tablas!BQ22*Tablas!CC22,Tablas!CG22*D22*(Tablas!BR22*Tablas!CD22+Tablas!BP22*Tablas!CB22)))," ")</f>
        <v>18.051541894868173</v>
      </c>
      <c r="P22" s="92">
        <f>IFERROR(IF(Cotización!$B$4="Temporal",Tablas!CG22*E22*Tablas!AJ22*Tablas!AV22,IF(Cotización!$B$4="Vitalicio",Tablas!CG22*Cálculos!E22*Tablas!AI22*Tablas!AT22,Tablas!CG22*E22*(Tablas!AJ22*Tablas!AV22+Tablas!AH22*Tablas!AT22)))," ")</f>
        <v>0.35288451710760615</v>
      </c>
      <c r="Q22" s="92">
        <f>IFERROR(IF(Cotización!$B$4="Temporal",Tablas!CG22*F22*Tablas!BU22*Tablas!CD22,IF(Cotización!$B$4="Vitalicio",Tablas!CG22*F22*Tablas!BT22*Tablas!CC22,Tablas!CG22*F22*(Tablas!BU22*Tablas!CD22+Tablas!BS22*Tablas!CB22)))," ")</f>
        <v>2746.3657674096116</v>
      </c>
      <c r="R22" s="92">
        <f>IFERROR(IF(Cotización!$B$4 = "Temporal",IF(A22&lt;Cotización!$B$16,Tablas!AV22*Tablas!CF22,""),IF(Cotización!$B$4 = "Vitalicio",IF(A22&lt;Cotización!$B$16,Tablas!AU22*Tablas!CF22,""),IF(A22&lt;Cotización!$B$16,Tablas!AT22*Tablas!CF22,""))), "")</f>
        <v>3.83455253282311E-2</v>
      </c>
      <c r="S22" s="92">
        <f>IFERROR(K22*R22*Tablas!CF22,"")</f>
        <v>7.7767603270503116</v>
      </c>
      <c r="T22" s="92">
        <f t="shared" si="1"/>
        <v>0.59901891283075404</v>
      </c>
      <c r="U22" s="92">
        <f t="shared" si="2"/>
        <v>3901.6320889794893</v>
      </c>
      <c r="V22" s="92">
        <f t="shared" si="3"/>
        <v>10.274781567817861</v>
      </c>
      <c r="W22" s="92">
        <f t="shared" si="4"/>
        <v>-0.24613439572314788</v>
      </c>
      <c r="X22" s="92">
        <f t="shared" si="5"/>
        <v>-1155.2663215698776</v>
      </c>
      <c r="Y22" s="92">
        <f t="shared" si="6"/>
        <v>-1145.2376743977829</v>
      </c>
      <c r="Z22" s="92">
        <f t="shared" si="7"/>
        <v>-114.5237674397783</v>
      </c>
      <c r="AA22" s="92">
        <f>IFERROR(Z22/(IF(Cotización!$B$4="Temporal",Tablas!BR22*Tablas!CD22,IF(Cotización!$B$4="Vitalicio",Tablas!BQ22*Tablas!CC22,(Tablas!BR22*Tablas!CD22+Tablas!BP22*Tablas!CB22))))," ")</f>
        <v>-2722887.856047465</v>
      </c>
      <c r="AB22" s="92">
        <f t="shared" si="8"/>
        <v>-1157.8283827212188</v>
      </c>
      <c r="AC22" s="92">
        <f t="shared" si="9"/>
        <v>-7.6102709281411904</v>
      </c>
      <c r="AD22" s="92">
        <f t="shared" si="10"/>
        <v>-1144.9915400020598</v>
      </c>
    </row>
    <row r="23" spans="1:30" x14ac:dyDescent="0.3">
      <c r="A23" s="71">
        <v>20</v>
      </c>
      <c r="B23" s="71">
        <f t="shared" si="11"/>
        <v>21</v>
      </c>
      <c r="C23" s="71">
        <f t="shared" si="12"/>
        <v>44</v>
      </c>
      <c r="D23" s="72">
        <f>IFERROR(Cotización!$B$12,"")</f>
        <v>1000000</v>
      </c>
      <c r="E23" s="72">
        <f t="shared" si="13"/>
        <v>817906.93759723078</v>
      </c>
      <c r="F23" s="72">
        <f>IFERROR(IF(B23&lt;=110,D23*Tablas!CH23,""),"")</f>
        <v>1200000</v>
      </c>
      <c r="G23" s="92">
        <f>IFERROR(IF(Cotización!$B$5 = "Hombre",IFERROR(IF(Cotización!$B$4 = "Temporal",IF(A23&lt;Cotización!$B$16,Tablas!Y23*Tablas!CF23,""),IF(Cotización!$B$4 = "Vitalicio",IF(A23&lt;Cotización!$B$16,Tablas!X23*Tablas!CF23,""),IF(A23&lt;Cotización!$B$16,Tablas!W23*Tablas!CF23,""))), ""),IFERROR(IF(Cotización!$B$4 = "Temporal",IF(A23&lt;Cotización!$B$16,Tablas!Y23*Tablas!CF23,""),IF(Cotización!$B$4 = "Vitalicio",IF(A23&lt;Cotización!$B$16,Tablas!X23*Tablas!CF23,""),IF(A23&lt;Cotización!$B$16,Tablas!W23*Tablas!CF23,""))), "")-IFERROR(IF(Cotización!$B$4 = "Temporal",IF(A23&lt;Cotización!$B$16,Tablas!Y23*Tablas!CF23,""),IF(Cotización!$B$4 = "Vitalicio",IF(A23&lt;Cotización!$B$16,Tablas!X23*Tablas!CF23,""),IF(A23&lt;Cotización!$B$16,Tablas!W23*Tablas!CF23,""))), "")*(0.2)),"")</f>
        <v>2.7693086128538297E-2</v>
      </c>
      <c r="H23" s="92">
        <f>IFERROR(IF(Cotización!$B$4="Temporal",Tablas!CG23*Tablas!AW23*Tablas!BK23*Cálculos!D23,IF(Cotización!$B$4="Vitalicio",Cálculos!D23*Tablas!AX23*Tablas!BJ23*Tablas!CG23,Tablas!CG23*D23*(Tablas!AY23*Tablas!BB23+Tablas!AY23*Tablas!AZ23)))," ")</f>
        <v>11.897258292525322</v>
      </c>
      <c r="I23" s="92">
        <f>IFERROR(IF(Cotización!$B$4="Temporal",Tablas!CG23*E23*Tablas!M23*Tablas!Y23,IF(Cotización!$B$4="Vitalicio",Cálculos!E23*Tablas!K23*Tablas!X23*Tablas!CG23,Tablas!CG23*E23*(Tablas!M23*Tablas!W23+Tablas!L23*Tablas!W23)))," ")</f>
        <v>0.41583199681739041</v>
      </c>
      <c r="J23" s="92">
        <f>IFERROR(IF(Cotización!$B$4="Temporal",Tablas!CG23*F23*Tablas!BB23*Tablas!BK23,IF(Cotización!$B$4="Vitalicio",Tablas!CG23*F23*Tablas!BA23*Tablas!BJ23,Tablas!CG23*F23*(Tablas!BB23*Tablas!BK23+Tablas!AZ23*Tablas!BI23)))," ")</f>
        <v>2500.4626057542177</v>
      </c>
      <c r="K23" s="92">
        <f>IFERROR((H23/G23)/(1-Tablas!CI23-Tablas!CJ23-Tablas!CK23),"")</f>
        <v>488.19447689216787</v>
      </c>
      <c r="L23" s="92">
        <f>IFERROR((I23/G23)/(1-Tablas!CI23-Tablas!CJ23-Tablas!CK23), "")</f>
        <v>17.063333347048072</v>
      </c>
      <c r="M23" s="92">
        <f>IFERROR((J23/G23)/(1-Tablas!CI23-Tablas!CJ23-Tablas!CK23), "")</f>
        <v>102604.48279680898</v>
      </c>
      <c r="N23" s="92">
        <f t="shared" si="0"/>
        <v>103109.7406070482</v>
      </c>
      <c r="O23" s="92">
        <f>IFERROR(IF(Cotización!$B$4="Temporal",Tablas!CG23*Tablas!BR23*Tablas!CD23*Cálculos!D23,IF(Cotización!$B$4="Vitalicio",Tablas!CG23*Cálculos!D23*Tablas!BQ23*Tablas!CC23,Tablas!CG23*D23*(Tablas!BR23*Tablas!CD23+Tablas!BP23*Tablas!CB23)))," ")</f>
        <v>16.528800802687964</v>
      </c>
      <c r="P23" s="92">
        <f>IFERROR(IF(Cotización!$B$4="Temporal",Tablas!CG23*E23*Tablas!AJ23*Tablas!AV23,IF(Cotización!$B$4="Vitalicio",Tablas!CG23*Cálculos!E23*Tablas!AI23*Tablas!AT23,Tablas!CG23*E23*(Tablas!AJ23*Tablas!AV23+Tablas!AH23*Tablas!AT23)))," ")</f>
        <v>0.36597522504531976</v>
      </c>
      <c r="Q23" s="92">
        <f>IFERROR(IF(Cotización!$B$4="Temporal",Tablas!CG23*F23*Tablas!BU23*Tablas!CD23,IF(Cotización!$B$4="Vitalicio",Tablas!CG23*F23*Tablas!BT23*Tablas!CC23,Tablas!CG23*F23*(Tablas!BU23*Tablas!CD23+Tablas!BS23*Tablas!CB23)))," ")</f>
        <v>2486.7661559322496</v>
      </c>
      <c r="R23" s="92">
        <f>IFERROR(IF(Cotización!$B$4 = "Temporal",IF(A23&lt;Cotización!$B$16,Tablas!AV23*Tablas!CF23,""),IF(Cotización!$B$4 = "Vitalicio",IF(A23&lt;Cotización!$B$16,Tablas!AU23*Tablas!CF23,""),IF(A23&lt;Cotización!$B$16,Tablas!AT23*Tablas!CF23,""))), "")</f>
        <v>3.4431341096618363E-2</v>
      </c>
      <c r="S23" s="92">
        <f>IFERROR(K23*R23*Tablas!CF23,"")</f>
        <v>7.2143171878572039</v>
      </c>
      <c r="T23" s="92">
        <f t="shared" si="1"/>
        <v>0.58751345071751482</v>
      </c>
      <c r="U23" s="92">
        <f t="shared" si="2"/>
        <v>3532.8099452190409</v>
      </c>
      <c r="V23" s="92">
        <f t="shared" si="3"/>
        <v>9.3144836148307597</v>
      </c>
      <c r="W23" s="92">
        <f t="shared" si="4"/>
        <v>-0.22153822567219505</v>
      </c>
      <c r="X23" s="92">
        <f t="shared" si="5"/>
        <v>-1046.0437892867913</v>
      </c>
      <c r="Y23" s="92">
        <f t="shared" si="6"/>
        <v>-1036.9508438976327</v>
      </c>
      <c r="Z23" s="92">
        <f t="shared" si="7"/>
        <v>-103.69508438976328</v>
      </c>
      <c r="AA23" s="92">
        <f>IFERROR(Z23/(IF(Cotización!$B$4="Temporal",Tablas!BR23*Tablas!CD23,IF(Cotización!$B$4="Vitalicio",Tablas!BQ23*Tablas!CC23,(Tablas!BR23*Tablas!CD23+Tablas!BP23*Tablas!CB23))))," ")</f>
        <v>-2581057.4864286492</v>
      </c>
      <c r="AB23" s="92">
        <f t="shared" si="8"/>
        <v>-1144.9319964007468</v>
      </c>
      <c r="AC23" s="92">
        <f t="shared" si="9"/>
        <v>-7.6100251147407763</v>
      </c>
      <c r="AD23" s="92">
        <f t="shared" si="10"/>
        <v>-1036.7293056719604</v>
      </c>
    </row>
    <row r="24" spans="1:30" x14ac:dyDescent="0.3">
      <c r="A24" s="71">
        <v>21</v>
      </c>
      <c r="B24" s="71">
        <f t="shared" si="11"/>
        <v>22</v>
      </c>
      <c r="C24" s="71">
        <f t="shared" si="12"/>
        <v>43</v>
      </c>
      <c r="D24" s="72">
        <f>IFERROR(Cotización!$B$12,"")</f>
        <v>1000000</v>
      </c>
      <c r="E24" s="72">
        <f t="shared" si="13"/>
        <v>809727.86822125851</v>
      </c>
      <c r="F24" s="72">
        <f>IFERROR(IF(B24&lt;=110,D24*Tablas!CH24,""),"")</f>
        <v>1210000</v>
      </c>
      <c r="G24" s="92">
        <f>IFERROR(IF(Cotización!$B$5 = "Hombre",IFERROR(IF(Cotización!$B$4 = "Temporal",IF(A24&lt;Cotización!$B$16,Tablas!Y24*Tablas!CF24,""),IF(Cotización!$B$4 = "Vitalicio",IF(A24&lt;Cotización!$B$16,Tablas!X24*Tablas!CF24,""),IF(A24&lt;Cotización!$B$16,Tablas!W24*Tablas!CF24,""))), ""),IFERROR(IF(Cotización!$B$4 = "Temporal",IF(A24&lt;Cotización!$B$16,Tablas!Y24*Tablas!CF24,""),IF(Cotización!$B$4 = "Vitalicio",IF(A24&lt;Cotización!$B$16,Tablas!X24*Tablas!CF24,""),IF(A24&lt;Cotización!$B$16,Tablas!W24*Tablas!CF24,""))), "")-IFERROR(IF(Cotización!$B$4 = "Temporal",IF(A24&lt;Cotización!$B$16,Tablas!Y24*Tablas!CF24,""),IF(Cotización!$B$4 = "Vitalicio",IF(A24&lt;Cotización!$B$16,Tablas!X24*Tablas!CF24,""),IF(A24&lt;Cotización!$B$16,Tablas!W24*Tablas!CF24,""))), "")*(0.2)),"")</f>
        <v>2.4869578002821704E-2</v>
      </c>
      <c r="H24" s="92">
        <f>IFERROR(IF(Cotización!$B$4="Temporal",Tablas!CG24*Tablas!AW24*Tablas!BK24*Cálculos!D24,IF(Cotización!$B$4="Vitalicio",Cálculos!D24*Tablas!AX24*Tablas!BJ24*Tablas!CG24,Tablas!CG24*D24*(Tablas!AY24*Tablas!BB24+Tablas!AY24*Tablas!AZ24)))," ")</f>
        <v>11.515145855458774</v>
      </c>
      <c r="I24" s="92">
        <f>IFERROR(IF(Cotización!$B$4="Temporal",Tablas!CG24*E24*Tablas!M24*Tablas!Y24,IF(Cotización!$B$4="Vitalicio",Cálculos!E24*Tablas!K24*Tablas!X24*Tablas!CG24,Tablas!CG24*E24*(Tablas!M24*Tablas!W24+Tablas!L24*Tablas!W24)))," ")</f>
        <v>0.40789891469274353</v>
      </c>
      <c r="J24" s="92">
        <f>IFERROR(IF(Cotización!$B$4="Temporal",Tablas!CG24*F24*Tablas!BB24*Tablas!BK24,IF(Cotización!$B$4="Vitalicio",Tablas!CG24*F24*Tablas!BA24*Tablas!BJ24,Tablas!CG24*F24*(Tablas!BB24*Tablas!BK24+Tablas!AZ24*Tablas!BI24)))," ")</f>
        <v>2264.2384910245983</v>
      </c>
      <c r="K24" s="92">
        <f>IFERROR((H24/G24)/(1-Tablas!CI24-Tablas!CJ24-Tablas!CK24),"")</f>
        <v>526.16063755010725</v>
      </c>
      <c r="L24" s="92">
        <f>IFERROR((I24/G24)/(1-Tablas!CI24-Tablas!CJ24-Tablas!CK24), "")</f>
        <v>18.638092448389578</v>
      </c>
      <c r="M24" s="92">
        <f>IFERROR((J24/G24)/(1-Tablas!CI24-Tablas!CJ24-Tablas!CK24), "")</f>
        <v>103459.66807170163</v>
      </c>
      <c r="N24" s="92">
        <f t="shared" si="0"/>
        <v>104004.46680170012</v>
      </c>
      <c r="O24" s="92">
        <f>IFERROR(IF(Cotización!$B$4="Temporal",Tablas!CG24*Tablas!BR24*Tablas!CD24*Cálculos!D24,IF(Cotización!$B$4="Vitalicio",Tablas!CG24*Cálculos!D24*Tablas!BQ24*Tablas!CC24,Tablas!CG24*D24*(Tablas!BR24*Tablas!CD24+Tablas!BP24*Tablas!CB24)))," ")</f>
        <v>15.157404424445678</v>
      </c>
      <c r="P24" s="92">
        <f>IFERROR(IF(Cotización!$B$4="Temporal",Tablas!CG24*E24*Tablas!AJ24*Tablas!AV24,IF(Cotización!$B$4="Vitalicio",Tablas!CG24*Cálculos!E24*Tablas!AI24*Tablas!AT24,Tablas!CG24*E24*(Tablas!AJ24*Tablas!AV24+Tablas!AH24*Tablas!AT24)))," ")</f>
        <v>0.4182760712705984</v>
      </c>
      <c r="Q24" s="92">
        <f>IFERROR(IF(Cotización!$B$4="Temporal",Tablas!CG24*F24*Tablas!BU24*Tablas!CD24,IF(Cotización!$B$4="Vitalicio",Tablas!CG24*F24*Tablas!BT24*Tablas!CC24,Tablas!CG24*F24*(Tablas!BU24*Tablas!CD24+Tablas!BS24*Tablas!CB24)))," ")</f>
        <v>2251.5251183781793</v>
      </c>
      <c r="R24" s="92">
        <f>IFERROR(IF(Cotización!$B$4 = "Temporal",IF(A24&lt;Cotización!$B$16,Tablas!AV24*Tablas!CF24,""),IF(Cotización!$B$4 = "Vitalicio",IF(A24&lt;Cotización!$B$16,Tablas!AU24*Tablas!CF24,""),IF(A24&lt;Cotización!$B$16,Tablas!AT24*Tablas!CF24,""))), "")</f>
        <v>3.0916332670856129E-2</v>
      </c>
      <c r="S24" s="92">
        <f>IFERROR(K24*R24*Tablas!CF24,"")</f>
        <v>6.6924815218224065</v>
      </c>
      <c r="T24" s="92">
        <f t="shared" si="1"/>
        <v>0.57622146648458361</v>
      </c>
      <c r="U24" s="92">
        <f t="shared" si="2"/>
        <v>3198.5935161210796</v>
      </c>
      <c r="V24" s="92">
        <f t="shared" si="3"/>
        <v>8.4649229026232717</v>
      </c>
      <c r="W24" s="92">
        <f t="shared" si="4"/>
        <v>-0.15794539521398521</v>
      </c>
      <c r="X24" s="92">
        <f t="shared" si="5"/>
        <v>-947.06839774290029</v>
      </c>
      <c r="Y24" s="92">
        <f t="shared" si="6"/>
        <v>-938.76142023549096</v>
      </c>
      <c r="Z24" s="92">
        <f t="shared" si="7"/>
        <v>-93.876142023549107</v>
      </c>
      <c r="AA24" s="92">
        <f>IFERROR(Z24/(IF(Cotización!$B$4="Temporal",Tablas!BR24*Tablas!CD24,IF(Cotización!$B$4="Vitalicio",Tablas!BQ24*Tablas!CC24,(Tablas!BR24*Tablas!CD24+Tablas!BP24*Tablas!CB24))))," ")</f>
        <v>-2442551.1679947409</v>
      </c>
      <c r="AB24" s="92">
        <f t="shared" si="8"/>
        <v>-1130.2987925602085</v>
      </c>
      <c r="AC24" s="92">
        <f t="shared" si="9"/>
        <v>-7.6092404119562014</v>
      </c>
      <c r="AD24" s="92">
        <f t="shared" si="10"/>
        <v>-938.60347484027704</v>
      </c>
    </row>
    <row r="25" spans="1:30" x14ac:dyDescent="0.3">
      <c r="A25" s="71">
        <v>22</v>
      </c>
      <c r="B25" s="71">
        <f t="shared" si="11"/>
        <v>23</v>
      </c>
      <c r="C25" s="71">
        <f t="shared" si="12"/>
        <v>42</v>
      </c>
      <c r="D25" s="72">
        <f>IFERROR(Cotización!$B$12,"")</f>
        <v>1000000</v>
      </c>
      <c r="E25" s="72">
        <f t="shared" si="13"/>
        <v>801630.58953904593</v>
      </c>
      <c r="F25" s="72">
        <f>IFERROR(IF(B25&lt;=110,D25*Tablas!CH25,""),"")</f>
        <v>1220000</v>
      </c>
      <c r="G25" s="92">
        <f>IFERROR(IF(Cotización!$B$5 = "Hombre",IFERROR(IF(Cotización!$B$4 = "Temporal",IF(A25&lt;Cotización!$B$16,Tablas!Y25*Tablas!CF25,""),IF(Cotización!$B$4 = "Vitalicio",IF(A25&lt;Cotización!$B$16,Tablas!X25*Tablas!CF25,""),IF(A25&lt;Cotización!$B$16,Tablas!W25*Tablas!CF25,""))), ""),IFERROR(IF(Cotización!$B$4 = "Temporal",IF(A25&lt;Cotización!$B$16,Tablas!Y25*Tablas!CF25,""),IF(Cotización!$B$4 = "Vitalicio",IF(A25&lt;Cotización!$B$16,Tablas!X25*Tablas!CF25,""),IF(A25&lt;Cotización!$B$16,Tablas!W25*Tablas!CF25,""))), "")-IFERROR(IF(Cotización!$B$4 = "Temporal",IF(A25&lt;Cotización!$B$16,Tablas!Y25*Tablas!CF25,""),IF(Cotización!$B$4 = "Vitalicio",IF(A25&lt;Cotización!$B$16,Tablas!X25*Tablas!CF25,""),IF(A25&lt;Cotización!$B$16,Tablas!W25*Tablas!CF25,""))), "")*(0.2)),"")</f>
        <v>2.2333267253573576E-2</v>
      </c>
      <c r="H25" s="92">
        <f>IFERROR(IF(Cotización!$B$4="Temporal",Tablas!CG25*Tablas!AW25*Tablas!BK25*Cálculos!D25,IF(Cotización!$B$4="Vitalicio",Cálculos!D25*Tablas!AX25*Tablas!BJ25*Tablas!CG25,Tablas!CG25*D25*(Tablas!AY25*Tablas!BB25+Tablas!AY25*Tablas!AZ25)))," ")</f>
        <v>11.144985135266174</v>
      </c>
      <c r="I25" s="92">
        <f>IFERROR(IF(Cotización!$B$4="Temporal",Tablas!CG25*E25*Tablas!M25*Tablas!Y25,IF(Cotización!$B$4="Vitalicio",Cálculos!E25*Tablas!K25*Tablas!X25*Tablas!CG25,Tablas!CG25*E25*(Tablas!M25*Tablas!W25+Tablas!L25*Tablas!W25)))," ")</f>
        <v>0.40010456115682941</v>
      </c>
      <c r="J25" s="92">
        <f>IFERROR(IF(Cotización!$B$4="Temporal",Tablas!CG25*F25*Tablas!BB25*Tablas!BK25,IF(Cotización!$B$4="Vitalicio",Tablas!CG25*F25*Tablas!BA25*Tablas!BJ25,Tablas!CG25*F25*(Tablas!BB25*Tablas!BK25+Tablas!AZ25*Tablas!BI25)))," ")</f>
        <v>2050.1296239276371</v>
      </c>
      <c r="K25" s="92">
        <f>IFERROR((H25/G25)/(1-Tablas!CI25-Tablas!CJ25-Tablas!CK25),"")</f>
        <v>567.08029737580114</v>
      </c>
      <c r="L25" s="92">
        <f>IFERROR((I25/G25)/(1-Tablas!CI25-Tablas!CJ25-Tablas!CK25), "")</f>
        <v>20.358162058401923</v>
      </c>
      <c r="M25" s="92">
        <f>IFERROR((J25/G25)/(1-Tablas!CI25-Tablas!CJ25-Tablas!CK25), "")</f>
        <v>104314.90959256967</v>
      </c>
      <c r="N25" s="92">
        <f t="shared" si="0"/>
        <v>104902.34805200387</v>
      </c>
      <c r="O25" s="92">
        <f>IFERROR(IF(Cotización!$B$4="Temporal",Tablas!CG25*Tablas!BR25*Tablas!CD25*Cálculos!D25,IF(Cotización!$B$4="Vitalicio",Tablas!CG25*Cálculos!D25*Tablas!BQ25*Tablas!CC25,Tablas!CG25*D25*(Tablas!BR25*Tablas!CD25+Tablas!BP25*Tablas!CB25)))," ")</f>
        <v>13.91938378100156</v>
      </c>
      <c r="P25" s="92">
        <f>IFERROR(IF(Cotización!$B$4="Temporal",Tablas!CG25*E25*Tablas!AJ25*Tablas!AV25,IF(Cotización!$B$4="Vitalicio",Tablas!CG25*Cálculos!E25*Tablas!AI25*Tablas!AT25,Tablas!CG25*E25*(Tablas!AJ25*Tablas!AV25+Tablas!AH25*Tablas!AT25)))," ")</f>
        <v>0.45443662767542675</v>
      </c>
      <c r="Q25" s="92">
        <f>IFERROR(IF(Cotización!$B$4="Temporal",Tablas!CG25*F25*Tablas!BU25*Tablas!CD25,IF(Cotización!$B$4="Vitalicio",Tablas!CG25*F25*Tablas!BT25*Tablas!CC25,Tablas!CG25*F25*(Tablas!BU25*Tablas!CD25+Tablas!BS25*Tablas!CB25)))," ")</f>
        <v>2038.3745286020271</v>
      </c>
      <c r="R25" s="92">
        <f>IFERROR(IF(Cotización!$B$4 = "Temporal",IF(A25&lt;Cotización!$B$16,Tablas!AV25*Tablas!CF25,""),IF(Cotización!$B$4 = "Vitalicio",IF(A25&lt;Cotización!$B$16,Tablas!AU25*Tablas!CF25,""),IF(A25&lt;Cotización!$B$16,Tablas!AT25*Tablas!CF25,""))), "")</f>
        <v>2.775974599387666E-2</v>
      </c>
      <c r="S25" s="92">
        <f>IFERROR(K25*R25*Tablas!CF25,"")</f>
        <v>6.2083089619645273</v>
      </c>
      <c r="T25" s="92">
        <f t="shared" si="1"/>
        <v>0.56513740764341458</v>
      </c>
      <c r="U25" s="92">
        <f t="shared" si="2"/>
        <v>2895.755393663942</v>
      </c>
      <c r="V25" s="92">
        <f t="shared" si="3"/>
        <v>7.7110748190370328</v>
      </c>
      <c r="W25" s="92">
        <f t="shared" si="4"/>
        <v>-0.11070077996798783</v>
      </c>
      <c r="X25" s="92">
        <f t="shared" si="5"/>
        <v>-857.38086506191485</v>
      </c>
      <c r="Y25" s="92">
        <f t="shared" si="6"/>
        <v>-849.78049102284581</v>
      </c>
      <c r="Z25" s="92">
        <f t="shared" si="7"/>
        <v>-84.978049102284587</v>
      </c>
      <c r="AA25" s="92">
        <f>IFERROR(Z25/(IF(Cotización!$B$4="Temporal",Tablas!BR25*Tablas!CD25,IF(Cotización!$B$4="Vitalicio",Tablas!BQ25*Tablas!CC25,(Tablas!BR25*Tablas!CD25+Tablas!BP25*Tablas!CB25))))," ")</f>
        <v>-2307982.1429388099</v>
      </c>
      <c r="AB25" s="92">
        <f t="shared" si="8"/>
        <v>-1114.1652680296336</v>
      </c>
      <c r="AC25" s="92">
        <f t="shared" si="9"/>
        <v>-7.6082651855952532</v>
      </c>
      <c r="AD25" s="92">
        <f t="shared" si="10"/>
        <v>-849.66979024287787</v>
      </c>
    </row>
    <row r="26" spans="1:30" x14ac:dyDescent="0.3">
      <c r="A26" s="71">
        <v>23</v>
      </c>
      <c r="B26" s="71">
        <f t="shared" si="11"/>
        <v>24</v>
      </c>
      <c r="C26" s="71">
        <f t="shared" si="12"/>
        <v>41</v>
      </c>
      <c r="D26" s="72">
        <f>IFERROR(Cotización!$B$12,"")</f>
        <v>1000000</v>
      </c>
      <c r="E26" s="72">
        <f t="shared" si="13"/>
        <v>793614.28364365548</v>
      </c>
      <c r="F26" s="72">
        <f>IFERROR(IF(B26&lt;=110,D26*Tablas!CH26,""),"")</f>
        <v>1230000</v>
      </c>
      <c r="G26" s="92">
        <f>IFERROR(IF(Cotización!$B$5 = "Hombre",IFERROR(IF(Cotización!$B$4 = "Temporal",IF(A26&lt;Cotización!$B$16,Tablas!Y26*Tablas!CF26,""),IF(Cotización!$B$4 = "Vitalicio",IF(A26&lt;Cotización!$B$16,Tablas!X26*Tablas!CF26,""),IF(A26&lt;Cotización!$B$16,Tablas!W26*Tablas!CF26,""))), ""),IFERROR(IF(Cotización!$B$4 = "Temporal",IF(A26&lt;Cotización!$B$16,Tablas!Y26*Tablas!CF26,""),IF(Cotización!$B$4 = "Vitalicio",IF(A26&lt;Cotización!$B$16,Tablas!X26*Tablas!CF26,""),IF(A26&lt;Cotización!$B$16,Tablas!W26*Tablas!CF26,""))), "")-IFERROR(IF(Cotización!$B$4 = "Temporal",IF(A26&lt;Cotización!$B$16,Tablas!Y26*Tablas!CF26,""),IF(Cotización!$B$4 = "Vitalicio",IF(A26&lt;Cotización!$B$16,Tablas!X26*Tablas!CF26,""),IF(A26&lt;Cotización!$B$16,Tablas!W26*Tablas!CF26,""))), "")*(0.2)),"")</f>
        <v>2.0054962366068307E-2</v>
      </c>
      <c r="H26" s="92">
        <f>IFERROR(IF(Cotización!$B$4="Temporal",Tablas!CG26*Tablas!AW26*Tablas!BK26*Cálculos!D26,IF(Cotización!$B$4="Vitalicio",Cálculos!D26*Tablas!AX26*Tablas!BJ26*Tablas!CG26,Tablas!CG26*D26*(Tablas!AY26*Tablas!BB26+Tablas!AY26*Tablas!AZ26)))," ")</f>
        <v>10.786388753575187</v>
      </c>
      <c r="I26" s="92">
        <f>IFERROR(IF(Cotización!$B$4="Temporal",Tablas!CG26*E26*Tablas!M26*Tablas!Y26,IF(Cotización!$B$4="Vitalicio",Cálculos!E26*Tablas!K26*Tablas!X26*Tablas!CG26,Tablas!CG26*E26*(Tablas!M26*Tablas!W26+Tablas!L26*Tablas!W26)))," ")</f>
        <v>0.39244579322931672</v>
      </c>
      <c r="J26" s="92">
        <f>IFERROR(IF(Cotización!$B$4="Temporal",Tablas!CG26*F26*Tablas!BB26*Tablas!BK26,IF(Cotización!$B$4="Vitalicio",Tablas!CG26*F26*Tablas!BA26*Tablas!BJ26,Tablas!CG26*F26*(Tablas!BB26*Tablas!BK26+Tablas!AZ26*Tablas!BI26)))," ")</f>
        <v>1856.0825799145284</v>
      </c>
      <c r="K26" s="92">
        <f>IFERROR((H26/G26)/(1-Tablas!CI26-Tablas!CJ26-Tablas!CK26),"")</f>
        <v>611.18339309292435</v>
      </c>
      <c r="L26" s="92">
        <f>IFERROR((I26/G26)/(1-Tablas!CI26-Tablas!CJ26-Tablas!CK26), "")</f>
        <v>22.23694667331889</v>
      </c>
      <c r="M26" s="92">
        <f>IFERROR((J26/G26)/(1-Tablas!CI26-Tablas!CJ26-Tablas!CK26), "")</f>
        <v>105170.21729601831</v>
      </c>
      <c r="N26" s="92">
        <f t="shared" si="0"/>
        <v>105803.63763578456</v>
      </c>
      <c r="O26" s="92">
        <f>IFERROR(IF(Cotización!$B$4="Temporal",Tablas!CG26*Tablas!BR26*Tablas!CD26*Cálculos!D26,IF(Cotización!$B$4="Vitalicio",Tablas!CG26*Cálculos!D26*Tablas!BQ26*Tablas!CC26,Tablas!CG26*D26*(Tablas!BR26*Tablas!CD26+Tablas!BP26*Tablas!CB26)))," ")</f>
        <v>12.799160935884604</v>
      </c>
      <c r="P26" s="92">
        <f>IFERROR(IF(Cotización!$B$4="Temporal",Tablas!CG26*E26*Tablas!AJ26*Tablas!AV26,IF(Cotización!$B$4="Vitalicio",Tablas!CG26*Cálculos!E26*Tablas!AI26*Tablas!AT26,Tablas!CG26*E26*(Tablas!AJ26*Tablas!AV26+Tablas!AH26*Tablas!AT26)))," ")</f>
        <v>0.49575531352567587</v>
      </c>
      <c r="Q26" s="92">
        <f>IFERROR(IF(Cotización!$B$4="Temporal",Tablas!CG26*F26*Tablas!BU26*Tablas!CD26,IF(Cotización!$B$4="Vitalicio",Tablas!CG26*F26*Tablas!BT26*Tablas!CC26,Tablas!CG26*F26*(Tablas!BU26*Tablas!CD26+Tablas!BS26*Tablas!CB26)))," ")</f>
        <v>1845.2557190676453</v>
      </c>
      <c r="R26" s="92">
        <f>IFERROR(IF(Cotización!$B$4 = "Temporal",IF(A26&lt;Cotización!$B$16,Tablas!AV26*Tablas!CF26,""),IF(Cotización!$B$4 = "Vitalicio",IF(A26&lt;Cotización!$B$16,Tablas!AU26*Tablas!CF26,""),IF(A26&lt;Cotización!$B$16,Tablas!AT26*Tablas!CF26,""))), "")</f>
        <v>2.492505082310113E-2</v>
      </c>
      <c r="S26" s="92">
        <f>IFERROR(K26*R26*Tablas!CF26,"")</f>
        <v>5.7590824320422245</v>
      </c>
      <c r="T26" s="92">
        <f t="shared" si="1"/>
        <v>0.55425702598306292</v>
      </c>
      <c r="U26" s="92">
        <f t="shared" si="2"/>
        <v>2621.3730111798459</v>
      </c>
      <c r="V26" s="92">
        <f t="shared" si="3"/>
        <v>7.0400785038423797</v>
      </c>
      <c r="W26" s="92">
        <f t="shared" si="4"/>
        <v>-5.8501712457387056E-2</v>
      </c>
      <c r="X26" s="92">
        <f t="shared" si="5"/>
        <v>-776.11729211220063</v>
      </c>
      <c r="Y26" s="92">
        <f t="shared" si="6"/>
        <v>-769.13571532081562</v>
      </c>
      <c r="Z26" s="92">
        <f t="shared" si="7"/>
        <v>-76.913571532081562</v>
      </c>
      <c r="AA26" s="92">
        <f>IFERROR(Z26/(IF(Cotización!$B$4="Temporal",Tablas!BR26*Tablas!CD26,IF(Cotización!$B$4="Vitalicio",Tablas!BQ26*Tablas!CC26,(Tablas!BR26*Tablas!CD26+Tablas!BP26*Tablas!CB26))))," ")</f>
        <v>-2177707.7534239544</v>
      </c>
      <c r="AB26" s="92">
        <f t="shared" si="8"/>
        <v>-1096.69117178225</v>
      </c>
      <c r="AC26" s="92">
        <f t="shared" si="9"/>
        <v>-7.606927679214694</v>
      </c>
      <c r="AD26" s="92">
        <f t="shared" si="10"/>
        <v>-769.07721360835831</v>
      </c>
    </row>
    <row r="27" spans="1:30" x14ac:dyDescent="0.3">
      <c r="A27" s="71">
        <v>24</v>
      </c>
      <c r="B27" s="71">
        <f t="shared" si="11"/>
        <v>25</v>
      </c>
      <c r="C27" s="71">
        <f t="shared" si="12"/>
        <v>40</v>
      </c>
      <c r="D27" s="72">
        <f>IFERROR(Cotización!$B$12,"")</f>
        <v>1000000</v>
      </c>
      <c r="E27" s="72">
        <f t="shared" si="13"/>
        <v>785678.14080721897</v>
      </c>
      <c r="F27" s="72">
        <f>IFERROR(IF(B27&lt;=110,D27*Tablas!CH27,""),"")</f>
        <v>1240000</v>
      </c>
      <c r="G27" s="92">
        <f>IFERROR(IF(Cotización!$B$5 = "Hombre",IFERROR(IF(Cotización!$B$4 = "Temporal",IF(A27&lt;Cotización!$B$16,Tablas!Y27*Tablas!CF27,""),IF(Cotización!$B$4 = "Vitalicio",IF(A27&lt;Cotización!$B$16,Tablas!X27*Tablas!CF27,""),IF(A27&lt;Cotización!$B$16,Tablas!W27*Tablas!CF27,""))), ""),IFERROR(IF(Cotización!$B$4 = "Temporal",IF(A27&lt;Cotización!$B$16,Tablas!Y27*Tablas!CF27,""),IF(Cotización!$B$4 = "Vitalicio",IF(A27&lt;Cotización!$B$16,Tablas!X27*Tablas!CF27,""),IF(A27&lt;Cotización!$B$16,Tablas!W27*Tablas!CF27,""))), "")-IFERROR(IF(Cotización!$B$4 = "Temporal",IF(A27&lt;Cotización!$B$16,Tablas!Y27*Tablas!CF27,""),IF(Cotización!$B$4 = "Vitalicio",IF(A27&lt;Cotización!$B$16,Tablas!X27*Tablas!CF27,""),IF(A27&lt;Cotización!$B$16,Tablas!W27*Tablas!CF27,""))), "")*(0.2)),"")</f>
        <v>1.8008438289169974E-2</v>
      </c>
      <c r="H27" s="92">
        <f>IFERROR(IF(Cotización!$B$4="Temporal",Tablas!CG27*Tablas!AW27*Tablas!BK27*Cálculos!D27,IF(Cotización!$B$4="Vitalicio",Cálculos!D27*Tablas!AX27*Tablas!BJ27*Tablas!CG27,Tablas!CG27*D27*(Tablas!AY27*Tablas!BB27+Tablas!AY27*Tablas!AZ27)))," ")</f>
        <v>10.438981320772401</v>
      </c>
      <c r="I27" s="92">
        <f>IFERROR(IF(Cotización!$B$4="Temporal",Tablas!CG27*E27*Tablas!M27*Tablas!Y27,IF(Cotización!$B$4="Vitalicio",Cálculos!E27*Tablas!K27*Tablas!X27*Tablas!CG27,Tablas!CG27*E27*(Tablas!M27*Tablas!W27+Tablas!L27*Tablas!W27)))," ")</f>
        <v>0.38491949522438762</v>
      </c>
      <c r="J27" s="92">
        <f>IFERROR(IF(Cotización!$B$4="Temporal",Tablas!CG27*F27*Tablas!BB27*Tablas!BK27,IF(Cotización!$B$4="Vitalicio",Tablas!CG27*F27*Tablas!BA27*Tablas!BJ27,Tablas!CG27*F27*(Tablas!BB27*Tablas!BK27+Tablas!AZ27*Tablas!BI27)))," ")</f>
        <v>1680.2328578353709</v>
      </c>
      <c r="K27" s="92">
        <f>IFERROR((H27/G27)/(1-Tablas!CI27-Tablas!CJ27-Tablas!CK27),"")</f>
        <v>658.717795686866</v>
      </c>
      <c r="L27" s="92">
        <f>IFERROR((I27/G27)/(1-Tablas!CI27-Tablas!CJ27-Tablas!CK27), "")</f>
        <v>24.289086609108793</v>
      </c>
      <c r="M27" s="92">
        <f>IFERROR((J27/G27)/(1-Tablas!CI27-Tablas!CJ27-Tablas!CK27), "")</f>
        <v>106025.60253188235</v>
      </c>
      <c r="N27" s="92">
        <f t="shared" si="0"/>
        <v>106708.60941417833</v>
      </c>
      <c r="O27" s="92">
        <f>IFERROR(IF(Cotización!$B$4="Temporal",Tablas!CG27*Tablas!BR27*Tablas!CD27*Cálculos!D27,IF(Cotización!$B$4="Vitalicio",Tablas!CG27*Cálculos!D27*Tablas!BQ27*Tablas!CC27,Tablas!CG27*D27*(Tablas!BR27*Tablas!CD27+Tablas!BP27*Tablas!CB27)))," ")</f>
        <v>11.783217597109024</v>
      </c>
      <c r="P27" s="92">
        <f>IFERROR(IF(Cotización!$B$4="Temporal",Tablas!CG27*E27*Tablas!AJ27*Tablas!AV27,IF(Cotización!$B$4="Vitalicio",Tablas!CG27*Cálculos!E27*Tablas!AI27*Tablas!AT27,Tablas!CG27*E27*(Tablas!AJ27*Tablas!AV27+Tablas!AH27*Tablas!AT27)))," ")</f>
        <v>0.53859520679832829</v>
      </c>
      <c r="Q27" s="92">
        <f>IFERROR(IF(Cotización!$B$4="Temporal",Tablas!CG27*F27*Tablas!BU27*Tablas!CD27,IF(Cotización!$B$4="Vitalicio",Tablas!CG27*F27*Tablas!BT27*Tablas!CC27,Tablas!CG27*F27*(Tablas!BU27*Tablas!CD27+Tablas!BS27*Tablas!CB27)))," ")</f>
        <v>1670.3003152985204</v>
      </c>
      <c r="R27" s="92">
        <f>IFERROR(IF(Cotización!$B$4 = "Temporal",IF(A27&lt;Cotización!$B$16,Tablas!AV27*Tablas!CF27,""),IF(Cotización!$B$4 = "Vitalicio",IF(A27&lt;Cotización!$B$16,Tablas!AU27*Tablas!CF27,""),IF(A27&lt;Cotización!$B$16,Tablas!AT27*Tablas!CF27,""))), "")</f>
        <v>2.2379418443988407E-2</v>
      </c>
      <c r="S27" s="92">
        <f>IFERROR(K27*R27*Tablas!CF27,"")</f>
        <v>5.3422758810626236</v>
      </c>
      <c r="T27" s="92">
        <f t="shared" si="1"/>
        <v>0.5435756328475212</v>
      </c>
      <c r="U27" s="92">
        <f t="shared" si="2"/>
        <v>2372.7913248369919</v>
      </c>
      <c r="V27" s="92">
        <f t="shared" si="3"/>
        <v>6.4409417160464004</v>
      </c>
      <c r="W27" s="92">
        <f t="shared" si="4"/>
        <v>-4.9804260491929098E-3</v>
      </c>
      <c r="X27" s="92">
        <f t="shared" si="5"/>
        <v>-702.49100953847142</v>
      </c>
      <c r="Y27" s="92">
        <f t="shared" si="6"/>
        <v>-696.05504824847424</v>
      </c>
      <c r="Z27" s="92">
        <f t="shared" si="7"/>
        <v>-69.605504824847429</v>
      </c>
      <c r="AA27" s="92">
        <f>IFERROR(Z27/(IF(Cotización!$B$4="Temporal",Tablas!BR27*Tablas!CD27,IF(Cotización!$B$4="Vitalicio",Tablas!BQ27*Tablas!CC27,(Tablas!BR27*Tablas!CD27+Tablas!BP27*Tablas!CB27))))," ")</f>
        <v>-2052060.8280507845</v>
      </c>
      <c r="AB27" s="92">
        <f t="shared" si="8"/>
        <v>-1078.0590722224547</v>
      </c>
      <c r="AC27" s="92">
        <f t="shared" si="9"/>
        <v>-7.6052219557082115</v>
      </c>
      <c r="AD27" s="92">
        <f t="shared" si="10"/>
        <v>-696.05006782242504</v>
      </c>
    </row>
    <row r="28" spans="1:30" x14ac:dyDescent="0.3">
      <c r="A28" s="71">
        <v>25</v>
      </c>
      <c r="B28" s="71">
        <f t="shared" si="11"/>
        <v>26</v>
      </c>
      <c r="C28" s="71">
        <f t="shared" si="12"/>
        <v>39</v>
      </c>
      <c r="D28" s="72">
        <f>IFERROR(Cotización!$B$12,"")</f>
        <v>1000000</v>
      </c>
      <c r="E28" s="72">
        <f t="shared" si="13"/>
        <v>777821.35939914675</v>
      </c>
      <c r="F28" s="72">
        <f>IFERROR(IF(B28&lt;=110,D28*Tablas!CH28,""),"")</f>
        <v>1250000</v>
      </c>
      <c r="G28" s="92">
        <f>IFERROR(IF(Cotización!$B$5 = "Hombre",IFERROR(IF(Cotización!$B$4 = "Temporal",IF(A28&lt;Cotización!$B$16,Tablas!Y28*Tablas!CF28,""),IF(Cotización!$B$4 = "Vitalicio",IF(A28&lt;Cotización!$B$16,Tablas!X28*Tablas!CF28,""),IF(A28&lt;Cotización!$B$16,Tablas!W28*Tablas!CF28,""))), ""),IFERROR(IF(Cotización!$B$4 = "Temporal",IF(A28&lt;Cotización!$B$16,Tablas!Y28*Tablas!CF28,""),IF(Cotización!$B$4 = "Vitalicio",IF(A28&lt;Cotización!$B$16,Tablas!X28*Tablas!CF28,""),IF(A28&lt;Cotización!$B$16,Tablas!W28*Tablas!CF28,""))), "")-IFERROR(IF(Cotización!$B$4 = "Temporal",IF(A28&lt;Cotización!$B$16,Tablas!Y28*Tablas!CF28,""),IF(Cotización!$B$4 = "Vitalicio",IF(A28&lt;Cotización!$B$16,Tablas!X28*Tablas!CF28,""),IF(A28&lt;Cotización!$B$16,Tablas!W28*Tablas!CF28,""))), "")*(0.2)),"")</f>
        <v>1.6170135002483356E-2</v>
      </c>
      <c r="H28" s="92">
        <f>IFERROR(IF(Cotización!$B$4="Temporal",Tablas!CG28*Tablas!AW28*Tablas!BK28*Cálculos!D28,IF(Cotización!$B$4="Vitalicio",Cálculos!D28*Tablas!AX28*Tablas!BJ28*Tablas!CG28,Tablas!CG28*D28*(Tablas!AY28*Tablas!BB28+Tablas!AY28*Tablas!AZ28)))," ")</f>
        <v>10.102399044707674</v>
      </c>
      <c r="I28" s="92">
        <f>IFERROR(IF(Cotización!$B$4="Temporal",Tablas!CG28*E28*Tablas!M28*Tablas!Y28,IF(Cotización!$B$4="Vitalicio",Cálculos!E28*Tablas!K28*Tablas!X28*Tablas!CG28,Tablas!CG28*E28*(Tablas!M28*Tablas!W28+Tablas!L28*Tablas!W28)))," ")</f>
        <v>0.37752257653942511</v>
      </c>
      <c r="J28" s="92">
        <f>IFERROR(IF(Cotización!$B$4="Temporal",Tablas!CG28*F28*Tablas!BB28*Tablas!BK28,IF(Cotización!$B$4="Vitalicio",Tablas!CG28*F28*Tablas!BA28*Tablas!BJ28,Tablas!CG28*F28*(Tablas!BB28*Tablas!BK28+Tablas!AZ28*Tablas!BI28)))," ")</f>
        <v>1520.8876887071397</v>
      </c>
      <c r="K28" s="92">
        <f>IFERROR((H28/G28)/(1-Tablas!CI28-Tablas!CJ28-Tablas!CK28),"")</f>
        <v>709.9507154811929</v>
      </c>
      <c r="L28" s="92">
        <f>IFERROR((I28/G28)/(1-Tablas!CI28-Tablas!CJ28-Tablas!CK28), "")</f>
        <v>26.530571811541808</v>
      </c>
      <c r="M28" s="92">
        <f>IFERROR((J28/G28)/(1-Tablas!CI28-Tablas!CJ28-Tablas!CK28), "")</f>
        <v>106881.07824545114</v>
      </c>
      <c r="N28" s="92">
        <f t="shared" si="0"/>
        <v>107617.55953274386</v>
      </c>
      <c r="O28" s="92">
        <f>IFERROR(IF(Cotización!$B$4="Temporal",Tablas!CG28*Tablas!BR28*Tablas!CD28*Cálculos!D28,IF(Cotización!$B$4="Vitalicio",Tablas!CG28*Cálculos!D28*Tablas!BQ28*Tablas!CC28,Tablas!CG28*D28*(Tablas!BR28*Tablas!CD28+Tablas!BP28*Tablas!CB28)))," ")</f>
        <v>10.859809579742398</v>
      </c>
      <c r="P28" s="92">
        <f>IFERROR(IF(Cotización!$B$4="Temporal",Tablas!CG28*E28*Tablas!AJ28*Tablas!AV28,IF(Cotización!$B$4="Vitalicio",Tablas!CG28*Cálculos!E28*Tablas!AI28*Tablas!AT28,Tablas!CG28*E28*(Tablas!AJ28*Tablas!AV28+Tablas!AH28*Tablas!AT28)))," ")</f>
        <v>0.58028929914095528</v>
      </c>
      <c r="Q28" s="92">
        <f>IFERROR(IF(Cotización!$B$4="Temporal",Tablas!CG28*F28*Tablas!BU28*Tablas!CD28,IF(Cotización!$B$4="Vitalicio",Tablas!CG28*F28*Tablas!BT28*Tablas!CC28,Tablas!CG28*F28*(Tablas!BU28*Tablas!CD28+Tablas!BS28*Tablas!CB28)))," ")</f>
        <v>1511.8128051569154</v>
      </c>
      <c r="R28" s="92">
        <f>IFERROR(IF(Cotización!$B$4 = "Temporal",IF(A28&lt;Cotización!$B$16,Tablas!AV28*Tablas!CF28,""),IF(Cotización!$B$4 = "Vitalicio",IF(A28&lt;Cotización!$B$16,Tablas!AU28*Tablas!CF28,""),IF(A28&lt;Cotización!$B$16,Tablas!AT28*Tablas!CF28,""))), "")</f>
        <v>2.0093373239619301E-2</v>
      </c>
      <c r="S28" s="92">
        <f>IFERROR(K28*R28*Tablas!CF28,"")</f>
        <v>4.9555469255468019</v>
      </c>
      <c r="T28" s="92">
        <f t="shared" si="1"/>
        <v>0.53308868166983236</v>
      </c>
      <c r="U28" s="92">
        <f t="shared" si="2"/>
        <v>2147.6013974388047</v>
      </c>
      <c r="V28" s="92">
        <f t="shared" si="3"/>
        <v>5.9042626541955965</v>
      </c>
      <c r="W28" s="92">
        <f t="shared" si="4"/>
        <v>4.7200617471122919E-2</v>
      </c>
      <c r="X28" s="92">
        <f t="shared" si="5"/>
        <v>-635.78859228188935</v>
      </c>
      <c r="Y28" s="92">
        <f t="shared" si="6"/>
        <v>-629.83712901022261</v>
      </c>
      <c r="Z28" s="92">
        <f t="shared" si="7"/>
        <v>-62.983712901022265</v>
      </c>
      <c r="AA28" s="92">
        <f>IFERROR(Z28/(IF(Cotización!$B$4="Temporal",Tablas!BR28*Tablas!CD28,IF(Cotización!$B$4="Vitalicio",Tablas!BQ28*Tablas!CC28,(Tablas!BR28*Tablas!CD28+Tablas!BP28*Tablas!CB28))))," ")</f>
        <v>-1931296.7536538516</v>
      </c>
      <c r="AB28" s="92">
        <f t="shared" si="8"/>
        <v>-1058.4465151100026</v>
      </c>
      <c r="AC28" s="92">
        <f t="shared" si="9"/>
        <v>-7.6031421120576583</v>
      </c>
      <c r="AD28" s="92">
        <f t="shared" si="10"/>
        <v>-629.88432962769377</v>
      </c>
    </row>
    <row r="29" spans="1:30" x14ac:dyDescent="0.3">
      <c r="A29" s="71">
        <v>26</v>
      </c>
      <c r="B29" s="71">
        <f t="shared" si="11"/>
        <v>27</v>
      </c>
      <c r="C29" s="71">
        <f t="shared" si="12"/>
        <v>38</v>
      </c>
      <c r="D29" s="72">
        <f>IFERROR(Cotización!$B$12,"")</f>
        <v>1000000</v>
      </c>
      <c r="E29" s="72">
        <f t="shared" si="13"/>
        <v>770043.14580515528</v>
      </c>
      <c r="F29" s="72">
        <f>IFERROR(IF(B29&lt;=110,D29*Tablas!CH29,""),"")</f>
        <v>1260000</v>
      </c>
      <c r="G29" s="92">
        <f>IFERROR(IF(Cotización!$B$5 = "Hombre",IFERROR(IF(Cotización!$B$4 = "Temporal",IF(A29&lt;Cotización!$B$16,Tablas!Y29*Tablas!CF29,""),IF(Cotización!$B$4 = "Vitalicio",IF(A29&lt;Cotización!$B$16,Tablas!X29*Tablas!CF29,""),IF(A29&lt;Cotización!$B$16,Tablas!W29*Tablas!CF29,""))), ""),IFERROR(IF(Cotización!$B$4 = "Temporal",IF(A29&lt;Cotización!$B$16,Tablas!Y29*Tablas!CF29,""),IF(Cotización!$B$4 = "Vitalicio",IF(A29&lt;Cotización!$B$16,Tablas!X29*Tablas!CF29,""),IF(A29&lt;Cotización!$B$16,Tablas!W29*Tablas!CF29,""))), "")-IFERROR(IF(Cotización!$B$4 = "Temporal",IF(A29&lt;Cotización!$B$16,Tablas!Y29*Tablas!CF29,""),IF(Cotización!$B$4 = "Vitalicio",IF(A29&lt;Cotización!$B$16,Tablas!X29*Tablas!CF29,""),IF(A29&lt;Cotización!$B$16,Tablas!W29*Tablas!CF29,""))), "")*(0.2)),"")</f>
        <v>1.4518886712533577E-2</v>
      </c>
      <c r="H29" s="92">
        <f>IFERROR(IF(Cotización!$B$4="Temporal",Tablas!CG29*Tablas!AW29*Tablas!BK29*Cálculos!D29,IF(Cotización!$B$4="Vitalicio",Cálculos!D29*Tablas!AX29*Tablas!BJ29*Tablas!CG29,Tablas!CG29*D29*(Tablas!AY29*Tablas!BB29+Tablas!AY29*Tablas!AZ29)))," ")</f>
        <v>9.7762893517508811</v>
      </c>
      <c r="I29" s="92">
        <f>IFERROR(IF(Cotización!$B$4="Temporal",Tablas!CG29*E29*Tablas!M29*Tablas!Y29,IF(Cotización!$B$4="Vitalicio",Cálculos!E29*Tablas!K29*Tablas!X29*Tablas!CG29,Tablas!CG29*E29*(Tablas!M29*Tablas!W29+Tablas!L29*Tablas!W29)))," ")</f>
        <v>0.37025196940804456</v>
      </c>
      <c r="J29" s="92">
        <f>IFERROR(IF(Cotización!$B$4="Temporal",Tablas!CG29*F29*Tablas!BB29*Tablas!BK29,IF(Cotización!$B$4="Vitalicio",Tablas!CG29*F29*Tablas!BA29*Tablas!BJ29,Tablas!CG29*F29*(Tablas!BB29*Tablas!BK29+Tablas!AZ29*Tablas!BI29)))," ")</f>
        <v>1376.5103875153545</v>
      </c>
      <c r="K29" s="92">
        <f>IFERROR((H29/G29)/(1-Tablas!CI29-Tablas!CJ29-Tablas!CK29),"")</f>
        <v>765.17021847883211</v>
      </c>
      <c r="L29" s="92">
        <f>IFERROR((I29/G29)/(1-Tablas!CI29-Tablas!CJ29-Tablas!CK29), "")</f>
        <v>28.978866125053138</v>
      </c>
      <c r="M29" s="92">
        <f>IFERROR((J29/G29)/(1-Tablas!CI29-Tablas!CJ29-Tablas!CK29), "")</f>
        <v>107736.65918192895</v>
      </c>
      <c r="N29" s="92">
        <f t="shared" si="0"/>
        <v>108530.80826653283</v>
      </c>
      <c r="O29" s="92">
        <f>IFERROR(IF(Cotización!$B$4="Temporal",Tablas!CG29*Tablas!BR29*Tablas!CD29*Cálculos!D29,IF(Cotización!$B$4="Vitalicio",Tablas!CG29*Cálculos!D29*Tablas!BQ29*Tablas!CC29,Tablas!CG29*D29*(Tablas!BR29*Tablas!CD29+Tablas!BP29*Tablas!CB29)))," ")</f>
        <v>10.018720896929482</v>
      </c>
      <c r="P29" s="92">
        <f>IFERROR(IF(Cotización!$B$4="Temporal",Tablas!CG29*E29*Tablas!AJ29*Tablas!AV29,IF(Cotización!$B$4="Vitalicio",Tablas!CG29*Cálculos!E29*Tablas!AI29*Tablas!AT29,Tablas!CG29*E29*(Tablas!AJ29*Tablas!AV29+Tablas!AH29*Tablas!AT29)))," ")</f>
        <v>0.60605031575519175</v>
      </c>
      <c r="Q29" s="92">
        <f>IFERROR(IF(Cotización!$B$4="Temporal",Tablas!CG29*F29*Tablas!BU29*Tablas!CD29,IF(Cotización!$B$4="Vitalicio",Tablas!CG29*F29*Tablas!BT29*Tablas!CC29,Tablas!CG29*F29*(Tablas!BU29*Tablas!CD29+Tablas!BS29*Tablas!CB29)))," ")</f>
        <v>1368.2546879878405</v>
      </c>
      <c r="R29" s="92">
        <f>IFERROR(IF(Cotización!$B$4 = "Temporal",IF(A29&lt;Cotización!$B$16,Tablas!AV29*Tablas!CF29,""),IF(Cotización!$B$4 = "Vitalicio",IF(A29&lt;Cotización!$B$16,Tablas!AU29*Tablas!CF29,""),IF(A29&lt;Cotización!$B$16,Tablas!AT29*Tablas!CF29,""))), "")</f>
        <v>1.8040449232862195E-2</v>
      </c>
      <c r="S29" s="92">
        <f>IFERROR(K29*R29*Tablas!CF29,"")</f>
        <v>4.5967233631893292</v>
      </c>
      <c r="T29" s="92">
        <f t="shared" si="1"/>
        <v>0.52279176315493114</v>
      </c>
      <c r="U29" s="92">
        <f t="shared" si="2"/>
        <v>1943.6177304897658</v>
      </c>
      <c r="V29" s="92">
        <f t="shared" si="3"/>
        <v>5.4219975337401527</v>
      </c>
      <c r="W29" s="92">
        <f t="shared" si="4"/>
        <v>8.3258552600260605E-2</v>
      </c>
      <c r="X29" s="92">
        <f t="shared" si="5"/>
        <v>-575.36304250192529</v>
      </c>
      <c r="Y29" s="92">
        <f t="shared" si="6"/>
        <v>-569.85778641558488</v>
      </c>
      <c r="Z29" s="92">
        <f t="shared" si="7"/>
        <v>-56.98577864155849</v>
      </c>
      <c r="AA29" s="92">
        <f>IFERROR(Z29/(IF(Cotización!$B$4="Temporal",Tablas!BR29*Tablas!CD29,IF(Cotización!$B$4="Vitalicio",Tablas!BQ29*Tablas!CC29,(Tablas!BR29*Tablas!CD29+Tablas!BP29*Tablas!CB29))))," ")</f>
        <v>-1815639.3734201691</v>
      </c>
      <c r="AB29" s="92">
        <f t="shared" si="8"/>
        <v>-1038.0471428515159</v>
      </c>
      <c r="AC29" s="92">
        <f t="shared" si="9"/>
        <v>-7.6008543536427089</v>
      </c>
      <c r="AD29" s="92">
        <f t="shared" si="10"/>
        <v>-569.94104496818511</v>
      </c>
    </row>
    <row r="30" spans="1:30" x14ac:dyDescent="0.3">
      <c r="A30" s="71">
        <v>27</v>
      </c>
      <c r="B30" s="71">
        <f t="shared" si="11"/>
        <v>28</v>
      </c>
      <c r="C30" s="71">
        <f t="shared" si="12"/>
        <v>37</v>
      </c>
      <c r="D30" s="72">
        <f>IFERROR(Cotización!$B$12,"")</f>
        <v>1000000</v>
      </c>
      <c r="E30" s="72">
        <f t="shared" si="13"/>
        <v>762342.71434710373</v>
      </c>
      <c r="F30" s="72">
        <f>IFERROR(IF(B30&lt;=110,D30*Tablas!CH30,""),"")</f>
        <v>1270000</v>
      </c>
      <c r="G30" s="92">
        <f>IFERROR(IF(Cotización!$B$5 = "Hombre",IFERROR(IF(Cotización!$B$4 = "Temporal",IF(A30&lt;Cotización!$B$16,Tablas!Y30*Tablas!CF30,""),IF(Cotización!$B$4 = "Vitalicio",IF(A30&lt;Cotización!$B$16,Tablas!X30*Tablas!CF30,""),IF(A30&lt;Cotización!$B$16,Tablas!W30*Tablas!CF30,""))), ""),IFERROR(IF(Cotización!$B$4 = "Temporal",IF(A30&lt;Cotización!$B$16,Tablas!Y30*Tablas!CF30,""),IF(Cotización!$B$4 = "Vitalicio",IF(A30&lt;Cotización!$B$16,Tablas!X30*Tablas!CF30,""),IF(A30&lt;Cotización!$B$16,Tablas!W30*Tablas!CF30,""))), "")-IFERROR(IF(Cotización!$B$4 = "Temporal",IF(A30&lt;Cotización!$B$16,Tablas!Y30*Tablas!CF30,""),IF(Cotización!$B$4 = "Vitalicio",IF(A30&lt;Cotización!$B$16,Tablas!X30*Tablas!CF30,""),IF(A30&lt;Cotización!$B$16,Tablas!W30*Tablas!CF30,""))), "")*(0.2)),"")</f>
        <v>1.3035678565736489E-2</v>
      </c>
      <c r="H30" s="92">
        <f>IFERROR(IF(Cotización!$B$4="Temporal",Tablas!CG30*Tablas!AW30*Tablas!BK30*Cálculos!D30,IF(Cotización!$B$4="Vitalicio",Cálculos!D30*Tablas!AX30*Tablas!BJ30*Tablas!CG30,Tablas!CG30*D30*(Tablas!AY30*Tablas!BB30+Tablas!AY30*Tablas!AZ30)))," ")</f>
        <v>9.4603105198518271</v>
      </c>
      <c r="I30" s="92">
        <f>IFERROR(IF(Cotización!$B$4="Temporal",Tablas!CG30*E30*Tablas!M30*Tablas!Y30,IF(Cotización!$B$4="Vitalicio",Cálculos!E30*Tablas!K30*Tablas!X30*Tablas!CG30,Tablas!CG30*E30*(Tablas!M30*Tablas!W30+Tablas!L30*Tablas!W30)))," ")</f>
        <v>0.36310462661710968</v>
      </c>
      <c r="J30" s="92">
        <f>IFERROR(IF(Cotización!$B$4="Temporal",Tablas!CG30*F30*Tablas!BB30*Tablas!BK30,IF(Cotización!$B$4="Vitalicio",Tablas!CG30*F30*Tablas!BA30*Tablas!BJ30,Tablas!CG30*F30*(Tablas!BB30*Tablas!BK30+Tablas!AZ30*Tablas!BI30)))," ")</f>
        <v>1245.7061119668135</v>
      </c>
      <c r="K30" s="92">
        <f>IFERROR((H30/G30)/(1-Tablas!CI30-Tablas!CJ30-Tablas!CK30),"")</f>
        <v>824.6868630011063</v>
      </c>
      <c r="L30" s="92">
        <f>IFERROR((I30/G30)/(1-Tablas!CI30-Tablas!CJ30-Tablas!CK30), "")</f>
        <v>31.653042977572614</v>
      </c>
      <c r="M30" s="92">
        <f>IFERROR((J30/G30)/(1-Tablas!CI30-Tablas!CJ30-Tablas!CK30), "")</f>
        <v>108592.36211575293</v>
      </c>
      <c r="N30" s="92">
        <f t="shared" si="0"/>
        <v>109448.7020217316</v>
      </c>
      <c r="O30" s="92">
        <f>IFERROR(IF(Cotización!$B$4="Temporal",Tablas!CG30*Tablas!BR30*Tablas!CD30*Cálculos!D30,IF(Cotización!$B$4="Vitalicio",Tablas!CG30*Cálculos!D30*Tablas!BQ30*Tablas!CC30,Tablas!CG30*D30*(Tablas!BR30*Tablas!CD30+Tablas!BP30*Tablas!CB30)))," ")</f>
        <v>9.2660944366570348</v>
      </c>
      <c r="P30" s="92">
        <f>IFERROR(IF(Cotización!$B$4="Temporal",Tablas!CG30*E30*Tablas!AJ30*Tablas!AV30,IF(Cotización!$B$4="Vitalicio",Tablas!CG30*Cálculos!E30*Tablas!AI30*Tablas!AT30,Tablas!CG30*E30*(Tablas!AJ30*Tablas!AV30+Tablas!AH30*Tablas!AT30)))," ")</f>
        <v>0.64182212096871005</v>
      </c>
      <c r="Q30" s="92">
        <f>IFERROR(IF(Cotización!$B$4="Temporal",Tablas!CG30*F30*Tablas!BU30*Tablas!CD30,IF(Cotización!$B$4="Vitalicio",Tablas!CG30*F30*Tablas!BT30*Tablas!CC30,Tablas!CG30*F30*(Tablas!BU30*Tablas!CD30+Tablas!BS30*Tablas!CB30)))," ")</f>
        <v>1238.2294429646556</v>
      </c>
      <c r="R30" s="92">
        <f>IFERROR(IF(Cotización!$B$4 = "Temporal",IF(A30&lt;Cotización!$B$16,Tablas!AV30*Tablas!CF30,""),IF(Cotización!$B$4 = "Vitalicio",IF(A30&lt;Cotización!$B$16,Tablas!AU30*Tablas!CF30,""),IF(A30&lt;Cotización!$B$16,Tablas!AT30*Tablas!CF30,""))), "")</f>
        <v>1.6196898152724626E-2</v>
      </c>
      <c r="S30" s="92">
        <f>IFERROR(K30*R30*Tablas!CF30,"")</f>
        <v>4.2637949540892652</v>
      </c>
      <c r="T30" s="92">
        <f t="shared" si="1"/>
        <v>0.51268111333155908</v>
      </c>
      <c r="U30" s="92">
        <f t="shared" si="2"/>
        <v>1758.8594293526423</v>
      </c>
      <c r="V30" s="92">
        <f t="shared" si="3"/>
        <v>5.0022994825677696</v>
      </c>
      <c r="W30" s="92">
        <f t="shared" si="4"/>
        <v>0.12914100763715097</v>
      </c>
      <c r="X30" s="92">
        <f t="shared" si="5"/>
        <v>-520.62998638798672</v>
      </c>
      <c r="Y30" s="92">
        <f t="shared" si="6"/>
        <v>-515.49854589778181</v>
      </c>
      <c r="Z30" s="92">
        <f t="shared" si="7"/>
        <v>-51.549854589778185</v>
      </c>
      <c r="AA30" s="92">
        <f>IFERROR(Z30/(IF(Cotización!$B$4="Temporal",Tablas!BR30*Tablas!CD30,IF(Cotización!$B$4="Vitalicio",Tablas!BQ30*Tablas!CC30,(Tablas!BR30*Tablas!CD30+Tablas!BP30*Tablas!CB30))))," ")</f>
        <v>-1702309.5190342665</v>
      </c>
      <c r="AB30" s="92">
        <f t="shared" si="8"/>
        <v>-1015.2981417302093</v>
      </c>
      <c r="AC30" s="92">
        <f t="shared" si="9"/>
        <v>-7.5978232597260726</v>
      </c>
      <c r="AD30" s="92">
        <f t="shared" si="10"/>
        <v>-515.62768690541895</v>
      </c>
    </row>
    <row r="31" spans="1:30" x14ac:dyDescent="0.3">
      <c r="A31" s="71">
        <v>28</v>
      </c>
      <c r="B31" s="71">
        <f t="shared" si="11"/>
        <v>29</v>
      </c>
      <c r="C31" s="71">
        <f t="shared" si="12"/>
        <v>36</v>
      </c>
      <c r="D31" s="72">
        <f>IFERROR(Cotización!$B$12,"")</f>
        <v>1000000</v>
      </c>
      <c r="E31" s="72">
        <f t="shared" si="13"/>
        <v>754719.28720363264</v>
      </c>
      <c r="F31" s="72">
        <f>IFERROR(IF(B31&lt;=110,D31*Tablas!CH31,""),"")</f>
        <v>1280000</v>
      </c>
      <c r="G31" s="92">
        <f>IFERROR(IF(Cotización!$B$5 = "Hombre",IFERROR(IF(Cotización!$B$4 = "Temporal",IF(A31&lt;Cotización!$B$16,Tablas!Y31*Tablas!CF31,""),IF(Cotización!$B$4 = "Vitalicio",IF(A31&lt;Cotización!$B$16,Tablas!X31*Tablas!CF31,""),IF(A31&lt;Cotización!$B$16,Tablas!W31*Tablas!CF31,""))), ""),IFERROR(IF(Cotización!$B$4 = "Temporal",IF(A31&lt;Cotización!$B$16,Tablas!Y31*Tablas!CF31,""),IF(Cotización!$B$4 = "Vitalicio",IF(A31&lt;Cotización!$B$16,Tablas!X31*Tablas!CF31,""),IF(A31&lt;Cotización!$B$16,Tablas!W31*Tablas!CF31,""))), "")-IFERROR(IF(Cotización!$B$4 = "Temporal",IF(A31&lt;Cotización!$B$16,Tablas!Y31*Tablas!CF31,""),IF(Cotización!$B$4 = "Vitalicio",IF(A31&lt;Cotización!$B$16,Tablas!X31*Tablas!CF31,""),IF(A31&lt;Cotización!$B$16,Tablas!W31*Tablas!CF31,""))), "")*(0.2)),"")</f>
        <v>1.1703428082157675E-2</v>
      </c>
      <c r="H31" s="92">
        <f>IFERROR(IF(Cotización!$B$4="Temporal",Tablas!CG31*Tablas!AW31*Tablas!BK31*Cálculos!D31,IF(Cotización!$B$4="Vitalicio",Cálculos!D31*Tablas!AX31*Tablas!BJ31*Tablas!CG31,Tablas!CG31*D31*(Tablas!AY31*Tablas!BB31+Tablas!AY31*Tablas!AZ31)))," ")</f>
        <v>9.1541313232727362</v>
      </c>
      <c r="I31" s="92">
        <f>IFERROR(IF(Cotización!$B$4="Temporal",Tablas!CG31*E31*Tablas!M31*Tablas!Y31,IF(Cotización!$B$4="Vitalicio",Cálculos!E31*Tablas!K31*Tablas!X31*Tablas!CG31,Tablas!CG31*E31*(Tablas!M31*Tablas!W31+Tablas!L31*Tablas!W31)))," ")</f>
        <v>0.35607751918786484</v>
      </c>
      <c r="J31" s="92">
        <f>IFERROR(IF(Cotización!$B$4="Temporal",Tablas!CG31*F31*Tablas!BB31*Tablas!BK31,IF(Cotización!$B$4="Vitalicio",Tablas!CG31*F31*Tablas!BA31*Tablas!BJ31,Tablas!CG31*F31*(Tablas!BB31*Tablas!BK31+Tablas!AZ31*Tablas!BI31)))," ")</f>
        <v>1127.2089038342453</v>
      </c>
      <c r="K31" s="92">
        <f>IFERROR((H31/G31)/(1-Tablas!CI31-Tablas!CJ31-Tablas!CK31),"")</f>
        <v>888.83546643255454</v>
      </c>
      <c r="L31" s="92">
        <f>IFERROR((I31/G31)/(1-Tablas!CI31-Tablas!CJ31-Tablas!CK31), "")</f>
        <v>34.573933525386806</v>
      </c>
      <c r="M31" s="92">
        <f>IFERROR((J31/G31)/(1-Tablas!CI31-Tablas!CJ31-Tablas!CK31), "")</f>
        <v>109448.20610769268</v>
      </c>
      <c r="N31" s="92">
        <f t="shared" si="0"/>
        <v>110371.61550765061</v>
      </c>
      <c r="O31" s="92">
        <f>IFERROR(IF(Cotización!$B$4="Temporal",Tablas!CG31*Tablas!BR31*Tablas!CD31*Cálculos!D31,IF(Cotización!$B$4="Vitalicio",Tablas!CG31*Cálculos!D31*Tablas!BQ31*Tablas!CC31,Tablas!CG31*D31*(Tablas!BR31*Tablas!CD31+Tablas!BP31*Tablas!CB31)))," ")</f>
        <v>8.5760406106114484</v>
      </c>
      <c r="P31" s="92">
        <f>IFERROR(IF(Cotización!$B$4="Temporal",Tablas!CG31*E31*Tablas!AJ31*Tablas!AV31,IF(Cotización!$B$4="Vitalicio",Tablas!CG31*Cálculos!E31*Tablas!AI31*Tablas!AT31,Tablas!CG31*E31*(Tablas!AJ31*Tablas!AV31+Tablas!AH31*Tablas!AT31)))," ")</f>
        <v>0.67231759092962307</v>
      </c>
      <c r="Q31" s="92">
        <f>IFERROR(IF(Cotización!$B$4="Temporal",Tablas!CG31*F31*Tablas!BU31*Tablas!CD31,IF(Cotización!$B$4="Vitalicio",Tablas!CG31*F31*Tablas!BT31*Tablas!CC31,Tablas!CG31*F31*(Tablas!BU31*Tablas!CD31+Tablas!BS31*Tablas!CB31)))," ")</f>
        <v>1120.4702808680925</v>
      </c>
      <c r="R31" s="92">
        <f>IFERROR(IF(Cotización!$B$4 = "Temporal",IF(A31&lt;Cotización!$B$16,Tablas!AV31*Tablas!CF31,""),IF(Cotización!$B$4 = "Vitalicio",IF(A31&lt;Cotización!$B$16,Tablas!AU31*Tablas!CF31,""),IF(A31&lt;Cotización!$B$16,Tablas!AT31*Tablas!CF31,""))), "")</f>
        <v>1.4541346522078263E-2</v>
      </c>
      <c r="S31" s="92">
        <f>IFERROR(K31*R31*Tablas!CF31,"")</f>
        <v>3.9548844985453098</v>
      </c>
      <c r="T31" s="92">
        <f t="shared" si="1"/>
        <v>0.5027515480239485</v>
      </c>
      <c r="U31" s="92">
        <f t="shared" si="2"/>
        <v>1591.5242912318017</v>
      </c>
      <c r="V31" s="92">
        <f t="shared" si="3"/>
        <v>4.6211561120661386</v>
      </c>
      <c r="W31" s="92">
        <f t="shared" si="4"/>
        <v>0.16956604290567456</v>
      </c>
      <c r="X31" s="92">
        <f t="shared" si="5"/>
        <v>-471.05401036370927</v>
      </c>
      <c r="Y31" s="92">
        <f t="shared" si="6"/>
        <v>-466.26328820873744</v>
      </c>
      <c r="Z31" s="92">
        <f t="shared" si="7"/>
        <v>-46.626328820873745</v>
      </c>
      <c r="AA31" s="92">
        <f>IFERROR(Z31/(IF(Cotización!$B$4="Temporal",Tablas!BR31*Tablas!CD31,IF(Cotización!$B$4="Vitalicio",Tablas!BQ31*Tablas!CC31,(Tablas!BR31*Tablas!CD31+Tablas!BP31*Tablas!CB31))))," ")</f>
        <v>-1594720.6574821237</v>
      </c>
      <c r="AB31" s="92">
        <f t="shared" si="8"/>
        <v>-992.21836697934759</v>
      </c>
      <c r="AC31" s="92">
        <f t="shared" si="9"/>
        <v>-7.5944049164934686</v>
      </c>
      <c r="AD31" s="92">
        <f t="shared" si="10"/>
        <v>-466.43285425164311</v>
      </c>
    </row>
    <row r="32" spans="1:30" x14ac:dyDescent="0.3">
      <c r="A32" s="71">
        <v>29</v>
      </c>
      <c r="B32" s="71">
        <f t="shared" si="11"/>
        <v>30</v>
      </c>
      <c r="C32" s="71">
        <f t="shared" si="12"/>
        <v>35</v>
      </c>
      <c r="D32" s="72">
        <f>IFERROR(Cotización!$B$12,"")</f>
        <v>1000000</v>
      </c>
      <c r="E32" s="72">
        <f t="shared" si="13"/>
        <v>747172.09433159628</v>
      </c>
      <c r="F32" s="72">
        <f>IFERROR(IF(B32&lt;=110,D32*Tablas!CH32,""),"")</f>
        <v>1290000</v>
      </c>
      <c r="G32" s="92">
        <f>IFERROR(IF(Cotización!$B$5 = "Hombre",IFERROR(IF(Cotización!$B$4 = "Temporal",IF(A32&lt;Cotización!$B$16,Tablas!Y32*Tablas!CF32,""),IF(Cotización!$B$4 = "Vitalicio",IF(A32&lt;Cotización!$B$16,Tablas!X32*Tablas!CF32,""),IF(A32&lt;Cotización!$B$16,Tablas!W32*Tablas!CF32,""))), ""),IFERROR(IF(Cotización!$B$4 = "Temporal",IF(A32&lt;Cotización!$B$16,Tablas!Y32*Tablas!CF32,""),IF(Cotización!$B$4 = "Vitalicio",IF(A32&lt;Cotización!$B$16,Tablas!X32*Tablas!CF32,""),IF(A32&lt;Cotización!$B$16,Tablas!W32*Tablas!CF32,""))), "")-IFERROR(IF(Cotización!$B$4 = "Temporal",IF(A32&lt;Cotización!$B$16,Tablas!Y32*Tablas!CF32,""),IF(Cotización!$B$4 = "Vitalicio",IF(A32&lt;Cotización!$B$16,Tablas!X32*Tablas!CF32,""),IF(A32&lt;Cotización!$B$16,Tablas!W32*Tablas!CF32,""))), "")*(0.2)),"")</f>
        <v>1.0506788798161415E-2</v>
      </c>
      <c r="H32" s="92">
        <f>IFERROR(IF(Cotización!$B$4="Temporal",Tablas!CG32*Tablas!AW32*Tablas!BK32*Cálculos!D32,IF(Cotización!$B$4="Vitalicio",Cálculos!D32*Tablas!AX32*Tablas!BJ32*Tablas!CG32,Tablas!CG32*D32*(Tablas!AY32*Tablas!BB32+Tablas!AY32*Tablas!AZ32)))," ")</f>
        <v>8.8574306886815055</v>
      </c>
      <c r="I32" s="92">
        <f>IFERROR(IF(Cotización!$B$4="Temporal",Tablas!CG32*E32*Tablas!M32*Tablas!Y32,IF(Cotización!$B$4="Vitalicio",Cálculos!E32*Tablas!K32*Tablas!X32*Tablas!CG32,Tablas!CG32*E32*(Tablas!M32*Tablas!W32+Tablas!L32*Tablas!W32)))," ")</f>
        <v>0.34916763402185885</v>
      </c>
      <c r="J32" s="92">
        <f>IFERROR(IF(Cotización!$B$4="Temporal",Tablas!CG32*F32*Tablas!BB32*Tablas!BK32,IF(Cotización!$B$4="Vitalicio",Tablas!CG32*F32*Tablas!BA32*Tablas!BJ32,Tablas!CG32*F32*(Tablas!BB32*Tablas!BK32+Tablas!AZ32*Tablas!BI32)))," ")</f>
        <v>1019.8698992798387</v>
      </c>
      <c r="K32" s="92">
        <f>IFERROR((H32/G32)/(1-Tablas!CI32-Tablas!CJ32-Tablas!CK32),"")</f>
        <v>957.97701272821882</v>
      </c>
      <c r="L32" s="92">
        <f>IFERROR((I32/G32)/(1-Tablas!CI32-Tablas!CJ32-Tablas!CK32), "")</f>
        <v>37.764288396755418</v>
      </c>
      <c r="M32" s="92">
        <f>IFERROR((J32/G32)/(1-Tablas!CI32-Tablas!CJ32-Tablas!CK32), "")</f>
        <v>110304.21279299504</v>
      </c>
      <c r="N32" s="92">
        <f t="shared" si="0"/>
        <v>111299.95409412001</v>
      </c>
      <c r="O32" s="92">
        <f>IFERROR(IF(Cotización!$B$4="Temporal",Tablas!CG32*Tablas!BR32*Tablas!CD32*Cálculos!D32,IF(Cotización!$B$4="Vitalicio",Tablas!CG32*Cálculos!D32*Tablas!BQ32*Tablas!CC32,Tablas!CG32*D32*(Tablas!BR32*Tablas!CD32+Tablas!BP32*Tablas!CB32)))," ")</f>
        <v>7.954369843553839</v>
      </c>
      <c r="P32" s="92">
        <f>IFERROR(IF(Cotización!$B$4="Temporal",Tablas!CG32*E32*Tablas!AJ32*Tablas!AV32,IF(Cotización!$B$4="Vitalicio",Tablas!CG32*Cálculos!E32*Tablas!AI32*Tablas!AT32,Tablas!CG32*E32*(Tablas!AJ32*Tablas!AV32+Tablas!AH32*Tablas!AT32)))," ")</f>
        <v>0.70618094802380127</v>
      </c>
      <c r="Q32" s="92">
        <f>IFERROR(IF(Cotización!$B$4="Temporal",Tablas!CG32*F32*Tablas!BU32*Tablas!CD32,IF(Cotización!$B$4="Vitalicio",Tablas!CG32*F32*Tablas!BT32*Tablas!CC32,Tablas!CG32*F32*(Tablas!BU32*Tablas!CD32+Tablas!BS32*Tablas!CB32)))," ")</f>
        <v>1013.828178524543</v>
      </c>
      <c r="R32" s="92">
        <f>IFERROR(IF(Cotización!$B$4 = "Temporal",IF(A32&lt;Cotización!$B$16,Tablas!AV32*Tablas!CF32,""),IF(Cotización!$B$4 = "Vitalicio",IF(A32&lt;Cotización!$B$16,Tablas!AU32*Tablas!CF32,""),IF(A32&lt;Cotización!$B$16,Tablas!AT32*Tablas!CF32,""))), "")</f>
        <v>1.3054636885089349E-2</v>
      </c>
      <c r="S32" s="92">
        <f>IFERROR(K32*R32*Tablas!CF32,"")</f>
        <v>3.6682600089706696</v>
      </c>
      <c r="T32" s="92">
        <f t="shared" si="1"/>
        <v>0.49299907224343498</v>
      </c>
      <c r="U32" s="92">
        <f t="shared" si="2"/>
        <v>1439.9814449081773</v>
      </c>
      <c r="V32" s="92">
        <f t="shared" si="3"/>
        <v>4.2861098345831694</v>
      </c>
      <c r="W32" s="92">
        <f t="shared" si="4"/>
        <v>0.21318187578036629</v>
      </c>
      <c r="X32" s="92">
        <f t="shared" si="5"/>
        <v>-426.15326638363433</v>
      </c>
      <c r="Y32" s="92">
        <f t="shared" si="6"/>
        <v>-421.6539746732708</v>
      </c>
      <c r="Z32" s="92">
        <f t="shared" si="7"/>
        <v>-42.165397467327082</v>
      </c>
      <c r="AA32" s="92">
        <f>IFERROR(Z32/(IF(Cotización!$B$4="Temporal",Tablas!BR32*Tablas!CD32,IF(Cotización!$B$4="Vitalicio",Tablas!BQ32*Tablas!CC32,(Tablas!BR32*Tablas!CD32+Tablas!BP32*Tablas!CB32))))," ")</f>
        <v>-1490469.4094450325</v>
      </c>
      <c r="AB32" s="92">
        <f t="shared" si="8"/>
        <v>-967.41604792531894</v>
      </c>
      <c r="AC32" s="92">
        <f t="shared" si="9"/>
        <v>-7.5902260371044772</v>
      </c>
      <c r="AD32" s="92">
        <f t="shared" si="10"/>
        <v>-421.86715654905117</v>
      </c>
    </row>
    <row r="33" spans="1:30" x14ac:dyDescent="0.3">
      <c r="A33" s="71">
        <v>30</v>
      </c>
      <c r="B33" s="71">
        <f t="shared" si="11"/>
        <v>31</v>
      </c>
      <c r="C33" s="71">
        <f t="shared" si="12"/>
        <v>34</v>
      </c>
      <c r="D33" s="72">
        <f>IFERROR(Cotización!$B$12,"")</f>
        <v>1000000</v>
      </c>
      <c r="E33" s="72">
        <f t="shared" si="13"/>
        <v>739700.37338828028</v>
      </c>
      <c r="F33" s="72">
        <f>IFERROR(IF(B33&lt;=110,D33*Tablas!CH33,""),"")</f>
        <v>1300000</v>
      </c>
      <c r="G33" s="92">
        <f>IFERROR(IF(Cotización!$B$5 = "Hombre",IFERROR(IF(Cotización!$B$4 = "Temporal",IF(A33&lt;Cotización!$B$16,Tablas!Y33*Tablas!CF33,""),IF(Cotización!$B$4 = "Vitalicio",IF(A33&lt;Cotización!$B$16,Tablas!X33*Tablas!CF33,""),IF(A33&lt;Cotización!$B$16,Tablas!W33*Tablas!CF33,""))), ""),IFERROR(IF(Cotización!$B$4 = "Temporal",IF(A33&lt;Cotización!$B$16,Tablas!Y33*Tablas!CF33,""),IF(Cotización!$B$4 = "Vitalicio",IF(A33&lt;Cotización!$B$16,Tablas!X33*Tablas!CF33,""),IF(A33&lt;Cotización!$B$16,Tablas!W33*Tablas!CF33,""))), "")-IFERROR(IF(Cotización!$B$4 = "Temporal",IF(A33&lt;Cotización!$B$16,Tablas!Y33*Tablas!CF33,""),IF(Cotización!$B$4 = "Vitalicio",IF(A33&lt;Cotización!$B$16,Tablas!X33*Tablas!CF33,""),IF(A33&lt;Cotización!$B$16,Tablas!W33*Tablas!CF33,""))), "")*(0.2)),"")</f>
        <v>9.4319738612862313E-3</v>
      </c>
      <c r="H33" s="92">
        <f>IFERROR(IF(Cotización!$B$4="Temporal",Tablas!CG33*Tablas!AW33*Tablas!BK33*Cálculos!D33,IF(Cotización!$B$4="Vitalicio",Cálculos!D33*Tablas!AX33*Tablas!BJ33*Tablas!CG33,Tablas!CG33*D33*(Tablas!AY33*Tablas!BB33+Tablas!AY33*Tablas!AZ33)))," ")</f>
        <v>8.5698973623133732</v>
      </c>
      <c r="I33" s="92">
        <f>IFERROR(IF(Cotización!$B$4="Temporal",Tablas!CG33*E33*Tablas!M33*Tablas!Y33,IF(Cotización!$B$4="Vitalicio",Cálculos!E33*Tablas!K33*Tablas!X33*Tablas!CG33,Tablas!CG33*E33*(Tablas!M33*Tablas!W33+Tablas!L33*Tablas!W33)))," ")</f>
        <v>0.34237197151299653</v>
      </c>
      <c r="J33" s="92">
        <f>IFERROR(IF(Cotización!$B$4="Temporal",Tablas!CG33*F33*Tablas!BB33*Tablas!BK33,IF(Cotización!$B$4="Vitalicio",Tablas!CG33*F33*Tablas!BA33*Tablas!BJ33,Tablas!CG33*F33*(Tablas!BB33*Tablas!BK33+Tablas!AZ33*Tablas!BI33)))," ")</f>
        <v>922.64660439077818</v>
      </c>
      <c r="K33" s="92">
        <f>IFERROR((H33/G33)/(1-Tablas!CI33-Tablas!CJ33-Tablas!CK33),"")</f>
        <v>1032.50071227122</v>
      </c>
      <c r="L33" s="92">
        <f>IFERROR((I33/G33)/(1-Tablas!CI33-Tablas!CJ33-Tablas!CK33), "")</f>
        <v>41.248954276092576</v>
      </c>
      <c r="M33" s="92">
        <f>IFERROR((J33/G33)/(1-Tablas!CI33-Tablas!CJ33-Tablas!CK33), "")</f>
        <v>111160.40670421114</v>
      </c>
      <c r="N33" s="92">
        <f t="shared" si="0"/>
        <v>112234.15637075846</v>
      </c>
      <c r="O33" s="92">
        <f>IFERROR(IF(Cotización!$B$4="Temporal",Tablas!CG33*Tablas!BR33*Tablas!CD33*Cálculos!D33,IF(Cotización!$B$4="Vitalicio",Tablas!CG33*Cálculos!D33*Tablas!BQ33*Tablas!CC33,Tablas!CG33*D33*(Tablas!BR33*Tablas!CD33+Tablas!BP33*Tablas!CB33)))," ")</f>
        <v>7.3809343973629042</v>
      </c>
      <c r="P33" s="92">
        <f>IFERROR(IF(Cotización!$B$4="Temporal",Tablas!CG33*E33*Tablas!AJ33*Tablas!AV33,IF(Cotización!$B$4="Vitalicio",Tablas!CG33*Cálculos!E33*Tablas!AI33*Tablas!AT33,Tablas!CG33*E33*(Tablas!AJ33*Tablas!AV33+Tablas!AH33*Tablas!AT33)))," ")</f>
        <v>0.73221578690768496</v>
      </c>
      <c r="Q33" s="92">
        <f>IFERROR(IF(Cotización!$B$4="Temporal",Tablas!CG33*F33*Tablas!BU33*Tablas!CD33,IF(Cotización!$B$4="Vitalicio",Tablas!CG33*F33*Tablas!BT33*Tablas!CC33,Tablas!CG33*F33*(Tablas!BU33*Tablas!CD33+Tablas!BS33*Tablas!CB33)))," ")</f>
        <v>917.26100706058662</v>
      </c>
      <c r="R33" s="92">
        <f>IFERROR(IF(Cotización!$B$4 = "Temporal",IF(A33&lt;Cotización!$B$16,Tablas!AV33*Tablas!CF33,""),IF(Cotización!$B$4 = "Vitalicio",IF(A33&lt;Cotización!$B$16,Tablas!AU33*Tablas!CF33,""),IF(A33&lt;Cotización!$B$16,Tablas!AT33*Tablas!CF33,""))), "")</f>
        <v>1.1719541763190918E-2</v>
      </c>
      <c r="S33" s="92">
        <f>IFERROR(K33*R33*Tablas!CF33,"")</f>
        <v>3.402308101463388</v>
      </c>
      <c r="T33" s="92">
        <f t="shared" si="1"/>
        <v>0.48341884232661958</v>
      </c>
      <c r="U33" s="92">
        <f t="shared" si="2"/>
        <v>1302.7490287832902</v>
      </c>
      <c r="V33" s="92">
        <f t="shared" si="3"/>
        <v>3.9786262958995162</v>
      </c>
      <c r="W33" s="92">
        <f t="shared" si="4"/>
        <v>0.24879694458106538</v>
      </c>
      <c r="X33" s="92">
        <f t="shared" si="5"/>
        <v>-385.48802172270359</v>
      </c>
      <c r="Y33" s="92">
        <f t="shared" si="6"/>
        <v>-381.26059848222303</v>
      </c>
      <c r="Z33" s="92">
        <f t="shared" si="7"/>
        <v>-38.126059848222305</v>
      </c>
      <c r="AA33" s="92">
        <f>IFERROR(Z33/(IF(Cotización!$B$4="Temporal",Tablas!BR33*Tablas!CD33,IF(Cotización!$B$4="Vitalicio",Tablas!BQ33*Tablas!CC33,(Tablas!BR33*Tablas!CD33+Tablas!BP33*Tablas!CB33))))," ")</f>
        <v>-1392244.9457892184</v>
      </c>
      <c r="AB33" s="92">
        <f t="shared" si="8"/>
        <v>-942.69987344509661</v>
      </c>
      <c r="AC33" s="92">
        <f t="shared" si="9"/>
        <v>-7.5856336078188731</v>
      </c>
      <c r="AD33" s="92">
        <f t="shared" si="10"/>
        <v>-381.50939542680408</v>
      </c>
    </row>
    <row r="34" spans="1:30" x14ac:dyDescent="0.3">
      <c r="A34" s="71">
        <v>31</v>
      </c>
      <c r="B34" s="71">
        <f t="shared" si="11"/>
        <v>32</v>
      </c>
      <c r="C34" s="71">
        <f t="shared" si="12"/>
        <v>33</v>
      </c>
      <c r="D34" s="72">
        <f>IFERROR(Cotización!$B$12,"")</f>
        <v>1000000</v>
      </c>
      <c r="E34" s="72">
        <f t="shared" si="13"/>
        <v>732303.36965439748</v>
      </c>
      <c r="F34" s="72">
        <f>IFERROR(IF(B34&lt;=110,D34*Tablas!CH34,""),"")</f>
        <v>1310000</v>
      </c>
      <c r="G34" s="92">
        <f>IFERROR(IF(Cotización!$B$5 = "Hombre",IFERROR(IF(Cotización!$B$4 = "Temporal",IF(A34&lt;Cotización!$B$16,Tablas!Y34*Tablas!CF34,""),IF(Cotización!$B$4 = "Vitalicio",IF(A34&lt;Cotización!$B$16,Tablas!X34*Tablas!CF34,""),IF(A34&lt;Cotización!$B$16,Tablas!W34*Tablas!CF34,""))), ""),IFERROR(IF(Cotización!$B$4 = "Temporal",IF(A34&lt;Cotización!$B$16,Tablas!Y34*Tablas!CF34,""),IF(Cotización!$B$4 = "Vitalicio",IF(A34&lt;Cotización!$B$16,Tablas!X34*Tablas!CF34,""),IF(A34&lt;Cotización!$B$16,Tablas!W34*Tablas!CF34,""))), "")-IFERROR(IF(Cotización!$B$4 = "Temporal",IF(A34&lt;Cotización!$B$16,Tablas!Y34*Tablas!CF34,""),IF(Cotización!$B$4 = "Vitalicio",IF(A34&lt;Cotización!$B$16,Tablas!X34*Tablas!CF34,""),IF(A34&lt;Cotización!$B$16,Tablas!W34*Tablas!CF34,""))), "")*(0.2)),"")</f>
        <v>8.4665975499843248E-3</v>
      </c>
      <c r="H34" s="92">
        <f>IFERROR(IF(Cotización!$B$4="Temporal",Tablas!CG34*Tablas!AW34*Tablas!BK34*Cálculos!D34,IF(Cotización!$B$4="Vitalicio",Cálculos!D34*Tablas!AX34*Tablas!BJ34*Tablas!CG34,Tablas!CG34*D34*(Tablas!AY34*Tablas!BB34+Tablas!AY34*Tablas!AZ34)))," ")</f>
        <v>8.2912295879281288</v>
      </c>
      <c r="I34" s="92">
        <f>IFERROR(IF(Cotización!$B$4="Temporal",Tablas!CG34*E34*Tablas!M34*Tablas!Y34,IF(Cotización!$B$4="Vitalicio",Cálculos!E34*Tablas!K34*Tablas!X34*Tablas!CG34,Tablas!CG34*E34*(Tablas!M34*Tablas!W34+Tablas!L34*Tablas!W34)))," ")</f>
        <v>0.33568754312785104</v>
      </c>
      <c r="J34" s="92">
        <f>IFERROR(IF(Cotización!$B$4="Temporal",Tablas!CG34*F34*Tablas!BB34*Tablas!BK34,IF(Cotización!$B$4="Vitalicio",Tablas!CG34*F34*Tablas!BA34*Tablas!BJ34,Tablas!CG34*F34*(Tablas!BB34*Tablas!BK34+Tablas!AZ34*Tablas!BI34)))," ")</f>
        <v>834.59314117819179</v>
      </c>
      <c r="K34" s="92">
        <f>IFERROR((H34/G34)/(1-Tablas!CI34-Tablas!CJ34-Tablas!CK34),"")</f>
        <v>1112.8262266914089</v>
      </c>
      <c r="L34" s="92">
        <f>IFERROR((I34/G34)/(1-Tablas!CI34-Tablas!CJ34-Tablas!CK34), "")</f>
        <v>45.055066682772242</v>
      </c>
      <c r="M34" s="92">
        <f>IFERROR((J34/G34)/(1-Tablas!CI34-Tablas!CJ34-Tablas!CK34), "")</f>
        <v>112016.81563276335</v>
      </c>
      <c r="N34" s="92">
        <f t="shared" si="0"/>
        <v>113174.69692613753</v>
      </c>
      <c r="O34" s="92">
        <f>IFERROR(IF(Cotización!$B$4="Temporal",Tablas!CG34*Tablas!BR34*Tablas!CD34*Cálculos!D34,IF(Cotización!$B$4="Vitalicio",Tablas!CG34*Cálculos!D34*Tablas!BQ34*Tablas!CC34,Tablas!CG34*D34*(Tablas!BR34*Tablas!CD34+Tablas!BP34*Tablas!CB34)))," ")</f>
        <v>6.870797143887267</v>
      </c>
      <c r="P34" s="92">
        <f>IFERROR(IF(Cotización!$B$4="Temporal",Tablas!CG34*E34*Tablas!AJ34*Tablas!AV34,IF(Cotización!$B$4="Vitalicio",Tablas!CG34*Cálculos!E34*Tablas!AI34*Tablas!AT34,Tablas!CG34*E34*(Tablas!AJ34*Tablas!AV34+Tablas!AH34*Tablas!AT34)))," ")</f>
        <v>0.75799093414741903</v>
      </c>
      <c r="Q34" s="92">
        <f>IFERROR(IF(Cotización!$B$4="Temporal",Tablas!CG34*F34*Tablas!BU34*Tablas!CD34,IF(Cotización!$B$4="Vitalicio",Tablas!CG34*F34*Tablas!BT34*Tablas!CC34,Tablas!CG34*F34*(Tablas!BU34*Tablas!CD34+Tablas!BS34*Tablas!CB34)))," ")</f>
        <v>829.82324242143102</v>
      </c>
      <c r="R34" s="92">
        <f>IFERROR(IF(Cotización!$B$4 = "Temporal",IF(A34&lt;Cotización!$B$16,Tablas!AV34*Tablas!CF34,""),IF(Cotización!$B$4 = "Vitalicio",IF(A34&lt;Cotización!$B$16,Tablas!AU34*Tablas!CF34,""),IF(A34&lt;Cotización!$B$16,Tablas!AT34*Tablas!CF34,""))), "")</f>
        <v>1.0520618160165127E-2</v>
      </c>
      <c r="S34" s="92">
        <f>IFERROR(K34*R34*Tablas!CF34,"")</f>
        <v>3.1555399351980333</v>
      </c>
      <c r="T34" s="92">
        <f t="shared" si="1"/>
        <v>0.47400715275022443</v>
      </c>
      <c r="U34" s="92">
        <f t="shared" si="2"/>
        <v>1178.4861447899189</v>
      </c>
      <c r="V34" s="92">
        <f t="shared" si="3"/>
        <v>3.7152572086892337</v>
      </c>
      <c r="W34" s="92">
        <f t="shared" si="4"/>
        <v>0.2839837813971946</v>
      </c>
      <c r="X34" s="92">
        <f t="shared" si="5"/>
        <v>-348.66290236848783</v>
      </c>
      <c r="Y34" s="92">
        <f t="shared" si="6"/>
        <v>-344.6636613784014</v>
      </c>
      <c r="Z34" s="92">
        <f t="shared" si="7"/>
        <v>-34.46636613784014</v>
      </c>
      <c r="AA34" s="92">
        <f>IFERROR(Z34/(IF(Cotización!$B$4="Temporal",Tablas!BR34*Tablas!CD34,IF(Cotización!$B$4="Vitalicio",Tablas!BQ34*Tablas!CC34,(Tablas!BR34*Tablas!CD34+Tablas!BP34*Tablas!CB34))))," ")</f>
        <v>-1296062.2533685258</v>
      </c>
      <c r="AB34" s="92">
        <f t="shared" si="8"/>
        <v>-915.48501410086624</v>
      </c>
      <c r="AC34" s="92">
        <f t="shared" si="9"/>
        <v>-7.580062233254913</v>
      </c>
      <c r="AD34" s="92">
        <f t="shared" si="10"/>
        <v>-344.94764515979858</v>
      </c>
    </row>
    <row r="35" spans="1:30" x14ac:dyDescent="0.3">
      <c r="A35" s="71">
        <v>32</v>
      </c>
      <c r="B35" s="71">
        <f t="shared" si="11"/>
        <v>33</v>
      </c>
      <c r="C35" s="71">
        <f t="shared" si="12"/>
        <v>32</v>
      </c>
      <c r="D35" s="72">
        <f>IFERROR(Cotización!$B$12,"")</f>
        <v>1000000</v>
      </c>
      <c r="E35" s="72">
        <f t="shared" si="13"/>
        <v>724980.33595785347</v>
      </c>
      <c r="F35" s="72">
        <f>IFERROR(IF(B35&lt;=110,D35*Tablas!CH35,""),"")</f>
        <v>1320000</v>
      </c>
      <c r="G35" s="92">
        <f>IFERROR(IF(Cotización!$B$5 = "Hombre",IFERROR(IF(Cotización!$B$4 = "Temporal",IF(A35&lt;Cotización!$B$16,Tablas!Y35*Tablas!CF35,""),IF(Cotización!$B$4 = "Vitalicio",IF(A35&lt;Cotización!$B$16,Tablas!X35*Tablas!CF35,""),IF(A35&lt;Cotización!$B$16,Tablas!W35*Tablas!CF35,""))), ""),IFERROR(IF(Cotización!$B$4 = "Temporal",IF(A35&lt;Cotización!$B$16,Tablas!Y35*Tablas!CF35,""),IF(Cotización!$B$4 = "Vitalicio",IF(A35&lt;Cotización!$B$16,Tablas!X35*Tablas!CF35,""),IF(A35&lt;Cotización!$B$16,Tablas!W35*Tablas!CF35,""))), "")-IFERROR(IF(Cotización!$B$4 = "Temporal",IF(A35&lt;Cotización!$B$16,Tablas!Y35*Tablas!CF35,""),IF(Cotización!$B$4 = "Vitalicio",IF(A35&lt;Cotización!$B$16,Tablas!X35*Tablas!CF35,""),IF(A35&lt;Cotización!$B$16,Tablas!W35*Tablas!CF35,""))), "")*(0.2)),"")</f>
        <v>7.5995328968637378E-3</v>
      </c>
      <c r="H35" s="92">
        <f>IFERROR(IF(Cotización!$B$4="Temporal",Tablas!CG35*Tablas!AW35*Tablas!BK35*Cálculos!D35,IF(Cotización!$B$4="Vitalicio",Cálculos!D35*Tablas!AX35*Tablas!BJ35*Tablas!CG35,Tablas!CG35*D35*(Tablas!AY35*Tablas!BB35+Tablas!AY35*Tablas!AZ35)))," ")</f>
        <v>8.0211347953109726</v>
      </c>
      <c r="I35" s="92">
        <f>IFERROR(IF(Cotización!$B$4="Temporal",Tablas!CG35*E35*Tablas!M35*Tablas!Y35,IF(Cotización!$B$4="Vitalicio",Cálculos!E35*Tablas!K35*Tablas!X35*Tablas!CG35,Tablas!CG35*E35*(Tablas!M35*Tablas!W35+Tablas!L35*Tablas!W35)))," ")</f>
        <v>0.32911136895727283</v>
      </c>
      <c r="J35" s="92">
        <f>IFERROR(IF(Cotización!$B$4="Temporal",Tablas!CG35*F35*Tablas!BB35*Tablas!BK35,IF(Cotización!$B$4="Vitalicio",Tablas!CG35*F35*Tablas!BA35*Tablas!BJ35,Tablas!CG35*F35*(Tablas!BB35*Tablas!BK35+Tablas!AZ35*Tablas!BI35)))," ")</f>
        <v>754.85137754785126</v>
      </c>
      <c r="K35" s="92">
        <f>IFERROR((H35/G35)/(1-Tablas!CI35-Tablas!CJ35-Tablas!CK35),"")</f>
        <v>1199.4060723816488</v>
      </c>
      <c r="L35" s="92">
        <f>IFERROR((I35/G35)/(1-Tablas!CI35-Tablas!CJ35-Tablas!CK35), "")</f>
        <v>49.212260420800803</v>
      </c>
      <c r="M35" s="92">
        <f>IFERROR((J35/G35)/(1-Tablas!CI35-Tablas!CJ35-Tablas!CK35), "")</f>
        <v>112873.47103377595</v>
      </c>
      <c r="N35" s="92">
        <f t="shared" si="0"/>
        <v>114122.0893665784</v>
      </c>
      <c r="O35" s="92">
        <f>IFERROR(IF(Cotización!$B$4="Temporal",Tablas!CG35*Tablas!BR35*Tablas!CD35*Cálculos!D35,IF(Cotización!$B$4="Vitalicio",Tablas!CG35*Cálculos!D35*Tablas!BQ35*Tablas!CC35,Tablas!CG35*D35*(Tablas!BR35*Tablas!CD35+Tablas!BP35*Tablas!CB35)))," ")</f>
        <v>6.3964441892205022</v>
      </c>
      <c r="P35" s="92">
        <f>IFERROR(IF(Cotización!$B$4="Temporal",Tablas!CG35*E35*Tablas!AJ35*Tablas!AV35,IF(Cotización!$B$4="Vitalicio",Tablas!CG35*Cálculos!E35*Tablas!AI35*Tablas!AT35,Tablas!CG35*E35*(Tablas!AJ35*Tablas!AV35+Tablas!AH35*Tablas!AT35)))," ")</f>
        <v>0.77528401923958323</v>
      </c>
      <c r="Q35" s="92">
        <f>IFERROR(IF(Cotización!$B$4="Temporal",Tablas!CG35*F35*Tablas!BU35*Tablas!CD35,IF(Cotización!$B$4="Vitalicio",Tablas!CG35*F35*Tablas!BT35*Tablas!CC35,Tablas!CG35*F35*(Tablas!BU35*Tablas!CD35+Tablas!BS35*Tablas!CB35)))," ")</f>
        <v>750.6575683056343</v>
      </c>
      <c r="R35" s="92">
        <f>IFERROR(IF(Cotización!$B$4 = "Temporal",IF(A35&lt;Cotización!$B$16,Tablas!AV35*Tablas!CF35,""),IF(Cotización!$B$4 = "Vitalicio",IF(A35&lt;Cotización!$B$16,Tablas!AU35*Tablas!CF35,""),IF(A35&lt;Cotización!$B$16,Tablas!AT35*Tablas!CF35,""))), "")</f>
        <v>9.4439679797418581E-3</v>
      </c>
      <c r="S35" s="92">
        <f>IFERROR(K35*R35*Tablas!CF35,"")</f>
        <v>2.9265654473080374</v>
      </c>
      <c r="T35" s="92">
        <f t="shared" si="1"/>
        <v>0.46475901162476035</v>
      </c>
      <c r="U35" s="92">
        <f t="shared" si="2"/>
        <v>1065.9734462053002</v>
      </c>
      <c r="V35" s="92">
        <f t="shared" si="3"/>
        <v>3.4698787419124648</v>
      </c>
      <c r="W35" s="92">
        <f t="shared" si="4"/>
        <v>0.31052500761482288</v>
      </c>
      <c r="X35" s="92">
        <f t="shared" si="5"/>
        <v>-315.31587789966591</v>
      </c>
      <c r="Y35" s="92">
        <f t="shared" si="6"/>
        <v>-311.53547415013861</v>
      </c>
      <c r="Z35" s="92">
        <f t="shared" si="7"/>
        <v>-31.153547415013861</v>
      </c>
      <c r="AA35" s="92">
        <f>IFERROR(Z35/(IF(Cotización!$B$4="Temporal",Tablas!BR35*Tablas!CD35,IF(Cotización!$B$4="Vitalicio",Tablas!BQ35*Tablas!CC35,(Tablas!BR35*Tablas!CD35+Tablas!BP35*Tablas!CB35))))," ")</f>
        <v>-1206254.1060469779</v>
      </c>
      <c r="AB35" s="92">
        <f t="shared" si="8"/>
        <v>-888.85672024176472</v>
      </c>
      <c r="AC35" s="92">
        <f t="shared" si="9"/>
        <v>-7.5740559254910993</v>
      </c>
      <c r="AD35" s="92">
        <f t="shared" si="10"/>
        <v>-311.84599915775345</v>
      </c>
    </row>
    <row r="36" spans="1:30" x14ac:dyDescent="0.3">
      <c r="A36" s="71">
        <v>33</v>
      </c>
      <c r="B36" s="71">
        <f t="shared" si="11"/>
        <v>34</v>
      </c>
      <c r="C36" s="71">
        <f t="shared" si="12"/>
        <v>31</v>
      </c>
      <c r="D36" s="72">
        <f>IFERROR(Cotización!$B$12,"")</f>
        <v>1000000</v>
      </c>
      <c r="E36" s="72">
        <f t="shared" si="13"/>
        <v>717730.53259827499</v>
      </c>
      <c r="F36" s="72">
        <f>IFERROR(IF(B36&lt;=110,D36*Tablas!CH36,""),"")</f>
        <v>1330000</v>
      </c>
      <c r="G36" s="92">
        <f>IFERROR(IF(Cotización!$B$5 = "Hombre",IFERROR(IF(Cotización!$B$4 = "Temporal",IF(A36&lt;Cotización!$B$16,Tablas!Y36*Tablas!CF36,""),IF(Cotización!$B$4 = "Vitalicio",IF(A36&lt;Cotización!$B$16,Tablas!X36*Tablas!CF36,""),IF(A36&lt;Cotización!$B$16,Tablas!W36*Tablas!CF36,""))), ""),IFERROR(IF(Cotización!$B$4 = "Temporal",IF(A36&lt;Cotización!$B$16,Tablas!Y36*Tablas!CF36,""),IF(Cotización!$B$4 = "Vitalicio",IF(A36&lt;Cotización!$B$16,Tablas!X36*Tablas!CF36,""),IF(A36&lt;Cotización!$B$16,Tablas!W36*Tablas!CF36,""))), "")-IFERROR(IF(Cotización!$B$4 = "Temporal",IF(A36&lt;Cotización!$B$16,Tablas!Y36*Tablas!CF36,""),IF(Cotización!$B$4 = "Vitalicio",IF(A36&lt;Cotización!$B$16,Tablas!X36*Tablas!CF36,""),IF(A36&lt;Cotización!$B$16,Tablas!W36*Tablas!CF36,""))), "")*(0.2)),"")</f>
        <v>6.8207837791414514E-3</v>
      </c>
      <c r="H36" s="92">
        <f>IFERROR(IF(Cotización!$B$4="Temporal",Tablas!CG36*Tablas!AW36*Tablas!BK36*Cálculos!D36,IF(Cotización!$B$4="Vitalicio",Cálculos!D36*Tablas!AX36*Tablas!BJ36*Tablas!CG36,Tablas!CG36*D36*(Tablas!AY36*Tablas!BB36+Tablas!AY36*Tablas!AZ36)))," ")</f>
        <v>7.7593292990860947</v>
      </c>
      <c r="I36" s="92">
        <f>IFERROR(IF(Cotización!$B$4="Temporal",Tablas!CG36*E36*Tablas!M36*Tablas!Y36,IF(Cotización!$B$4="Vitalicio",Cálculos!E36*Tablas!K36*Tablas!X36*Tablas!CG36,Tablas!CG36*E36*(Tablas!M36*Tablas!W36+Tablas!L36*Tablas!W36)))," ")</f>
        <v>0.32264047524344819</v>
      </c>
      <c r="J36" s="92">
        <f>IFERROR(IF(Cotización!$B$4="Temporal",Tablas!CG36*F36*Tablas!BB36*Tablas!BK36,IF(Cotización!$B$4="Vitalicio",Tablas!CG36*F36*Tablas!BA36*Tablas!BJ36,Tablas!CG36*F36*(Tablas!BB36*Tablas!BK36+Tablas!AZ36*Tablas!BI36)))," ")</f>
        <v>682.64286230814139</v>
      </c>
      <c r="K36" s="92">
        <f>IFERROR((H36/G36)/(1-Tablas!CI36-Tablas!CJ36-Tablas!CK36),"")</f>
        <v>1292.7282176891188</v>
      </c>
      <c r="L36" s="92">
        <f>IFERROR((I36/G36)/(1-Tablas!CI36-Tablas!CJ36-Tablas!CK36), "")</f>
        <v>53.752899308572736</v>
      </c>
      <c r="M36" s="92">
        <f>IFERROR((J36/G36)/(1-Tablas!CI36-Tablas!CJ36-Tablas!CK36), "")</f>
        <v>113730.40847921497</v>
      </c>
      <c r="N36" s="92">
        <f t="shared" si="0"/>
        <v>115076.88959621266</v>
      </c>
      <c r="O36" s="92">
        <f>IFERROR(IF(Cotización!$B$4="Temporal",Tablas!CG36*Tablas!BR36*Tablas!CD36*Cálculos!D36,IF(Cotización!$B$4="Vitalicio",Tablas!CG36*Cálculos!D36*Tablas!BQ36*Tablas!CC36,Tablas!CG36*D36*(Tablas!BR36*Tablas!CD36+Tablas!BP36*Tablas!CB36)))," ")</f>
        <v>5.9628646499653524</v>
      </c>
      <c r="P36" s="92">
        <f>IFERROR(IF(Cotización!$B$4="Temporal",Tablas!CG36*E36*Tablas!AJ36*Tablas!AV36,IF(Cotización!$B$4="Vitalicio",Tablas!CG36*Cálculos!E36*Tablas!AI36*Tablas!AT36,Tablas!CG36*E36*(Tablas!AJ36*Tablas!AV36+Tablas!AH36*Tablas!AT36)))," ")</f>
        <v>0.79624054850646309</v>
      </c>
      <c r="Q36" s="92">
        <f>IFERROR(IF(Cotización!$B$4="Temporal",Tablas!CG36*F36*Tablas!BU36*Tablas!CD36,IF(Cotización!$B$4="Vitalicio",Tablas!CG36*F36*Tablas!BT36*Tablas!CC36,Tablas!CG36*F36*(Tablas!BU36*Tablas!CD36+Tablas!BS36*Tablas!CB36)))," ")</f>
        <v>678.98703300886632</v>
      </c>
      <c r="R36" s="92">
        <f>IFERROR(IF(Cotización!$B$4 = "Temporal",IF(A36&lt;Cotización!$B$16,Tablas!AV36*Tablas!CF36,""),IF(Cotización!$B$4 = "Vitalicio",IF(A36&lt;Cotización!$B$16,Tablas!AU36*Tablas!CF36,""),IF(A36&lt;Cotización!$B$16,Tablas!AT36*Tablas!CF36,""))), "")</f>
        <v>8.4771428998614146E-3</v>
      </c>
      <c r="S36" s="92">
        <f>IFERROR(K36*R36*Tablas!CF36,"")</f>
        <v>2.7141050059185146</v>
      </c>
      <c r="T36" s="92">
        <f t="shared" si="1"/>
        <v>0.45567100872063293</v>
      </c>
      <c r="U36" s="92">
        <f t="shared" si="2"/>
        <v>964.10892473791557</v>
      </c>
      <c r="V36" s="92">
        <f t="shared" si="3"/>
        <v>3.2487596440468378</v>
      </c>
      <c r="W36" s="92">
        <f t="shared" si="4"/>
        <v>0.34056953978583016</v>
      </c>
      <c r="X36" s="92">
        <f t="shared" si="5"/>
        <v>-285.12189172904925</v>
      </c>
      <c r="Y36" s="92">
        <f t="shared" si="6"/>
        <v>-281.53256254521659</v>
      </c>
      <c r="Z36" s="92">
        <f t="shared" si="7"/>
        <v>-28.153256254521661</v>
      </c>
      <c r="AA36" s="92">
        <f>IFERROR(Z36/(IF(Cotización!$B$4="Temporal",Tablas!BR36*Tablas!CD36,IF(Cotización!$B$4="Vitalicio",Tablas!BQ36*Tablas!CC36,(Tablas!BR36*Tablas!CD36+Tablas!BP36*Tablas!CB36))))," ")</f>
        <v>-1120923.6096838396</v>
      </c>
      <c r="AB36" s="92">
        <f t="shared" si="8"/>
        <v>-861.66122628325263</v>
      </c>
      <c r="AC36" s="92">
        <f t="shared" si="9"/>
        <v>-7.5671095568376057</v>
      </c>
      <c r="AD36" s="92">
        <f t="shared" si="10"/>
        <v>-281.8731320850024</v>
      </c>
    </row>
    <row r="37" spans="1:30" x14ac:dyDescent="0.3">
      <c r="A37" s="71">
        <v>34</v>
      </c>
      <c r="B37" s="71">
        <f t="shared" si="11"/>
        <v>35</v>
      </c>
      <c r="C37" s="71">
        <f t="shared" si="12"/>
        <v>30</v>
      </c>
      <c r="D37" s="72">
        <f>IFERROR(Cotización!$B$12,"")</f>
        <v>1000000</v>
      </c>
      <c r="E37" s="72">
        <f t="shared" si="13"/>
        <v>710553.22727229225</v>
      </c>
      <c r="F37" s="72">
        <f>IFERROR(IF(B37&lt;=110,D37*Tablas!CH37,""),"")</f>
        <v>1340000</v>
      </c>
      <c r="G37" s="92">
        <f>IFERROR(IF(Cotización!$B$5 = "Hombre",IFERROR(IF(Cotización!$B$4 = "Temporal",IF(A37&lt;Cotización!$B$16,Tablas!Y37*Tablas!CF37,""),IF(Cotización!$B$4 = "Vitalicio",IF(A37&lt;Cotización!$B$16,Tablas!X37*Tablas!CF37,""),IF(A37&lt;Cotización!$B$16,Tablas!W37*Tablas!CF37,""))), ""),IFERROR(IF(Cotización!$B$4 = "Temporal",IF(A37&lt;Cotización!$B$16,Tablas!Y37*Tablas!CF37,""),IF(Cotización!$B$4 = "Vitalicio",IF(A37&lt;Cotización!$B$16,Tablas!X37*Tablas!CF37,""),IF(A37&lt;Cotización!$B$16,Tablas!W37*Tablas!CF37,""))), "")-IFERROR(IF(Cotización!$B$4 = "Temporal",IF(A37&lt;Cotización!$B$16,Tablas!Y37*Tablas!CF37,""),IF(Cotización!$B$4 = "Vitalicio",IF(A37&lt;Cotización!$B$16,Tablas!X37*Tablas!CF37,""),IF(A37&lt;Cotización!$B$16,Tablas!W37*Tablas!CF37,""))), "")*(0.2)),"")</f>
        <v>6.1213700062801839E-3</v>
      </c>
      <c r="H37" s="92">
        <f>IFERROR(IF(Cotización!$B$4="Temporal",Tablas!CG37*Tablas!AW37*Tablas!BK37*Cálculos!D37,IF(Cotización!$B$4="Vitalicio",Cálculos!D37*Tablas!AX37*Tablas!BJ37*Tablas!CG37,Tablas!CG37*D37*(Tablas!AY37*Tablas!BB37+Tablas!AY37*Tablas!AZ37)))," ")</f>
        <v>7.5055380076344269</v>
      </c>
      <c r="I37" s="92">
        <f>IFERROR(IF(Cotización!$B$4="Temporal",Tablas!CG37*E37*Tablas!M37*Tablas!Y37,IF(Cotización!$B$4="Vitalicio",Cálculos!E37*Tablas!K37*Tablas!X37*Tablas!CG37,Tablas!CG37*E37*(Tablas!M37*Tablas!W37+Tablas!L37*Tablas!W37)))," ")</f>
        <v>0.31627189188779042</v>
      </c>
      <c r="J37" s="92">
        <f>IFERROR(IF(Cotización!$B$4="Temporal",Tablas!CG37*F37*Tablas!BB37*Tablas!BK37,IF(Cotización!$B$4="Vitalicio",Tablas!CG37*F37*Tablas!BA37*Tablas!BJ37,Tablas!CG37*F37*(Tablas!BB37*Tablas!BK37+Tablas!AZ37*Tablas!BI37)))," ")</f>
        <v>617.26149319522472</v>
      </c>
      <c r="K37" s="92">
        <f>IFERROR((H37/G37)/(1-Tablas!CI37-Tablas!CJ37-Tablas!CK37),"")</f>
        <v>1393.3188901292751</v>
      </c>
      <c r="L37" s="92">
        <f>IFERROR((I37/G37)/(1-Tablas!CI37-Tablas!CJ37-Tablas!CK37), "")</f>
        <v>58.712326942578571</v>
      </c>
      <c r="M37" s="92">
        <f>IFERROR((J37/G37)/(1-Tablas!CI37-Tablas!CJ37-Tablas!CK37), "")</f>
        <v>114587.66816496014</v>
      </c>
      <c r="N37" s="92">
        <f t="shared" si="0"/>
        <v>116039.69938203199</v>
      </c>
      <c r="O37" s="92">
        <f>IFERROR(IF(Cotización!$B$4="Temporal",Tablas!CG37*Tablas!BR37*Tablas!CD37*Cálculos!D37,IF(Cotización!$B$4="Vitalicio",Tablas!CG37*Cálculos!D37*Tablas!BQ37*Tablas!CC37,Tablas!CG37*D37*(Tablas!BR37*Tablas!CD37+Tablas!BP37*Tablas!CB37)))," ")</f>
        <v>5.572128273743326</v>
      </c>
      <c r="P37" s="92">
        <f>IFERROR(IF(Cotización!$B$4="Temporal",Tablas!CG37*E37*Tablas!AJ37*Tablas!AV37,IF(Cotización!$B$4="Vitalicio",Tablas!CG37*Cálculos!E37*Tablas!AI37*Tablas!AT37,Tablas!CG37*E37*(Tablas!AJ37*Tablas!AV37+Tablas!AH37*Tablas!AT37)))," ")</f>
        <v>0.81291156402318321</v>
      </c>
      <c r="Q37" s="92">
        <f>IFERROR(IF(Cotización!$B$4="Temporal",Tablas!CG37*F37*Tablas!BU37*Tablas!CD37,IF(Cotización!$B$4="Vitalicio",Tablas!CG37*F37*Tablas!BT37*Tablas!CC37,Tablas!CG37*F37*(Tablas!BU37*Tablas!CD37+Tablas!BS37*Tablas!CB37)))," ")</f>
        <v>614.1065361370936</v>
      </c>
      <c r="R37" s="92">
        <f>IFERROR(IF(Cotización!$B$4 = "Temporal",IF(A37&lt;Cotización!$B$16,Tablas!AV37*Tablas!CF37,""),IF(Cotización!$B$4 = "Vitalicio",IF(A37&lt;Cotización!$B$16,Tablas!AU37*Tablas!CF37,""),IF(A37&lt;Cotización!$B$16,Tablas!AT37*Tablas!CF37,""))), "")</f>
        <v>7.608938614662001E-3</v>
      </c>
      <c r="S37" s="92">
        <f>IFERROR(K37*R37*Tablas!CF37,"")</f>
        <v>2.5169636320150661</v>
      </c>
      <c r="T37" s="92">
        <f t="shared" si="1"/>
        <v>0.44673849163004625</v>
      </c>
      <c r="U37" s="92">
        <f t="shared" si="2"/>
        <v>871.89053306444089</v>
      </c>
      <c r="V37" s="92">
        <f t="shared" si="3"/>
        <v>3.0551646417282599</v>
      </c>
      <c r="W37" s="92">
        <f t="shared" si="4"/>
        <v>0.36617307239313696</v>
      </c>
      <c r="X37" s="92">
        <f t="shared" si="5"/>
        <v>-257.78399692734729</v>
      </c>
      <c r="Y37" s="92">
        <f t="shared" si="6"/>
        <v>-254.3626592132259</v>
      </c>
      <c r="Z37" s="92">
        <f t="shared" si="7"/>
        <v>-25.43626592132259</v>
      </c>
      <c r="AA37" s="92">
        <f>IFERROR(Z37/(IF(Cotización!$B$4="Temporal",Tablas!BR37*Tablas!CD37,IF(Cotización!$B$4="Vitalicio",Tablas!BQ37*Tablas!CC37,(Tablas!BR37*Tablas!CD37+Tablas!BP37*Tablas!CB37))))," ")</f>
        <v>-1038883.8798664833</v>
      </c>
      <c r="AB37" s="92">
        <f t="shared" si="8"/>
        <v>-833.09613536998177</v>
      </c>
      <c r="AC37" s="92">
        <f t="shared" si="9"/>
        <v>-7.5591420339565687</v>
      </c>
      <c r="AD37" s="92">
        <f t="shared" si="10"/>
        <v>-254.72883228561903</v>
      </c>
    </row>
    <row r="38" spans="1:30" x14ac:dyDescent="0.3">
      <c r="A38" s="71">
        <v>35</v>
      </c>
      <c r="B38" s="71">
        <f t="shared" si="11"/>
        <v>36</v>
      </c>
      <c r="C38" s="71">
        <f t="shared" si="12"/>
        <v>29</v>
      </c>
      <c r="D38" s="72">
        <f>IFERROR(Cotización!$B$12,"")</f>
        <v>1000000</v>
      </c>
      <c r="E38" s="72">
        <f t="shared" si="13"/>
        <v>703447.69499956933</v>
      </c>
      <c r="F38" s="72">
        <f>IFERROR(IF(B38&lt;=110,D38*Tablas!CH38,""),"")</f>
        <v>1350000</v>
      </c>
      <c r="G38" s="92">
        <f>IFERROR(IF(Cotización!$B$5 = "Hombre",IFERROR(IF(Cotización!$B$4 = "Temporal",IF(A38&lt;Cotización!$B$16,Tablas!Y38*Tablas!CF38,""),IF(Cotización!$B$4 = "Vitalicio",IF(A38&lt;Cotización!$B$16,Tablas!X38*Tablas!CF38,""),IF(A38&lt;Cotización!$B$16,Tablas!W38*Tablas!CF38,""))), ""),IFERROR(IF(Cotización!$B$4 = "Temporal",IF(A38&lt;Cotización!$B$16,Tablas!Y38*Tablas!CF38,""),IF(Cotización!$B$4 = "Vitalicio",IF(A38&lt;Cotización!$B$16,Tablas!X38*Tablas!CF38,""),IF(A38&lt;Cotización!$B$16,Tablas!W38*Tablas!CF38,""))), "")-IFERROR(IF(Cotización!$B$4 = "Temporal",IF(A38&lt;Cotización!$B$16,Tablas!Y38*Tablas!CF38,""),IF(Cotización!$B$4 = "Vitalicio",IF(A38&lt;Cotización!$B$16,Tablas!X38*Tablas!CF38,""),IF(A38&lt;Cotización!$B$16,Tablas!W38*Tablas!CF38,""))), "")*(0.2)),"")</f>
        <v>5.4932240841518492E-3</v>
      </c>
      <c r="H38" s="92">
        <f>IFERROR(IF(Cotización!$B$4="Temporal",Tablas!CG38*Tablas!AW38*Tablas!BK38*Cálculos!D38,IF(Cotización!$B$4="Vitalicio",Cálculos!D38*Tablas!AX38*Tablas!BJ38*Tablas!CG38,Tablas!CG38*D38*(Tablas!AY38*Tablas!BB38+Tablas!AY38*Tablas!AZ38)))," ")</f>
        <v>7.2594941419301779</v>
      </c>
      <c r="I38" s="92">
        <f>IFERROR(IF(Cotización!$B$4="Temporal",Tablas!CG38*E38*Tablas!M38*Tablas!Y38,IF(Cotización!$B$4="Vitalicio",Cálculos!E38*Tablas!K38*Tablas!X38*Tablas!CG38,Tablas!CG38*E38*(Tablas!M38*Tablas!W38+Tablas!L38*Tablas!W38)))," ")</f>
        <v>0.31000264994655891</v>
      </c>
      <c r="J38" s="92">
        <f>IFERROR(IF(Cotización!$B$4="Temporal",Tablas!CG38*F38*Tablas!BB38*Tablas!BK38,IF(Cotización!$B$4="Vitalicio",Tablas!CG38*F38*Tablas!BA38*Tablas!BJ38,Tablas!CG38*F38*(Tablas!BB38*Tablas!BK38+Tablas!AZ38*Tablas!BI38)))," ")</f>
        <v>558.06685221955854</v>
      </c>
      <c r="K38" s="92">
        <f>IFERROR((H38/G38)/(1-Tablas!CI38-Tablas!CJ38-Tablas!CK38),"")</f>
        <v>1501.7456114860097</v>
      </c>
      <c r="L38" s="92">
        <f>IFERROR((I38/G38)/(1-Tablas!CI38-Tablas!CJ38-Tablas!CK38), "")</f>
        <v>64.129140406262223</v>
      </c>
      <c r="M38" s="92">
        <f>IFERROR((J38/G38)/(1-Tablas!CI38-Tablas!CJ38-Tablas!CK38), "")</f>
        <v>115445.29547808184</v>
      </c>
      <c r="N38" s="92">
        <f t="shared" si="0"/>
        <v>117011.17022997412</v>
      </c>
      <c r="O38" s="92">
        <f>IFERROR(IF(Cotización!$B$4="Temporal",Tablas!CG38*Tablas!BR38*Tablas!CD38*Cálculos!D38,IF(Cotización!$B$4="Vitalicio",Tablas!CG38*Cálculos!D38*Tablas!BQ38*Tablas!CC38,Tablas!CG38*D38*(Tablas!BR38*Tablas!CD38+Tablas!BP38*Tablas!CB38)))," ")</f>
        <v>5.2114717485725519</v>
      </c>
      <c r="P38" s="92">
        <f>IFERROR(IF(Cotización!$B$4="Temporal",Tablas!CG38*E38*Tablas!AJ38*Tablas!AV38,IF(Cotización!$B$4="Vitalicio",Tablas!CG38*Cálculos!E38*Tablas!AI38*Tablas!AT38,Tablas!CG38*E38*(Tablas!AJ38*Tablas!AV38+Tablas!AH38*Tablas!AT38)))," ")</f>
        <v>0.82485972682592257</v>
      </c>
      <c r="Q38" s="92">
        <f>IFERROR(IF(Cotización!$B$4="Temporal",Tablas!CG38*F38*Tablas!BU38*Tablas!CD38,IF(Cotización!$B$4="Vitalicio",Tablas!CG38*F38*Tablas!BT38*Tablas!CC38,Tablas!CG38*F38*(Tablas!BU38*Tablas!CD38+Tablas!BS38*Tablas!CB38)))," ")</f>
        <v>555.37696610727562</v>
      </c>
      <c r="R38" s="92">
        <f>IFERROR(IF(Cotización!$B$4 = "Temporal",IF(A38&lt;Cotización!$B$16,Tablas!AV38*Tablas!CF38,""),IF(Cotización!$B$4 = "Vitalicio",IF(A38&lt;Cotización!$B$16,Tablas!AU38*Tablas!CF38,""),IF(A38&lt;Cotización!$B$16,Tablas!AT38*Tablas!CF38,""))), "")</f>
        <v>6.8292979654739289E-3</v>
      </c>
      <c r="S38" s="92">
        <f>IFERROR(K38*R38*Tablas!CF38,"")</f>
        <v>2.3340340611365802</v>
      </c>
      <c r="T38" s="92">
        <f t="shared" si="1"/>
        <v>0.4379570081040785</v>
      </c>
      <c r="U38" s="92">
        <f t="shared" si="2"/>
        <v>788.41032153200092</v>
      </c>
      <c r="V38" s="92">
        <f t="shared" si="3"/>
        <v>2.8774376874359717</v>
      </c>
      <c r="W38" s="92">
        <f t="shared" si="4"/>
        <v>0.38690271872184406</v>
      </c>
      <c r="X38" s="92">
        <f t="shared" si="5"/>
        <v>-233.0333554247253</v>
      </c>
      <c r="Y38" s="92">
        <f t="shared" si="6"/>
        <v>-229.76901501856747</v>
      </c>
      <c r="Z38" s="92">
        <f t="shared" si="7"/>
        <v>-22.976901501856748</v>
      </c>
      <c r="AA38" s="92">
        <f>IFERROR(Z38/(IF(Cotización!$B$4="Temporal",Tablas!BR38*Tablas!CD38,IF(Cotización!$B$4="Vitalicio",Tablas!BQ38*Tablas!CC38,(Tablas!BR38*Tablas!CD38+Tablas!BP38*Tablas!CB38))))," ")</f>
        <v>-961829.85363567423</v>
      </c>
      <c r="AB38" s="92">
        <f t="shared" si="8"/>
        <v>-804.62578066117658</v>
      </c>
      <c r="AC38" s="92">
        <f t="shared" si="9"/>
        <v>-7.5503392830283298</v>
      </c>
      <c r="AD38" s="92">
        <f t="shared" si="10"/>
        <v>-230.15591773728931</v>
      </c>
    </row>
    <row r="39" spans="1:30" x14ac:dyDescent="0.3">
      <c r="A39" s="71">
        <v>36</v>
      </c>
      <c r="B39" s="71">
        <f t="shared" si="11"/>
        <v>37</v>
      </c>
      <c r="C39" s="71">
        <f t="shared" si="12"/>
        <v>28</v>
      </c>
      <c r="D39" s="72">
        <f>IFERROR(Cotización!$B$12,"")</f>
        <v>1000000</v>
      </c>
      <c r="E39" s="72">
        <f t="shared" si="13"/>
        <v>696413.2180495736</v>
      </c>
      <c r="F39" s="72">
        <f>IFERROR(IF(B39&lt;=110,D39*Tablas!CH39,""),"")</f>
        <v>1359999.9999999998</v>
      </c>
      <c r="G39" s="92">
        <f>IFERROR(IF(Cotización!$B$5 = "Hombre",IFERROR(IF(Cotización!$B$4 = "Temporal",IF(A39&lt;Cotización!$B$16,Tablas!Y39*Tablas!CF39,""),IF(Cotización!$B$4 = "Vitalicio",IF(A39&lt;Cotización!$B$16,Tablas!X39*Tablas!CF39,""),IF(A39&lt;Cotización!$B$16,Tablas!W39*Tablas!CF39,""))), ""),IFERROR(IF(Cotización!$B$4 = "Temporal",IF(A39&lt;Cotización!$B$16,Tablas!Y39*Tablas!CF39,""),IF(Cotización!$B$4 = "Vitalicio",IF(A39&lt;Cotización!$B$16,Tablas!X39*Tablas!CF39,""),IF(A39&lt;Cotización!$B$16,Tablas!W39*Tablas!CF39,""))), "")-IFERROR(IF(Cotización!$B$4 = "Temporal",IF(A39&lt;Cotización!$B$16,Tablas!Y39*Tablas!CF39,""),IF(Cotización!$B$4 = "Vitalicio",IF(A39&lt;Cotización!$B$16,Tablas!X39*Tablas!CF39,""),IF(A39&lt;Cotización!$B$16,Tablas!W39*Tablas!CF39,""))), "")*(0.2)),"")</f>
        <v>4.9290984692633034E-3</v>
      </c>
      <c r="H39" s="92">
        <f>IFERROR(IF(Cotización!$B$4="Temporal",Tablas!CG39*Tablas!AW39*Tablas!BK39*Cálculos!D39,IF(Cotización!$B$4="Vitalicio",Cálculos!D39*Tablas!AX39*Tablas!BJ39*Tablas!CG39,Tablas!CG39*D39*(Tablas!AY39*Tablas!BB39+Tablas!AY39*Tablas!AZ39)))," ")</f>
        <v>7.0209389641354463</v>
      </c>
      <c r="I39" s="92">
        <f>IFERROR(IF(Cotización!$B$4="Temporal",Tablas!CG39*E39*Tablas!M39*Tablas!Y39,IF(Cotización!$B$4="Vitalicio",Cálculos!E39*Tablas!K39*Tablas!X39*Tablas!CG39,Tablas!CG39*E39*(Tablas!M39*Tablas!W39+Tablas!L39*Tablas!W39)))," ")</f>
        <v>0.30382977912279907</v>
      </c>
      <c r="J39" s="92">
        <f>IFERROR(IF(Cotización!$B$4="Temporal",Tablas!CG39*F39*Tablas!BB39*Tablas!BK39,IF(Cotización!$B$4="Vitalicio",Tablas!CG39*F39*Tablas!BA39*Tablas!BJ39,Tablas!CG39*F39*(Tablas!BB39*Tablas!BK39+Tablas!AZ39*Tablas!BI39)))," ")</f>
        <v>504.47814842050917</v>
      </c>
      <c r="K39" s="92">
        <f>IFERROR((H39/G39)/(1-Tablas!CI39-Tablas!CJ39-Tablas!CK39),"")</f>
        <v>1618.6204803420233</v>
      </c>
      <c r="L39" s="92">
        <f>IFERROR((I39/G39)/(1-Tablas!CI39-Tablas!CJ39-Tablas!CK39), "")</f>
        <v>70.045489006257711</v>
      </c>
      <c r="M39" s="92">
        <f>IFERROR((J39/G39)/(1-Tablas!CI39-Tablas!CJ39-Tablas!CK39), "")</f>
        <v>116303.34163131547</v>
      </c>
      <c r="N39" s="92">
        <f t="shared" si="0"/>
        <v>117992.00760066375</v>
      </c>
      <c r="O39" s="92">
        <f>IFERROR(IF(Cotización!$B$4="Temporal",Tablas!CG39*Tablas!BR39*Tablas!CD39*Cálculos!D39,IF(Cotización!$B$4="Vitalicio",Tablas!CG39*Cálculos!D39*Tablas!BQ39*Tablas!CC39,Tablas!CG39*D39*(Tablas!BR39*Tablas!CD39+Tablas!BP39*Tablas!CB39)))," ")</f>
        <v>4.8832173155552017</v>
      </c>
      <c r="P39" s="92">
        <f>IFERROR(IF(Cotización!$B$4="Temporal",Tablas!CG39*E39*Tablas!AJ39*Tablas!AV39,IF(Cotización!$B$4="Vitalicio",Tablas!CG39*Cálculos!E39*Tablas!AI39*Tablas!AT39,Tablas!CG39*E39*(Tablas!AJ39*Tablas!AV39+Tablas!AH39*Tablas!AT39)))," ")</f>
        <v>0.83588384712830011</v>
      </c>
      <c r="Q39" s="92">
        <f>IFERROR(IF(Cotización!$B$4="Temporal",Tablas!CG39*F39*Tablas!BU39*Tablas!CD39,IF(Cotización!$B$4="Vitalicio",Tablas!CG39*F39*Tablas!BT39*Tablas!CC39,Tablas!CG39*F39*(Tablas!BU39*Tablas!CD39+Tablas!BS39*Tablas!CB39)))," ")</f>
        <v>502.21905014797892</v>
      </c>
      <c r="R39" s="92">
        <f>IFERROR(IF(Cotización!$B$4 = "Temporal",IF(A39&lt;Cotización!$B$16,Tablas!AV39*Tablas!CF39,""),IF(Cotización!$B$4 = "Vitalicio",IF(A39&lt;Cotización!$B$16,Tablas!AU39*Tablas!CF39,""),IF(A39&lt;Cotización!$B$16,Tablas!AT39*Tablas!CF39,""))), "")</f>
        <v>6.1291988159586867E-3</v>
      </c>
      <c r="S39" s="92">
        <f>IFERROR(K39*R39*Tablas!CF39,"")</f>
        <v>2.1642923195074917</v>
      </c>
      <c r="T39" s="92">
        <f t="shared" si="1"/>
        <v>0.42932272828040197</v>
      </c>
      <c r="U39" s="92">
        <f t="shared" si="2"/>
        <v>712.84630381869738</v>
      </c>
      <c r="V39" s="92">
        <f t="shared" si="3"/>
        <v>2.71892499604771</v>
      </c>
      <c r="W39" s="92">
        <f t="shared" si="4"/>
        <v>0.40656111884789814</v>
      </c>
      <c r="X39" s="92">
        <f t="shared" si="5"/>
        <v>-210.62725367071846</v>
      </c>
      <c r="Y39" s="92">
        <f t="shared" si="6"/>
        <v>-207.50176755582285</v>
      </c>
      <c r="Z39" s="92">
        <f t="shared" si="7"/>
        <v>-20.750176755582288</v>
      </c>
      <c r="AA39" s="92">
        <f>IFERROR(Z39/(IF(Cotización!$B$4="Temporal",Tablas!BR39*Tablas!CD39,IF(Cotización!$B$4="Vitalicio",Tablas!BQ39*Tablas!CC39,(Tablas!BR39*Tablas!CD39+Tablas!BP39*Tablas!CB39))))," ")</f>
        <v>-888618.49535009812</v>
      </c>
      <c r="AB39" s="92">
        <f t="shared" si="8"/>
        <v>-775.49431311008777</v>
      </c>
      <c r="AC39" s="92">
        <f t="shared" si="9"/>
        <v>-7.540349687607339</v>
      </c>
      <c r="AD39" s="92">
        <f t="shared" si="10"/>
        <v>-207.90832867467074</v>
      </c>
    </row>
    <row r="40" spans="1:30" x14ac:dyDescent="0.3">
      <c r="A40" s="71">
        <v>37</v>
      </c>
      <c r="B40" s="71">
        <f t="shared" si="11"/>
        <v>38</v>
      </c>
      <c r="C40" s="71">
        <f t="shared" si="12"/>
        <v>27</v>
      </c>
      <c r="D40" s="72">
        <f>IFERROR(Cotización!$B$12,"")</f>
        <v>1000000</v>
      </c>
      <c r="E40" s="72">
        <f t="shared" si="13"/>
        <v>689449.08586907783</v>
      </c>
      <c r="F40" s="72">
        <f>IFERROR(IF(B40&lt;=110,D40*Tablas!CH40,""),"")</f>
        <v>1370000</v>
      </c>
      <c r="G40" s="92">
        <f>IFERROR(IF(Cotización!$B$5 = "Hombre",IFERROR(IF(Cotización!$B$4 = "Temporal",IF(A40&lt;Cotización!$B$16,Tablas!Y40*Tablas!CF40,""),IF(Cotización!$B$4 = "Vitalicio",IF(A40&lt;Cotización!$B$16,Tablas!X40*Tablas!CF40,""),IF(A40&lt;Cotización!$B$16,Tablas!W40*Tablas!CF40,""))), ""),IFERROR(IF(Cotización!$B$4 = "Temporal",IF(A40&lt;Cotización!$B$16,Tablas!Y40*Tablas!CF40,""),IF(Cotización!$B$4 = "Vitalicio",IF(A40&lt;Cotización!$B$16,Tablas!X40*Tablas!CF40,""),IF(A40&lt;Cotización!$B$16,Tablas!W40*Tablas!CF40,""))), "")-IFERROR(IF(Cotización!$B$4 = "Temporal",IF(A40&lt;Cotización!$B$16,Tablas!Y40*Tablas!CF40,""),IF(Cotización!$B$4 = "Vitalicio",IF(A40&lt;Cotización!$B$16,Tablas!X40*Tablas!CF40,""),IF(A40&lt;Cotización!$B$16,Tablas!W40*Tablas!CF40,""))), "")*(0.2)),"")</f>
        <v>4.4224822471372596E-3</v>
      </c>
      <c r="H40" s="92">
        <f>IFERROR(IF(Cotización!$B$4="Temporal",Tablas!CG40*Tablas!AW40*Tablas!BK40*Cálculos!D40,IF(Cotización!$B$4="Vitalicio",Cálculos!D40*Tablas!AX40*Tablas!BJ40*Tablas!CG40,Tablas!CG40*D40*(Tablas!AY40*Tablas!BB40+Tablas!AY40*Tablas!AZ40)))," ")</f>
        <v>6.7896215158176814</v>
      </c>
      <c r="I40" s="92">
        <f>IFERROR(IF(Cotización!$B$4="Temporal",Tablas!CG40*E40*Tablas!M40*Tablas!Y40,IF(Cotización!$B$4="Vitalicio",Cálculos!E40*Tablas!K40*Tablas!X40*Tablas!CG40,Tablas!CG40*E40*(Tablas!M40*Tablas!W40+Tablas!L40*Tablas!W40)))," ")</f>
        <v>0.29775030526519192</v>
      </c>
      <c r="J40" s="92">
        <f>IFERROR(IF(Cotización!$B$4="Temporal",Tablas!CG40*F40*Tablas!BB40*Tablas!BK40,IF(Cotización!$B$4="Vitalicio",Tablas!CG40*F40*Tablas!BA40*Tablas!BJ40,Tablas!CG40*F40*(Tablas!BB40*Tablas!BK40+Tablas!AZ40*Tablas!BI40)))," ")</f>
        <v>455.96871340153837</v>
      </c>
      <c r="K40" s="92">
        <f>IFERROR((H40/G40)/(1-Tablas!CI40-Tablas!CJ40-Tablas!CK40),"")</f>
        <v>1744.6037234500407</v>
      </c>
      <c r="L40" s="92">
        <f>IFERROR((I40/G40)/(1-Tablas!CI40-Tablas!CJ40-Tablas!CK40), "")</f>
        <v>76.507400304106852</v>
      </c>
      <c r="M40" s="92">
        <f>IFERROR((J40/G40)/(1-Tablas!CI40-Tablas!CJ40-Tablas!CK40), "")</f>
        <v>117161.86437253082</v>
      </c>
      <c r="N40" s="92">
        <f t="shared" si="0"/>
        <v>118982.97549628497</v>
      </c>
      <c r="O40" s="92">
        <f>IFERROR(IF(Cotización!$B$4="Temporal",Tablas!CG40*Tablas!BR40*Tablas!CD40*Cálculos!D40,IF(Cotización!$B$4="Vitalicio",Tablas!CG40*Cálculos!D40*Tablas!BQ40*Tablas!CC40,Tablas!CG40*D40*(Tablas!BR40*Tablas!CD40+Tablas!BP40*Tablas!CB40)))," ")</f>
        <v>4.5827439342421172</v>
      </c>
      <c r="P40" s="92">
        <f>IFERROR(IF(Cotización!$B$4="Temporal",Tablas!CG40*E40*Tablas!AJ40*Tablas!AV40,IF(Cotización!$B$4="Vitalicio",Tablas!CG40*Cálculos!E40*Tablas!AI40*Tablas!AT40,Tablas!CG40*E40*(Tablas!AJ40*Tablas!AV40+Tablas!AH40*Tablas!AT40)))," ")</f>
        <v>0.84469950330210264</v>
      </c>
      <c r="Q40" s="92">
        <f>IFERROR(IF(Cotización!$B$4="Temporal",Tablas!CG40*F40*Tablas!BU40*Tablas!CD40,IF(Cotización!$B$4="Vitalicio",Tablas!CG40*F40*Tablas!BT40*Tablas!CC40,Tablas!CG40*F40*(Tablas!BU40*Tablas!CD40+Tablas!BS40*Tablas!CB40)))," ")</f>
        <v>454.10754759453778</v>
      </c>
      <c r="R40" s="92">
        <f>IFERROR(IF(Cotización!$B$4 = "Temporal",IF(A40&lt;Cotización!$B$16,Tablas!AV40*Tablas!CF40,""),IF(Cotización!$B$4 = "Vitalicio",IF(A40&lt;Cotización!$B$16,Tablas!AU40*Tablas!CF40,""),IF(A40&lt;Cotización!$B$16,Tablas!AT40*Tablas!CF40,""))), "")</f>
        <v>5.500528443749186E-3</v>
      </c>
      <c r="S40" s="92">
        <f>IFERROR(K40*R40*Tablas!CF40,"")</f>
        <v>2.0067848305027636</v>
      </c>
      <c r="T40" s="92">
        <f t="shared" si="1"/>
        <v>0.42083113153004487</v>
      </c>
      <c r="U40" s="92">
        <f t="shared" si="2"/>
        <v>644.45216750379018</v>
      </c>
      <c r="V40" s="92">
        <f t="shared" si="3"/>
        <v>2.5759591037393537</v>
      </c>
      <c r="W40" s="92">
        <f t="shared" si="4"/>
        <v>0.42386837177205777</v>
      </c>
      <c r="X40" s="92">
        <f t="shared" si="5"/>
        <v>-190.3446199092524</v>
      </c>
      <c r="Y40" s="92">
        <f t="shared" si="6"/>
        <v>-187.34479243374099</v>
      </c>
      <c r="Z40" s="92">
        <f t="shared" si="7"/>
        <v>-18.7344792433741</v>
      </c>
      <c r="AA40" s="92">
        <f>IFERROR(Z40/(IF(Cotización!$B$4="Temporal",Tablas!BR40*Tablas!CD40,IF(Cotización!$B$4="Vitalicio",Tablas!BQ40*Tablas!CC40,(Tablas!BR40*Tablas!CD40+Tablas!BP40*Tablas!CB40))))," ")</f>
        <v>-819498.29748614738</v>
      </c>
      <c r="AB40" s="92">
        <f t="shared" si="8"/>
        <v>-746.06884237384429</v>
      </c>
      <c r="AC40" s="92">
        <f t="shared" si="9"/>
        <v>-7.5291469609497836</v>
      </c>
      <c r="AD40" s="92">
        <f t="shared" si="10"/>
        <v>-187.76866080551304</v>
      </c>
    </row>
    <row r="41" spans="1:30" x14ac:dyDescent="0.3">
      <c r="A41" s="71">
        <v>38</v>
      </c>
      <c r="B41" s="71">
        <f t="shared" si="11"/>
        <v>39</v>
      </c>
      <c r="C41" s="71">
        <f t="shared" si="12"/>
        <v>26</v>
      </c>
      <c r="D41" s="72">
        <f>IFERROR(Cotización!$B$12,"")</f>
        <v>1000000</v>
      </c>
      <c r="E41" s="72">
        <f t="shared" si="13"/>
        <v>682554.59501038701</v>
      </c>
      <c r="F41" s="72">
        <f>IFERROR(IF(B41&lt;=110,D41*Tablas!CH41,""),"")</f>
        <v>1380000</v>
      </c>
      <c r="G41" s="92">
        <f>IFERROR(IF(Cotización!$B$5 = "Hombre",IFERROR(IF(Cotización!$B$4 = "Temporal",IF(A41&lt;Cotización!$B$16,Tablas!Y41*Tablas!CF41,""),IF(Cotización!$B$4 = "Vitalicio",IF(A41&lt;Cotización!$B$16,Tablas!X41*Tablas!CF41,""),IF(A41&lt;Cotización!$B$16,Tablas!W41*Tablas!CF41,""))), ""),IFERROR(IF(Cotización!$B$4 = "Temporal",IF(A41&lt;Cotización!$B$16,Tablas!Y41*Tablas!CF41,""),IF(Cotización!$B$4 = "Vitalicio",IF(A41&lt;Cotización!$B$16,Tablas!X41*Tablas!CF41,""),IF(A41&lt;Cotización!$B$16,Tablas!W41*Tablas!CF41,""))), "")-IFERROR(IF(Cotización!$B$4 = "Temporal",IF(A41&lt;Cotización!$B$16,Tablas!Y41*Tablas!CF41,""),IF(Cotización!$B$4 = "Vitalicio",IF(A41&lt;Cotización!$B$16,Tablas!X41*Tablas!CF41,""),IF(A41&lt;Cotización!$B$16,Tablas!W41*Tablas!CF41,""))), "")*(0.2)),"")</f>
        <v>3.9675262772486449E-3</v>
      </c>
      <c r="H41" s="92">
        <f>IFERROR(IF(Cotización!$B$4="Temporal",Tablas!CG41*Tablas!AW41*Tablas!BK41*Cálculos!D41,IF(Cotización!$B$4="Vitalicio",Cálculos!D41*Tablas!AX41*Tablas!BJ41*Tablas!CG41,Tablas!CG41*D41*(Tablas!AY41*Tablas!BB41+Tablas!AY41*Tablas!AZ41)))," ")</f>
        <v>6.5652983656823931</v>
      </c>
      <c r="I41" s="92">
        <f>IFERROR(IF(Cotización!$B$4="Temporal",Tablas!CG41*E41*Tablas!M41*Tablas!Y41,IF(Cotización!$B$4="Vitalicio",Cálculos!E41*Tablas!K41*Tablas!X41*Tablas!CG41,Tablas!CG41*E41*(Tablas!M41*Tablas!W41+Tablas!L41*Tablas!W41)))," ")</f>
        <v>0.29176124788669799</v>
      </c>
      <c r="J41" s="92">
        <f>IFERROR(IF(Cotización!$B$4="Temporal",Tablas!CG41*F41*Tablas!BB41*Tablas!BK41,IF(Cotización!$B$4="Vitalicio",Tablas!CG41*F41*Tablas!BA41*Tablas!BJ41,Tablas!CG41*F41*(Tablas!BB41*Tablas!BK41+Tablas!AZ41*Tablas!BI41)))," ")</f>
        <v>412.06099984858247</v>
      </c>
      <c r="K41" s="92">
        <f>IFERROR((H41/G41)/(1-Tablas!CI41-Tablas!CJ41-Tablas!CK41),"")</f>
        <v>1880.4075394335518</v>
      </c>
      <c r="L41" s="92">
        <f>IFERROR((I41/G41)/(1-Tablas!CI41-Tablas!CJ41-Tablas!CK41), "")</f>
        <v>83.565135913463394</v>
      </c>
      <c r="M41" s="92">
        <f>IFERROR((J41/G41)/(1-Tablas!CI41-Tablas!CJ41-Tablas!CK41), "")</f>
        <v>118020.92877789041</v>
      </c>
      <c r="N41" s="92">
        <f t="shared" si="0"/>
        <v>119984.90145323743</v>
      </c>
      <c r="O41" s="92">
        <f>IFERROR(IF(Cotización!$B$4="Temporal",Tablas!CG41*Tablas!BR41*Tablas!CD41*Cálculos!D41,IF(Cotización!$B$4="Vitalicio",Tablas!CG41*Cálculos!D41*Tablas!BQ41*Tablas!CC41,Tablas!CG41*D41*(Tablas!BR41*Tablas!CD41+Tablas!BP41*Tablas!CB41)))," ")</f>
        <v>4.3062160887364413</v>
      </c>
      <c r="P41" s="92">
        <f>IFERROR(IF(Cotización!$B$4="Temporal",Tablas!CG41*E41*Tablas!AJ41*Tablas!AV41,IF(Cotización!$B$4="Vitalicio",Tablas!CG41*Cálculos!E41*Tablas!AI41*Tablas!AT41,Tablas!CG41*E41*(Tablas!AJ41*Tablas!AV41+Tablas!AH41*Tablas!AT41)))," ")</f>
        <v>0.85046652879679008</v>
      </c>
      <c r="Q41" s="92">
        <f>IFERROR(IF(Cotización!$B$4="Temporal",Tablas!CG41*F41*Tablas!BU41*Tablas!CD41,IF(Cotización!$B$4="Vitalicio",Tablas!CG41*F41*Tablas!BT41*Tablas!CC41,Tablas!CG41*F41*(Tablas!BU41*Tablas!CD41+Tablas!BS41*Tablas!CB41)))," ")</f>
        <v>410.56650375076146</v>
      </c>
      <c r="R41" s="92">
        <f>IFERROR(IF(Cotización!$B$4 = "Temporal",IF(A41&lt;Cotización!$B$16,Tablas!AV41*Tablas!CF41,""),IF(Cotización!$B$4 = "Vitalicio",IF(A41&lt;Cotización!$B$16,Tablas!AU41*Tablas!CF41,""),IF(A41&lt;Cotización!$B$16,Tablas!AT41*Tablas!CF41,""))), "")</f>
        <v>4.9360047716841661E-3</v>
      </c>
      <c r="S41" s="92">
        <f>IFERROR(K41*R41*Tablas!CF41,"")</f>
        <v>1.8606281015520958</v>
      </c>
      <c r="T41" s="92">
        <f t="shared" si="1"/>
        <v>0.41247790961529118</v>
      </c>
      <c r="U41" s="92">
        <f t="shared" si="2"/>
        <v>582.55186760626418</v>
      </c>
      <c r="V41" s="92">
        <f t="shared" si="3"/>
        <v>2.4455879871843456</v>
      </c>
      <c r="W41" s="92">
        <f t="shared" si="4"/>
        <v>0.43798861918149889</v>
      </c>
      <c r="X41" s="92">
        <f t="shared" si="5"/>
        <v>-171.98536385550273</v>
      </c>
      <c r="Y41" s="92">
        <f t="shared" si="6"/>
        <v>-169.10178724913689</v>
      </c>
      <c r="Z41" s="92">
        <f t="shared" si="7"/>
        <v>-16.910178724913688</v>
      </c>
      <c r="AA41" s="92">
        <f>IFERROR(Z41/(IF(Cotización!$B$4="Temporal",Tablas!BR41*Tablas!CD41,IF(Cotización!$B$4="Vitalicio",Tablas!BQ41*Tablas!CC41,(Tablas!BR41*Tablas!CD41+Tablas!BP41*Tablas!CB41))))," ")</f>
        <v>-754600.03562991496</v>
      </c>
      <c r="AB41" s="92">
        <f t="shared" si="8"/>
        <v>-716.66343576415704</v>
      </c>
      <c r="AC41" s="92">
        <f t="shared" si="9"/>
        <v>-7.5167057933449941</v>
      </c>
      <c r="AD41" s="92">
        <f t="shared" si="10"/>
        <v>-169.53977586831837</v>
      </c>
    </row>
    <row r="42" spans="1:30" x14ac:dyDescent="0.3">
      <c r="A42" s="71">
        <v>39</v>
      </c>
      <c r="B42" s="71">
        <f t="shared" si="11"/>
        <v>40</v>
      </c>
      <c r="C42" s="71">
        <f t="shared" si="12"/>
        <v>25</v>
      </c>
      <c r="D42" s="72">
        <f>IFERROR(Cotización!$B$12,"")</f>
        <v>1000000</v>
      </c>
      <c r="E42" s="72">
        <f t="shared" si="13"/>
        <v>675729.04906028311</v>
      </c>
      <c r="F42" s="72">
        <f>IFERROR(IF(B42&lt;=110,D42*Tablas!CH42,""),"")</f>
        <v>1390000.0000000002</v>
      </c>
      <c r="G42" s="92">
        <f>IFERROR(IF(Cotización!$B$5 = "Hombre",IFERROR(IF(Cotización!$B$4 = "Temporal",IF(A42&lt;Cotización!$B$16,Tablas!Y42*Tablas!CF42,""),IF(Cotización!$B$4 = "Vitalicio",IF(A42&lt;Cotización!$B$16,Tablas!X42*Tablas!CF42,""),IF(A42&lt;Cotización!$B$16,Tablas!W42*Tablas!CF42,""))), ""),IFERROR(IF(Cotización!$B$4 = "Temporal",IF(A42&lt;Cotización!$B$16,Tablas!Y42*Tablas!CF42,""),IF(Cotización!$B$4 = "Vitalicio",IF(A42&lt;Cotización!$B$16,Tablas!X42*Tablas!CF42,""),IF(A42&lt;Cotización!$B$16,Tablas!W42*Tablas!CF42,""))), "")-IFERROR(IF(Cotización!$B$4 = "Temporal",IF(A42&lt;Cotización!$B$16,Tablas!Y42*Tablas!CF42,""),IF(Cotización!$B$4 = "Vitalicio",IF(A42&lt;Cotización!$B$16,Tablas!X42*Tablas!CF42,""),IF(A42&lt;Cotización!$B$16,Tablas!W42*Tablas!CF42,""))), "")*(0.2)),"")</f>
        <v>3.5589759442187252E-3</v>
      </c>
      <c r="H42" s="92">
        <f>IFERROR(IF(Cotización!$B$4="Temporal",Tablas!CG42*Tablas!AW42*Tablas!BK42*Cálculos!D42,IF(Cotización!$B$4="Vitalicio",Cálculos!D42*Tablas!AX42*Tablas!BJ42*Tablas!CG42,Tablas!CG42*D42*(Tablas!AY42*Tablas!BB42+Tablas!AY42*Tablas!AZ42)))," ")</f>
        <v>6.3477333667422347</v>
      </c>
      <c r="I42" s="92">
        <f>IFERROR(IF(Cotización!$B$4="Temporal",Tablas!CG42*E42*Tablas!M42*Tablas!Y42,IF(Cotización!$B$4="Vitalicio",Cálculos!E42*Tablas!K42*Tablas!X42*Tablas!CG42,Tablas!CG42*E42*(Tablas!M42*Tablas!W42+Tablas!L42*Tablas!W42)))," ")</f>
        <v>0.28585961771851925</v>
      </c>
      <c r="J42" s="92">
        <f>IFERROR(IF(Cotización!$B$4="Temporal",Tablas!CG42*F42*Tablas!BB42*Tablas!BK42,IF(Cotización!$B$4="Vitalicio",Tablas!CG42*F42*Tablas!BA42*Tablas!BJ42,Tablas!CG42*F42*(Tablas!BB42*Tablas!BK42+Tablas!AZ42*Tablas!BI42)))," ")</f>
        <v>372.32203764680764</v>
      </c>
      <c r="K42" s="92">
        <f>IFERROR((H42/G42)/(1-Tablas!CI42-Tablas!CJ42-Tablas!CK42),"")</f>
        <v>2026.800260624263</v>
      </c>
      <c r="L42" s="92">
        <f>IFERROR((I42/G42)/(1-Tablas!CI42-Tablas!CJ42-Tablas!CK42), "")</f>
        <v>91.273579752010733</v>
      </c>
      <c r="M42" s="92">
        <f>IFERROR((J42/G42)/(1-Tablas!CI42-Tablas!CJ42-Tablas!CK42), "")</f>
        <v>118880.60813839626</v>
      </c>
      <c r="N42" s="92">
        <f t="shared" si="0"/>
        <v>120998.68197877254</v>
      </c>
      <c r="O42" s="92">
        <f>IFERROR(IF(Cotización!$B$4="Temporal",Tablas!CG42*Tablas!BR42*Tablas!CD42*Cálculos!D42,IF(Cotización!$B$4="Vitalicio",Tablas!CG42*Cálculos!D42*Tablas!BQ42*Tablas!CC42,Tablas!CG42*D42*(Tablas!BR42*Tablas!CD42+Tablas!BP42*Tablas!CB42)))," ")</f>
        <v>4.0504534072491074</v>
      </c>
      <c r="P42" s="92">
        <f>IFERROR(IF(Cotización!$B$4="Temporal",Tablas!CG42*E42*Tablas!AJ42*Tablas!AV42,IF(Cotización!$B$4="Vitalicio",Tablas!CG42*Cálculos!E42*Tablas!AI42*Tablas!AT42,Tablas!CG42*E42*(Tablas!AJ42*Tablas!AV42+Tablas!AH42*Tablas!AT42)))," ")</f>
        <v>0.84991260533841784</v>
      </c>
      <c r="Q42" s="92">
        <f>IFERROR(IF(Cotización!$B$4="Temporal",Tablas!CG42*F42*Tablas!BU42*Tablas!CD42,IF(Cotización!$B$4="Vitalicio",Tablas!CG42*F42*Tablas!BT42*Tablas!CC42,Tablas!CG42*F42*(Tablas!BU42*Tablas!CD42+Tablas!BS42*Tablas!CB42)))," ")</f>
        <v>371.16463894013265</v>
      </c>
      <c r="R42" s="92">
        <f>IFERROR(IF(Cotización!$B$4 = "Temporal",IF(A42&lt;Cotización!$B$16,Tablas!AV42*Tablas!CF42,""),IF(Cotización!$B$4 = "Vitalicio",IF(A42&lt;Cotización!$B$16,Tablas!AU42*Tablas!CF42,""),IF(A42&lt;Cotización!$B$16,Tablas!AT42*Tablas!CF42,""))), "")</f>
        <v>4.4290906476652887E-3</v>
      </c>
      <c r="S42" s="92">
        <f>IFERROR(K42*R42*Tablas!CF42,"")</f>
        <v>1.7250034308285245</v>
      </c>
      <c r="T42" s="92">
        <f t="shared" si="1"/>
        <v>0.40425895845856258</v>
      </c>
      <c r="U42" s="92">
        <f t="shared" si="2"/>
        <v>526.53298969453283</v>
      </c>
      <c r="V42" s="92">
        <f t="shared" si="3"/>
        <v>2.3254499764205829</v>
      </c>
      <c r="W42" s="92">
        <f t="shared" si="4"/>
        <v>0.44565364687985526</v>
      </c>
      <c r="X42" s="92">
        <f t="shared" si="5"/>
        <v>-155.36835075440018</v>
      </c>
      <c r="Y42" s="92">
        <f t="shared" si="6"/>
        <v>-152.59724713109975</v>
      </c>
      <c r="Z42" s="92">
        <f t="shared" si="7"/>
        <v>-15.259724713109975</v>
      </c>
      <c r="AA42" s="92">
        <f>IFERROR(Z42/(IF(Cotización!$B$4="Temporal",Tablas!BR42*Tablas!CD42,IF(Cotización!$B$4="Vitalicio",Tablas!BQ42*Tablas!CC42,(Tablas!BR42*Tablas!CD42+Tablas!BP42*Tablas!CB42))))," ")</f>
        <v>-693968.76343643025</v>
      </c>
      <c r="AB42" s="92">
        <f t="shared" si="8"/>
        <v>-687.55259723724453</v>
      </c>
      <c r="AC42" s="92">
        <f t="shared" si="9"/>
        <v>-7.5031386828629527</v>
      </c>
      <c r="AD42" s="92">
        <f t="shared" si="10"/>
        <v>-153.04290077797961</v>
      </c>
    </row>
    <row r="43" spans="1:30" x14ac:dyDescent="0.3">
      <c r="A43" s="71">
        <v>40</v>
      </c>
      <c r="B43" s="71">
        <f t="shared" si="11"/>
        <v>41</v>
      </c>
      <c r="C43" s="71">
        <f t="shared" si="12"/>
        <v>24</v>
      </c>
      <c r="D43" s="72">
        <f>IFERROR(Cotización!$B$12,"")</f>
        <v>1000000</v>
      </c>
      <c r="E43" s="72">
        <f t="shared" si="13"/>
        <v>668971.75856968027</v>
      </c>
      <c r="F43" s="72">
        <f>IFERROR(IF(B43&lt;=110,D43*Tablas!CH43,""),"")</f>
        <v>1400000</v>
      </c>
      <c r="G43" s="92">
        <f>IFERROR(IF(Cotización!$B$5 = "Hombre",IFERROR(IF(Cotización!$B$4 = "Temporal",IF(A43&lt;Cotización!$B$16,Tablas!Y43*Tablas!CF43,""),IF(Cotización!$B$4 = "Vitalicio",IF(A43&lt;Cotización!$B$16,Tablas!X43*Tablas!CF43,""),IF(A43&lt;Cotización!$B$16,Tablas!W43*Tablas!CF43,""))), ""),IFERROR(IF(Cotización!$B$4 = "Temporal",IF(A43&lt;Cotización!$B$16,Tablas!Y43*Tablas!CF43,""),IF(Cotización!$B$4 = "Vitalicio",IF(A43&lt;Cotización!$B$16,Tablas!X43*Tablas!CF43,""),IF(A43&lt;Cotización!$B$16,Tablas!W43*Tablas!CF43,""))), "")-IFERROR(IF(Cotización!$B$4 = "Temporal",IF(A43&lt;Cotización!$B$16,Tablas!Y43*Tablas!CF43,""),IF(Cotización!$B$4 = "Vitalicio",IF(A43&lt;Cotización!$B$16,Tablas!X43*Tablas!CF43,""),IF(A43&lt;Cotización!$B$16,Tablas!W43*Tablas!CF43,""))), "")*(0.2)),"")</f>
        <v>3.1921107423846747E-3</v>
      </c>
      <c r="H43" s="92">
        <f>IFERROR(IF(Cotización!$B$4="Temporal",Tablas!CG43*Tablas!AW43*Tablas!BK43*Cálculos!D43,IF(Cotización!$B$4="Vitalicio",Cálculos!D43*Tablas!AX43*Tablas!BJ43*Tablas!CG43,Tablas!CG43*D43*(Tablas!AY43*Tablas!BB43+Tablas!AY43*Tablas!AZ43)))," ")</f>
        <v>6.136697422874537</v>
      </c>
      <c r="I43" s="92">
        <f>IFERROR(IF(Cotización!$B$4="Temporal",Tablas!CG43*E43*Tablas!M43*Tablas!Y43,IF(Cotización!$B$4="Vitalicio",Cálculos!E43*Tablas!K43*Tablas!X43*Tablas!CG43,Tablas!CG43*E43*(Tablas!M43*Tablas!W43+Tablas!L43*Tablas!W43)))," ")</f>
        <v>0.28004241431795329</v>
      </c>
      <c r="J43" s="92">
        <f>IFERROR(IF(Cotización!$B$4="Temporal",Tablas!CG43*F43*Tablas!BB43*Tablas!BK43,IF(Cotización!$B$4="Vitalicio",Tablas!CG43*F43*Tablas!BA43*Tablas!BJ43,Tablas!CG43*F43*(Tablas!BB43*Tablas!BK43+Tablas!AZ43*Tablas!BI43)))," ")</f>
        <v>336.35930624089502</v>
      </c>
      <c r="K43" s="92">
        <f>IFERROR((H43/G43)/(1-Tablas!CI43-Tablas!CJ43-Tablas!CK43),"")</f>
        <v>2184.6108614363047</v>
      </c>
      <c r="L43" s="92">
        <f>IFERROR((I43/G43)/(1-Tablas!CI43-Tablas!CJ43-Tablas!CK43), "")</f>
        <v>99.692661675223377</v>
      </c>
      <c r="M43" s="92">
        <f>IFERROR((J43/G43)/(1-Tablas!CI43-Tablas!CJ43-Tablas!CK43), "")</f>
        <v>119740.98495063809</v>
      </c>
      <c r="N43" s="92">
        <f t="shared" si="0"/>
        <v>122025.28847374962</v>
      </c>
      <c r="O43" s="92">
        <f>IFERROR(IF(Cotización!$B$4="Temporal",Tablas!CG43*Tablas!BR43*Tablas!CD43*Cálculos!D43,IF(Cotización!$B$4="Vitalicio",Tablas!CG43*Cálculos!D43*Tablas!BQ43*Tablas!CC43,Tablas!CG43*D43*(Tablas!BR43*Tablas!CD43+Tablas!BP43*Tablas!CB43)))," ")</f>
        <v>3.8202169272019888</v>
      </c>
      <c r="P43" s="92">
        <f>IFERROR(IF(Cotización!$B$4="Temporal",Tablas!CG43*E43*Tablas!AJ43*Tablas!AV43,IF(Cotización!$B$4="Vitalicio",Tablas!CG43*Cálculos!E43*Tablas!AI43*Tablas!AT43,Tablas!CG43*E43*(Tablas!AJ43*Tablas!AV43+Tablas!AH43*Tablas!AT43)))," ")</f>
        <v>0.85114010365194137</v>
      </c>
      <c r="Q43" s="92">
        <f>IFERROR(IF(Cotización!$B$4="Temporal",Tablas!CG43*F43*Tablas!BU43*Tablas!CD43,IF(Cotización!$B$4="Vitalicio",Tablas!CG43*F43*Tablas!BT43*Tablas!CC43,Tablas!CG43*F43*(Tablas!BU43*Tablas!CD43+Tablas!BS43*Tablas!CB43)))," ")</f>
        <v>335.51083258377633</v>
      </c>
      <c r="R43" s="92">
        <f>IFERROR(IF(Cotización!$B$4 = "Temporal",IF(A43&lt;Cotización!$B$16,Tablas!AV43*Tablas!CF43,""),IF(Cotización!$B$4 = "Vitalicio",IF(A43&lt;Cotización!$B$16,Tablas!AU43*Tablas!CF43,""),IF(A43&lt;Cotización!$B$16,Tablas!AT43*Tablas!CF43,""))), "")</f>
        <v>3.9739210478214205E-3</v>
      </c>
      <c r="S43" s="92">
        <f>IFERROR(K43*R43*Tablas!CF43,"")</f>
        <v>1.5991536273442559</v>
      </c>
      <c r="T43" s="92">
        <f t="shared" si="1"/>
        <v>0.39617076654451006</v>
      </c>
      <c r="U43" s="92">
        <f t="shared" si="2"/>
        <v>475.84122038220863</v>
      </c>
      <c r="V43" s="92">
        <f t="shared" si="3"/>
        <v>2.2210632998577329</v>
      </c>
      <c r="W43" s="92">
        <f t="shared" si="4"/>
        <v>0.45496933710743132</v>
      </c>
      <c r="X43" s="92">
        <f t="shared" si="5"/>
        <v>-140.3303877984323</v>
      </c>
      <c r="Y43" s="92">
        <f t="shared" si="6"/>
        <v>-137.65435516146712</v>
      </c>
      <c r="Z43" s="92">
        <f t="shared" si="7"/>
        <v>-13.765435516146713</v>
      </c>
      <c r="AA43" s="92">
        <f>IFERROR(Z43/(IF(Cotización!$B$4="Temporal",Tablas!BR43*Tablas!CD43,IF(Cotización!$B$4="Vitalicio",Tablas!BQ43*Tablas!CC43,(Tablas!BR43*Tablas!CD43+Tablas!BP43*Tablas!CB43))))," ")</f>
        <v>-636255.01402938983</v>
      </c>
      <c r="AB43" s="92">
        <f t="shared" si="8"/>
        <v>-657.60453648813075</v>
      </c>
      <c r="AC43" s="92">
        <f t="shared" si="9"/>
        <v>-7.4876628046561988</v>
      </c>
      <c r="AD43" s="92">
        <f t="shared" si="10"/>
        <v>-138.10932449857455</v>
      </c>
    </row>
    <row r="44" spans="1:30" x14ac:dyDescent="0.3">
      <c r="A44" s="71">
        <v>41</v>
      </c>
      <c r="B44" s="71">
        <f t="shared" si="11"/>
        <v>42</v>
      </c>
      <c r="C44" s="71">
        <f t="shared" si="12"/>
        <v>23</v>
      </c>
      <c r="D44" s="72">
        <f>IFERROR(Cotización!$B$12,"")</f>
        <v>1000000</v>
      </c>
      <c r="E44" s="72">
        <f t="shared" si="13"/>
        <v>662282.04098398343</v>
      </c>
      <c r="F44" s="72">
        <f>IFERROR(IF(B44&lt;=110,D44*Tablas!CH44,""),"")</f>
        <v>1410000.0000000002</v>
      </c>
      <c r="G44" s="92">
        <f>IFERROR(IF(Cotización!$B$5 = "Hombre",IFERROR(IF(Cotización!$B$4 = "Temporal",IF(A44&lt;Cotización!$B$16,Tablas!Y44*Tablas!CF44,""),IF(Cotización!$B$4 = "Vitalicio",IF(A44&lt;Cotización!$B$16,Tablas!X44*Tablas!CF44,""),IF(A44&lt;Cotización!$B$16,Tablas!W44*Tablas!CF44,""))), ""),IFERROR(IF(Cotización!$B$4 = "Temporal",IF(A44&lt;Cotización!$B$16,Tablas!Y44*Tablas!CF44,""),IF(Cotización!$B$4 = "Vitalicio",IF(A44&lt;Cotización!$B$16,Tablas!X44*Tablas!CF44,""),IF(A44&lt;Cotización!$B$16,Tablas!W44*Tablas!CF44,""))), "")-IFERROR(IF(Cotización!$B$4 = "Temporal",IF(A44&lt;Cotización!$B$16,Tablas!Y44*Tablas!CF44,""),IF(Cotización!$B$4 = "Vitalicio",IF(A44&lt;Cotización!$B$16,Tablas!X44*Tablas!CF44,""),IF(A44&lt;Cotización!$B$16,Tablas!W44*Tablas!CF44,""))), "")*(0.2)),"")</f>
        <v>2.8626899993950431E-3</v>
      </c>
      <c r="H44" s="92">
        <f>IFERROR(IF(Cotización!$B$4="Temporal",Tablas!CG44*Tablas!AW44*Tablas!BK44*Cálculos!D44,IF(Cotización!$B$4="Vitalicio",Cálculos!D44*Tablas!AX44*Tablas!BJ44*Tablas!CG44,Tablas!CG44*D44*(Tablas!AY44*Tablas!BB44+Tablas!AY44*Tablas!AZ44)))," ")</f>
        <v>5.9319682647520446</v>
      </c>
      <c r="I44" s="92">
        <f>IFERROR(IF(Cotización!$B$4="Temporal",Tablas!CG44*E44*Tablas!M44*Tablas!Y44,IF(Cotización!$B$4="Vitalicio",Cálculos!E44*Tablas!K44*Tablas!X44*Tablas!CG44,Tablas!CG44*E44*(Tablas!M44*Tablas!W44+Tablas!L44*Tablas!W44)))," ")</f>
        <v>0.27430662375217479</v>
      </c>
      <c r="J44" s="92">
        <f>IFERROR(IF(Cotización!$B$4="Temporal",Tablas!CG44*F44*Tablas!BB44*Tablas!BK44,IF(Cotización!$B$4="Vitalicio",Tablas!CG44*F44*Tablas!BA44*Tablas!BJ44,Tablas!CG44*F44*(Tablas!BB44*Tablas!BK44+Tablas!AZ44*Tablas!BI44)))," ")</f>
        <v>303.81698556359572</v>
      </c>
      <c r="K44" s="92">
        <f>IFERROR((H44/G44)/(1-Tablas!CI44-Tablas!CJ44-Tablas!CK44),"")</f>
        <v>2354.7338445838832</v>
      </c>
      <c r="L44" s="92">
        <f>IFERROR((I44/G44)/(1-Tablas!CI44-Tablas!CJ44-Tablas!CK44), "")</f>
        <v>108.88781967713082</v>
      </c>
      <c r="M44" s="92">
        <f>IFERROR((J44/G44)/(1-Tablas!CI44-Tablas!CJ44-Tablas!CK44), "")</f>
        <v>120602.15202381159</v>
      </c>
      <c r="N44" s="92">
        <f t="shared" si="0"/>
        <v>123065.7736880726</v>
      </c>
      <c r="O44" s="92">
        <f>IFERROR(IF(Cotización!$B$4="Temporal",Tablas!CG44*Tablas!BR44*Tablas!CD44*Cálculos!D44,IF(Cotización!$B$4="Vitalicio",Tablas!CG44*Cálculos!D44*Tablas!BQ44*Tablas!CC44,Tablas!CG44*D44*(Tablas!BR44*Tablas!CD44+Tablas!BP44*Tablas!CB44)))," ")</f>
        <v>3.6077222148340491</v>
      </c>
      <c r="P44" s="92">
        <f>IFERROR(IF(Cotización!$B$4="Temporal",Tablas!CG44*E44*Tablas!AJ44*Tablas!AV44,IF(Cotización!$B$4="Vitalicio",Tablas!CG44*Cálculos!E44*Tablas!AI44*Tablas!AT44,Tablas!CG44*E44*(Tablas!AJ44*Tablas!AV44+Tablas!AH44*Tablas!AT44)))," ")</f>
        <v>0.84797392718961773</v>
      </c>
      <c r="Q44" s="92">
        <f>IFERROR(IF(Cotización!$B$4="Temporal",Tablas!CG44*F44*Tablas!BU44*Tablas!CD44,IF(Cotización!$B$4="Vitalicio",Tablas!CG44*F44*Tablas!BT44*Tablas!CC44,Tablas!CG44*F44*(Tablas!BU44*Tablas!CD44+Tablas!BS44*Tablas!CB44)))," ")</f>
        <v>303.25064621029037</v>
      </c>
      <c r="R44" s="92">
        <f>IFERROR(IF(Cotización!$B$4 = "Temporal",IF(A44&lt;Cotización!$B$16,Tablas!AV44*Tablas!CF44,""),IF(Cotización!$B$4 = "Vitalicio",IF(A44&lt;Cotización!$B$16,Tablas!AU44*Tablas!CF44,""),IF(A44&lt;Cotización!$B$16,Tablas!AT44*Tablas!CF44,""))), "")</f>
        <v>3.5652108578308615E-3</v>
      </c>
      <c r="S44" s="92">
        <f>IFERROR(K44*R44*Tablas!CF44,"")</f>
        <v>1.482369028398181</v>
      </c>
      <c r="T44" s="92">
        <f t="shared" si="1"/>
        <v>0.38820803699843576</v>
      </c>
      <c r="U44" s="92">
        <f t="shared" si="2"/>
        <v>429.97210187306132</v>
      </c>
      <c r="V44" s="92">
        <f t="shared" si="3"/>
        <v>2.1253531864358681</v>
      </c>
      <c r="W44" s="92">
        <f t="shared" si="4"/>
        <v>0.45976589019118197</v>
      </c>
      <c r="X44" s="92">
        <f t="shared" si="5"/>
        <v>-126.72145566277095</v>
      </c>
      <c r="Y44" s="92">
        <f t="shared" si="6"/>
        <v>-124.1363365861439</v>
      </c>
      <c r="Z44" s="92">
        <f t="shared" si="7"/>
        <v>-12.41363365861439</v>
      </c>
      <c r="AA44" s="92">
        <f>IFERROR(Z44/(IF(Cotización!$B$4="Temporal",Tablas!BR44*Tablas!CD44,IF(Cotización!$B$4="Vitalicio",Tablas!BQ44*Tablas!CC44,(Tablas!BR44*Tablas!CD44+Tablas!BP44*Tablas!CB44))))," ")</f>
        <v>-582408.28151939437</v>
      </c>
      <c r="AB44" s="92">
        <f t="shared" si="8"/>
        <v>-627.95526035291937</v>
      </c>
      <c r="AC44" s="92">
        <f t="shared" si="9"/>
        <v>-7.4706786976675215</v>
      </c>
      <c r="AD44" s="92">
        <f t="shared" si="10"/>
        <v>-124.59610247633508</v>
      </c>
    </row>
    <row r="45" spans="1:30" x14ac:dyDescent="0.3">
      <c r="A45" s="71">
        <v>42</v>
      </c>
      <c r="B45" s="71">
        <f t="shared" si="11"/>
        <v>43</v>
      </c>
      <c r="C45" s="71">
        <f t="shared" si="12"/>
        <v>22</v>
      </c>
      <c r="D45" s="72">
        <f>IFERROR(Cotización!$B$12,"")</f>
        <v>1000000</v>
      </c>
      <c r="E45" s="72">
        <f t="shared" si="13"/>
        <v>655659.22057414358</v>
      </c>
      <c r="F45" s="72">
        <f>IFERROR(IF(B45&lt;=110,D45*Tablas!CH45,""),"")</f>
        <v>1420000</v>
      </c>
      <c r="G45" s="92">
        <f>IFERROR(IF(Cotización!$B$5 = "Hombre",IFERROR(IF(Cotización!$B$4 = "Temporal",IF(A45&lt;Cotización!$B$16,Tablas!Y45*Tablas!CF45,""),IF(Cotización!$B$4 = "Vitalicio",IF(A45&lt;Cotización!$B$16,Tablas!X45*Tablas!CF45,""),IF(A45&lt;Cotización!$B$16,Tablas!W45*Tablas!CF45,""))), ""),IFERROR(IF(Cotización!$B$4 = "Temporal",IF(A45&lt;Cotización!$B$16,Tablas!Y45*Tablas!CF45,""),IF(Cotización!$B$4 = "Vitalicio",IF(A45&lt;Cotización!$B$16,Tablas!X45*Tablas!CF45,""),IF(A45&lt;Cotización!$B$16,Tablas!W45*Tablas!CF45,""))), "")-IFERROR(IF(Cotización!$B$4 = "Temporal",IF(A45&lt;Cotización!$B$16,Tablas!Y45*Tablas!CF45,""),IF(Cotización!$B$4 = "Vitalicio",IF(A45&lt;Cotización!$B$16,Tablas!X45*Tablas!CF45,""),IF(A45&lt;Cotización!$B$16,Tablas!W45*Tablas!CF45,""))), "")*(0.2)),"")</f>
        <v>2.5669041150347327E-3</v>
      </c>
      <c r="H45" s="92">
        <f>IFERROR(IF(Cotización!$B$4="Temporal",Tablas!CG45*Tablas!AW45*Tablas!BK45*Cálculos!D45,IF(Cotización!$B$4="Vitalicio",Cálculos!D45*Tablas!AX45*Tablas!BJ45*Tablas!CG45,Tablas!CG45*D45*(Tablas!AY45*Tablas!BB45+Tablas!AY45*Tablas!AZ45)))," ")</f>
        <v>5.7333302351667683</v>
      </c>
      <c r="I45" s="92">
        <f>IFERROR(IF(Cotización!$B$4="Temporal",Tablas!CG45*E45*Tablas!M45*Tablas!Y45,IF(Cotización!$B$4="Vitalicio",Cálculos!E45*Tablas!K45*Tablas!X45*Tablas!CG45,Tablas!CG45*E45*(Tablas!M45*Tablas!W45+Tablas!L45*Tablas!W45)))," ")</f>
        <v>0.26864921638396377</v>
      </c>
      <c r="J45" s="92">
        <f>IFERROR(IF(Cotización!$B$4="Temporal",Tablas!CG45*F45*Tablas!BB45*Tablas!BK45,IF(Cotización!$B$4="Vitalicio",Tablas!CG45*F45*Tablas!BA45*Tablas!BJ45,Tablas!CG45*F45*(Tablas!BB45*Tablas!BK45+Tablas!AZ45*Tablas!BI45)))," ")</f>
        <v>274.3725512160625</v>
      </c>
      <c r="K45" s="92">
        <f>IFERROR((H45/G45)/(1-Tablas!CI45-Tablas!CJ45-Tablas!CK45),"")</f>
        <v>2538.1345397155733</v>
      </c>
      <c r="L45" s="92">
        <f>IFERROR((I45/G45)/(1-Tablas!CI45-Tablas!CJ45-Tablas!CK45), "")</f>
        <v>118.93050412293711</v>
      </c>
      <c r="M45" s="92">
        <f>IFERROR((J45/G45)/(1-Tablas!CI45-Tablas!CJ45-Tablas!CK45), "")</f>
        <v>121464.21371646525</v>
      </c>
      <c r="N45" s="92">
        <f t="shared" si="0"/>
        <v>124121.27876030376</v>
      </c>
      <c r="O45" s="92">
        <f>IFERROR(IF(Cotización!$B$4="Temporal",Tablas!CG45*Tablas!BR45*Tablas!CD45*Cálculos!D45,IF(Cotización!$B$4="Vitalicio",Tablas!CG45*Cálculos!D45*Tablas!BQ45*Tablas!CC45,Tablas!CG45*D45*(Tablas!BR45*Tablas!CD45+Tablas!BP45*Tablas!CB45)))," ")</f>
        <v>3.4103692193314092</v>
      </c>
      <c r="P45" s="92">
        <f>IFERROR(IF(Cotización!$B$4="Temporal",Tablas!CG45*E45*Tablas!AJ45*Tablas!AV45,IF(Cotización!$B$4="Vitalicio",Tablas!CG45*Cálculos!E45*Tablas!AI45*Tablas!AT45,Tablas!CG45*E45*(Tablas!AJ45*Tablas!AV45+Tablas!AH45*Tablas!AT45)))," ")</f>
        <v>0.84257083435206848</v>
      </c>
      <c r="Q45" s="92">
        <f>IFERROR(IF(Cotización!$B$4="Temporal",Tablas!CG45*F45*Tablas!BU45*Tablas!CD45,IF(Cotización!$B$4="Vitalicio",Tablas!CG45*F45*Tablas!BT45*Tablas!CC45,Tablas!CG45*F45*(Tablas!BU45*Tablas!CD45+Tablas!BS45*Tablas!CB45)))," ")</f>
        <v>274.0632047484437</v>
      </c>
      <c r="R45" s="92">
        <f>IFERROR(IF(Cotización!$B$4 = "Temporal",IF(A45&lt;Cotización!$B$16,Tablas!AV45*Tablas!CF45,""),IF(Cotización!$B$4 = "Vitalicio",IF(A45&lt;Cotización!$B$16,Tablas!AU45*Tablas!CF45,""),IF(A45&lt;Cotización!$B$16,Tablas!AT45*Tablas!CF45,""))), "")</f>
        <v>3.1982284531528551E-3</v>
      </c>
      <c r="S45" s="92">
        <f>IFERROR(K45*R45*Tablas!CF45,"")</f>
        <v>1.37399714255969</v>
      </c>
      <c r="T45" s="92">
        <f t="shared" si="1"/>
        <v>0.38036692223379043</v>
      </c>
      <c r="U45" s="92">
        <f t="shared" si="2"/>
        <v>388.47030434783846</v>
      </c>
      <c r="V45" s="92">
        <f t="shared" si="3"/>
        <v>2.0363720767717193</v>
      </c>
      <c r="W45" s="92">
        <f t="shared" si="4"/>
        <v>0.46220391211827805</v>
      </c>
      <c r="X45" s="92">
        <f t="shared" si="5"/>
        <v>-114.40709959939477</v>
      </c>
      <c r="Y45" s="92">
        <f t="shared" si="6"/>
        <v>-111.90852361050477</v>
      </c>
      <c r="Z45" s="92">
        <f t="shared" si="7"/>
        <v>-11.190852361050478</v>
      </c>
      <c r="AA45" s="92">
        <f>IFERROR(Z45/(IF(Cotización!$B$4="Temporal",Tablas!BR45*Tablas!CD45,IF(Cotización!$B$4="Vitalicio",Tablas!BQ45*Tablas!CC45,(Tablas!BR45*Tablas!CD45+Tablas!BP45*Tablas!CB45))))," ")</f>
        <v>-532421.88128098915</v>
      </c>
      <c r="AB45" s="92">
        <f t="shared" si="8"/>
        <v>-598.85907493972275</v>
      </c>
      <c r="AC45" s="92">
        <f t="shared" si="9"/>
        <v>-7.4520421585463126</v>
      </c>
      <c r="AD45" s="92">
        <f t="shared" si="10"/>
        <v>-112.37072752262306</v>
      </c>
    </row>
    <row r="46" spans="1:30" x14ac:dyDescent="0.3">
      <c r="A46" s="71">
        <v>43</v>
      </c>
      <c r="B46" s="71">
        <f t="shared" si="11"/>
        <v>44</v>
      </c>
      <c r="C46" s="71">
        <f t="shared" si="12"/>
        <v>21</v>
      </c>
      <c r="D46" s="72">
        <f>IFERROR(Cotización!$B$12,"")</f>
        <v>1000000</v>
      </c>
      <c r="E46" s="72">
        <f t="shared" si="13"/>
        <v>649102.62836840213</v>
      </c>
      <c r="F46" s="72">
        <f>IFERROR(IF(B46&lt;=110,D46*Tablas!CH46,""),"")</f>
        <v>1430000</v>
      </c>
      <c r="G46" s="92">
        <f>IFERROR(IF(Cotización!$B$5 = "Hombre",IFERROR(IF(Cotización!$B$4 = "Temporal",IF(A46&lt;Cotización!$B$16,Tablas!Y46*Tablas!CF46,""),IF(Cotización!$B$4 = "Vitalicio",IF(A46&lt;Cotización!$B$16,Tablas!X46*Tablas!CF46,""),IF(A46&lt;Cotización!$B$16,Tablas!W46*Tablas!CF46,""))), ""),IFERROR(IF(Cotización!$B$4 = "Temporal",IF(A46&lt;Cotización!$B$16,Tablas!Y46*Tablas!CF46,""),IF(Cotización!$B$4 = "Vitalicio",IF(A46&lt;Cotización!$B$16,Tablas!X46*Tablas!CF46,""),IF(A46&lt;Cotización!$B$16,Tablas!W46*Tablas!CF46,""))), "")-IFERROR(IF(Cotización!$B$4 = "Temporal",IF(A46&lt;Cotización!$B$16,Tablas!Y46*Tablas!CF46,""),IF(Cotización!$B$4 = "Vitalicio",IF(A46&lt;Cotización!$B$16,Tablas!X46*Tablas!CF46,""),IF(A46&lt;Cotización!$B$16,Tablas!W46*Tablas!CF46,""))), "")*(0.2)),"")</f>
        <v>2.3013307548671444E-3</v>
      </c>
      <c r="H46" s="92">
        <f>IFERROR(IF(Cotización!$B$4="Temporal",Tablas!CG46*Tablas!AW46*Tablas!BK46*Cálculos!D46,IF(Cotización!$B$4="Vitalicio",Cálculos!D46*Tablas!AX46*Tablas!BJ46*Tablas!CG46,Tablas!CG46*D46*(Tablas!AY46*Tablas!BB46+Tablas!AY46*Tablas!AZ46)))," ")</f>
        <v>5.5405740838039117</v>
      </c>
      <c r="I46" s="92">
        <f>IFERROR(IF(Cotización!$B$4="Temporal",Tablas!CG46*E46*Tablas!M46*Tablas!Y46,IF(Cotización!$B$4="Vitalicio",Cálculos!E46*Tablas!K46*Tablas!X46*Tablas!CG46,Tablas!CG46*E46*(Tablas!M46*Tablas!W46+Tablas!L46*Tablas!W46)))," ")</f>
        <v>0.26306714478992815</v>
      </c>
      <c r="J46" s="92">
        <f>IFERROR(IF(Cotización!$B$4="Temporal",Tablas!CG46*F46*Tablas!BB46*Tablas!BK46,IF(Cotización!$B$4="Vitalicio",Tablas!CG46*F46*Tablas!BA46*Tablas!BJ46,Tablas!CG46*F46*(Tablas!BB46*Tablas!BK46+Tablas!AZ46*Tablas!BI46)))," ")</f>
        <v>247.73368264866258</v>
      </c>
      <c r="K46" s="92">
        <f>IFERROR((H46/G46)/(1-Tablas!CI46-Tablas!CJ46-Tablas!CK46),"")</f>
        <v>2735.8548527184703</v>
      </c>
      <c r="L46" s="92">
        <f>IFERROR((I46/G46)/(1-Tablas!CI46-Tablas!CJ46-Tablas!CK46), "")</f>
        <v>129.89872778132658</v>
      </c>
      <c r="M46" s="92">
        <f>IFERROR((J46/G46)/(1-Tablas!CI46-Tablas!CJ46-Tablas!CK46), "")</f>
        <v>122327.28731800275</v>
      </c>
      <c r="N46" s="92">
        <f t="shared" si="0"/>
        <v>125193.04089850254</v>
      </c>
      <c r="O46" s="92">
        <f>IFERROR(IF(Cotización!$B$4="Temporal",Tablas!CG46*Tablas!BR46*Tablas!CD46*Cálculos!D46,IF(Cotización!$B$4="Vitalicio",Tablas!CG46*Cálculos!D46*Tablas!BQ46*Tablas!CC46,Tablas!CG46*D46*(Tablas!BR46*Tablas!CD46+Tablas!BP46*Tablas!CB46)))," ")</f>
        <v>3.2287171231760037</v>
      </c>
      <c r="P46" s="92">
        <f>IFERROR(IF(Cotización!$B$4="Temporal",Tablas!CG46*E46*Tablas!AJ46*Tablas!AV46,IF(Cotización!$B$4="Vitalicio",Tablas!CG46*Cálculos!E46*Tablas!AI46*Tablas!AT46,Tablas!CG46*E46*(Tablas!AJ46*Tablas!AV46+Tablas!AH46*Tablas!AT46)))," ")</f>
        <v>0.83630482167660203</v>
      </c>
      <c r="Q46" s="92">
        <f>IFERROR(IF(Cotización!$B$4="Temporal",Tablas!CG46*F46*Tablas!BU46*Tablas!CD46,IF(Cotización!$B$4="Vitalicio",Tablas!CG46*F46*Tablas!BT46*Tablas!CC46,Tablas!CG46*F46*(Tablas!BU46*Tablas!CD46+Tablas!BS46*Tablas!CB46)))," ")</f>
        <v>247.65772892613649</v>
      </c>
      <c r="R46" s="92">
        <f>IFERROR(IF(Cotización!$B$4 = "Temporal",IF(A46&lt;Cotización!$B$16,Tablas!AV46*Tablas!CF46,""),IF(Cotización!$B$4 = "Vitalicio",IF(A46&lt;Cotización!$B$16,Tablas!AU46*Tablas!CF46,""),IF(A46&lt;Cotización!$B$16,Tablas!AT46*Tablas!CF46,""))), "")</f>
        <v>2.8687225145458402E-3</v>
      </c>
      <c r="S46" s="92">
        <f>IFERROR(K46*R46*Tablas!CF46,"")</f>
        <v>1.2734318971072875</v>
      </c>
      <c r="T46" s="92">
        <f t="shared" si="1"/>
        <v>0.37264340499715276</v>
      </c>
      <c r="U46" s="92">
        <f t="shared" si="2"/>
        <v>350.92304327247234</v>
      </c>
      <c r="V46" s="92">
        <f t="shared" si="3"/>
        <v>1.9552852260687161</v>
      </c>
      <c r="W46" s="92">
        <f t="shared" si="4"/>
        <v>0.46366141667944927</v>
      </c>
      <c r="X46" s="92">
        <f t="shared" si="5"/>
        <v>-103.26531434633586</v>
      </c>
      <c r="Y46" s="92">
        <f t="shared" si="6"/>
        <v>-100.84636770358769</v>
      </c>
      <c r="Z46" s="92">
        <f t="shared" si="7"/>
        <v>-10.08463677035877</v>
      </c>
      <c r="AA46" s="92" t="s">
        <v>191</v>
      </c>
      <c r="AB46" s="92">
        <f t="shared" si="8"/>
        <v>-570.02398797330295</v>
      </c>
      <c r="AC46" s="92">
        <f t="shared" si="9"/>
        <v>-7.4314103523875312</v>
      </c>
      <c r="AD46" s="92">
        <f t="shared" si="10"/>
        <v>-101.31002912026715</v>
      </c>
    </row>
    <row r="47" spans="1:30" x14ac:dyDescent="0.3">
      <c r="A47" s="71">
        <v>44</v>
      </c>
      <c r="B47" s="71">
        <f t="shared" si="11"/>
        <v>45</v>
      </c>
      <c r="C47" s="71">
        <f t="shared" si="12"/>
        <v>20</v>
      </c>
      <c r="D47" s="72">
        <f>IFERROR(Cotización!$B$12,"")</f>
        <v>1000000</v>
      </c>
      <c r="E47" s="72">
        <f t="shared" si="13"/>
        <v>642611.60208471806</v>
      </c>
      <c r="F47" s="72">
        <f>IFERROR(IF(B47&lt;=110,D47*Tablas!CH47,""),"")</f>
        <v>1440000</v>
      </c>
      <c r="G47" s="92">
        <f>IFERROR(IF(Cotización!$B$5 = "Hombre",IFERROR(IF(Cotización!$B$4 = "Temporal",IF(A47&lt;Cotización!$B$16,Tablas!Y47*Tablas!CF47,""),IF(Cotización!$B$4 = "Vitalicio",IF(A47&lt;Cotización!$B$16,Tablas!X47*Tablas!CF47,""),IF(A47&lt;Cotización!$B$16,Tablas!W47*Tablas!CF47,""))), ""),IFERROR(IF(Cotización!$B$4 = "Temporal",IF(A47&lt;Cotización!$B$16,Tablas!Y47*Tablas!CF47,""),IF(Cotización!$B$4 = "Vitalicio",IF(A47&lt;Cotización!$B$16,Tablas!X47*Tablas!CF47,""),IF(A47&lt;Cotización!$B$16,Tablas!W47*Tablas!CF47,""))), "")-IFERROR(IF(Cotización!$B$4 = "Temporal",IF(A47&lt;Cotización!$B$16,Tablas!Y47*Tablas!CF47,""),IF(Cotización!$B$4 = "Vitalicio",IF(A47&lt;Cotización!$B$16,Tablas!X47*Tablas!CF47,""),IF(A47&lt;Cotización!$B$16,Tablas!W47*Tablas!CF47,""))), "")*(0.2)),"")</f>
        <v>2.0628954952247812E-3</v>
      </c>
      <c r="H47" s="92">
        <f>IFERROR(IF(Cotización!$B$4="Temporal",Tablas!CG47*Tablas!AW47*Tablas!BK47*Cálculos!D47,IF(Cotización!$B$4="Vitalicio",Cálculos!D47*Tablas!AX47*Tablas!BJ47*Tablas!CG47,Tablas!CG47*D47*(Tablas!AY47*Tablas!BB47+Tablas!AY47*Tablas!AZ47)))," ")</f>
        <v>5.3534967715629262</v>
      </c>
      <c r="I47" s="92">
        <f>IFERROR(IF(Cotización!$B$4="Temporal",Tablas!CG47*E47*Tablas!M47*Tablas!Y47,IF(Cotización!$B$4="Vitalicio",Cálculos!E47*Tablas!K47*Tablas!X47*Tablas!CG47,Tablas!CG47*E47*(Tablas!M47*Tablas!W47+Tablas!L47*Tablas!W47)))," ")</f>
        <v>0.25755734184689616</v>
      </c>
      <c r="J47" s="92">
        <f>IFERROR(IF(Cotización!$B$4="Temporal",Tablas!CG47*F47*Tablas!BB47*Tablas!BK47,IF(Cotización!$B$4="Vitalicio",Tablas!CG47*F47*Tablas!BA47*Tablas!BJ47,Tablas!CG47*F47*(Tablas!BB47*Tablas!BK47+Tablas!AZ47*Tablas!BI47)))," ")</f>
        <v>223.63545588753587</v>
      </c>
      <c r="K47" s="92">
        <f>IFERROR((H47/G47)/(1-Tablas!CI47-Tablas!CJ47-Tablas!CK47),"")</f>
        <v>2949.0195081023003</v>
      </c>
      <c r="L47" s="92">
        <f>IFERROR((I47/G47)/(1-Tablas!CI47-Tablas!CJ47-Tablas!CK47), "")</f>
        <v>141.87766575223418</v>
      </c>
      <c r="M47" s="92">
        <f>IFERROR((J47/G47)/(1-Tablas!CI47-Tablas!CJ47-Tablas!CK47), "")</f>
        <v>123191.50459170922</v>
      </c>
      <c r="N47" s="92">
        <f t="shared" si="0"/>
        <v>126282.40176556376</v>
      </c>
      <c r="O47" s="92">
        <f>IFERROR(IF(Cotización!$B$4="Temporal",Tablas!CG47*Tablas!BR47*Tablas!CD47*Cálculos!D47,IF(Cotización!$B$4="Vitalicio",Tablas!CG47*Cálculos!D47*Tablas!BQ47*Tablas!CC47,Tablas!CG47*D47*(Tablas!BR47*Tablas!CD47+Tablas!BP47*Tablas!CB47)))," ")</f>
        <v>3.0650225436110738</v>
      </c>
      <c r="P47" s="92">
        <f>IFERROR(IF(Cotización!$B$4="Temporal",Tablas!CG47*E47*Tablas!AJ47*Tablas!AV47,IF(Cotización!$B$4="Vitalicio",Tablas!CG47*Cálculos!E47*Tablas!AI47*Tablas!AT47,Tablas!CG47*E47*(Tablas!AJ47*Tablas!AV47+Tablas!AH47*Tablas!AT47)))," ")</f>
        <v>0.82690888959884368</v>
      </c>
      <c r="Q47" s="92">
        <f>IFERROR(IF(Cotización!$B$4="Temporal",Tablas!CG47*F47*Tablas!BU47*Tablas!CD47,IF(Cotización!$B$4="Vitalicio",Tablas!CG47*F47*Tablas!BT47*Tablas!CC47,Tablas!CG47*F47*(Tablas!BU47*Tablas!CD47+Tablas!BS47*Tablas!CB47)))," ")</f>
        <v>223.7705284945815</v>
      </c>
      <c r="R47" s="92">
        <f>IFERROR(IF(Cotización!$B$4 = "Temporal",IF(A47&lt;Cotización!$B$16,Tablas!AV47*Tablas!CF47,""),IF(Cotización!$B$4 = "Vitalicio",IF(A47&lt;Cotización!$B$16,Tablas!AU47*Tablas!CF47,""),IF(A47&lt;Cotización!$B$16,Tablas!AT47*Tablas!CF47,""))), "")</f>
        <v>2.5728712208942729E-3</v>
      </c>
      <c r="S47" s="92">
        <f>IFERROR(K47*R47*Tablas!CF47,"")</f>
        <v>1.1801093344143549</v>
      </c>
      <c r="T47" s="92">
        <f t="shared" si="1"/>
        <v>0.36503296310158034</v>
      </c>
      <c r="U47" s="92">
        <f t="shared" si="2"/>
        <v>316.95587682267336</v>
      </c>
      <c r="V47" s="92">
        <f t="shared" si="3"/>
        <v>1.8849132091967189</v>
      </c>
      <c r="W47" s="92">
        <f t="shared" si="4"/>
        <v>0.46187592649726333</v>
      </c>
      <c r="X47" s="92">
        <f t="shared" si="5"/>
        <v>-93.185348328091862</v>
      </c>
      <c r="Y47" s="92">
        <f t="shared" si="6"/>
        <v>-90.838559192397881</v>
      </c>
      <c r="Z47" s="92">
        <f t="shared" si="7"/>
        <v>-9.0838559192397881</v>
      </c>
      <c r="AA47" s="92">
        <f>IFERROR(Z47/(IF(Cotización!$B$4="Temporal",Tablas!BR47*Tablas!CD47,IF(Cotización!$B$4="Vitalicio",Tablas!BQ47*Tablas!CC47,(Tablas!BR47*Tablas!CD47+Tablas!BP47*Tablas!CB47))))," ")</f>
        <v>-441871.03746550542</v>
      </c>
      <c r="AB47" s="92">
        <f t="shared" si="8"/>
        <v>-540.87814418099208</v>
      </c>
      <c r="AC47" s="92">
        <f t="shared" si="9"/>
        <v>-7.4084988600337702</v>
      </c>
      <c r="AD47" s="92">
        <f t="shared" si="10"/>
        <v>-91.300435118895138</v>
      </c>
    </row>
    <row r="48" spans="1:30" x14ac:dyDescent="0.3">
      <c r="A48" s="71">
        <v>45</v>
      </c>
      <c r="B48" s="71">
        <f t="shared" si="11"/>
        <v>46</v>
      </c>
      <c r="C48" s="71">
        <f t="shared" si="12"/>
        <v>19</v>
      </c>
      <c r="D48" s="72">
        <f>IFERROR(Cotización!$B$12,"")</f>
        <v>1000000</v>
      </c>
      <c r="E48" s="72">
        <f t="shared" si="13"/>
        <v>636185.48606387083</v>
      </c>
      <c r="F48" s="72">
        <f>IFERROR(IF(B48&lt;=110,D48*Tablas!CH48,""),"")</f>
        <v>1450000</v>
      </c>
      <c r="G48" s="92">
        <f>IFERROR(IF(Cotización!$B$5 = "Hombre",IFERROR(IF(Cotización!$B$4 = "Temporal",IF(A48&lt;Cotización!$B$16,Tablas!Y48*Tablas!CF48,""),IF(Cotización!$B$4 = "Vitalicio",IF(A48&lt;Cotización!$B$16,Tablas!X48*Tablas!CF48,""),IF(A48&lt;Cotización!$B$16,Tablas!W48*Tablas!CF48,""))), ""),IFERROR(IF(Cotización!$B$4 = "Temporal",IF(A48&lt;Cotización!$B$16,Tablas!Y48*Tablas!CF48,""),IF(Cotización!$B$4 = "Vitalicio",IF(A48&lt;Cotización!$B$16,Tablas!X48*Tablas!CF48,""),IF(A48&lt;Cotización!$B$16,Tablas!W48*Tablas!CF48,""))), "")-IFERROR(IF(Cotización!$B$4 = "Temporal",IF(A48&lt;Cotización!$B$16,Tablas!Y48*Tablas!CF48,""),IF(Cotización!$B$4 = "Vitalicio",IF(A48&lt;Cotización!$B$16,Tablas!X48*Tablas!CF48,""),IF(A48&lt;Cotización!$B$16,Tablas!W48*Tablas!CF48,""))), "")*(0.2)),"")</f>
        <v>1.848836467237024E-3</v>
      </c>
      <c r="H48" s="92">
        <f>IFERROR(IF(Cotización!$B$4="Temporal",Tablas!CG48*Tablas!AW48*Tablas!BK48*Cálculos!D48,IF(Cotización!$B$4="Vitalicio",Cálculos!D48*Tablas!AX48*Tablas!BJ48*Tablas!CG48,Tablas!CG48*D48*(Tablas!AY48*Tablas!BB48+Tablas!AY48*Tablas!AZ48)))," ")</f>
        <v>5.171901284564993</v>
      </c>
      <c r="I48" s="92">
        <f>IFERROR(IF(Cotización!$B$4="Temporal",Tablas!CG48*E48*Tablas!M48*Tablas!Y48,IF(Cotización!$B$4="Vitalicio",Cálculos!E48*Tablas!K48*Tablas!X48*Tablas!CG48,Tablas!CG48*E48*(Tablas!M48*Tablas!W48+Tablas!L48*Tablas!W48)))," ")</f>
        <v>0.25211671902800437</v>
      </c>
      <c r="J48" s="92">
        <f>IFERROR(IF(Cotización!$B$4="Temporal",Tablas!CG48*F48*Tablas!BB48*Tablas!BK48,IF(Cotización!$B$4="Vitalicio",Tablas!CG48*F48*Tablas!BA48*Tablas!BJ48,Tablas!CG48*F48*(Tablas!BB48*Tablas!BK48+Tablas!AZ48*Tablas!BI48)))," ")</f>
        <v>201.83779490307316</v>
      </c>
      <c r="K48" s="92">
        <f>IFERROR((H48/G48)/(1-Tablas!CI48-Tablas!CJ48-Tablas!CK48),"")</f>
        <v>3178.8428315810452</v>
      </c>
      <c r="L48" s="92">
        <f>IFERROR((I48/G48)/(1-Tablas!CI48-Tablas!CJ48-Tablas!CK48), "")</f>
        <v>154.96030974058181</v>
      </c>
      <c r="M48" s="92">
        <f>IFERROR((J48/G48)/(1-Tablas!CI48-Tablas!CJ48-Tablas!CK48), "")</f>
        <v>124057.01349803025</v>
      </c>
      <c r="N48" s="92">
        <f t="shared" si="0"/>
        <v>127390.81663935188</v>
      </c>
      <c r="O48" s="92">
        <f>IFERROR(IF(Cotización!$B$4="Temporal",Tablas!CG48*Tablas!BR48*Tablas!CD48*Cálculos!D48,IF(Cotización!$B$4="Vitalicio",Tablas!CG48*Cálculos!D48*Tablas!BQ48*Tablas!CC48,Tablas!CG48*D48*(Tablas!BR48*Tablas!CD48+Tablas!BP48*Tablas!CB48)))," ")</f>
        <v>2.9114540091362118</v>
      </c>
      <c r="P48" s="92">
        <f>IFERROR(IF(Cotización!$B$4="Temporal",Tablas!CG48*E48*Tablas!AJ48*Tablas!AV48,IF(Cotización!$B$4="Vitalicio",Tablas!CG48*Cálculos!E48*Tablas!AI48*Tablas!AT48,Tablas!CG48*E48*(Tablas!AJ48*Tablas!AV48+Tablas!AH48*Tablas!AT48)))," ")</f>
        <v>0.81581176191014204</v>
      </c>
      <c r="Q48" s="92">
        <f>IFERROR(IF(Cotización!$B$4="Temporal",Tablas!CG48*F48*Tablas!BU48*Tablas!CD48,IF(Cotización!$B$4="Vitalicio",Tablas!CG48*F48*Tablas!BT48*Tablas!CC48,Tablas!CG48*F48*(Tablas!BU48*Tablas!CD48+Tablas!BS48*Tablas!CB48)))," ")</f>
        <v>202.16288153110537</v>
      </c>
      <c r="R48" s="92">
        <f>IFERROR(IF(Cotización!$B$4 = "Temporal",IF(A48&lt;Cotización!$B$16,Tablas!AV48*Tablas!CF48,""),IF(Cotización!$B$4 = "Vitalicio",IF(A48&lt;Cotización!$B$16,Tablas!AU48*Tablas!CF48,""),IF(A48&lt;Cotización!$B$16,Tablas!AT48*Tablas!CF48,""))), "")</f>
        <v>2.3072423757429837E-3</v>
      </c>
      <c r="S48" s="92">
        <f>IFERROR(K48*R48*Tablas!CF48,"")</f>
        <v>1.0935061959114214</v>
      </c>
      <c r="T48" s="92">
        <f t="shared" si="1"/>
        <v>0.3575309931917286</v>
      </c>
      <c r="U48" s="92">
        <f t="shared" si="2"/>
        <v>286.22959855077471</v>
      </c>
      <c r="V48" s="92">
        <f t="shared" si="3"/>
        <v>1.8179478132247904</v>
      </c>
      <c r="W48" s="92">
        <f t="shared" si="4"/>
        <v>0.45828076871841344</v>
      </c>
      <c r="X48" s="92">
        <f t="shared" si="5"/>
        <v>-84.066717019669341</v>
      </c>
      <c r="Y48" s="92">
        <f t="shared" si="6"/>
        <v>-81.79048843772614</v>
      </c>
      <c r="Z48" s="92">
        <f t="shared" si="7"/>
        <v>-8.1790488437726143</v>
      </c>
      <c r="AA48" s="92">
        <f>IFERROR(Z48/(IF(Cotización!$B$4="Temporal",Tablas!BR48*Tablas!CD48,IF(Cotización!$B$4="Vitalicio",Tablas!BQ48*Tablas!CC48,(Tablas!BR48*Tablas!CD48+Tablas!BP48*Tablas!CB48))))," ")</f>
        <v>-401498.8093687825</v>
      </c>
      <c r="AB48" s="92">
        <f t="shared" si="8"/>
        <v>-512.69105034956692</v>
      </c>
      <c r="AC48" s="92">
        <f t="shared" si="9"/>
        <v>-7.3835335284278409</v>
      </c>
      <c r="AD48" s="92">
        <f t="shared" si="10"/>
        <v>-82.24876920644455</v>
      </c>
    </row>
    <row r="49" spans="1:30" x14ac:dyDescent="0.3">
      <c r="A49" s="71">
        <v>46</v>
      </c>
      <c r="B49" s="71">
        <f t="shared" si="11"/>
        <v>47</v>
      </c>
      <c r="C49" s="71">
        <f t="shared" si="12"/>
        <v>18</v>
      </c>
      <c r="D49" s="72">
        <f>IFERROR(Cotización!$B$12,"")</f>
        <v>1000000</v>
      </c>
      <c r="E49" s="72">
        <f t="shared" si="13"/>
        <v>629823.6312032321</v>
      </c>
      <c r="F49" s="72">
        <f>IFERROR(IF(B49&lt;=110,D49*Tablas!CH49,""),"")</f>
        <v>1460000</v>
      </c>
      <c r="G49" s="92">
        <f>IFERROR(IF(Cotización!$B$5 = "Hombre",IFERROR(IF(Cotización!$B$4 = "Temporal",IF(A49&lt;Cotización!$B$16,Tablas!Y49*Tablas!CF49,""),IF(Cotización!$B$4 = "Vitalicio",IF(A49&lt;Cotización!$B$16,Tablas!X49*Tablas!CF49,""),IF(A49&lt;Cotización!$B$16,Tablas!W49*Tablas!CF49,""))), ""),IFERROR(IF(Cotización!$B$4 = "Temporal",IF(A49&lt;Cotización!$B$16,Tablas!Y49*Tablas!CF49,""),IF(Cotización!$B$4 = "Vitalicio",IF(A49&lt;Cotización!$B$16,Tablas!X49*Tablas!CF49,""),IF(A49&lt;Cotización!$B$16,Tablas!W49*Tablas!CF49,""))), "")-IFERROR(IF(Cotización!$B$4 = "Temporal",IF(A49&lt;Cotización!$B$16,Tablas!Y49*Tablas!CF49,""),IF(Cotización!$B$4 = "Vitalicio",IF(A49&lt;Cotización!$B$16,Tablas!X49*Tablas!CF49,""),IF(A49&lt;Cotización!$B$16,Tablas!W49*Tablas!CF49,""))), "")*(0.2)),"")</f>
        <v>1.656672593543098E-3</v>
      </c>
      <c r="H49" s="92">
        <f>IFERROR(IF(Cotización!$B$4="Temporal",Tablas!CG49*Tablas!AW49*Tablas!BK49*Cálculos!D49,IF(Cotización!$B$4="Vitalicio",Cálculos!D49*Tablas!AX49*Tablas!BJ49*Tablas!CG49,Tablas!CG49*D49*(Tablas!AY49*Tablas!BB49+Tablas!AY49*Tablas!AZ49)))," ")</f>
        <v>4.9955964580314962</v>
      </c>
      <c r="I49" s="92">
        <f>IFERROR(IF(Cotización!$B$4="Temporal",Tablas!CG49*E49*Tablas!M49*Tablas!Y49,IF(Cotización!$B$4="Vitalicio",Cálculos!E49*Tablas!K49*Tablas!X49*Tablas!CG49,Tablas!CG49*E49*(Tablas!M49*Tablas!W49+Tablas!L49*Tablas!W49)))," ")</f>
        <v>0.24674216495654408</v>
      </c>
      <c r="J49" s="92">
        <f>IFERROR(IF(Cotización!$B$4="Temporal",Tablas!CG49*F49*Tablas!BB49*Tablas!BK49,IF(Cotización!$B$4="Vitalicio",Tablas!CG49*F49*Tablas!BA49*Tablas!BJ49,Tablas!CG49*F49*(Tablas!BB49*Tablas!BK49+Tablas!AZ49*Tablas!BI49)))," ")</f>
        <v>182.12315804276469</v>
      </c>
      <c r="K49" s="92">
        <f>IFERROR((H49/G49)/(1-Tablas!CI49-Tablas!CJ49-Tablas!CK49),"")</f>
        <v>3426.6361253149398</v>
      </c>
      <c r="L49" s="92">
        <f>IFERROR((I49/G49)/(1-Tablas!CI49-Tablas!CJ49-Tablas!CK49), "")</f>
        <v>169.24818150977666</v>
      </c>
      <c r="M49" s="92">
        <f>IFERROR((J49/G49)/(1-Tablas!CI49-Tablas!CJ49-Tablas!CK49), "")</f>
        <v>124923.98011902126</v>
      </c>
      <c r="N49" s="92">
        <f t="shared" si="0"/>
        <v>128519.86442584598</v>
      </c>
      <c r="O49" s="92">
        <f>IFERROR(IF(Cotización!$B$4="Temporal",Tablas!CG49*Tablas!BR49*Tablas!CD49*Cálculos!D49,IF(Cotización!$B$4="Vitalicio",Tablas!CG49*Cálculos!D49*Tablas!BQ49*Tablas!CC49,Tablas!CG49*D49*(Tablas!BR49*Tablas!CD49+Tablas!BP49*Tablas!CB49)))," ")</f>
        <v>2.7703889215784891</v>
      </c>
      <c r="P49" s="92">
        <f>IFERROR(IF(Cotización!$B$4="Temporal",Tablas!CG49*E49*Tablas!AJ49*Tablas!AV49,IF(Cotización!$B$4="Vitalicio",Tablas!CG49*Cálculos!E49*Tablas!AI49*Tablas!AT49,Tablas!CG49*E49*(Tablas!AJ49*Tablas!AV49+Tablas!AH49*Tablas!AT49)))," ")</f>
        <v>0.80393111369688197</v>
      </c>
      <c r="Q49" s="92">
        <f>IFERROR(IF(Cotización!$B$4="Temporal",Tablas!CG49*F49*Tablas!BU49*Tablas!CD49,IF(Cotización!$B$4="Vitalicio",Tablas!CG49*F49*Tablas!BT49*Tablas!CC49,Tablas!CG49*F49*(Tablas!BU49*Tablas!CD49+Tablas!BS49*Tablas!CB49)))," ")</f>
        <v>182.61866240958364</v>
      </c>
      <c r="R49" s="92">
        <f>IFERROR(IF(Cotización!$B$4 = "Temporal",IF(A49&lt;Cotización!$B$16,Tablas!AV49*Tablas!CF49,""),IF(Cotización!$B$4 = "Vitalicio",IF(A49&lt;Cotización!$B$16,Tablas!AU49*Tablas!CF49,""),IF(A49&lt;Cotización!$B$16,Tablas!AT49*Tablas!CF49,""))), "")</f>
        <v>2.0687580565451865E-3</v>
      </c>
      <c r="S49" s="92">
        <f>IFERROR(K49*R49*Tablas!CF49,"")</f>
        <v>1.0131391217966912</v>
      </c>
      <c r="T49" s="92">
        <f t="shared" si="1"/>
        <v>0.35013353905397254</v>
      </c>
      <c r="U49" s="92">
        <f t="shared" si="2"/>
        <v>258.43749032691591</v>
      </c>
      <c r="V49" s="92">
        <f t="shared" si="3"/>
        <v>1.757249799781798</v>
      </c>
      <c r="W49" s="92">
        <f t="shared" si="4"/>
        <v>0.45379757464290943</v>
      </c>
      <c r="X49" s="92">
        <f t="shared" si="5"/>
        <v>-75.818827917332271</v>
      </c>
      <c r="Y49" s="92">
        <f t="shared" si="6"/>
        <v>-73.607780542907562</v>
      </c>
      <c r="Z49" s="92">
        <f t="shared" si="7"/>
        <v>-7.3607780542907566</v>
      </c>
      <c r="AA49" s="92">
        <f>IFERROR(Z49/(IF(Cotización!$B$4="Temporal",Tablas!BR49*Tablas!CD49,IF(Cotización!$B$4="Vitalicio",Tablas!BQ49*Tablas!CC49,(Tablas!BR49*Tablas!CD49+Tablas!BP49*Tablas!CB49))))," ")</f>
        <v>-364004.53700066591</v>
      </c>
      <c r="AB49" s="92">
        <f t="shared" si="8"/>
        <v>-484.8929276481025</v>
      </c>
      <c r="AC49" s="92">
        <f t="shared" si="9"/>
        <v>-7.355995149582073</v>
      </c>
      <c r="AD49" s="92">
        <f t="shared" si="10"/>
        <v>-74.061578117550468</v>
      </c>
    </row>
    <row r="50" spans="1:30" x14ac:dyDescent="0.3">
      <c r="A50" s="71">
        <v>47</v>
      </c>
      <c r="B50" s="71">
        <f t="shared" si="11"/>
        <v>48</v>
      </c>
      <c r="C50" s="71">
        <f t="shared" si="12"/>
        <v>17</v>
      </c>
      <c r="D50" s="72">
        <f>IFERROR(Cotización!$B$12,"")</f>
        <v>1000000</v>
      </c>
      <c r="E50" s="72">
        <f t="shared" si="13"/>
        <v>623525.39489119977</v>
      </c>
      <c r="F50" s="72">
        <f>IFERROR(IF(B50&lt;=110,D50*Tablas!CH50,""),"")</f>
        <v>1470000</v>
      </c>
      <c r="G50" s="92">
        <f>IFERROR(IF(Cotización!$B$5 = "Hombre",IFERROR(IF(Cotización!$B$4 = "Temporal",IF(A50&lt;Cotización!$B$16,Tablas!Y50*Tablas!CF50,""),IF(Cotización!$B$4 = "Vitalicio",IF(A50&lt;Cotización!$B$16,Tablas!X50*Tablas!CF50,""),IF(A50&lt;Cotización!$B$16,Tablas!W50*Tablas!CF50,""))), ""),IFERROR(IF(Cotización!$B$4 = "Temporal",IF(A50&lt;Cotización!$B$16,Tablas!Y50*Tablas!CF50,""),IF(Cotización!$B$4 = "Vitalicio",IF(A50&lt;Cotización!$B$16,Tablas!X50*Tablas!CF50,""),IF(A50&lt;Cotización!$B$16,Tablas!W50*Tablas!CF50,""))), "")-IFERROR(IF(Cotización!$B$4 = "Temporal",IF(A50&lt;Cotización!$B$16,Tablas!Y50*Tablas!CF50,""),IF(Cotización!$B$4 = "Vitalicio",IF(A50&lt;Cotización!$B$16,Tablas!X50*Tablas!CF50,""),IF(A50&lt;Cotización!$B$16,Tablas!W50*Tablas!CF50,""))), "")*(0.2)),"")</f>
        <v>1.4841750526274878E-3</v>
      </c>
      <c r="H50" s="92">
        <f>IFERROR(IF(Cotización!$B$4="Temporal",Tablas!CG50*Tablas!AW50*Tablas!BK50*Cálculos!D50,IF(Cotización!$B$4="Vitalicio",Cálculos!D50*Tablas!AX50*Tablas!BJ50*Tablas!CG50,Tablas!CG50*D50*(Tablas!AY50*Tablas!BB50+Tablas!AY50*Tablas!AZ50)))," ")</f>
        <v>4.8243968102660064</v>
      </c>
      <c r="I50" s="92">
        <f>IFERROR(IF(Cotización!$B$4="Temporal",Tablas!CG50*E50*Tablas!M50*Tablas!Y50,IF(Cotización!$B$4="Vitalicio",Cálculos!E50*Tablas!K50*Tablas!X50*Tablas!CG50,Tablas!CG50*E50*(Tablas!M50*Tablas!W50+Tablas!L50*Tablas!W50)))," ")</f>
        <v>0.24143054427308075</v>
      </c>
      <c r="J50" s="92">
        <f>IFERROR(IF(Cotización!$B$4="Temporal",Tablas!CG50*F50*Tablas!BB50*Tablas!BK50,IF(Cotización!$B$4="Vitalicio",Tablas!CG50*F50*Tablas!BA50*Tablas!BJ50,Tablas!CG50*F50*(Tablas!BB50*Tablas!BK50+Tablas!AZ50*Tablas!BI50)))," ")</f>
        <v>164.29443807184242</v>
      </c>
      <c r="K50" s="92">
        <f>IFERROR((H50/G50)/(1-Tablas!CI50-Tablas!CJ50-Tablas!CK50),"")</f>
        <v>3693.8156943613576</v>
      </c>
      <c r="L50" s="92">
        <f>IFERROR((I50/G50)/(1-Tablas!CI50-Tablas!CJ50-Tablas!CK50), "")</f>
        <v>184.85211076261746</v>
      </c>
      <c r="M50" s="92">
        <f>IFERROR((J50/G50)/(1-Tablas!CI50-Tablas!CJ50-Tablas!CK50), "")</f>
        <v>125792.59080734488</v>
      </c>
      <c r="N50" s="92">
        <f t="shared" si="0"/>
        <v>129671.25861246885</v>
      </c>
      <c r="O50" s="92">
        <f>IFERROR(IF(Cotización!$B$4="Temporal",Tablas!CG50*Tablas!BR50*Tablas!CD50*Cálculos!D50,IF(Cotización!$B$4="Vitalicio",Tablas!CG50*Cálculos!D50*Tablas!BQ50*Tablas!CC50,Tablas!CG50*D50*(Tablas!BR50*Tablas!CD50+Tablas!BP50*Tablas!CB50)))," ")</f>
        <v>2.6411904959694774</v>
      </c>
      <c r="P50" s="92">
        <f>IFERROR(IF(Cotización!$B$4="Temporal",Tablas!CG50*E50*Tablas!AJ50*Tablas!AV50,IF(Cotización!$B$4="Vitalicio",Tablas!CG50*Cálculos!E50*Tablas!AI50*Tablas!AT50,Tablas!CG50*E50*(Tablas!AJ50*Tablas!AV50+Tablas!AH50*Tablas!AT50)))," ")</f>
        <v>0.78966519004547164</v>
      </c>
      <c r="Q50" s="92">
        <f>IFERROR(IF(Cotización!$B$4="Temporal",Tablas!CG50*F50*Tablas!BU50*Tablas!CD50,IF(Cotización!$B$4="Vitalicio",Tablas!CG50*F50*Tablas!BT50*Tablas!CC50,Tablas!CG50*F50*(Tablas!BU50*Tablas!CD50+Tablas!BS50*Tablas!CB50)))," ")</f>
        <v>164.94194826927892</v>
      </c>
      <c r="R50" s="92">
        <f>IFERROR(IF(Cotización!$B$4 = "Temporal",IF(A50&lt;Cotización!$B$16,Tablas!AV50*Tablas!CF50,""),IF(Cotización!$B$4 = "Vitalicio",IF(A50&lt;Cotización!$B$16,Tablas!AU50*Tablas!CF50,""),IF(A50&lt;Cotización!$B$16,Tablas!AT50*Tablas!CF50,""))), "")</f>
        <v>1.8546494791741668E-3</v>
      </c>
      <c r="S50" s="92">
        <f>IFERROR(K50*R50*Tablas!CF50,"")</f>
        <v>0.93855749004156241</v>
      </c>
      <c r="T50" s="92">
        <f t="shared" si="1"/>
        <v>0.34283587095013385</v>
      </c>
      <c r="U50" s="92">
        <f t="shared" si="2"/>
        <v>233.30116302481127</v>
      </c>
      <c r="V50" s="92">
        <f t="shared" si="3"/>
        <v>1.7026330059279151</v>
      </c>
      <c r="W50" s="92">
        <f t="shared" si="4"/>
        <v>0.4468293190953378</v>
      </c>
      <c r="X50" s="92">
        <f t="shared" si="5"/>
        <v>-68.359214755532349</v>
      </c>
      <c r="Y50" s="92">
        <f t="shared" si="6"/>
        <v>-66.209752430509099</v>
      </c>
      <c r="Z50" s="92">
        <f t="shared" si="7"/>
        <v>-6.6209752430509106</v>
      </c>
      <c r="AA50" s="92">
        <f>IFERROR(Z50/(IF(Cotización!$B$4="Temporal",Tablas!BR50*Tablas!CD50,IF(Cotización!$B$4="Vitalicio",Tablas!BQ50*Tablas!CC50,(Tablas!BR50*Tablas!CD50+Tablas!BP50*Tablas!CB50))))," ")</f>
        <v>-329214.13643838745</v>
      </c>
      <c r="AB50" s="92">
        <f t="shared" si="8"/>
        <v>-457.49368843357939</v>
      </c>
      <c r="AC50" s="92">
        <f t="shared" si="9"/>
        <v>-7.3257773085359323</v>
      </c>
      <c r="AD50" s="92">
        <f t="shared" si="10"/>
        <v>-66.656581749604428</v>
      </c>
    </row>
    <row r="51" spans="1:30" x14ac:dyDescent="0.3">
      <c r="A51" s="71">
        <v>48</v>
      </c>
      <c r="B51" s="71">
        <f t="shared" si="11"/>
        <v>49</v>
      </c>
      <c r="C51" s="71">
        <f t="shared" si="12"/>
        <v>16</v>
      </c>
      <c r="D51" s="72">
        <f>IFERROR(Cotización!$B$12,"")</f>
        <v>1000000</v>
      </c>
      <c r="E51" s="72">
        <f t="shared" si="13"/>
        <v>617290.14094228775</v>
      </c>
      <c r="F51" s="72">
        <f>IFERROR(IF(B51&lt;=110,D51*Tablas!CH51,""),"")</f>
        <v>1480000</v>
      </c>
      <c r="G51" s="92">
        <f>IFERROR(IF(Cotización!$B$5 = "Hombre",IFERROR(IF(Cotización!$B$4 = "Temporal",IF(A51&lt;Cotización!$B$16,Tablas!Y51*Tablas!CF51,""),IF(Cotización!$B$4 = "Vitalicio",IF(A51&lt;Cotización!$B$16,Tablas!X51*Tablas!CF51,""),IF(A51&lt;Cotización!$B$16,Tablas!W51*Tablas!CF51,""))), ""),IFERROR(IF(Cotización!$B$4 = "Temporal",IF(A51&lt;Cotización!$B$16,Tablas!Y51*Tablas!CF51,""),IF(Cotización!$B$4 = "Vitalicio",IF(A51&lt;Cotización!$B$16,Tablas!X51*Tablas!CF51,""),IF(A51&lt;Cotización!$B$16,Tablas!W51*Tablas!CF51,""))), "")-IFERROR(IF(Cotización!$B$4 = "Temporal",IF(A51&lt;Cotización!$B$16,Tablas!Y51*Tablas!CF51,""),IF(Cotización!$B$4 = "Vitalicio",IF(A51&lt;Cotización!$B$16,Tablas!X51*Tablas!CF51,""),IF(A51&lt;Cotización!$B$16,Tablas!W51*Tablas!CF51,""))), "")*(0.2)),"")</f>
        <v>1.3293416428088599E-3</v>
      </c>
      <c r="H51" s="92">
        <f>IFERROR(IF(Cotización!$B$4="Temporal",Tablas!CG51*Tablas!AW51*Tablas!BK51*Cálculos!D51,IF(Cotización!$B$4="Vitalicio",Cálculos!D51*Tablas!AX51*Tablas!BJ51*Tablas!CG51,Tablas!CG51*D51*(Tablas!AY51*Tablas!BB51+Tablas!AY51*Tablas!AZ51)))," ")</f>
        <v>4.6581223870232931</v>
      </c>
      <c r="I51" s="92">
        <f>IFERROR(IF(Cotización!$B$4="Temporal",Tablas!CG51*E51*Tablas!M51*Tablas!Y51,IF(Cotización!$B$4="Vitalicio",Cálculos!E51*Tablas!K51*Tablas!X51*Tablas!CG51,Tablas!CG51*E51*(Tablas!M51*Tablas!W51+Tablas!L51*Tablas!W51)))," ")</f>
        <v>0.23617869687962137</v>
      </c>
      <c r="J51" s="92">
        <f>IFERROR(IF(Cotización!$B$4="Temporal",Tablas!CG51*F51*Tablas!BB51*Tablas!BK51,IF(Cotización!$B$4="Vitalicio",Tablas!CG51*F51*Tablas!BA51*Tablas!BJ51,Tablas!CG51*F51*(Tablas!BB51*Tablas!BK51+Tablas!AZ51*Tablas!BI51)))," ")</f>
        <v>148.17305629850225</v>
      </c>
      <c r="K51" s="92">
        <f>IFERROR((H51/G51)/(1-Tablas!CI51-Tablas!CJ51-Tablas!CK51),"")</f>
        <v>3981.9115898303012</v>
      </c>
      <c r="L51" s="92">
        <f>IFERROR((I51/G51)/(1-Tablas!CI51-Tablas!CJ51-Tablas!CK51), "")</f>
        <v>201.89308314351922</v>
      </c>
      <c r="M51" s="92">
        <f>IFERROR((J51/G51)/(1-Tablas!CI51-Tablas!CJ51-Tablas!CK51), "")</f>
        <v>126663.05458595359</v>
      </c>
      <c r="N51" s="92">
        <f t="shared" si="0"/>
        <v>130846.85925892742</v>
      </c>
      <c r="O51" s="92">
        <f>IFERROR(IF(Cotización!$B$4="Temporal",Tablas!CG51*Tablas!BR51*Tablas!CD51*Cálculos!D51,IF(Cotización!$B$4="Vitalicio",Tablas!CG51*Cálculos!D51*Tablas!BQ51*Tablas!CC51,Tablas!CG51*D51*(Tablas!BR51*Tablas!CD51+Tablas!BP51*Tablas!CB51)))," ")</f>
        <v>2.5214496420113743</v>
      </c>
      <c r="P51" s="92">
        <f>IFERROR(IF(Cotización!$B$4="Temporal",Tablas!CG51*E51*Tablas!AJ51*Tablas!AV51,IF(Cotización!$B$4="Vitalicio",Tablas!CG51*Cálculos!E51*Tablas!AI51*Tablas!AT51,Tablas!CG51*E51*(Tablas!AJ51*Tablas!AV51+Tablas!AH51*Tablas!AT51)))," ")</f>
        <v>0.7730676054891561</v>
      </c>
      <c r="Q51" s="92">
        <f>IFERROR(IF(Cotización!$B$4="Temporal",Tablas!CG51*F51*Tablas!BU51*Tablas!CD51,IF(Cotización!$B$4="Vitalicio",Tablas!CG51*F51*Tablas!BT51*Tablas!CC51,Tablas!CG51*F51*(Tablas!BU51*Tablas!CD51+Tablas!BS51*Tablas!CB51)))," ")</f>
        <v>148.9553479999685</v>
      </c>
      <c r="R51" s="92">
        <f>IFERROR(IF(Cotización!$B$4 = "Temporal",IF(A51&lt;Cotización!$B$16,Tablas!AV51*Tablas!CF51,""),IF(Cotización!$B$4 = "Vitalicio",IF(A51&lt;Cotización!$B$16,Tablas!AU51*Tablas!CF51,""),IF(A51&lt;Cotización!$B$16,Tablas!AT51*Tablas!CF51,""))), "")</f>
        <v>1.6624323461496369E-3</v>
      </c>
      <c r="S51" s="92">
        <f>IFERROR(K51*R51*Tablas!CF51,"")</f>
        <v>0.86934434010903416</v>
      </c>
      <c r="T51" s="92">
        <f t="shared" si="1"/>
        <v>0.33563359188166436</v>
      </c>
      <c r="U51" s="92">
        <f t="shared" si="2"/>
        <v>210.56875900580636</v>
      </c>
      <c r="V51" s="92">
        <f t="shared" si="3"/>
        <v>1.6521053019023402</v>
      </c>
      <c r="W51" s="92">
        <f t="shared" si="4"/>
        <v>0.43743401360749173</v>
      </c>
      <c r="X51" s="92">
        <f t="shared" si="5"/>
        <v>-61.613411005837861</v>
      </c>
      <c r="Y51" s="92">
        <f t="shared" si="6"/>
        <v>-59.523871690328029</v>
      </c>
      <c r="Z51" s="92">
        <f t="shared" si="7"/>
        <v>-5.9523871690328036</v>
      </c>
      <c r="AA51" s="92">
        <f>IFERROR(Z51/(IF(Cotización!$B$4="Temporal",Tablas!BR51*Tablas!CD51,IF(Cotización!$B$4="Vitalicio",Tablas!BQ51*Tablas!CC51,(Tablas!BR51*Tablas!CD51+Tablas!BP51*Tablas!CB51))))," ")</f>
        <v>-297186.81112070888</v>
      </c>
      <c r="AB51" s="92">
        <f t="shared" si="8"/>
        <v>-430.82782231650305</v>
      </c>
      <c r="AC51" s="92">
        <f t="shared" si="9"/>
        <v>-7.2928610683297954</v>
      </c>
      <c r="AD51" s="92">
        <f t="shared" si="10"/>
        <v>-59.961305703935523</v>
      </c>
    </row>
    <row r="52" spans="1:30" x14ac:dyDescent="0.3">
      <c r="A52" s="71">
        <v>49</v>
      </c>
      <c r="B52" s="71">
        <f t="shared" si="11"/>
        <v>50</v>
      </c>
      <c r="C52" s="71">
        <f t="shared" si="12"/>
        <v>15</v>
      </c>
      <c r="D52" s="72">
        <f>IFERROR(Cotización!$B$12,"")</f>
        <v>1000000</v>
      </c>
      <c r="E52" s="72">
        <f t="shared" si="13"/>
        <v>611117.23953286489</v>
      </c>
      <c r="F52" s="72">
        <f>IFERROR(IF(B52&lt;=110,D52*Tablas!CH52,""),"")</f>
        <v>1490000</v>
      </c>
      <c r="G52" s="92">
        <f>IFERROR(IF(Cotización!$B$5 = "Hombre",IFERROR(IF(Cotización!$B$4 = "Temporal",IF(A52&lt;Cotización!$B$16,Tablas!Y52*Tablas!CF52,""),IF(Cotización!$B$4 = "Vitalicio",IF(A52&lt;Cotización!$B$16,Tablas!X52*Tablas!CF52,""),IF(A52&lt;Cotización!$B$16,Tablas!W52*Tablas!CF52,""))), ""),IFERROR(IF(Cotización!$B$4 = "Temporal",IF(A52&lt;Cotización!$B$16,Tablas!Y52*Tablas!CF52,""),IF(Cotización!$B$4 = "Vitalicio",IF(A52&lt;Cotización!$B$16,Tablas!X52*Tablas!CF52,""),IF(A52&lt;Cotización!$B$16,Tablas!W52*Tablas!CF52,""))), "")-IFERROR(IF(Cotización!$B$4 = "Temporal",IF(A52&lt;Cotización!$B$16,Tablas!Y52*Tablas!CF52,""),IF(Cotización!$B$4 = "Vitalicio",IF(A52&lt;Cotización!$B$16,Tablas!X52*Tablas!CF52,""),IF(A52&lt;Cotización!$B$16,Tablas!W52*Tablas!CF52,""))), "")*(0.2)),"")</f>
        <v>1.1903737512381379E-3</v>
      </c>
      <c r="H52" s="92">
        <f>IFERROR(IF(Cotización!$B$4="Temporal",Tablas!CG52*Tablas!AW52*Tablas!BK52*Cálculos!D52,IF(Cotización!$B$4="Vitalicio",Cálculos!D52*Tablas!AX52*Tablas!BJ52*Tablas!CG52,Tablas!CG52*D52*(Tablas!AY52*Tablas!BB52+Tablas!AY52*Tablas!AZ52)))," ")</f>
        <v>4.4965986166023733</v>
      </c>
      <c r="I52" s="92">
        <f>IFERROR(IF(Cotización!$B$4="Temporal",Tablas!CG52*E52*Tablas!M52*Tablas!Y52,IF(Cotización!$B$4="Vitalicio",Cálculos!E52*Tablas!K52*Tablas!X52*Tablas!CG52,Tablas!CG52*E52*(Tablas!M52*Tablas!W52+Tablas!L52*Tablas!W52)))," ")</f>
        <v>0.23098343763391066</v>
      </c>
      <c r="J52" s="92">
        <f>IFERROR(IF(Cotización!$B$4="Temporal",Tablas!CG52*F52*Tablas!BB52*Tablas!BK52,IF(Cotización!$B$4="Vitalicio",Tablas!CG52*F52*Tablas!BA52*Tablas!BJ52,Tablas!CG52*F52*(Tablas!BB52*Tablas!BK52+Tablas!AZ52*Tablas!BI52)))," ")</f>
        <v>133.59723302247539</v>
      </c>
      <c r="K52" s="92">
        <f>IFERROR((H52/G52)/(1-Tablas!CI52-Tablas!CJ52-Tablas!CK52),"")</f>
        <v>4292.5771421918262</v>
      </c>
      <c r="L52" s="92">
        <f>IFERROR((I52/G52)/(1-Tablas!CI52-Tablas!CJ52-Tablas!CK52), "")</f>
        <v>220.5031645367101</v>
      </c>
      <c r="M52" s="92">
        <f>IFERROR((J52/G52)/(1-Tablas!CI52-Tablas!CJ52-Tablas!CK52), "")</f>
        <v>127535.60582769367</v>
      </c>
      <c r="N52" s="92">
        <f t="shared" si="0"/>
        <v>132048.6861344222</v>
      </c>
      <c r="O52" s="92">
        <f>IFERROR(IF(Cotización!$B$4="Temporal",Tablas!CG52*Tablas!BR52*Tablas!CD52*Cálculos!D52,IF(Cotización!$B$4="Vitalicio",Tablas!CG52*Cálculos!D52*Tablas!BQ52*Tablas!CC52,Tablas!CG52*D52*(Tablas!BR52*Tablas!CD52+Tablas!BP52*Tablas!CB52)))," ")</f>
        <v>2.4106666025901178</v>
      </c>
      <c r="P52" s="92">
        <f>IFERROR(IF(Cotización!$B$4="Temporal",Tablas!CG52*E52*Tablas!AJ52*Tablas!AV52,IF(Cotización!$B$4="Vitalicio",Tablas!CG52*Cálculos!E52*Tablas!AI52*Tablas!AT52,Tablas!CG52*E52*(Tablas!AJ52*Tablas!AV52+Tablas!AH52*Tablas!AT52)))," ")</f>
        <v>0.75681220266152427</v>
      </c>
      <c r="Q52" s="92">
        <f>IFERROR(IF(Cotización!$B$4="Temporal",Tablas!CG52*F52*Tablas!BU52*Tablas!CD52,IF(Cotización!$B$4="Vitalicio",Tablas!CG52*F52*Tablas!BT52*Tablas!CC52,Tablas!CG52*F52*(Tablas!BU52*Tablas!CD52+Tablas!BS52*Tablas!CB52)))," ")</f>
        <v>134.49826071184054</v>
      </c>
      <c r="R52" s="92">
        <f>IFERROR(IF(Cotización!$B$4 = "Temporal",IF(A52&lt;Cotización!$B$16,Tablas!AV52*Tablas!CF52,""),IF(Cotización!$B$4 = "Vitalicio",IF(A52&lt;Cotización!$B$16,Tablas!AU52*Tablas!CF52,""),IF(A52&lt;Cotización!$B$16,Tablas!AT52*Tablas!CF52,""))), "")</f>
        <v>1.4898771483613116E-3</v>
      </c>
      <c r="S52" s="92">
        <f>IFERROR(K52*R52*Tablas!CF52,"")</f>
        <v>0.80511371834930101</v>
      </c>
      <c r="T52" s="92">
        <f t="shared" si="1"/>
        <v>0.32852262598459875</v>
      </c>
      <c r="U52" s="92">
        <f t="shared" si="2"/>
        <v>190.01238472509652</v>
      </c>
      <c r="V52" s="92">
        <f t="shared" si="3"/>
        <v>1.6055528842408169</v>
      </c>
      <c r="W52" s="92">
        <f t="shared" si="4"/>
        <v>0.42828957667692552</v>
      </c>
      <c r="X52" s="92">
        <f t="shared" si="5"/>
        <v>-55.51412401325598</v>
      </c>
      <c r="Y52" s="92">
        <f t="shared" si="6"/>
        <v>-53.480281552338241</v>
      </c>
      <c r="Z52" s="92">
        <f t="shared" si="7"/>
        <v>-5.3480281552338242</v>
      </c>
      <c r="AA52" s="92">
        <f>IFERROR(Z52/(IF(Cotización!$B$4="Temporal",Tablas!BR52*Tablas!CD52,IF(Cotización!$B$4="Vitalicio",Tablas!BQ52*Tablas!CC52,(Tablas!BR52*Tablas!CD52+Tablas!BP52*Tablas!CB52))))," ")</f>
        <v>-267718.02617471101</v>
      </c>
      <c r="AB52" s="92">
        <f t="shared" si="8"/>
        <v>-404.8735471265511</v>
      </c>
      <c r="AC52" s="92">
        <f t="shared" si="9"/>
        <v>-7.2567119690957425</v>
      </c>
      <c r="AD52" s="92">
        <f t="shared" si="10"/>
        <v>-53.908571129015165</v>
      </c>
    </row>
    <row r="53" spans="1:30" x14ac:dyDescent="0.3">
      <c r="A53" s="71">
        <v>50</v>
      </c>
      <c r="B53" s="71">
        <f t="shared" si="11"/>
        <v>51</v>
      </c>
      <c r="C53" s="71">
        <f t="shared" si="12"/>
        <v>14</v>
      </c>
      <c r="D53" s="72">
        <f>IFERROR(Cotización!$B$12,"")</f>
        <v>1000000</v>
      </c>
      <c r="E53" s="72">
        <f t="shared" si="13"/>
        <v>605006.06713753624</v>
      </c>
      <c r="F53" s="72">
        <f>IFERROR(IF(B53&lt;=110,D53*Tablas!CH53,""),"")</f>
        <v>1500000</v>
      </c>
      <c r="G53" s="92">
        <f>IFERROR(IF(Cotización!$B$5 = "Hombre",IFERROR(IF(Cotización!$B$4 = "Temporal",IF(A53&lt;Cotización!$B$16,Tablas!Y53*Tablas!CF53,""),IF(Cotización!$B$4 = "Vitalicio",IF(A53&lt;Cotización!$B$16,Tablas!X53*Tablas!CF53,""),IF(A53&lt;Cotización!$B$16,Tablas!W53*Tablas!CF53,""))), ""),IFERROR(IF(Cotización!$B$4 = "Temporal",IF(A53&lt;Cotización!$B$16,Tablas!Y53*Tablas!CF53,""),IF(Cotización!$B$4 = "Vitalicio",IF(A53&lt;Cotización!$B$16,Tablas!X53*Tablas!CF53,""),IF(A53&lt;Cotización!$B$16,Tablas!W53*Tablas!CF53,""))), "")-IFERROR(IF(Cotización!$B$4 = "Temporal",IF(A53&lt;Cotización!$B$16,Tablas!Y53*Tablas!CF53,""),IF(Cotización!$B$4 = "Vitalicio",IF(A53&lt;Cotización!$B$16,Tablas!X53*Tablas!CF53,""),IF(A53&lt;Cotización!$B$16,Tablas!W53*Tablas!CF53,""))), "")*(0.2)),"")</f>
        <v>1.0656556631997479E-3</v>
      </c>
      <c r="H53" s="92">
        <f>IFERROR(IF(Cotización!$B$4="Temporal",Tablas!CG53*Tablas!AW53*Tablas!BK53*Cálculos!D53,IF(Cotización!$B$4="Vitalicio",Cálculos!D53*Tablas!AX53*Tablas!BJ53*Tablas!CG53,Tablas!CG53*D53*(Tablas!AY53*Tablas!BB53+Tablas!AY53*Tablas!AZ53)))," ")</f>
        <v>4.3396561760571721</v>
      </c>
      <c r="I53" s="92">
        <f>IFERROR(IF(Cotización!$B$4="Temporal",Tablas!CG53*E53*Tablas!M53*Tablas!Y53,IF(Cotización!$B$4="Vitalicio",Cálculos!E53*Tablas!K53*Tablas!X53*Tablas!CG53,Tablas!CG53*E53*(Tablas!M53*Tablas!W53+Tablas!L53*Tablas!W53)))," ")</f>
        <v>0.22584155657725416</v>
      </c>
      <c r="J53" s="92">
        <f>IFERROR(IF(Cotización!$B$4="Temporal",Tablas!CG53*F53*Tablas!BB53*Tablas!BK53,IF(Cotización!$B$4="Vitalicio",Tablas!CG53*F53*Tablas!BA53*Tablas!BJ53,Tablas!CG53*F53*(Tablas!BB53*Tablas!BK53+Tablas!AZ53*Tablas!BI53)))," ")</f>
        <v>120.42041815118615</v>
      </c>
      <c r="K53" s="92">
        <f>IFERROR((H53/G53)/(1-Tablas!CI53-Tablas!CJ53-Tablas!CK53),"")</f>
        <v>4627.5993673088451</v>
      </c>
      <c r="L53" s="92">
        <f>IFERROR((I53/G53)/(1-Tablas!CI53-Tablas!CJ53-Tablas!CK53), "")</f>
        <v>240.82650835220861</v>
      </c>
      <c r="M53" s="92">
        <f>IFERROR((J53/G53)/(1-Tablas!CI53-Tablas!CJ53-Tablas!CK53), "")</f>
        <v>128410.50724755717</v>
      </c>
      <c r="N53" s="92">
        <f t="shared" si="0"/>
        <v>133278.93312321822</v>
      </c>
      <c r="O53" s="92">
        <f>IFERROR(IF(Cotización!$B$4="Temporal",Tablas!CG53*Tablas!BR53*Tablas!CD53*Cálculos!D53,IF(Cotización!$B$4="Vitalicio",Tablas!CG53*Cálculos!D53*Tablas!BQ53*Tablas!CC53,Tablas!CG53*D53*(Tablas!BR53*Tablas!CD53+Tablas!BP53*Tablas!CB53)))," ")</f>
        <v>2.3094349629609106</v>
      </c>
      <c r="P53" s="92">
        <f>IFERROR(IF(Cotización!$B$4="Temporal",Tablas!CG53*E53*Tablas!AJ53*Tablas!AV53,IF(Cotización!$B$4="Vitalicio",Tablas!CG53*Cálculos!E53*Tablas!AI53*Tablas!AT53,Tablas!CG53*E53*(Tablas!AJ53*Tablas!AV53+Tablas!AH53*Tablas!AT53)))," ")</f>
        <v>0.7379884953160829</v>
      </c>
      <c r="Q53" s="92">
        <f>IFERROR(IF(Cotización!$B$4="Temporal",Tablas!CG53*F53*Tablas!BU53*Tablas!CD53,IF(Cotización!$B$4="Vitalicio",Tablas!CG53*F53*Tablas!BT53*Tablas!CC53,Tablas!CG53*F53*(Tablas!BU53*Tablas!CD53+Tablas!BS53*Tablas!CB53)))," ")</f>
        <v>121.42517385973333</v>
      </c>
      <c r="R53" s="92">
        <f>IFERROR(IF(Cotización!$B$4 = "Temporal",IF(A53&lt;Cotización!$B$16,Tablas!AV53*Tablas!CF53,""),IF(Cotización!$B$4 = "Vitalicio",IF(A53&lt;Cotización!$B$16,Tablas!AU53*Tablas!CF53,""),IF(A53&lt;Cotización!$B$16,Tablas!AT53*Tablas!CF53,""))), "")</f>
        <v>1.3349772912782402E-3</v>
      </c>
      <c r="S53" s="92">
        <f>IFERROR(K53*R53*Tablas!CF53,"")</f>
        <v>0.74550525962930092</v>
      </c>
      <c r="T53" s="92">
        <f t="shared" si="1"/>
        <v>0.32149791978802794</v>
      </c>
      <c r="U53" s="92">
        <f t="shared" si="2"/>
        <v>171.42511113700871</v>
      </c>
      <c r="V53" s="92">
        <f t="shared" si="3"/>
        <v>1.5639297033316097</v>
      </c>
      <c r="W53" s="92">
        <f t="shared" si="4"/>
        <v>0.41649057552805496</v>
      </c>
      <c r="X53" s="92">
        <f t="shared" si="5"/>
        <v>-49.999937277275379</v>
      </c>
      <c r="Y53" s="92">
        <f t="shared" si="6"/>
        <v>-48.01951699841571</v>
      </c>
      <c r="Z53" s="92">
        <f t="shared" si="7"/>
        <v>-4.8019516998415712</v>
      </c>
      <c r="AA53" s="92">
        <f>IFERROR(Z53/(IF(Cotización!$B$4="Temporal",Tablas!BR53*Tablas!CD53,IF(Cotización!$B$4="Vitalicio",Tablas!BQ53*Tablas!CC53,(Tablas!BR53*Tablas!CD53+Tablas!BP53*Tablas!CB53))))," ")</f>
        <v>-240527.95188623609</v>
      </c>
      <c r="AB53" s="92">
        <f t="shared" si="8"/>
        <v>-379.4677915924147</v>
      </c>
      <c r="AC53" s="92">
        <f t="shared" si="9"/>
        <v>-7.2172528756963255</v>
      </c>
      <c r="AD53" s="92">
        <f t="shared" si="10"/>
        <v>-48.436007573943769</v>
      </c>
    </row>
    <row r="54" spans="1:30" x14ac:dyDescent="0.3">
      <c r="A54" s="71">
        <v>51</v>
      </c>
      <c r="B54" s="71">
        <f t="shared" si="11"/>
        <v>52</v>
      </c>
      <c r="C54" s="71">
        <f t="shared" si="12"/>
        <v>13</v>
      </c>
      <c r="D54" s="72">
        <f>IFERROR(Cotización!$B$12,"")</f>
        <v>1000000</v>
      </c>
      <c r="E54" s="72">
        <f t="shared" si="13"/>
        <v>598956.00646616088</v>
      </c>
      <c r="F54" s="72">
        <f>IFERROR(IF(B54&lt;=110,D54*Tablas!CH54,""),"")</f>
        <v>1510000</v>
      </c>
      <c r="G54" s="92">
        <f>IFERROR(IF(Cotización!$B$5 = "Hombre",IFERROR(IF(Cotización!$B$4 = "Temporal",IF(A54&lt;Cotización!$B$16,Tablas!Y54*Tablas!CF54,""),IF(Cotización!$B$4 = "Vitalicio",IF(A54&lt;Cotización!$B$16,Tablas!X54*Tablas!CF54,""),IF(A54&lt;Cotización!$B$16,Tablas!W54*Tablas!CF54,""))), ""),IFERROR(IF(Cotización!$B$4 = "Temporal",IF(A54&lt;Cotización!$B$16,Tablas!Y54*Tablas!CF54,""),IF(Cotización!$B$4 = "Vitalicio",IF(A54&lt;Cotización!$B$16,Tablas!X54*Tablas!CF54,""),IF(A54&lt;Cotización!$B$16,Tablas!W54*Tablas!CF54,""))), "")-IFERROR(IF(Cotización!$B$4 = "Temporal",IF(A54&lt;Cotización!$B$16,Tablas!Y54*Tablas!CF54,""),IF(Cotización!$B$4 = "Vitalicio",IF(A54&lt;Cotización!$B$16,Tablas!X54*Tablas!CF54,""),IF(A54&lt;Cotización!$B$16,Tablas!W54*Tablas!CF54,""))), "")*(0.2)),"")</f>
        <v>9.5373597390630872E-4</v>
      </c>
      <c r="H54" s="92">
        <f>IFERROR(IF(Cotización!$B$4="Temporal",Tablas!CG54*Tablas!AW54*Tablas!BK54*Cálculos!D54,IF(Cotización!$B$4="Vitalicio",Cálculos!D54*Tablas!AX54*Tablas!BJ54*Tablas!CG54,Tablas!CG54*D54*(Tablas!AY54*Tablas!BB54+Tablas!AY54*Tablas!AZ54)))," ")</f>
        <v>4.1871308689770572</v>
      </c>
      <c r="I54" s="92">
        <f>IFERROR(IF(Cotización!$B$4="Temporal",Tablas!CG54*E54*Tablas!M54*Tablas!Y54,IF(Cotización!$B$4="Vitalicio",Cálculos!E54*Tablas!K54*Tablas!X54*Tablas!CG54,Tablas!CG54*E54*(Tablas!M54*Tablas!W54+Tablas!L54*Tablas!W54)))," ")</f>
        <v>0.22074981979070321</v>
      </c>
      <c r="J54" s="92">
        <f>IFERROR(IF(Cotización!$B$4="Temporal",Tablas!CG54*F54*Tablas!BB54*Tablas!BK54,IF(Cotización!$B$4="Vitalicio",Tablas!CG54*F54*Tablas!BA54*Tablas!BJ54,Tablas!CG54*F54*(Tablas!BB54*Tablas!BK54+Tablas!AZ54*Tablas!BI54)))," ")</f>
        <v>108.50986729030051</v>
      </c>
      <c r="K54" s="92">
        <f>IFERROR((H54/G54)/(1-Tablas!CI54-Tablas!CJ54-Tablas!CK54),"")</f>
        <v>4988.9103382700123</v>
      </c>
      <c r="L54" s="92">
        <f>IFERROR((I54/G54)/(1-Tablas!CI54-Tablas!CJ54-Tablas!CK54), "")</f>
        <v>263.02045304691808</v>
      </c>
      <c r="M54" s="92">
        <f>IFERROR((J54/G54)/(1-Tablas!CI54-Tablas!CJ54-Tablas!CK54), "")</f>
        <v>129288.05324423534</v>
      </c>
      <c r="N54" s="92">
        <f t="shared" si="0"/>
        <v>134539.98403555228</v>
      </c>
      <c r="O54" s="92">
        <f>IFERROR(IF(Cotización!$B$4="Temporal",Tablas!CG54*Tablas!BR54*Tablas!CD54*Cálculos!D54,IF(Cotización!$B$4="Vitalicio",Tablas!CG54*Cálculos!D54*Tablas!BQ54*Tablas!CC54,Tablas!CG54*D54*(Tablas!BR54*Tablas!CD54+Tablas!BP54*Tablas!CB54)))," ")</f>
        <v>2.2155003432883307</v>
      </c>
      <c r="P54" s="92">
        <f>IFERROR(IF(Cotización!$B$4="Temporal",Tablas!CG54*E54*Tablas!AJ54*Tablas!AV54,IF(Cotización!$B$4="Vitalicio",Tablas!CG54*Cálculos!E54*Tablas!AI54*Tablas!AT54,Tablas!CG54*E54*(Tablas!AJ54*Tablas!AV54+Tablas!AH54*Tablas!AT54)))," ")</f>
        <v>0.71892150176832037</v>
      </c>
      <c r="Q54" s="92">
        <f>IFERROR(IF(Cotización!$B$4="Temporal",Tablas!CG54*F54*Tablas!BU54*Tablas!CD54,IF(Cotización!$B$4="Vitalicio",Tablas!CG54*F54*Tablas!BT54*Tablas!CC54,Tablas!CG54*F54*(Tablas!BU54*Tablas!CD54+Tablas!BS54*Tablas!CB54)))," ")</f>
        <v>109.60434378934968</v>
      </c>
      <c r="R54" s="92">
        <f>IFERROR(IF(Cotización!$B$4 = "Temporal",IF(A54&lt;Cotización!$B$16,Tablas!AV54*Tablas!CF54,""),IF(Cotización!$B$4 = "Vitalicio",IF(A54&lt;Cotización!$B$16,Tablas!AU54*Tablas!CF54,""),IF(A54&lt;Cotización!$B$16,Tablas!AT54*Tablas!CF54,""))), "")</f>
        <v>1.1959341575537167E-3</v>
      </c>
      <c r="S54" s="92">
        <f>IFERROR(K54*R54*Tablas!CF54,"")</f>
        <v>0.69018651724660429</v>
      </c>
      <c r="T54" s="92">
        <f t="shared" si="1"/>
        <v>0.31455514393406286</v>
      </c>
      <c r="U54" s="92">
        <f t="shared" si="2"/>
        <v>154.61999903840467</v>
      </c>
      <c r="V54" s="92">
        <f t="shared" si="3"/>
        <v>1.5253138260417263</v>
      </c>
      <c r="W54" s="92">
        <f t="shared" si="4"/>
        <v>0.40436635783425751</v>
      </c>
      <c r="X54" s="92">
        <f t="shared" si="5"/>
        <v>-45.015655249054987</v>
      </c>
      <c r="Y54" s="92">
        <f t="shared" si="6"/>
        <v>-43.085975065179007</v>
      </c>
      <c r="Z54" s="92">
        <f t="shared" si="7"/>
        <v>-4.3085975065179012</v>
      </c>
      <c r="AA54" s="92">
        <f>IFERROR(Z54/(IF(Cotización!$B$4="Temporal",Tablas!BR54*Tablas!CD54,IF(Cotización!$B$4="Vitalicio",Tablas!BQ54*Tablas!CC54,(Tablas!BR54*Tablas!CD54+Tablas!BP54*Tablas!CB54))))," ")</f>
        <v>-215650.28078279286</v>
      </c>
      <c r="AB54" s="92">
        <f t="shared" si="8"/>
        <v>-354.91713974299461</v>
      </c>
      <c r="AC54" s="92">
        <f t="shared" si="9"/>
        <v>-7.1741595064038339</v>
      </c>
      <c r="AD54" s="92">
        <f t="shared" si="10"/>
        <v>-43.490341423013263</v>
      </c>
    </row>
    <row r="55" spans="1:30" x14ac:dyDescent="0.3">
      <c r="A55" s="71">
        <v>52</v>
      </c>
      <c r="B55" s="71">
        <f t="shared" si="11"/>
        <v>53</v>
      </c>
      <c r="C55" s="71">
        <f t="shared" si="12"/>
        <v>12</v>
      </c>
      <c r="D55" s="72">
        <f>IFERROR(Cotización!$B$12,"")</f>
        <v>1000000</v>
      </c>
      <c r="E55" s="72">
        <f t="shared" si="13"/>
        <v>592966.44640149921</v>
      </c>
      <c r="F55" s="72">
        <f>IFERROR(IF(B55&lt;=110,D55*Tablas!CH55,""),"")</f>
        <v>1520000</v>
      </c>
      <c r="G55" s="92">
        <f>IFERROR(IF(Cotización!$B$5 = "Hombre",IFERROR(IF(Cotización!$B$4 = "Temporal",IF(A55&lt;Cotización!$B$16,Tablas!Y55*Tablas!CF55,""),IF(Cotización!$B$4 = "Vitalicio",IF(A55&lt;Cotización!$B$16,Tablas!X55*Tablas!CF55,""),IF(A55&lt;Cotización!$B$16,Tablas!W55*Tablas!CF55,""))), ""),IFERROR(IF(Cotización!$B$4 = "Temporal",IF(A55&lt;Cotización!$B$16,Tablas!Y55*Tablas!CF55,""),IF(Cotización!$B$4 = "Vitalicio",IF(A55&lt;Cotización!$B$16,Tablas!X55*Tablas!CF55,""),IF(A55&lt;Cotización!$B$16,Tablas!W55*Tablas!CF55,""))), "")-IFERROR(IF(Cotización!$B$4 = "Temporal",IF(A55&lt;Cotización!$B$16,Tablas!Y55*Tablas!CF55,""),IF(Cotización!$B$4 = "Vitalicio",IF(A55&lt;Cotización!$B$16,Tablas!X55*Tablas!CF55,""),IF(A55&lt;Cotización!$B$16,Tablas!W55*Tablas!CF55,""))), "")*(0.2)),"")</f>
        <v>8.5331088914023347E-4</v>
      </c>
      <c r="H55" s="92">
        <f>IFERROR(IF(Cotización!$B$4="Temporal",Tablas!CG55*Tablas!AW55*Tablas!BK55*Cálculos!D55,IF(Cotización!$B$4="Vitalicio",Cálculos!D55*Tablas!AX55*Tablas!BJ55*Tablas!CG55,Tablas!CG55*D55*(Tablas!AY55*Tablas!BB55+Tablas!AY55*Tablas!AZ55)))," ")</f>
        <v>4.0388635153505321</v>
      </c>
      <c r="I55" s="92">
        <f>IFERROR(IF(Cotización!$B$4="Temporal",Tablas!CG55*E55*Tablas!M55*Tablas!Y55,IF(Cotización!$B$4="Vitalicio",Cálculos!E55*Tablas!K55*Tablas!X55*Tablas!CG55,Tablas!CG55*E55*(Tablas!M55*Tablas!W55+Tablas!L55*Tablas!W55)))," ")</f>
        <v>0.21570497098705585</v>
      </c>
      <c r="J55" s="92">
        <f>IFERROR(IF(Cotización!$B$4="Temporal",Tablas!CG55*F55*Tablas!BB55*Tablas!BK55,IF(Cotización!$B$4="Vitalicio",Tablas!CG55*F55*Tablas!BA55*Tablas!BJ55,Tablas!CG55*F55*(Tablas!BB55*Tablas!BK55+Tablas!AZ55*Tablas!BI55)))," ")</f>
        <v>97.745349947599493</v>
      </c>
      <c r="K55" s="92">
        <f>IFERROR((H55/G55)/(1-Tablas!CI55-Tablas!CJ55-Tablas!CK55),"")</f>
        <v>5378.5996282134529</v>
      </c>
      <c r="L55" s="92">
        <f>IFERROR((I55/G55)/(1-Tablas!CI55-Tablas!CJ55-Tablas!CK55), "")</f>
        <v>287.25671772399062</v>
      </c>
      <c r="M55" s="92">
        <f>IFERROR((J55/G55)/(1-Tablas!CI55-Tablas!CJ55-Tablas!CK55), "")</f>
        <v>130168.5736320615</v>
      </c>
      <c r="N55" s="92">
        <f t="shared" si="0"/>
        <v>135834.42997799895</v>
      </c>
      <c r="O55" s="92">
        <f>IFERROR(IF(Cotización!$B$4="Temporal",Tablas!CG55*Tablas!BR55*Tablas!CD55*Cálculos!D55,IF(Cotización!$B$4="Vitalicio",Tablas!CG55*Cálculos!D55*Tablas!BQ55*Tablas!CC55,Tablas!CG55*D55*(Tablas!BR55*Tablas!CD55+Tablas!BP55*Tablas!CB55)))," ")</f>
        <v>2.1291259860451701</v>
      </c>
      <c r="P55" s="92">
        <f>IFERROR(IF(Cotización!$B$4="Temporal",Tablas!CG55*E55*Tablas!AJ55*Tablas!AV55,IF(Cotización!$B$4="Vitalicio",Tablas!CG55*Cálculos!E55*Tablas!AI55*Tablas!AT55,Tablas!CG55*E55*(Tablas!AJ55*Tablas!AV55+Tablas!AH55*Tablas!AT55)))," ")</f>
        <v>0.69926965683391806</v>
      </c>
      <c r="Q55" s="92">
        <f>IFERROR(IF(Cotización!$B$4="Temporal",Tablas!CG55*F55*Tablas!BU55*Tablas!CD55,IF(Cotización!$B$4="Vitalicio",Tablas!CG55*F55*Tablas!BT55*Tablas!CC55,Tablas!CG55*F55*(Tablas!BU55*Tablas!CD55+Tablas!BS55*Tablas!CB55)))," ")</f>
        <v>98.916511554711036</v>
      </c>
      <c r="R55" s="92">
        <f>IFERROR(IF(Cotización!$B$4 = "Temporal",IF(A55&lt;Cotización!$B$16,Tablas!AV55*Tablas!CF55,""),IF(Cotización!$B$4 = "Vitalicio",IF(A55&lt;Cotización!$B$16,Tablas!AU55*Tablas!CF55,""),IF(A55&lt;Cotización!$B$16,Tablas!AT55*Tablas!CF55,""))), "")</f>
        <v>1.0711304377146946E-3</v>
      </c>
      <c r="S55" s="92">
        <f>IFERROR(K55*R55*Tablas!CF55,"")</f>
        <v>0.63884794470973805</v>
      </c>
      <c r="T55" s="92">
        <f t="shared" si="1"/>
        <v>0.30768941379218451</v>
      </c>
      <c r="U55" s="92">
        <f t="shared" si="2"/>
        <v>139.42752125120748</v>
      </c>
      <c r="V55" s="92">
        <f t="shared" si="3"/>
        <v>1.490278041335432</v>
      </c>
      <c r="W55" s="92">
        <f t="shared" si="4"/>
        <v>0.39158024304173356</v>
      </c>
      <c r="X55" s="92">
        <f t="shared" si="5"/>
        <v>-40.511009696496444</v>
      </c>
      <c r="Y55" s="92">
        <f t="shared" si="6"/>
        <v>-38.629151412119278</v>
      </c>
      <c r="Z55" s="92">
        <f t="shared" si="7"/>
        <v>-3.862915141211928</v>
      </c>
      <c r="AA55" s="92">
        <f>IFERROR(Z55/(IF(Cotización!$B$4="Temporal",Tablas!BR55*Tablas!CD55,IF(Cotización!$B$4="Vitalicio",Tablas!BQ55*Tablas!CC55,(Tablas!BR55*Tablas!CD55+Tablas!BP55*Tablas!CB55))))," ")</f>
        <v>-192855.55498878713</v>
      </c>
      <c r="AB55" s="92">
        <f t="shared" si="8"/>
        <v>-331.1133384740063</v>
      </c>
      <c r="AC55" s="92">
        <f t="shared" si="9"/>
        <v>-7.1270407962299505</v>
      </c>
      <c r="AD55" s="92">
        <f t="shared" si="10"/>
        <v>-39.020731655161015</v>
      </c>
    </row>
    <row r="56" spans="1:30" x14ac:dyDescent="0.3">
      <c r="A56" s="71">
        <v>53</v>
      </c>
      <c r="B56" s="71">
        <f t="shared" si="11"/>
        <v>54</v>
      </c>
      <c r="C56" s="71">
        <f t="shared" si="12"/>
        <v>11</v>
      </c>
      <c r="D56" s="72">
        <f>IFERROR(Cotización!$B$12,"")</f>
        <v>1000000</v>
      </c>
      <c r="E56" s="72">
        <f t="shared" si="13"/>
        <v>587036.78193748416</v>
      </c>
      <c r="F56" s="72">
        <f>IFERROR(IF(B56&lt;=110,D56*Tablas!CH56,""),"")</f>
        <v>1530000</v>
      </c>
      <c r="G56" s="92">
        <f>IFERROR(IF(Cotización!$B$5 = "Hombre",IFERROR(IF(Cotización!$B$4 = "Temporal",IF(A56&lt;Cotización!$B$16,Tablas!Y56*Tablas!CF56,""),IF(Cotización!$B$4 = "Vitalicio",IF(A56&lt;Cotización!$B$16,Tablas!X56*Tablas!CF56,""),IF(A56&lt;Cotización!$B$16,Tablas!W56*Tablas!CF56,""))), ""),IFERROR(IF(Cotización!$B$4 = "Temporal",IF(A56&lt;Cotización!$B$16,Tablas!Y56*Tablas!CF56,""),IF(Cotización!$B$4 = "Vitalicio",IF(A56&lt;Cotización!$B$16,Tablas!X56*Tablas!CF56,""),IF(A56&lt;Cotización!$B$16,Tablas!W56*Tablas!CF56,""))), "")-IFERROR(IF(Cotización!$B$4 = "Temporal",IF(A56&lt;Cotización!$B$16,Tablas!Y56*Tablas!CF56,""),IF(Cotización!$B$4 = "Vitalicio",IF(A56&lt;Cotización!$B$16,Tablas!X56*Tablas!CF56,""),IF(A56&lt;Cotización!$B$16,Tablas!W56*Tablas!CF56,""))), "")*(0.2)),"")</f>
        <v>7.6320922280359094E-4</v>
      </c>
      <c r="H56" s="92">
        <f>IFERROR(IF(Cotización!$B$4="Temporal",Tablas!CG56*Tablas!AW56*Tablas!BK56*Cálculos!D56,IF(Cotización!$B$4="Vitalicio",Cálculos!D56*Tablas!AX56*Tablas!BJ56*Tablas!CG56,Tablas!CG56*D56*(Tablas!AY56*Tablas!BB56+Tablas!AY56*Tablas!AZ56)))," ")</f>
        <v>3.8946998540878353</v>
      </c>
      <c r="I56" s="92">
        <f>IFERROR(IF(Cotización!$B$4="Temporal",Tablas!CG56*E56*Tablas!M56*Tablas!Y56,IF(Cotización!$B$4="Vitalicio",Cálculos!E56*Tablas!K56*Tablas!X56*Tablas!CG56,Tablas!CG56*E56*(Tablas!M56*Tablas!W56+Tablas!L56*Tablas!W56)))," ")</f>
        <v>0.21070373395991826</v>
      </c>
      <c r="J56" s="92">
        <f>IFERROR(IF(Cotización!$B$4="Temporal",Tablas!CG56*F56*Tablas!BB56*Tablas!BK56,IF(Cotización!$B$4="Vitalicio",Tablas!CG56*F56*Tablas!BA56*Tablas!BJ56,Tablas!CG56*F56*(Tablas!BB56*Tablas!BK56+Tablas!AZ56*Tablas!BI56)))," ")</f>
        <v>88.017977702207887</v>
      </c>
      <c r="K56" s="92">
        <f>IFERROR((H56/G56)/(1-Tablas!CI56-Tablas!CJ56-Tablas!CK56),"")</f>
        <v>5798.9279433473757</v>
      </c>
      <c r="L56" s="92">
        <f>IFERROR((I56/G56)/(1-Tablas!CI56-Tablas!CJ56-Tablas!CK56), "")</f>
        <v>313.7227042914115</v>
      </c>
      <c r="M56" s="92">
        <f>IFERROR((J56/G56)/(1-Tablas!CI56-Tablas!CJ56-Tablas!CK56), "")</f>
        <v>131052.43780943447</v>
      </c>
      <c r="N56" s="92">
        <f t="shared" si="0"/>
        <v>137165.08845707326</v>
      </c>
      <c r="O56" s="92">
        <f>IFERROR(IF(Cotización!$B$4="Temporal",Tablas!CG56*Tablas!BR56*Tablas!CD56*Cálculos!D56,IF(Cotización!$B$4="Vitalicio",Tablas!CG56*Cálculos!D56*Tablas!BQ56*Tablas!CC56,Tablas!CG56*D56*(Tablas!BR56*Tablas!CD56+Tablas!BP56*Tablas!CB56)))," ")</f>
        <v>2.0483507221537027</v>
      </c>
      <c r="P56" s="92">
        <f>IFERROR(IF(Cotización!$B$4="Temporal",Tablas!CG56*E56*Tablas!AJ56*Tablas!AV56,IF(Cotización!$B$4="Vitalicio",Tablas!CG56*Cálculos!E56*Tablas!AI56*Tablas!AT56,Tablas!CG56*E56*(Tablas!AJ56*Tablas!AV56+Tablas!AH56*Tablas!AT56)))," ")</f>
        <v>0.67831687461961343</v>
      </c>
      <c r="Q56" s="92">
        <f>IFERROR(IF(Cotización!$B$4="Temporal",Tablas!CG56*F56*Tablas!BU56*Tablas!CD56,IF(Cotización!$B$4="Vitalicio",Tablas!CG56*F56*Tablas!BT56*Tablas!CC56,Tablas!CG56*F56*(Tablas!BU56*Tablas!CD56+Tablas!BS56*Tablas!CB56)))," ")</f>
        <v>89.253734172774941</v>
      </c>
      <c r="R56" s="92">
        <f>IFERROR(IF(Cotización!$B$4 = "Temporal",IF(A56&lt;Cotización!$B$16,Tablas!AV56*Tablas!CF56,""),IF(Cotización!$B$4 = "Vitalicio",IF(A56&lt;Cotización!$B$16,Tablas!AU56*Tablas!CF56,""),IF(A56&lt;Cotización!$B$16,Tablas!AT56*Tablas!CF56,""))), "")</f>
        <v>9.5911349563222075E-4</v>
      </c>
      <c r="S56" s="92">
        <f>IFERROR(K56*R56*Tablas!CF56,"")</f>
        <v>0.59120222479233808</v>
      </c>
      <c r="T56" s="92">
        <f t="shared" si="1"/>
        <v>0.3008956795721292</v>
      </c>
      <c r="U56" s="92">
        <f t="shared" si="2"/>
        <v>125.69416173853091</v>
      </c>
      <c r="V56" s="92">
        <f t="shared" si="3"/>
        <v>1.4571484973613646</v>
      </c>
      <c r="W56" s="92">
        <f t="shared" si="4"/>
        <v>0.37742119504748423</v>
      </c>
      <c r="X56" s="92">
        <f t="shared" si="5"/>
        <v>-36.440427565755968</v>
      </c>
      <c r="Y56" s="92">
        <f t="shared" si="6"/>
        <v>-34.605857873347119</v>
      </c>
      <c r="Z56" s="92">
        <f t="shared" si="7"/>
        <v>-3.4605857873347121</v>
      </c>
      <c r="AA56" s="92">
        <f>IFERROR(Z56/(IF(Cotización!$B$4="Temporal",Tablas!BR56*Tablas!CD56,IF(Cotización!$B$4="Vitalicio",Tablas!BQ56*Tablas!CC56,(Tablas!BR56*Tablas!CD56+Tablas!BP56*Tablas!CB56))))," ")</f>
        <v>-172145.6558141672</v>
      </c>
      <c r="AB56" s="92">
        <f t="shared" si="8"/>
        <v>-308.32459468881649</v>
      </c>
      <c r="AC56" s="92">
        <f t="shared" si="9"/>
        <v>-7.0759718015386825</v>
      </c>
      <c r="AD56" s="92">
        <f t="shared" si="10"/>
        <v>-34.983279068394602</v>
      </c>
    </row>
    <row r="57" spans="1:30" x14ac:dyDescent="0.3">
      <c r="A57" s="71">
        <v>54</v>
      </c>
      <c r="B57" s="71">
        <f t="shared" si="11"/>
        <v>55</v>
      </c>
      <c r="C57" s="71">
        <f t="shared" si="12"/>
        <v>10</v>
      </c>
      <c r="D57" s="72">
        <f>IFERROR(Cotización!$B$12,"")</f>
        <v>1000000</v>
      </c>
      <c r="E57" s="72">
        <f t="shared" si="13"/>
        <v>581166.41411810927</v>
      </c>
      <c r="F57" s="72">
        <f>IFERROR(IF(B57&lt;=110,D57*Tablas!CH57,""),"")</f>
        <v>1540000</v>
      </c>
      <c r="G57" s="92">
        <f>IFERROR(IF(Cotización!$B$5 = "Hombre",IFERROR(IF(Cotización!$B$4 = "Temporal",IF(A57&lt;Cotización!$B$16,Tablas!Y57*Tablas!CF57,""),IF(Cotización!$B$4 = "Vitalicio",IF(A57&lt;Cotización!$B$16,Tablas!X57*Tablas!CF57,""),IF(A57&lt;Cotización!$B$16,Tablas!W57*Tablas!CF57,""))), ""),IFERROR(IF(Cotización!$B$4 = "Temporal",IF(A57&lt;Cotización!$B$16,Tablas!Y57*Tablas!CF57,""),IF(Cotización!$B$4 = "Vitalicio",IF(A57&lt;Cotización!$B$16,Tablas!X57*Tablas!CF57,""),IF(A57&lt;Cotización!$B$16,Tablas!W57*Tablas!CF57,""))), "")-IFERROR(IF(Cotización!$B$4 = "Temporal",IF(A57&lt;Cotización!$B$16,Tablas!Y57*Tablas!CF57,""),IF(Cotización!$B$4 = "Vitalicio",IF(A57&lt;Cotización!$B$16,Tablas!X57*Tablas!CF57,""),IF(A57&lt;Cotización!$B$16,Tablas!W57*Tablas!CF57,""))), "")*(0.2)),"")</f>
        <v>6.8237891893958445E-4</v>
      </c>
      <c r="H57" s="92">
        <f>IFERROR(IF(Cotización!$B$4="Temporal",Tablas!CG57*Tablas!AW57*Tablas!BK57*Cálculos!D57,IF(Cotización!$B$4="Vitalicio",Cálculos!D57*Tablas!AX57*Tablas!BJ57*Tablas!CG57,Tablas!CG57*D57*(Tablas!AY57*Tablas!BB57+Tablas!AY57*Tablas!AZ57)))," ")</f>
        <v>3.7544904588414103</v>
      </c>
      <c r="I57" s="92">
        <f>IFERROR(IF(Cotización!$B$4="Temporal",Tablas!CG57*E57*Tablas!M57*Tablas!Y57,IF(Cotización!$B$4="Vitalicio",Cálculos!E57*Tablas!K57*Tablas!X57*Tablas!CG57,Tablas!CG57*E57*(Tablas!M57*Tablas!W57+Tablas!L57*Tablas!W57)))," ")</f>
        <v>0.2057428160261385</v>
      </c>
      <c r="J57" s="92">
        <f>IFERROR(IF(Cotización!$B$4="Temporal",Tablas!CG57*F57*Tablas!BB57*Tablas!BK57,IF(Cotización!$B$4="Vitalicio",Tablas!CG57*F57*Tablas!BA57*Tablas!BJ57,Tablas!CG57*F57*(Tablas!BB57*Tablas!BK57+Tablas!AZ57*Tablas!BI57)))," ")</f>
        <v>79.229141295710065</v>
      </c>
      <c r="K57" s="92">
        <f>IFERROR((H57/G57)/(1-Tablas!CI57-Tablas!CJ57-Tablas!CK57),"")</f>
        <v>6252.342081627733</v>
      </c>
      <c r="L57" s="92">
        <f>IFERROR((I57/G57)/(1-Tablas!CI57-Tablas!CJ57-Tablas!CK57), "")</f>
        <v>342.62291534222669</v>
      </c>
      <c r="M57" s="92">
        <f>IFERROR((J57/G57)/(1-Tablas!CI57-Tablas!CJ57-Tablas!CK57), "")</f>
        <v>131940.05941548245</v>
      </c>
      <c r="N57" s="92">
        <f t="shared" si="0"/>
        <v>138535.02441245242</v>
      </c>
      <c r="O57" s="92">
        <f>IFERROR(IF(Cotización!$B$4="Temporal",Tablas!CG57*Tablas!BR57*Tablas!CD57*Cálculos!D57,IF(Cotización!$B$4="Vitalicio",Tablas!CG57*Cálculos!D57*Tablas!BQ57*Tablas!CC57,Tablas!CG57*D57*(Tablas!BR57*Tablas!CD57+Tablas!BP57*Tablas!CB57)))," ")</f>
        <v>1.9749054257307963</v>
      </c>
      <c r="P57" s="92">
        <f>IFERROR(IF(Cotización!$B$4="Temporal",Tablas!CG57*E57*Tablas!AJ57*Tablas!AV57,IF(Cotización!$B$4="Vitalicio",Tablas!CG57*Cálculos!E57*Tablas!AI57*Tablas!AT57,Tablas!CG57*E57*(Tablas!AJ57*Tablas!AV57+Tablas!AH57*Tablas!AT57)))," ")</f>
        <v>0.65708491387054435</v>
      </c>
      <c r="Q57" s="92">
        <f>IFERROR(IF(Cotización!$B$4="Temporal",Tablas!CG57*F57*Tablas!BU57*Tablas!CD57,IF(Cotización!$B$4="Vitalicio",Tablas!CG57*F57*Tablas!BT57*Tablas!CC57,Tablas!CG57*F57*(Tablas!BU57*Tablas!CD57+Tablas!BS57*Tablas!CB57)))," ")</f>
        <v>80.518241776578321</v>
      </c>
      <c r="R57" s="92">
        <f>IFERROR(IF(Cotización!$B$4 = "Temporal",IF(A57&lt;Cotización!$B$16,Tablas!AV57*Tablas!CF57,""),IF(Cotización!$B$4 = "Vitalicio",IF(A57&lt;Cotización!$B$16,Tablas!AU57*Tablas!CF57,""),IF(A57&lt;Cotización!$B$16,Tablas!AT57*Tablas!CF57,""))), "")</f>
        <v>8.5858140425740595E-4</v>
      </c>
      <c r="S57" s="92">
        <f>IFERROR(K57*R57*Tablas!CF57,"")</f>
        <v>0.54698444532446577</v>
      </c>
      <c r="T57" s="92">
        <f t="shared" si="1"/>
        <v>0.2941696637852953</v>
      </c>
      <c r="U57" s="92">
        <f t="shared" si="2"/>
        <v>113.2812814907505</v>
      </c>
      <c r="V57" s="92">
        <f t="shared" si="3"/>
        <v>1.4279209804063306</v>
      </c>
      <c r="W57" s="92">
        <f t="shared" si="4"/>
        <v>0.36291525008524905</v>
      </c>
      <c r="X57" s="92">
        <f t="shared" si="5"/>
        <v>-32.76303971417218</v>
      </c>
      <c r="Y57" s="92">
        <f t="shared" si="6"/>
        <v>-30.972203483680602</v>
      </c>
      <c r="Z57" s="92">
        <f t="shared" si="7"/>
        <v>-3.0972203483680603</v>
      </c>
      <c r="AA57" s="92">
        <f>IFERROR(Z57/(IF(Cotización!$B$4="Temporal",Tablas!BR57*Tablas!CD57,IF(Cotización!$B$4="Vitalicio",Tablas!BQ57*Tablas!CC57,(Tablas!BR57*Tablas!CD57+Tablas!BP57*Tablas!CB57))))," ")</f>
        <v>-153182.44231663144</v>
      </c>
      <c r="AB57" s="92">
        <f t="shared" si="8"/>
        <v>-286.21254780745159</v>
      </c>
      <c r="AC57" s="92">
        <f t="shared" si="9"/>
        <v>-7.0200578292010407</v>
      </c>
      <c r="AD57" s="92">
        <f t="shared" si="10"/>
        <v>-31.335118733765849</v>
      </c>
    </row>
    <row r="58" spans="1:30" x14ac:dyDescent="0.3">
      <c r="A58" s="71">
        <v>55</v>
      </c>
      <c r="B58" s="71">
        <f t="shared" si="11"/>
        <v>56</v>
      </c>
      <c r="C58" s="71">
        <f t="shared" si="12"/>
        <v>9</v>
      </c>
      <c r="D58" s="72">
        <f>IFERROR(Cotización!$B$12,"")</f>
        <v>1000000</v>
      </c>
      <c r="E58" s="72">
        <f t="shared" si="13"/>
        <v>575354.74997692823</v>
      </c>
      <c r="F58" s="72">
        <f>IFERROR(IF(B58&lt;=110,D58*Tablas!CH58,""),"")</f>
        <v>1550000</v>
      </c>
      <c r="G58" s="92">
        <f>IFERROR(IF(Cotización!$B$5 = "Hombre",IFERROR(IF(Cotización!$B$4 = "Temporal",IF(A58&lt;Cotización!$B$16,Tablas!Y58*Tablas!CF58,""),IF(Cotización!$B$4 = "Vitalicio",IF(A58&lt;Cotización!$B$16,Tablas!X58*Tablas!CF58,""),IF(A58&lt;Cotización!$B$16,Tablas!W58*Tablas!CF58,""))), ""),IFERROR(IF(Cotización!$B$4 = "Temporal",IF(A58&lt;Cotización!$B$16,Tablas!Y58*Tablas!CF58,""),IF(Cotización!$B$4 = "Vitalicio",IF(A58&lt;Cotización!$B$16,Tablas!X58*Tablas!CF58,""),IF(A58&lt;Cotización!$B$16,Tablas!W58*Tablas!CF58,""))), "")-IFERROR(IF(Cotización!$B$4 = "Temporal",IF(A58&lt;Cotización!$B$16,Tablas!Y58*Tablas!CF58,""),IF(Cotización!$B$4 = "Vitalicio",IF(A58&lt;Cotización!$B$16,Tablas!X58*Tablas!CF58,""),IF(A58&lt;Cotización!$B$16,Tablas!W58*Tablas!CF58,""))), "")*(0.2)),"")</f>
        <v>6.0987494330929878E-4</v>
      </c>
      <c r="H58" s="92">
        <f>IFERROR(IF(Cotización!$B$4="Temporal",Tablas!CG58*Tablas!AW58*Tablas!BK58*Cálculos!D58,IF(Cotización!$B$4="Vitalicio",Cálculos!D58*Tablas!AX58*Tablas!BJ58*Tablas!CG58,Tablas!CG58*D58*(Tablas!AY58*Tablas!BB58+Tablas!AY58*Tablas!AZ58)))," ")</f>
        <v>3.6180906678262801</v>
      </c>
      <c r="I58" s="92">
        <f>IFERROR(IF(Cotización!$B$4="Temporal",Tablas!CG58*E58*Tablas!M58*Tablas!Y58,IF(Cotización!$B$4="Vitalicio",Cálculos!E58*Tablas!K58*Tablas!X58*Tablas!CG58,Tablas!CG58*E58*(Tablas!M58*Tablas!W58+Tablas!L58*Tablas!W58)))," ")</f>
        <v>0.20081891261413862</v>
      </c>
      <c r="J58" s="92">
        <f>IFERROR(IF(Cotización!$B$4="Temporal",Tablas!CG58*F58*Tablas!BB58*Tablas!BK58,IF(Cotización!$B$4="Vitalicio",Tablas!CG58*F58*Tablas!BA58*Tablas!BJ58,Tablas!CG58*F58*(Tablas!BB58*Tablas!BK58+Tablas!AZ58*Tablas!BI58)))," ")</f>
        <v>71.289546607128713</v>
      </c>
      <c r="K58" s="92">
        <f>IFERROR((H58/G58)/(1-Tablas!CI58-Tablas!CJ58-Tablas!CK58),"")</f>
        <v>6741.4913714519907</v>
      </c>
      <c r="L58" s="92">
        <f>IFERROR((I58/G58)/(1-Tablas!CI58-Tablas!CJ58-Tablas!CK58), "")</f>
        <v>374.18049764517104</v>
      </c>
      <c r="M58" s="92">
        <f>IFERROR((J58/G58)/(1-Tablas!CI58-Tablas!CJ58-Tablas!CK58), "")</f>
        <v>132831.90153314263</v>
      </c>
      <c r="N58" s="92">
        <f t="shared" si="0"/>
        <v>139947.5734022398</v>
      </c>
      <c r="O58" s="92">
        <f>IFERROR(IF(Cotización!$B$4="Temporal",Tablas!CG58*Tablas!BR58*Tablas!CD58*Cálculos!D58,IF(Cotización!$B$4="Vitalicio",Tablas!CG58*Cálculos!D58*Tablas!BQ58*Tablas!CC58,Tablas!CG58*D58*(Tablas!BR58*Tablas!CD58+Tablas!BP58*Tablas!CB58)))," ")</f>
        <v>1.9066526691564989</v>
      </c>
      <c r="P58" s="92">
        <f>IFERROR(IF(Cotización!$B$4="Temporal",Tablas!CG58*E58*Tablas!AJ58*Tablas!AV58,IF(Cotización!$B$4="Vitalicio",Tablas!CG58*Cálculos!E58*Tablas!AI58*Tablas!AT58,Tablas!CG58*E58*(Tablas!AJ58*Tablas!AV58+Tablas!AH58*Tablas!AT58)))," ")</f>
        <v>0.63498445766600908</v>
      </c>
      <c r="Q58" s="92">
        <f>IFERROR(IF(Cotización!$B$4="Temporal",Tablas!CG58*F58*Tablas!BU58*Tablas!CD58,IF(Cotización!$B$4="Vitalicio",Tablas!CG58*F58*Tablas!BT58*Tablas!CC58,Tablas!CG58*F58*(Tablas!BU58*Tablas!CD58+Tablas!BS58*Tablas!CB58)))," ")</f>
        <v>72.621511391720475</v>
      </c>
      <c r="R58" s="92">
        <f>IFERROR(IF(Cotización!$B$4 = "Temporal",IF(A58&lt;Cotización!$B$16,Tablas!AV58*Tablas!CF58,""),IF(Cotización!$B$4 = "Vitalicio",IF(A58&lt;Cotización!$B$16,Tablas!AU58*Tablas!CF58,""),IF(A58&lt;Cotización!$B$16,Tablas!AT58*Tablas!CF58,""))), "")</f>
        <v>7.6836125548890462E-4</v>
      </c>
      <c r="S58" s="92">
        <f>IFERROR(K58*R58*Tablas!CF58,"")</f>
        <v>0.50594653872645678</v>
      </c>
      <c r="T58" s="92">
        <f t="shared" si="1"/>
        <v>0.28750579695010675</v>
      </c>
      <c r="U58" s="92">
        <f t="shared" si="2"/>
        <v>102.06288663098402</v>
      </c>
      <c r="V58" s="92">
        <f t="shared" si="3"/>
        <v>1.4007061304300421</v>
      </c>
      <c r="W58" s="92">
        <f t="shared" si="4"/>
        <v>0.34747866071590233</v>
      </c>
      <c r="X58" s="92">
        <f t="shared" si="5"/>
        <v>-29.44137523926355</v>
      </c>
      <c r="Y58" s="92">
        <f t="shared" si="6"/>
        <v>-27.693190448117605</v>
      </c>
      <c r="Z58" s="92">
        <f t="shared" si="7"/>
        <v>-2.7693190448117608</v>
      </c>
      <c r="AA58" s="92">
        <f>IFERROR(Z58/(IF(Cotización!$B$4="Temporal",Tablas!BR58*Tablas!CD58,IF(Cotización!$B$4="Vitalicio",Tablas!BQ58*Tablas!CC58,(Tablas!BR58*Tablas!CD58+Tablas!BP58*Tablas!CB58))))," ")</f>
        <v>-135993.14482437793</v>
      </c>
      <c r="AB58" s="92">
        <f t="shared" si="8"/>
        <v>-265.07225665896198</v>
      </c>
      <c r="AC58" s="92">
        <f t="shared" si="9"/>
        <v>-6.9593804369068355</v>
      </c>
      <c r="AD58" s="92">
        <f t="shared" si="10"/>
        <v>-28.040669108833509</v>
      </c>
    </row>
    <row r="59" spans="1:30" x14ac:dyDescent="0.3">
      <c r="A59" s="71">
        <v>56</v>
      </c>
      <c r="B59" s="71">
        <f t="shared" si="11"/>
        <v>57</v>
      </c>
      <c r="C59" s="71">
        <f t="shared" si="12"/>
        <v>8</v>
      </c>
      <c r="D59" s="72">
        <f>IFERROR(Cotización!$B$12,"")</f>
        <v>1000000</v>
      </c>
      <c r="E59" s="72">
        <f t="shared" si="13"/>
        <v>569601.20247715898</v>
      </c>
      <c r="F59" s="72">
        <f>IFERROR(IF(B59&lt;=110,D59*Tablas!CH59,""),"")</f>
        <v>1560000</v>
      </c>
      <c r="G59" s="92">
        <f>IFERROR(IF(Cotización!$B$5 = "Hombre",IFERROR(IF(Cotización!$B$4 = "Temporal",IF(A59&lt;Cotización!$B$16,Tablas!Y59*Tablas!CF59,""),IF(Cotización!$B$4 = "Vitalicio",IF(A59&lt;Cotización!$B$16,Tablas!X59*Tablas!CF59,""),IF(A59&lt;Cotización!$B$16,Tablas!W59*Tablas!CF59,""))), ""),IFERROR(IF(Cotización!$B$4 = "Temporal",IF(A59&lt;Cotización!$B$16,Tablas!Y59*Tablas!CF59,""),IF(Cotización!$B$4 = "Vitalicio",IF(A59&lt;Cotización!$B$16,Tablas!X59*Tablas!CF59,""),IF(A59&lt;Cotización!$B$16,Tablas!W59*Tablas!CF59,""))), "")-IFERROR(IF(Cotización!$B$4 = "Temporal",IF(A59&lt;Cotización!$B$16,Tablas!Y59*Tablas!CF59,""),IF(Cotización!$B$4 = "Vitalicio",IF(A59&lt;Cotización!$B$16,Tablas!X59*Tablas!CF59,""),IF(A59&lt;Cotización!$B$16,Tablas!W59*Tablas!CF59,""))), "")*(0.2)),"")</f>
        <v>5.4484840534728852E-4</v>
      </c>
      <c r="H59" s="92">
        <f>IFERROR(IF(Cotización!$B$4="Temporal",Tablas!CG59*Tablas!AW59*Tablas!BK59*Cálculos!D59,IF(Cotización!$B$4="Vitalicio",Cálculos!D59*Tablas!AX59*Tablas!BJ59*Tablas!CG59,Tablas!CG59*D59*(Tablas!AY59*Tablas!BB59+Tablas!AY59*Tablas!AZ59)))," ")</f>
        <v>3.4853605284038185</v>
      </c>
      <c r="I59" s="92">
        <f>IFERROR(IF(Cotización!$B$4="Temporal",Tablas!CG59*E59*Tablas!M59*Tablas!Y59,IF(Cotización!$B$4="Vitalicio",Cálculos!E59*Tablas!K59*Tablas!X59*Tablas!CG59,Tablas!CG59*E59*(Tablas!M59*Tablas!W59+Tablas!L59*Tablas!W59)))," ")</f>
        <v>0.19592871316806978</v>
      </c>
      <c r="J59" s="92">
        <f>IFERROR(IF(Cotización!$B$4="Temporal",Tablas!CG59*F59*Tablas!BB59*Tablas!BK59,IF(Cotización!$B$4="Vitalicio",Tablas!CG59*F59*Tablas!BA59*Tablas!BJ59,Tablas!CG59*F59*(Tablas!BB59*Tablas!BK59+Tablas!AZ59*Tablas!BI59)))," ")</f>
        <v>64.118340388861043</v>
      </c>
      <c r="K59" s="92">
        <f>IFERROR((H59/G59)/(1-Tablas!CI59-Tablas!CJ59-Tablas!CK59),"")</f>
        <v>7269.2457667573108</v>
      </c>
      <c r="L59" s="92">
        <f>IFERROR((I59/G59)/(1-Tablas!CI59-Tablas!CJ59-Tablas!CK59), "")</f>
        <v>408.6389219067276</v>
      </c>
      <c r="M59" s="92">
        <f>IFERROR((J59/G59)/(1-Tablas!CI59-Tablas!CJ59-Tablas!CK59), "")</f>
        <v>133728.48250412918</v>
      </c>
      <c r="N59" s="92">
        <f t="shared" si="0"/>
        <v>141406.36719279323</v>
      </c>
      <c r="O59" s="92">
        <f>IFERROR(IF(Cotización!$B$4="Temporal",Tablas!CG59*Tablas!BR59*Tablas!CD59*Cálculos!D59,IF(Cotización!$B$4="Vitalicio",Tablas!CG59*Cálculos!D59*Tablas!BQ59*Tablas!CC59,Tablas!CG59*D59*(Tablas!BR59*Tablas!CD59+Tablas!BP59*Tablas!CB59)))," ")</f>
        <v>1.8439085728679934</v>
      </c>
      <c r="P59" s="92">
        <f>IFERROR(IF(Cotización!$B$4="Temporal",Tablas!CG59*E59*Tablas!AJ59*Tablas!AV59,IF(Cotización!$B$4="Vitalicio",Tablas!CG59*Cálculos!E59*Tablas!AI59*Tablas!AT59,Tablas!CG59*E59*(Tablas!AJ59*Tablas!AV59+Tablas!AH59*Tablas!AT59)))," ")</f>
        <v>0.61280167215286285</v>
      </c>
      <c r="Q59" s="92">
        <f>IFERROR(IF(Cotización!$B$4="Temporal",Tablas!CG59*F59*Tablas!BU59*Tablas!CD59,IF(Cotización!$B$4="Vitalicio",Tablas!CG59*F59*Tablas!BT59*Tablas!CC59,Tablas!CG59*F59*(Tablas!BU59*Tablas!CD59+Tablas!BS59*Tablas!CB59)))," ")</f>
        <v>65.483451563650902</v>
      </c>
      <c r="R59" s="92">
        <f>IFERROR(IF(Cotización!$B$4 = "Temporal",IF(A59&lt;Cotización!$B$16,Tablas!AV59*Tablas!CF59,""),IF(Cotización!$B$4 = "Vitalicio",IF(A59&lt;Cotización!$B$16,Tablas!AU59*Tablas!CF59,""),IF(A59&lt;Cotización!$B$16,Tablas!AT59*Tablas!CF59,""))), "")</f>
        <v>6.874023919391267E-4</v>
      </c>
      <c r="S59" s="92">
        <f>IFERROR(K59*R59*Tablas!CF59,"")</f>
        <v>0.4678600915920888</v>
      </c>
      <c r="T59" s="92">
        <f t="shared" si="1"/>
        <v>0.28089937235811058</v>
      </c>
      <c r="U59" s="92">
        <f t="shared" si="2"/>
        <v>91.925278743728057</v>
      </c>
      <c r="V59" s="92">
        <f t="shared" si="3"/>
        <v>1.3760484812759046</v>
      </c>
      <c r="W59" s="92">
        <f t="shared" si="4"/>
        <v>0.33190229979475228</v>
      </c>
      <c r="X59" s="92">
        <f t="shared" si="5"/>
        <v>-26.441827180077155</v>
      </c>
      <c r="Y59" s="92">
        <f t="shared" si="6"/>
        <v>-24.733876399006498</v>
      </c>
      <c r="Z59" s="92">
        <f t="shared" si="7"/>
        <v>-2.47338763990065</v>
      </c>
      <c r="AA59" s="92">
        <f>IFERROR(Z59/(IF(Cotización!$B$4="Temporal",Tablas!BR59*Tablas!CD59,IF(Cotización!$B$4="Vitalicio",Tablas!BQ59*Tablas!CC59,(Tablas!BR59*Tablas!CD59+Tablas!BP59*Tablas!CB59))))," ")</f>
        <v>-120392.88858359943</v>
      </c>
      <c r="AB59" s="92">
        <f t="shared" si="8"/>
        <v>-244.80240014274511</v>
      </c>
      <c r="AC59" s="92">
        <f t="shared" si="9"/>
        <v>-6.8932414755674198</v>
      </c>
      <c r="AD59" s="92">
        <f t="shared" si="10"/>
        <v>-25.06577869880125</v>
      </c>
    </row>
    <row r="60" spans="1:30" x14ac:dyDescent="0.3">
      <c r="A60" s="71">
        <v>57</v>
      </c>
      <c r="B60" s="71">
        <f t="shared" si="11"/>
        <v>58</v>
      </c>
      <c r="C60" s="71">
        <f t="shared" si="12"/>
        <v>7</v>
      </c>
      <c r="D60" s="72">
        <f>IFERROR(Cotización!$B$12,"")</f>
        <v>1000000</v>
      </c>
      <c r="E60" s="72">
        <f t="shared" si="13"/>
        <v>563905.19045238744</v>
      </c>
      <c r="F60" s="72">
        <f>IFERROR(IF(B60&lt;=110,D60*Tablas!CH60,""),"")</f>
        <v>1570000</v>
      </c>
      <c r="G60" s="92">
        <f>IFERROR(IF(Cotización!$B$5 = "Hombre",IFERROR(IF(Cotización!$B$4 = "Temporal",IF(A60&lt;Cotización!$B$16,Tablas!Y60*Tablas!CF60,""),IF(Cotización!$B$4 = "Vitalicio",IF(A60&lt;Cotización!$B$16,Tablas!X60*Tablas!CF60,""),IF(A60&lt;Cotización!$B$16,Tablas!W60*Tablas!CF60,""))), ""),IFERROR(IF(Cotización!$B$4 = "Temporal",IF(A60&lt;Cotización!$B$16,Tablas!Y60*Tablas!CF60,""),IF(Cotización!$B$4 = "Vitalicio",IF(A60&lt;Cotización!$B$16,Tablas!X60*Tablas!CF60,""),IF(A60&lt;Cotización!$B$16,Tablas!W60*Tablas!CF60,""))), "")-IFERROR(IF(Cotización!$B$4 = "Temporal",IF(A60&lt;Cotización!$B$16,Tablas!Y60*Tablas!CF60,""),IF(Cotización!$B$4 = "Vitalicio",IF(A60&lt;Cotización!$B$16,Tablas!X60*Tablas!CF60,""),IF(A60&lt;Cotización!$B$16,Tablas!W60*Tablas!CF60,""))), "")*(0.2)),"")</f>
        <v>4.8653678546004892E-4</v>
      </c>
      <c r="H60" s="92">
        <f>IFERROR(IF(Cotización!$B$4="Temporal",Tablas!CG60*Tablas!AW60*Tablas!BK60*Cálculos!D60,IF(Cotización!$B$4="Vitalicio",Cálculos!D60*Tablas!AX60*Tablas!BJ60*Tablas!CG60,Tablas!CG60*D60*(Tablas!AY60*Tablas!BB60+Tablas!AY60*Tablas!AZ60)))," ")</f>
        <v>3.3561647572504554</v>
      </c>
      <c r="I60" s="92">
        <f>IFERROR(IF(Cotización!$B$4="Temporal",Tablas!CG60*E60*Tablas!M60*Tablas!Y60,IF(Cotización!$B$4="Vitalicio",Cálculos!E60*Tablas!K60*Tablas!X60*Tablas!CG60,Tablas!CG60*E60*(Tablas!M60*Tablas!W60+Tablas!L60*Tablas!W60)))," ")</f>
        <v>0.19106890855612019</v>
      </c>
      <c r="J60" s="92">
        <f>IFERROR(IF(Cotización!$B$4="Temporal",Tablas!CG60*F60*Tablas!BB60*Tablas!BK60,IF(Cotización!$B$4="Vitalicio",Tablas!CG60*F60*Tablas!BA60*Tablas!BJ60,Tablas!CG60*F60*(Tablas!BB60*Tablas!BK60+Tablas!AZ60*Tablas!BI60)))," ")</f>
        <v>57.642317473427575</v>
      </c>
      <c r="K60" s="92">
        <f>IFERROR((H60/G60)/(1-Tablas!CI60-Tablas!CJ60-Tablas!CK60),"")</f>
        <v>7838.7158006530099</v>
      </c>
      <c r="L60" s="92">
        <f>IFERROR((I60/G60)/(1-Tablas!CI60-Tablas!CJ60-Tablas!CK60), "")</f>
        <v>446.2638102842742</v>
      </c>
      <c r="M60" s="92">
        <f>IFERROR((J60/G60)/(1-Tablas!CI60-Tablas!CJ60-Tablas!CK60), "")</f>
        <v>134630.38242955212</v>
      </c>
      <c r="N60" s="92">
        <f t="shared" si="0"/>
        <v>142915.36204048939</v>
      </c>
      <c r="O60" s="92">
        <f>IFERROR(IF(Cotización!$B$4="Temporal",Tablas!CG60*Tablas!BR60*Tablas!CD60*Cálculos!D60,IF(Cotización!$B$4="Vitalicio",Tablas!CG60*Cálculos!D60*Tablas!BQ60*Tablas!CC60,Tablas!CG60*D60*(Tablas!BR60*Tablas!CD60+Tablas!BP60*Tablas!CB60)))," ")</f>
        <v>1.7854243888242054</v>
      </c>
      <c r="P60" s="92">
        <f>IFERROR(IF(Cotización!$B$4="Temporal",Tablas!CG60*E60*Tablas!AJ60*Tablas!AV60,IF(Cotización!$B$4="Vitalicio",Tablas!CG60*Cálculos!E60*Tablas!AI60*Tablas!AT60,Tablas!CG60*E60*(Tablas!AJ60*Tablas!AV60+Tablas!AH60*Tablas!AT60)))," ")</f>
        <v>0.59038657524812188</v>
      </c>
      <c r="Q60" s="92">
        <f>IFERROR(IF(Cotización!$B$4="Temporal",Tablas!CG60*F60*Tablas!BU60*Tablas!CD60,IF(Cotización!$B$4="Vitalicio",Tablas!CG60*F60*Tablas!BT60*Tablas!CC60,Tablas!CG60*F60*(Tablas!BU60*Tablas!CD60+Tablas!BS60*Tablas!CB60)))," ")</f>
        <v>59.031579953056266</v>
      </c>
      <c r="R60" s="92">
        <f>IFERROR(IF(Cotización!$B$4 = "Temporal",IF(A60&lt;Cotización!$B$16,Tablas!AV60*Tablas!CF60,""),IF(Cotización!$B$4 = "Vitalicio",IF(A60&lt;Cotización!$B$16,Tablas!AU60*Tablas!CF60,""),IF(A60&lt;Cotización!$B$16,Tablas!AT60*Tablas!CF60,""))), "")</f>
        <v>6.1475934447730019E-4</v>
      </c>
      <c r="S60" s="92">
        <f>IFERROR(K60*R60*Tablas!CF60,"")</f>
        <v>0.43251192861135684</v>
      </c>
      <c r="T60" s="92">
        <f t="shared" si="1"/>
        <v>0.27434484747430266</v>
      </c>
      <c r="U60" s="92">
        <f t="shared" si="2"/>
        <v>82.76528564911969</v>
      </c>
      <c r="V60" s="92">
        <f t="shared" si="3"/>
        <v>1.3529124602128486</v>
      </c>
      <c r="W60" s="92">
        <f t="shared" si="4"/>
        <v>0.31604172777381923</v>
      </c>
      <c r="X60" s="92">
        <f t="shared" si="5"/>
        <v>-23.733705696063424</v>
      </c>
      <c r="Y60" s="92">
        <f t="shared" si="6"/>
        <v>-22.064751508076757</v>
      </c>
      <c r="Z60" s="92">
        <f t="shared" si="7"/>
        <v>-2.2064751508076759</v>
      </c>
      <c r="AA60" s="92">
        <f>IFERROR(Z60/(IF(Cotización!$B$4="Temporal",Tablas!BR60*Tablas!CD60,IF(Cotización!$B$4="Vitalicio",Tablas!BQ60*Tablas!CC60,(Tablas!BR60*Tablas!CD60+Tablas!BP60*Tablas!CB60))))," ")</f>
        <v>-106325.64633488972</v>
      </c>
      <c r="AB60" s="92">
        <f t="shared" si="8"/>
        <v>-225.53837482167901</v>
      </c>
      <c r="AC60" s="92">
        <f t="shared" si="9"/>
        <v>-6.821462602603992</v>
      </c>
      <c r="AD60" s="92">
        <f t="shared" si="10"/>
        <v>-22.380793235850575</v>
      </c>
    </row>
    <row r="61" spans="1:30" x14ac:dyDescent="0.3">
      <c r="A61" s="71">
        <v>58</v>
      </c>
      <c r="B61" s="71">
        <f t="shared" si="11"/>
        <v>59</v>
      </c>
      <c r="C61" s="71">
        <f t="shared" si="12"/>
        <v>6</v>
      </c>
      <c r="D61" s="72">
        <f>IFERROR(Cotización!$B$12,"")</f>
        <v>1000000</v>
      </c>
      <c r="E61" s="72">
        <f t="shared" si="13"/>
        <v>558266.13854786358</v>
      </c>
      <c r="F61" s="72">
        <f>IFERROR(IF(B61&lt;=110,D61*Tablas!CH61,""),"")</f>
        <v>1580000</v>
      </c>
      <c r="G61" s="92">
        <f>IFERROR(IF(Cotización!$B$5 = "Hombre",IFERROR(IF(Cotización!$B$4 = "Temporal",IF(A61&lt;Cotización!$B$16,Tablas!Y61*Tablas!CF61,""),IF(Cotización!$B$4 = "Vitalicio",IF(A61&lt;Cotización!$B$16,Tablas!X61*Tablas!CF61,""),IF(A61&lt;Cotización!$B$16,Tablas!W61*Tablas!CF61,""))), ""),IFERROR(IF(Cotización!$B$4 = "Temporal",IF(A61&lt;Cotización!$B$16,Tablas!Y61*Tablas!CF61,""),IF(Cotización!$B$4 = "Vitalicio",IF(A61&lt;Cotización!$B$16,Tablas!X61*Tablas!CF61,""),IF(A61&lt;Cotización!$B$16,Tablas!W61*Tablas!CF61,""))), "")-IFERROR(IF(Cotización!$B$4 = "Temporal",IF(A61&lt;Cotización!$B$16,Tablas!Y61*Tablas!CF61,""),IF(Cotización!$B$4 = "Vitalicio",IF(A61&lt;Cotización!$B$16,Tablas!X61*Tablas!CF61,""),IF(A61&lt;Cotización!$B$16,Tablas!W61*Tablas!CF61,""))), "")*(0.2)),"")</f>
        <v>4.3425515533491548E-4</v>
      </c>
      <c r="H61" s="92">
        <f>IFERROR(IF(Cotización!$B$4="Temporal",Tablas!CG61*Tablas!AW61*Tablas!BK61*Cálculos!D61,IF(Cotización!$B$4="Vitalicio",Cálculos!D61*Tablas!AX61*Tablas!BJ61*Tablas!CG61,Tablas!CG61*D61*(Tablas!AY61*Tablas!BB61+Tablas!AY61*Tablas!AZ61)))," ")</f>
        <v>3.2303727169855279</v>
      </c>
      <c r="I61" s="92">
        <f>IFERROR(IF(Cotización!$B$4="Temporal",Tablas!CG61*E61*Tablas!M61*Tablas!Y61,IF(Cotización!$B$4="Vitalicio",Cálculos!E61*Tablas!K61*Tablas!X61*Tablas!CG61,Tablas!CG61*E61*(Tablas!M61*Tablas!W61+Tablas!L61*Tablas!W61)))," ")</f>
        <v>0.18623620019054232</v>
      </c>
      <c r="J61" s="92">
        <f>IFERROR(IF(Cotización!$B$4="Temporal",Tablas!CG61*F61*Tablas!BB61*Tablas!BK61,IF(Cotización!$B$4="Vitalicio",Tablas!CG61*F61*Tablas!BA61*Tablas!BJ61,Tablas!CG61*F61*(Tablas!BB61*Tablas!BK61+Tablas!AZ61*Tablas!BI61)))," ")</f>
        <v>51.795201918584226</v>
      </c>
      <c r="K61" s="92">
        <f>IFERROR((H61/G61)/(1-Tablas!CI61-Tablas!CJ61-Tablas!CK61),"")</f>
        <v>8453.2746298715156</v>
      </c>
      <c r="L61" s="92">
        <f>IFERROR((I61/G61)/(1-Tablas!CI61-Tablas!CJ61-Tablas!CK61), "")</f>
        <v>487.34492399486078</v>
      </c>
      <c r="M61" s="92">
        <f>IFERROR((J61/G61)/(1-Tablas!CI61-Tablas!CJ61-Tablas!CK61), "")</f>
        <v>135538.25043941577</v>
      </c>
      <c r="N61" s="92">
        <f t="shared" si="0"/>
        <v>144478.86999328216</v>
      </c>
      <c r="O61" s="92">
        <f>IFERROR(IF(Cotización!$B$4="Temporal",Tablas!CG61*Tablas!BR61*Tablas!CD61*Cálculos!D61,IF(Cotización!$B$4="Vitalicio",Tablas!CG61*Cálculos!D61*Tablas!BQ61*Tablas!CC61,Tablas!CG61*D61*(Tablas!BR61*Tablas!CD61+Tablas!BP61*Tablas!CB61)))," ")</f>
        <v>1.7317253684381833</v>
      </c>
      <c r="P61" s="92">
        <f>IFERROR(IF(Cotización!$B$4="Temporal",Tablas!CG61*E61*Tablas!AJ61*Tablas!AV61,IF(Cotización!$B$4="Vitalicio",Tablas!CG61*Cálculos!E61*Tablas!AI61*Tablas!AT61,Tablas!CG61*E61*(Tablas!AJ61*Tablas!AV61+Tablas!AH61*Tablas!AT61)))," ")</f>
        <v>0.56767174607758908</v>
      </c>
      <c r="Q61" s="92">
        <f>IFERROR(IF(Cotización!$B$4="Temporal",Tablas!CG61*F61*Tablas!BU61*Tablas!CD61,IF(Cotización!$B$4="Vitalicio",Tablas!CG61*F61*Tablas!BT61*Tablas!CC61,Tablas!CG61*F61*(Tablas!BU61*Tablas!CD61+Tablas!BS61*Tablas!CB61)))," ")</f>
        <v>53.200290583272199</v>
      </c>
      <c r="R61" s="92">
        <f>IFERROR(IF(Cotización!$B$4 = "Temporal",IF(A61&lt;Cotización!$B$16,Tablas!AV61*Tablas!CF61,""),IF(Cotización!$B$4 = "Vitalicio",IF(A61&lt;Cotización!$B$16,Tablas!AU61*Tablas!CF61,""),IF(A61&lt;Cotización!$B$16,Tablas!AT61*Tablas!CF61,""))), "")</f>
        <v>5.4958418943811557E-4</v>
      </c>
      <c r="S61" s="92">
        <f>IFERROR(K61*R61*Tablas!CF61,"")</f>
        <v>0.39970507494540386</v>
      </c>
      <c r="T61" s="92">
        <f t="shared" si="1"/>
        <v>0.26783706503049559</v>
      </c>
      <c r="U61" s="92">
        <f t="shared" si="2"/>
        <v>74.489679505606631</v>
      </c>
      <c r="V61" s="92">
        <f t="shared" si="3"/>
        <v>1.3320202934927794</v>
      </c>
      <c r="W61" s="92">
        <f t="shared" si="4"/>
        <v>0.29983468104709349</v>
      </c>
      <c r="X61" s="92">
        <f t="shared" si="5"/>
        <v>-21.289388922334432</v>
      </c>
      <c r="Y61" s="92">
        <f t="shared" si="6"/>
        <v>-19.657533947794558</v>
      </c>
      <c r="Z61" s="92">
        <f t="shared" si="7"/>
        <v>-1.9657533947794559</v>
      </c>
      <c r="AA61" s="92">
        <f>IFERROR(Z61/(IF(Cotización!$B$4="Temporal",Tablas!BR61*Tablas!CD61,IF(Cotización!$B$4="Vitalicio",Tablas!BQ61*Tablas!CC61,(Tablas!BR61*Tablas!CD61+Tablas!BP61*Tablas!CB61))))," ")</f>
        <v>-93618.761268331422</v>
      </c>
      <c r="AB61" s="92">
        <f t="shared" si="8"/>
        <v>-207.16333033268538</v>
      </c>
      <c r="AC61" s="92">
        <f t="shared" si="9"/>
        <v>-6.7433841171546662</v>
      </c>
      <c r="AD61" s="92">
        <f t="shared" si="10"/>
        <v>-19.957368628841653</v>
      </c>
    </row>
    <row r="62" spans="1:30" x14ac:dyDescent="0.3">
      <c r="A62" s="71">
        <v>59</v>
      </c>
      <c r="B62" s="71">
        <f t="shared" si="11"/>
        <v>60</v>
      </c>
      <c r="C62" s="71">
        <f t="shared" si="12"/>
        <v>5</v>
      </c>
      <c r="D62" s="72">
        <f>IFERROR(Cotización!$B$12,"")</f>
        <v>1000000</v>
      </c>
      <c r="E62" s="72">
        <f t="shared" si="13"/>
        <v>552683.47716238489</v>
      </c>
      <c r="F62" s="72">
        <f>IFERROR(IF(B62&lt;=110,D62*Tablas!CH62,""),"")</f>
        <v>1589999.9999999998</v>
      </c>
      <c r="G62" s="92">
        <f>IFERROR(IF(Cotización!$B$5 = "Hombre",IFERROR(IF(Cotización!$B$4 = "Temporal",IF(A62&lt;Cotización!$B$16,Tablas!Y62*Tablas!CF62,""),IF(Cotización!$B$4 = "Vitalicio",IF(A62&lt;Cotización!$B$16,Tablas!X62*Tablas!CF62,""),IF(A62&lt;Cotización!$B$16,Tablas!W62*Tablas!CF62,""))), ""),IFERROR(IF(Cotización!$B$4 = "Temporal",IF(A62&lt;Cotización!$B$16,Tablas!Y62*Tablas!CF62,""),IF(Cotización!$B$4 = "Vitalicio",IF(A62&lt;Cotización!$B$16,Tablas!X62*Tablas!CF62,""),IF(A62&lt;Cotización!$B$16,Tablas!W62*Tablas!CF62,""))), "")-IFERROR(IF(Cotización!$B$4 = "Temporal",IF(A62&lt;Cotización!$B$16,Tablas!Y62*Tablas!CF62,""),IF(Cotización!$B$4 = "Vitalicio",IF(A62&lt;Cotización!$B$16,Tablas!X62*Tablas!CF62,""),IF(A62&lt;Cotización!$B$16,Tablas!W62*Tablas!CF62,""))), "")*(0.2)),"")</f>
        <v>3.8738829033952479E-4</v>
      </c>
      <c r="H62" s="92">
        <f>IFERROR(IF(Cotización!$B$4="Temporal",Tablas!CG62*Tablas!AW62*Tablas!BK62*Cálculos!D62,IF(Cotización!$B$4="Vitalicio",Cálculos!D62*Tablas!AX62*Tablas!BJ62*Tablas!CG62,Tablas!CG62*D62*(Tablas!AY62*Tablas!BB62+Tablas!AY62*Tablas!AZ62)))," ")</f>
        <v>3.1078584101767337</v>
      </c>
      <c r="I62" s="92">
        <f>IFERROR(IF(Cotización!$B$4="Temporal",Tablas!CG62*E62*Tablas!M62*Tablas!Y62,IF(Cotización!$B$4="Vitalicio",Cálculos!E62*Tablas!K62*Tablas!X62*Tablas!CG62,Tablas!CG62*E62*(Tablas!M62*Tablas!W62+Tablas!L62*Tablas!W62)))," ")</f>
        <v>0.18142731108673396</v>
      </c>
      <c r="J62" s="92">
        <f>IFERROR(IF(Cotización!$B$4="Temporal",Tablas!CG62*F62*Tablas!BB62*Tablas!BK62,IF(Cotización!$B$4="Vitalicio",Tablas!CG62*F62*Tablas!BA62*Tablas!BJ62,Tablas!CG62*F62*(Tablas!BB62*Tablas!BK62+Tablas!AZ62*Tablas!BI62)))," ")</f>
        <v>46.51699524763302</v>
      </c>
      <c r="K62" s="92">
        <f>IFERROR((H62/G62)/(1-Tablas!CI62-Tablas!CJ62-Tablas!CK62),"")</f>
        <v>9116.5824377304689</v>
      </c>
      <c r="L62" s="92">
        <f>IFERROR((I62/G62)/(1-Tablas!CI62-Tablas!CJ62-Tablas!CK62), "")</f>
        <v>532.19832427434289</v>
      </c>
      <c r="M62" s="92">
        <f>IFERROR((J62/G62)/(1-Tablas!CI62-Tablas!CJ62-Tablas!CK62), "")</f>
        <v>136452.81282503696</v>
      </c>
      <c r="N62" s="92">
        <f t="shared" si="0"/>
        <v>146101.59358704177</v>
      </c>
      <c r="O62" s="92">
        <f>IFERROR(IF(Cotización!$B$4="Temporal",Tablas!CG62*Tablas!BR62*Tablas!CD62*Cálculos!D62,IF(Cotización!$B$4="Vitalicio",Tablas!CG62*Cálculos!D62*Tablas!BQ62*Tablas!CC62,Tablas!CG62*D62*(Tablas!BR62*Tablas!CD62+Tablas!BP62*Tablas!CB62)))," ")</f>
        <v>1.6824008881025727</v>
      </c>
      <c r="P62" s="92">
        <f>IFERROR(IF(Cotización!$B$4="Temporal",Tablas!CG62*E62*Tablas!AJ62*Tablas!AV62,IF(Cotización!$B$4="Vitalicio",Tablas!CG62*Cálculos!E62*Tablas!AI62*Tablas!AT62,Tablas!CG62*E62*(Tablas!AJ62*Tablas!AV62+Tablas!AH62*Tablas!AT62)))," ")</f>
        <v>0.54490187380490684</v>
      </c>
      <c r="Q62" s="92">
        <f>IFERROR(IF(Cotización!$B$4="Temporal",Tablas!CG62*F62*Tablas!BU62*Tablas!CD62,IF(Cotización!$B$4="Vitalicio",Tablas!CG62*F62*Tablas!BT62*Tablas!CC62,Tablas!CG62*F62*(Tablas!BU62*Tablas!CD62+Tablas!BS62*Tablas!CB62)))," ")</f>
        <v>47.93017400986642</v>
      </c>
      <c r="R62" s="92">
        <f>IFERROR(IF(Cotización!$B$4 = "Temporal",IF(A62&lt;Cotización!$B$16,Tablas!AV62*Tablas!CF62,""),IF(Cotización!$B$4 = "Vitalicio",IF(A62&lt;Cotización!$B$16,Tablas!AU62*Tablas!CF62,""),IF(A62&lt;Cotización!$B$16,Tablas!AT62*Tablas!CF62,""))), "")</f>
        <v>4.9111481543407851E-4</v>
      </c>
      <c r="S62" s="92">
        <f>IFERROR(K62*R62*Tablas!CF62,"")</f>
        <v>0.36925635150956199</v>
      </c>
      <c r="T62" s="92">
        <f t="shared" si="1"/>
        <v>0.2613704818003198</v>
      </c>
      <c r="U62" s="92">
        <f t="shared" si="2"/>
        <v>67.013997986028883</v>
      </c>
      <c r="V62" s="92">
        <f t="shared" si="3"/>
        <v>1.3131445365930108</v>
      </c>
      <c r="W62" s="92">
        <f t="shared" si="4"/>
        <v>0.28353139200458705</v>
      </c>
      <c r="X62" s="92">
        <f t="shared" si="5"/>
        <v>-19.083823976162464</v>
      </c>
      <c r="Y62" s="92">
        <f t="shared" si="6"/>
        <v>-17.487148047564865</v>
      </c>
      <c r="Z62" s="92">
        <f t="shared" si="7"/>
        <v>-1.7487148047564867</v>
      </c>
      <c r="AA62" s="92">
        <f>IFERROR(Z62/(IF(Cotización!$B$4="Temporal",Tablas!BR62*Tablas!CD62,IF(Cotización!$B$4="Vitalicio",Tablas!BQ62*Tablas!CC62,(Tablas!BR62*Tablas!CD62+Tablas!BP62*Tablas!CB62))))," ")</f>
        <v>-82174.069421369262</v>
      </c>
      <c r="AB62" s="92">
        <f t="shared" si="8"/>
        <v>-189.69346374275182</v>
      </c>
      <c r="AC62" s="92">
        <f t="shared" si="9"/>
        <v>-6.6584455087178229</v>
      </c>
      <c r="AD62" s="92">
        <f t="shared" si="10"/>
        <v>-17.770679439569452</v>
      </c>
    </row>
    <row r="63" spans="1:30" x14ac:dyDescent="0.3">
      <c r="A63" s="71">
        <v>60</v>
      </c>
      <c r="B63" s="71">
        <f t="shared" si="11"/>
        <v>61</v>
      </c>
      <c r="C63" s="71">
        <f t="shared" si="12"/>
        <v>4</v>
      </c>
      <c r="D63" s="72">
        <f>IFERROR(Cotización!$B$12,"")</f>
        <v>1000000</v>
      </c>
      <c r="E63" s="72">
        <f t="shared" si="13"/>
        <v>547156.64239076106</v>
      </c>
      <c r="F63" s="72">
        <f>IFERROR(IF(B63&lt;=110,D63*Tablas!CH63,""),"")</f>
        <v>1600000</v>
      </c>
      <c r="G63" s="92">
        <f>IFERROR(IF(Cotización!$B$5 = "Hombre",IFERROR(IF(Cotización!$B$4 = "Temporal",IF(A63&lt;Cotización!$B$16,Tablas!Y63*Tablas!CF63,""),IF(Cotización!$B$4 = "Vitalicio",IF(A63&lt;Cotización!$B$16,Tablas!X63*Tablas!CF63,""),IF(A63&lt;Cotización!$B$16,Tablas!W63*Tablas!CF63,""))), ""),IFERROR(IF(Cotización!$B$4 = "Temporal",IF(A63&lt;Cotización!$B$16,Tablas!Y63*Tablas!CF63,""),IF(Cotización!$B$4 = "Vitalicio",IF(A63&lt;Cotización!$B$16,Tablas!X63*Tablas!CF63,""),IF(A63&lt;Cotización!$B$16,Tablas!W63*Tablas!CF63,""))), "")-IFERROR(IF(Cotización!$B$4 = "Temporal",IF(A63&lt;Cotización!$B$16,Tablas!Y63*Tablas!CF63,""),IF(Cotización!$B$4 = "Vitalicio",IF(A63&lt;Cotización!$B$16,Tablas!X63*Tablas!CF63,""),IF(A63&lt;Cotización!$B$16,Tablas!W63*Tablas!CF63,""))), "")*(0.2)),"")</f>
        <v>3.4538358334478686E-4</v>
      </c>
      <c r="H63" s="92">
        <f>IFERROR(IF(Cotización!$B$4="Temporal",Tablas!CG63*Tablas!AW63*Tablas!BK63*Cálculos!D63,IF(Cotización!$B$4="Vitalicio",Cálculos!D63*Tablas!AX63*Tablas!BJ63*Tablas!CG63,Tablas!CG63*D63*(Tablas!AY63*Tablas!BB63+Tablas!AY63*Tablas!AZ63)))," ")</f>
        <v>2.9885004916744125</v>
      </c>
      <c r="I63" s="92">
        <f>IFERROR(IF(Cotización!$B$4="Temporal",Tablas!CG63*E63*Tablas!M63*Tablas!Y63,IF(Cotización!$B$4="Vitalicio",Cálculos!E63*Tablas!K63*Tablas!X63*Tablas!CG63,Tablas!CG63*E63*(Tablas!M63*Tablas!W63+Tablas!L63*Tablas!W63)))," ")</f>
        <v>0.17663899910860129</v>
      </c>
      <c r="J63" s="92">
        <f>IFERROR(IF(Cotización!$B$4="Temporal",Tablas!CG63*F63*Tablas!BB63*Tablas!BK63,IF(Cotización!$B$4="Vitalicio",Tablas!CG63*F63*Tablas!BA63*Tablas!BJ63,Tablas!CG63*F63*(Tablas!BB63*Tablas!BK63+Tablas!AZ63*Tablas!BI63)))," ")</f>
        <v>41.753385568718294</v>
      </c>
      <c r="K63" s="92">
        <f>IFERROR((H63/G63)/(1-Tablas!CI63-Tablas!CJ63-Tablas!CK63),"")</f>
        <v>9832.613504978015</v>
      </c>
      <c r="L63" s="92">
        <f>IFERROR((I63/G63)/(1-Tablas!CI63-Tablas!CJ63-Tablas!CK63), "")</f>
        <v>581.16872089517926</v>
      </c>
      <c r="M63" s="92">
        <f>IFERROR((J63/G63)/(1-Tablas!CI63-Tablas!CJ63-Tablas!CK63), "")</f>
        <v>137374.88214081284</v>
      </c>
      <c r="N63" s="92">
        <f t="shared" si="0"/>
        <v>147788.66436668605</v>
      </c>
      <c r="O63" s="92">
        <f>IFERROR(IF(Cotización!$B$4="Temporal",Tablas!CG63*Tablas!BR63*Tablas!CD63*Cálculos!D63,IF(Cotización!$B$4="Vitalicio",Tablas!CG63*Cálculos!D63*Tablas!BQ63*Tablas!CC63,Tablas!CG63*D63*(Tablas!BR63*Tablas!CD63+Tablas!BP63*Tablas!CB63)))," ")</f>
        <v>1.6369116234299674</v>
      </c>
      <c r="P63" s="92">
        <f>IFERROR(IF(Cotización!$B$4="Temporal",Tablas!CG63*E63*Tablas!AJ63*Tablas!AV63,IF(Cotización!$B$4="Vitalicio",Tablas!CG63*Cálculos!E63*Tablas!AI63*Tablas!AT63,Tablas!CG63*E63*(Tablas!AJ63*Tablas!AV63+Tablas!AH63*Tablas!AT63)))," ")</f>
        <v>0.52202589638378105</v>
      </c>
      <c r="Q63" s="92">
        <f>IFERROR(IF(Cotización!$B$4="Temporal",Tablas!CG63*F63*Tablas!BU63*Tablas!CD63,IF(Cotización!$B$4="Vitalicio",Tablas!CG63*F63*Tablas!BT63*Tablas!CC63,Tablas!CG63*F63*(Tablas!BU63*Tablas!CD63+Tablas!BS63*Tablas!CB63)))," ")</f>
        <v>43.167484433250884</v>
      </c>
      <c r="R63" s="92">
        <f>IFERROR(IF(Cotización!$B$4 = "Temporal",IF(A63&lt;Cotización!$B$16,Tablas!AV63*Tablas!CF63,""),IF(Cotización!$B$4 = "Vitalicio",IF(A63&lt;Cotización!$B$16,Tablas!AU63*Tablas!CF63,""),IF(A63&lt;Cotización!$B$16,Tablas!AT63*Tablas!CF63,""))), "")</f>
        <v>4.386665545859092E-4</v>
      </c>
      <c r="S63" s="92">
        <f>IFERROR(K63*R63*Tablas!CF63,"")</f>
        <v>0.34099561072054074</v>
      </c>
      <c r="T63" s="92">
        <f t="shared" si="1"/>
        <v>0.2549392804281882</v>
      </c>
      <c r="U63" s="92">
        <f t="shared" si="2"/>
        <v>60.261766235355722</v>
      </c>
      <c r="V63" s="92">
        <f t="shared" si="3"/>
        <v>1.2959160127094267</v>
      </c>
      <c r="W63" s="92">
        <f t="shared" si="4"/>
        <v>0.26708661595559285</v>
      </c>
      <c r="X63" s="92">
        <f t="shared" si="5"/>
        <v>-17.094281802104838</v>
      </c>
      <c r="Y63" s="92">
        <f t="shared" si="6"/>
        <v>-15.531279173439819</v>
      </c>
      <c r="Z63" s="92">
        <f t="shared" si="7"/>
        <v>-1.553127917343982</v>
      </c>
      <c r="AA63" s="92">
        <f>IFERROR(Z63/(IF(Cotización!$B$4="Temporal",Tablas!BR63*Tablas!CD63,IF(Cotización!$B$4="Vitalicio",Tablas!BQ63*Tablas!CC63,(Tablas!BR63*Tablas!CD63+Tablas!BP63*Tablas!CB63))))," ")</f>
        <v>-71905.102873641939</v>
      </c>
      <c r="AB63" s="92">
        <f t="shared" si="8"/>
        <v>-173.15891759711943</v>
      </c>
      <c r="AC63" s="92">
        <f t="shared" si="9"/>
        <v>-6.5661886171190735</v>
      </c>
      <c r="AD63" s="92">
        <f t="shared" si="10"/>
        <v>-15.798365789395412</v>
      </c>
    </row>
    <row r="64" spans="1:30" x14ac:dyDescent="0.3">
      <c r="A64" s="71">
        <v>61</v>
      </c>
      <c r="B64" s="71">
        <f t="shared" si="11"/>
        <v>62</v>
      </c>
      <c r="C64" s="71">
        <f t="shared" si="12"/>
        <v>3</v>
      </c>
      <c r="D64" s="72">
        <f>IFERROR(Cotización!$B$12,"")</f>
        <v>1000000</v>
      </c>
      <c r="E64" s="72">
        <f t="shared" si="13"/>
        <v>541685.07596685342</v>
      </c>
      <c r="F64" s="72">
        <f>IFERROR(IF(B64&lt;=110,D64*Tablas!CH64,""),"")</f>
        <v>1609999.9999999998</v>
      </c>
      <c r="G64" s="92">
        <f>IFERROR(IF(Cotización!$B$5 = "Hombre",IFERROR(IF(Cotización!$B$4 = "Temporal",IF(A64&lt;Cotización!$B$16,Tablas!Y64*Tablas!CF64,""),IF(Cotización!$B$4 = "Vitalicio",IF(A64&lt;Cotización!$B$16,Tablas!X64*Tablas!CF64,""),IF(A64&lt;Cotización!$B$16,Tablas!W64*Tablas!CF64,""))), ""),IFERROR(IF(Cotización!$B$4 = "Temporal",IF(A64&lt;Cotización!$B$16,Tablas!Y64*Tablas!CF64,""),IF(Cotización!$B$4 = "Vitalicio",IF(A64&lt;Cotización!$B$16,Tablas!X64*Tablas!CF64,""),IF(A64&lt;Cotización!$B$16,Tablas!W64*Tablas!CF64,""))), "")-IFERROR(IF(Cotización!$B$4 = "Temporal",IF(A64&lt;Cotización!$B$16,Tablas!Y64*Tablas!CF64,""),IF(Cotización!$B$4 = "Vitalicio",IF(A64&lt;Cotización!$B$16,Tablas!X64*Tablas!CF64,""),IF(A64&lt;Cotización!$B$16,Tablas!W64*Tablas!CF64,""))), "")*(0.2)),"")</f>
        <v>3.0774467851523433E-4</v>
      </c>
      <c r="H64" s="92">
        <f>IFERROR(IF(Cotización!$B$4="Temporal",Tablas!CG64*Tablas!AW64*Tablas!BK64*Cálculos!D64,IF(Cotización!$B$4="Vitalicio",Cálculos!D64*Tablas!AX64*Tablas!BJ64*Tablas!CG64,Tablas!CG64*D64*(Tablas!AY64*Tablas!BB64+Tablas!AY64*Tablas!AZ64)))," ")</f>
        <v>2.8721823002426041</v>
      </c>
      <c r="I64" s="92">
        <f>IFERROR(IF(Cotización!$B$4="Temporal",Tablas!CG64*E64*Tablas!M64*Tablas!Y64,IF(Cotización!$B$4="Vitalicio",Cálculos!E64*Tablas!K64*Tablas!X64*Tablas!CG64,Tablas!CG64*E64*(Tablas!M64*Tablas!W64+Tablas!L64*Tablas!W64)))," ")</f>
        <v>0.17186807266688139</v>
      </c>
      <c r="J64" s="92">
        <f>IFERROR(IF(Cotización!$B$4="Temporal",Tablas!CG64*F64*Tablas!BB64*Tablas!BK64,IF(Cotización!$B$4="Vitalicio",Tablas!CG64*F64*Tablas!BA64*Tablas!BJ64,Tablas!CG64*F64*(Tablas!BB64*Tablas!BK64+Tablas!AZ64*Tablas!BI64)))," ")</f>
        <v>37.455211927068987</v>
      </c>
      <c r="K64" s="92">
        <f>IFERROR((H64/G64)/(1-Tablas!CI64-Tablas!CJ64-Tablas!CK64),"")</f>
        <v>10605.68630707091</v>
      </c>
      <c r="L64" s="92">
        <f>IFERROR((I64/G64)/(1-Tablas!CI64-Tablas!CJ64-Tablas!CK64), "")</f>
        <v>634.63202344497688</v>
      </c>
      <c r="M64" s="92">
        <f>IFERROR((J64/G64)/(1-Tablas!CI64-Tablas!CJ64-Tablas!CK64), "")</f>
        <v>138305.36739600447</v>
      </c>
      <c r="N64" s="92">
        <f t="shared" si="0"/>
        <v>149545.68572652034</v>
      </c>
      <c r="O64" s="92">
        <f>IFERROR(IF(Cotización!$B$4="Temporal",Tablas!CG64*Tablas!BR64*Tablas!CD64*Cálculos!D64,IF(Cotización!$B$4="Vitalicio",Tablas!CG64*Cálculos!D64*Tablas!BQ64*Tablas!CC64,Tablas!CG64*D64*(Tablas!BR64*Tablas!CD64+Tablas!BP64*Tablas!CB64)))," ")</f>
        <v>1.5950245134448955</v>
      </c>
      <c r="P64" s="92">
        <f>IFERROR(IF(Cotización!$B$4="Temporal",Tablas!CG64*E64*Tablas!AJ64*Tablas!AV64,IF(Cotización!$B$4="Vitalicio",Tablas!CG64*Cálculos!E64*Tablas!AI64*Tablas!AT64,Tablas!CG64*E64*(Tablas!AJ64*Tablas!AV64+Tablas!AH64*Tablas!AT64)))," ")</f>
        <v>0.49923907524058236</v>
      </c>
      <c r="Q64" s="92">
        <f>IFERROR(IF(Cotización!$B$4="Temporal",Tablas!CG64*F64*Tablas!BU64*Tablas!CD64,IF(Cotización!$B$4="Vitalicio",Tablas!CG64*F64*Tablas!BT64*Tablas!CC64,Tablas!CG64*F64*(Tablas!BU64*Tablas!CD64+Tablas!BS64*Tablas!CB64)))," ")</f>
        <v>38.863597533144521</v>
      </c>
      <c r="R64" s="92">
        <f>IFERROR(IF(Cotización!$B$4 = "Temporal",IF(A64&lt;Cotización!$B$16,Tablas!AV64*Tablas!CF64,""),IF(Cotización!$B$4 = "Vitalicio",IF(A64&lt;Cotización!$B$16,Tablas!AU64*Tablas!CF64,""),IF(A64&lt;Cotización!$B$16,Tablas!AT64*Tablas!CF64,""))), "")</f>
        <v>3.916249406345791E-4</v>
      </c>
      <c r="S64" s="92">
        <f>IFERROR(K64*R64*Tablas!CF64,"")</f>
        <v>0.31476529171388629</v>
      </c>
      <c r="T64" s="92">
        <f t="shared" si="1"/>
        <v>0.24853772850644187</v>
      </c>
      <c r="U64" s="92">
        <f t="shared" si="2"/>
        <v>54.163831295903904</v>
      </c>
      <c r="V64" s="92">
        <f t="shared" si="3"/>
        <v>1.2802592217310091</v>
      </c>
      <c r="W64" s="92">
        <f t="shared" si="4"/>
        <v>0.25070134673414046</v>
      </c>
      <c r="X64" s="92">
        <f t="shared" si="5"/>
        <v>-15.300233762759383</v>
      </c>
      <c r="Y64" s="92">
        <f t="shared" si="6"/>
        <v>-13.769273194294234</v>
      </c>
      <c r="Z64" s="92">
        <f t="shared" si="7"/>
        <v>-1.3769273194294236</v>
      </c>
      <c r="AA64" s="92">
        <f>IFERROR(Z64/(IF(Cotización!$B$4="Temporal",Tablas!BR64*Tablas!CD64,IF(Cotización!$B$4="Vitalicio",Tablas!BQ64*Tablas!CC64,(Tablas!BR64*Tablas!CD64+Tablas!BP64*Tablas!CB64))))," ")</f>
        <v>-62712.453897348569</v>
      </c>
      <c r="AB64" s="92">
        <f t="shared" si="8"/>
        <v>-157.54568890802898</v>
      </c>
      <c r="AC64" s="92">
        <f t="shared" si="9"/>
        <v>-6.4659283171497366</v>
      </c>
      <c r="AD64" s="92">
        <f t="shared" si="10"/>
        <v>-14.019974541028374</v>
      </c>
    </row>
    <row r="65" spans="1:30" x14ac:dyDescent="0.3">
      <c r="A65" s="71">
        <v>62</v>
      </c>
      <c r="B65" s="71">
        <f t="shared" si="11"/>
        <v>63</v>
      </c>
      <c r="C65" s="71">
        <f t="shared" si="12"/>
        <v>2</v>
      </c>
      <c r="D65" s="72">
        <f>IFERROR(Cotización!$B$12,"")</f>
        <v>1000000</v>
      </c>
      <c r="E65" s="72">
        <f t="shared" si="13"/>
        <v>536268.22520718491</v>
      </c>
      <c r="F65" s="72">
        <f>IFERROR(IF(B65&lt;=110,D65*Tablas!CH65,""),"")</f>
        <v>1620000</v>
      </c>
      <c r="G65" s="92">
        <f>IFERROR(IF(Cotización!$B$5 = "Hombre",IFERROR(IF(Cotización!$B$4 = "Temporal",IF(A65&lt;Cotización!$B$16,Tablas!Y65*Tablas!CF65,""),IF(Cotización!$B$4 = "Vitalicio",IF(A65&lt;Cotización!$B$16,Tablas!X65*Tablas!CF65,""),IF(A65&lt;Cotización!$B$16,Tablas!W65*Tablas!CF65,""))), ""),IFERROR(IF(Cotización!$B$4 = "Temporal",IF(A65&lt;Cotización!$B$16,Tablas!Y65*Tablas!CF65,""),IF(Cotización!$B$4 = "Vitalicio",IF(A65&lt;Cotización!$B$16,Tablas!X65*Tablas!CF65,""),IF(A65&lt;Cotización!$B$16,Tablas!W65*Tablas!CF65,""))), "")-IFERROR(IF(Cotización!$B$4 = "Temporal",IF(A65&lt;Cotización!$B$16,Tablas!Y65*Tablas!CF65,""),IF(Cotización!$B$4 = "Vitalicio",IF(A65&lt;Cotización!$B$16,Tablas!X65*Tablas!CF65,""),IF(A65&lt;Cotización!$B$16,Tablas!W65*Tablas!CF65,""))), "")*(0.2)),"")</f>
        <v>2.7402575188551046E-4</v>
      </c>
      <c r="H65" s="92">
        <f>IFERROR(IF(Cotización!$B$4="Temporal",Tablas!CG65*Tablas!AW65*Tablas!BK65*Cálculos!D65,IF(Cotización!$B$4="Vitalicio",Cálculos!D65*Tablas!AX65*Tablas!BJ65*Tablas!CG65,Tablas!CG65*D65*(Tablas!AY65*Tablas!BB65+Tablas!AY65*Tablas!AZ65)))," ")</f>
        <v>2.7587919104508258</v>
      </c>
      <c r="I65" s="92">
        <f>IFERROR(IF(Cotización!$B$4="Temporal",Tablas!CG65*E65*Tablas!M65*Tablas!Y65,IF(Cotización!$B$4="Vitalicio",Cálculos!E65*Tablas!K65*Tablas!X65*Tablas!CG65,Tablas!CG65*E65*(Tablas!M65*Tablas!W65+Tablas!L65*Tablas!W65)))," ")</f>
        <v>0.16711140915533676</v>
      </c>
      <c r="J65" s="92">
        <f>IFERROR(IF(Cotización!$B$4="Temporal",Tablas!CG65*F65*Tablas!BB65*Tablas!BK65,IF(Cotización!$B$4="Vitalicio",Tablas!CG65*F65*Tablas!BA65*Tablas!BJ65,Tablas!CG65*F65*(Tablas!BB65*Tablas!BK65+Tablas!AZ65*Tablas!BI65)))," ")</f>
        <v>33.577978762603834</v>
      </c>
      <c r="K65" s="92">
        <f>IFERROR((H65/G65)/(1-Tablas!CI65-Tablas!CJ65-Tablas!CK65),"")</f>
        <v>11440.497054599095</v>
      </c>
      <c r="L65" s="92">
        <f>IFERROR((I65/G65)/(1-Tablas!CI65-Tablas!CJ65-Tablas!CK65), "")</f>
        <v>692.99811159701153</v>
      </c>
      <c r="M65" s="92">
        <f>IFERROR((J65/G65)/(1-Tablas!CI65-Tablas!CJ65-Tablas!CK65), "")</f>
        <v>139245.28547359147</v>
      </c>
      <c r="N65" s="92">
        <f t="shared" si="0"/>
        <v>151378.78063978758</v>
      </c>
      <c r="O65" s="92">
        <f>IFERROR(IF(Cotización!$B$4="Temporal",Tablas!CG65*Tablas!BR65*Tablas!CD65*Cálculos!D65,IF(Cotización!$B$4="Vitalicio",Tablas!CG65*Cálculos!D65*Tablas!BQ65*Tablas!CC65,Tablas!CG65*D65*(Tablas!BR65*Tablas!CD65+Tablas!BP65*Tablas!CB65)))," ")</f>
        <v>1.5566604714860222</v>
      </c>
      <c r="P65" s="92">
        <f>IFERROR(IF(Cotización!$B$4="Temporal",Tablas!CG65*E65*Tablas!AJ65*Tablas!AV65,IF(Cotización!$B$4="Vitalicio",Tablas!CG65*Cálculos!E65*Tablas!AI65*Tablas!AT65,Tablas!CG65*E65*(Tablas!AJ65*Tablas!AV65+Tablas!AH65*Tablas!AT65)))," ")</f>
        <v>0.47667946121181043</v>
      </c>
      <c r="Q65" s="92">
        <f>IFERROR(IF(Cotización!$B$4="Temporal",Tablas!CG65*F65*Tablas!BU65*Tablas!CD65,IF(Cotización!$B$4="Vitalicio",Tablas!CG65*F65*Tablas!BT65*Tablas!CC65,Tablas!CG65*F65*(Tablas!BU65*Tablas!CD65+Tablas!BS65*Tablas!CB65)))," ")</f>
        <v>34.974506227007083</v>
      </c>
      <c r="R65" s="92">
        <f>IFERROR(IF(Cotización!$B$4 = "Temporal",IF(A65&lt;Cotización!$B$16,Tablas!AV65*Tablas!CF65,""),IF(Cotización!$B$4 = "Vitalicio",IF(A65&lt;Cotización!$B$16,Tablas!AU65*Tablas!CF65,""),IF(A65&lt;Cotización!$B$16,Tablas!AT65*Tablas!CF65,""))), "")</f>
        <v>3.4943784913977382E-4</v>
      </c>
      <c r="S65" s="92">
        <f>IFERROR(K65*R65*Tablas!CF65,"")</f>
        <v>0.29041896752172003</v>
      </c>
      <c r="T65" s="92">
        <f t="shared" si="1"/>
        <v>0.24215976957438465</v>
      </c>
      <c r="U65" s="92">
        <f t="shared" si="2"/>
        <v>48.657573058745598</v>
      </c>
      <c r="V65" s="92">
        <f t="shared" si="3"/>
        <v>1.2662415039643022</v>
      </c>
      <c r="W65" s="92">
        <f t="shared" si="4"/>
        <v>0.23451969163742578</v>
      </c>
      <c r="X65" s="92">
        <f t="shared" si="5"/>
        <v>-13.683066831738515</v>
      </c>
      <c r="Y65" s="92">
        <f t="shared" si="6"/>
        <v>-12.182305636136787</v>
      </c>
      <c r="Z65" s="92">
        <f t="shared" si="7"/>
        <v>-1.2182305636136788</v>
      </c>
      <c r="AA65" s="92">
        <f>IFERROR(Z65/(IF(Cotización!$B$4="Temporal",Tablas!BR65*Tablas!CD65,IF(Cotización!$B$4="Vitalicio",Tablas!BQ65*Tablas!CC65,(Tablas!BR65*Tablas!CD65+Tablas!BP65*Tablas!CB65))))," ")</f>
        <v>-54497.697661275743</v>
      </c>
      <c r="AB65" s="92">
        <f t="shared" si="8"/>
        <v>-142.82310236043836</v>
      </c>
      <c r="AC65" s="92">
        <f t="shared" si="9"/>
        <v>-6.356832500120241</v>
      </c>
      <c r="AD65" s="92">
        <f t="shared" si="10"/>
        <v>-12.416825327774212</v>
      </c>
    </row>
    <row r="66" spans="1:30" x14ac:dyDescent="0.3">
      <c r="A66" s="71">
        <v>63</v>
      </c>
      <c r="B66" s="71">
        <f t="shared" si="11"/>
        <v>64</v>
      </c>
      <c r="C66" s="71">
        <f t="shared" si="12"/>
        <v>1</v>
      </c>
      <c r="D66" s="72">
        <f>IFERROR(Cotización!$B$12,"")</f>
        <v>1000000</v>
      </c>
      <c r="E66" s="72">
        <f t="shared" si="13"/>
        <v>530905.54295511311</v>
      </c>
      <c r="F66" s="72">
        <f>IFERROR(IF(B66&lt;=110,D66*Tablas!CH66,""),"")</f>
        <v>1630000</v>
      </c>
      <c r="G66" s="92">
        <f>IFERROR(IF(Cotización!$B$5 = "Hombre",IFERROR(IF(Cotización!$B$4 = "Temporal",IF(A66&lt;Cotización!$B$16,Tablas!Y66*Tablas!CF66,""),IF(Cotización!$B$4 = "Vitalicio",IF(A66&lt;Cotización!$B$16,Tablas!X66*Tablas!CF66,""),IF(A66&lt;Cotización!$B$16,Tablas!W66*Tablas!CF66,""))), ""),IFERROR(IF(Cotización!$B$4 = "Temporal",IF(A66&lt;Cotización!$B$16,Tablas!Y66*Tablas!CF66,""),IF(Cotización!$B$4 = "Vitalicio",IF(A66&lt;Cotización!$B$16,Tablas!X66*Tablas!CF66,""),IF(A66&lt;Cotización!$B$16,Tablas!W66*Tablas!CF66,""))), "")-IFERROR(IF(Cotización!$B$4 = "Temporal",IF(A66&lt;Cotización!$B$16,Tablas!Y66*Tablas!CF66,""),IF(Cotización!$B$4 = "Vitalicio",IF(A66&lt;Cotización!$B$16,Tablas!X66*Tablas!CF66,""),IF(A66&lt;Cotización!$B$16,Tablas!W66*Tablas!CF66,""))), "")*(0.2)),"")</f>
        <v>2.4382637297575517E-4</v>
      </c>
      <c r="H66" s="92">
        <f>IFERROR(IF(Cotización!$B$4="Temporal",Tablas!CG66*Tablas!AW66*Tablas!BK66*Cálculos!D66,IF(Cotización!$B$4="Vitalicio",Cálculos!D66*Tablas!AX66*Tablas!BJ66*Tablas!CG66,Tablas!CG66*D66*(Tablas!AY66*Tablas!BB66+Tablas!AY66*Tablas!AZ66)))," ")</f>
        <v>2.6482222057596791</v>
      </c>
      <c r="I66" s="92">
        <f>IFERROR(IF(Cotización!$B$4="Temporal",Tablas!CG66*E66*Tablas!M66*Tablas!Y66,IF(Cotización!$B$4="Vitalicio",Cálculos!E66*Tablas!K66*Tablas!X66*Tablas!CG66,Tablas!CG66*E66*(Tablas!M66*Tablas!W66+Tablas!L66*Tablas!W66)))," ")</f>
        <v>0.16236597642580927</v>
      </c>
      <c r="J66" s="92">
        <f>IFERROR(IF(Cotización!$B$4="Temporal",Tablas!CG66*F66*Tablas!BB66*Tablas!BK66,IF(Cotización!$B$4="Vitalicio",Tablas!CG66*F66*Tablas!BA66*Tablas!BJ66,Tablas!CG66*F66*(Tablas!BB66*Tablas!BK66+Tablas!AZ66*Tablas!BI66)))," ")</f>
        <v>30.081415816687048</v>
      </c>
      <c r="K66" s="92">
        <f>IFERROR((H66/G66)/(1-Tablas!CI66-Tablas!CJ66-Tablas!CK66),"")</f>
        <v>12342.157162528241</v>
      </c>
      <c r="L66" s="92">
        <f>IFERROR((I66/G66)/(1-Tablas!CI66-Tablas!CJ66-Tablas!CK66), "")</f>
        <v>756.7138416618759</v>
      </c>
      <c r="M66" s="92">
        <f>IFERROR((J66/G66)/(1-Tablas!CI66-Tablas!CJ66-Tablas!CK66), "")</f>
        <v>140195.7739321994</v>
      </c>
      <c r="N66" s="92">
        <f t="shared" si="0"/>
        <v>153294.64493638952</v>
      </c>
      <c r="O66" s="92">
        <f>IFERROR(IF(Cotización!$B$4="Temporal",Tablas!CG66*Tablas!BR66*Tablas!CD66*Cálculos!D66,IF(Cotización!$B$4="Vitalicio",Tablas!CG66*Cálculos!D66*Tablas!BQ66*Tablas!CC66,Tablas!CG66*D66*(Tablas!BR66*Tablas!CD66+Tablas!BP66*Tablas!CB66)))," ")</f>
        <v>1.5208948481620093</v>
      </c>
      <c r="P66" s="92">
        <f>IFERROR(IF(Cotización!$B$4="Temporal",Tablas!CG66*E66*Tablas!AJ66*Tablas!AV66,IF(Cotización!$B$4="Vitalicio",Tablas!CG66*Cálculos!E66*Tablas!AI66*Tablas!AT66,Tablas!CG66*E66*(Tablas!AJ66*Tablas!AV66+Tablas!AH66*Tablas!AT66)))," ")</f>
        <v>0.45428979537638808</v>
      </c>
      <c r="Q66" s="92">
        <f>IFERROR(IF(Cotización!$B$4="Temporal",Tablas!CG66*F66*Tablas!BU66*Tablas!CD66,IF(Cotización!$B$4="Vitalicio",Tablas!CG66*F66*Tablas!BT66*Tablas!CC66,Tablas!CG66*F66*(Tablas!BU66*Tablas!CD66+Tablas!BS66*Tablas!CB66)))," ")</f>
        <v>31.460423053586577</v>
      </c>
      <c r="R66" s="92">
        <f>IFERROR(IF(Cotización!$B$4 = "Temporal",IF(A66&lt;Cotización!$B$16,Tablas!AV66*Tablas!CF66,""),IF(Cotización!$B$4 = "Vitalicio",IF(A66&lt;Cotización!$B$16,Tablas!AU66*Tablas!CF66,""),IF(A66&lt;Cotización!$B$16,Tablas!AT66*Tablas!CF66,""))), "")</f>
        <v>3.1160910877430008E-4</v>
      </c>
      <c r="S66" s="92">
        <f>IFERROR(K66*R66*Tablas!CF66,"")</f>
        <v>0.26782047633438383</v>
      </c>
      <c r="T66" s="92">
        <f t="shared" si="1"/>
        <v>0.23579892579743397</v>
      </c>
      <c r="U66" s="92">
        <f t="shared" si="2"/>
        <v>43.686280168935909</v>
      </c>
      <c r="V66" s="92">
        <f t="shared" si="3"/>
        <v>1.2530743718276254</v>
      </c>
      <c r="W66" s="92">
        <f t="shared" si="4"/>
        <v>0.21849086957895411</v>
      </c>
      <c r="X66" s="92">
        <f t="shared" si="5"/>
        <v>-12.225857115349331</v>
      </c>
      <c r="Y66" s="92">
        <f t="shared" si="6"/>
        <v>-10.754291873942751</v>
      </c>
      <c r="Z66" s="92">
        <f t="shared" si="7"/>
        <v>-1.0754291873942752</v>
      </c>
      <c r="AA66" s="92">
        <f>IFERROR(Z66/(IF(Cotización!$B$4="Temporal",Tablas!BR66*Tablas!CD66,IF(Cotización!$B$4="Vitalicio",Tablas!BQ66*Tablas!CC66,(Tablas!BR66*Tablas!CD66+Tablas!BP66*Tablas!CB66))))," ")</f>
        <v>-47201.697091222166</v>
      </c>
      <c r="AB66" s="92">
        <f t="shared" si="8"/>
        <v>-129.04628280951908</v>
      </c>
      <c r="AC66" s="92">
        <f t="shared" si="9"/>
        <v>-6.2384992841690456</v>
      </c>
      <c r="AD66" s="92">
        <f t="shared" si="10"/>
        <v>-10.972782743521705</v>
      </c>
    </row>
    <row r="67" spans="1:30" x14ac:dyDescent="0.3">
      <c r="A67" s="71">
        <v>64</v>
      </c>
      <c r="B67" s="71">
        <f t="shared" si="11"/>
        <v>65</v>
      </c>
      <c r="C67" s="71">
        <f t="shared" si="12"/>
        <v>0</v>
      </c>
      <c r="D67" s="72">
        <f>IFERROR(Cotización!$B$12,"")</f>
        <v>1000000</v>
      </c>
      <c r="E67" s="72">
        <f t="shared" si="13"/>
        <v>525596.48752556194</v>
      </c>
      <c r="F67" s="72">
        <f>IFERROR(IF(B67&lt;=110,D67*Tablas!CH67,""),"")</f>
        <v>1640000.0000000002</v>
      </c>
      <c r="G67" s="92" t="str">
        <f>IFERROR(IF(Cotización!$B$5 = "Hombre",IFERROR(IF(Cotización!$B$4 = "Temporal",IF(A67&lt;Cotización!$B$16,Tablas!Y67*Tablas!CF67,""),IF(Cotización!$B$4 = "Vitalicio",IF(A67&lt;Cotización!$B$16,Tablas!X67*Tablas!CF67,""),IF(A67&lt;Cotización!$B$16,Tablas!W67*Tablas!CF67,""))), ""),IFERROR(IF(Cotización!$B$4 = "Temporal",IF(A67&lt;Cotización!$B$16,Tablas!Y67*Tablas!CF67,""),IF(Cotización!$B$4 = "Vitalicio",IF(A67&lt;Cotización!$B$16,Tablas!X67*Tablas!CF67,""),IF(A67&lt;Cotización!$B$16,Tablas!W67*Tablas!CF67,""))), "")-IFERROR(IF(Cotización!$B$4 = "Temporal",IF(A67&lt;Cotización!$B$16,Tablas!Y67*Tablas!CF67,""),IF(Cotización!$B$4 = "Vitalicio",IF(A67&lt;Cotización!$B$16,Tablas!X67*Tablas!CF67,""),IF(A67&lt;Cotización!$B$16,Tablas!W67*Tablas!CF67,""))), "")*(0.2)),"")</f>
        <v/>
      </c>
      <c r="H67" s="92">
        <f>IFERROR(IF(Cotización!$B$4="Temporal",Tablas!CG67*Tablas!AW67*Tablas!BK67*Cálculos!D67,IF(Cotización!$B$4="Vitalicio",Cálculos!D67*Tablas!AX67*Tablas!BJ67*Tablas!CG67,Tablas!CG67*D67*(Tablas!AY67*Tablas!BB67+Tablas!AY67*Tablas!AZ67)))," ")</f>
        <v>2.5403709736683346</v>
      </c>
      <c r="I67" s="92">
        <f>IFERROR(IF(Cotización!$B$4="Temporal",Tablas!CG67*E67*Tablas!M67*Tablas!Y67,IF(Cotización!$B$4="Vitalicio",Cálculos!E67*Tablas!K67*Tablas!X67*Tablas!CG67,Tablas!CG67*E67*(Tablas!M67*Tablas!W67+Tablas!L67*Tablas!W67)))," ")</f>
        <v>0.15762885761574388</v>
      </c>
      <c r="J67" s="92">
        <f>IFERROR(IF(Cotización!$B$4="Temporal",Tablas!CG67*F67*Tablas!BB67*Tablas!BK67,IF(Cotización!$B$4="Vitalicio",Tablas!CG67*F67*Tablas!BA67*Tablas!BJ67,Tablas!CG67*F67*(Tablas!BB67*Tablas!BK67+Tablas!AZ67*Tablas!BI67)))," ")</f>
        <v>26.929079260319494</v>
      </c>
      <c r="K67" s="92" t="str">
        <f>IFERROR((H67/G67)/(1-Tablas!CI67-Tablas!CJ67-Tablas!CK67),"")</f>
        <v/>
      </c>
      <c r="L67" s="92" t="str">
        <f>IFERROR((I67/G67)/(1-Tablas!CI67-Tablas!CJ67-Tablas!CK67), "")</f>
        <v/>
      </c>
      <c r="M67" s="92" t="str">
        <f>IFERROR((J67/G67)/(1-Tablas!CI67-Tablas!CJ67-Tablas!CK67), "")</f>
        <v/>
      </c>
      <c r="N67" s="92">
        <f t="shared" si="0"/>
        <v>0</v>
      </c>
      <c r="O67" s="92">
        <f>IFERROR(IF(Cotización!$B$4="Temporal",Tablas!CG67*Tablas!BR67*Tablas!CD67*Cálculos!D67,IF(Cotización!$B$4="Vitalicio",Tablas!CG67*Cálculos!D67*Tablas!BQ67*Tablas!CC67,Tablas!CG67*D67*(Tablas!BR67*Tablas!CD67+Tablas!BP67*Tablas!CB67)))," ")</f>
        <v>1.4882366975483234</v>
      </c>
      <c r="P67" s="92">
        <f>IFERROR(IF(Cotización!$B$4="Temporal",Tablas!CG67*E67*Tablas!AJ67*Tablas!AV67,IF(Cotización!$B$4="Vitalicio",Tablas!CG67*Cálculos!E67*Tablas!AI67*Tablas!AT67,Tablas!CG67*E67*(Tablas!AJ67*Tablas!AV67+Tablas!AH67*Tablas!AT67)))," ")</f>
        <v>0.4320543418097591</v>
      </c>
      <c r="Q67" s="92">
        <f>IFERROR(IF(Cotización!$B$4="Temporal",Tablas!CG67*F67*Tablas!BU67*Tablas!CD67,IF(Cotización!$B$4="Vitalicio",Tablas!CG67*F67*Tablas!BT67*Tablas!CC67,Tablas!CG67*F67*(Tablas!BU67*Tablas!CD67+Tablas!BS67*Tablas!CB67)))," ")</f>
        <v>28.285347439591064</v>
      </c>
      <c r="R67" s="92" t="str">
        <f>IFERROR(IF(Cotización!$B$4 = "Temporal",IF(A67&lt;Cotización!$B$16,Tablas!AV67*Tablas!CF67,""),IF(Cotización!$B$4 = "Vitalicio",IF(A67&lt;Cotización!$B$16,Tablas!AU67*Tablas!CF67,""),IF(A67&lt;Cotización!$B$16,Tablas!AT67*Tablas!CF67,""))), "")</f>
        <v/>
      </c>
      <c r="S67" s="92" t="str">
        <f>IFERROR(K67*R67*Tablas!CF67,"")</f>
        <v/>
      </c>
      <c r="T67" s="92" t="str">
        <f t="shared" si="1"/>
        <v/>
      </c>
      <c r="U67" s="92" t="str">
        <f t="shared" si="2"/>
        <v/>
      </c>
      <c r="V67" s="92" t="str">
        <f t="shared" si="3"/>
        <v/>
      </c>
      <c r="W67" s="92" t="str">
        <f t="shared" si="4"/>
        <v/>
      </c>
      <c r="X67" s="92" t="str">
        <f t="shared" si="5"/>
        <v/>
      </c>
      <c r="Y67" s="92">
        <f t="shared" si="6"/>
        <v>0</v>
      </c>
      <c r="Z67" s="92">
        <f t="shared" si="7"/>
        <v>0</v>
      </c>
      <c r="AA67" s="92">
        <f>IFERROR(Z67/(IF(Cotización!$B$4="Temporal",Tablas!BR67*Tablas!CD67,IF(Cotización!$B$4="Vitalicio",Tablas!BQ67*Tablas!CC67,(Tablas!BR67*Tablas!CD67+Tablas!BP67*Tablas!CB67))))," ")</f>
        <v>0</v>
      </c>
      <c r="AB67" s="92">
        <f t="shared" si="8"/>
        <v>0</v>
      </c>
      <c r="AC67" s="92">
        <f t="shared" si="9"/>
        <v>0</v>
      </c>
      <c r="AD67" s="92" t="str">
        <f t="shared" si="10"/>
        <v/>
      </c>
    </row>
    <row r="68" spans="1:30" x14ac:dyDescent="0.3">
      <c r="A68" s="71">
        <v>65</v>
      </c>
      <c r="B68" s="71">
        <f t="shared" si="11"/>
        <v>66</v>
      </c>
      <c r="C68" s="71">
        <f t="shared" si="12"/>
        <v>0</v>
      </c>
      <c r="D68" s="72">
        <f>IFERROR(Cotización!$B$12,"")</f>
        <v>1000000</v>
      </c>
      <c r="E68" s="72">
        <f t="shared" si="13"/>
        <v>520340.52265030635</v>
      </c>
      <c r="F68" s="72">
        <f>IFERROR(IF(B68&lt;=110,D68*Tablas!CH68,""),"")</f>
        <v>1650000</v>
      </c>
      <c r="G68" s="92" t="str">
        <f>IFERROR(IF(Cotización!$B$5 = "Hombre",IFERROR(IF(Cotización!$B$4 = "Temporal",IF(A68&lt;Cotización!$B$16,Tablas!Y68*Tablas!CF68,""),IF(Cotización!$B$4 = "Vitalicio",IF(A68&lt;Cotización!$B$16,Tablas!X68*Tablas!CF68,""),IF(A68&lt;Cotización!$B$16,Tablas!W68*Tablas!CF68,""))), ""),IFERROR(IF(Cotización!$B$4 = "Temporal",IF(A68&lt;Cotización!$B$16,Tablas!Y68*Tablas!CF68,""),IF(Cotización!$B$4 = "Vitalicio",IF(A68&lt;Cotización!$B$16,Tablas!X68*Tablas!CF68,""),IF(A68&lt;Cotización!$B$16,Tablas!W68*Tablas!CF68,""))), "")-IFERROR(IF(Cotización!$B$4 = "Temporal",IF(A68&lt;Cotización!$B$16,Tablas!Y68*Tablas!CF68,""),IF(Cotización!$B$4 = "Vitalicio",IF(A68&lt;Cotización!$B$16,Tablas!X68*Tablas!CF68,""),IF(A68&lt;Cotización!$B$16,Tablas!W68*Tablas!CF68,""))), "")*(0.2)),"")</f>
        <v/>
      </c>
      <c r="H68" s="92">
        <f>IFERROR(IF(Cotización!$B$4="Temporal",Tablas!CG68*Tablas!AW68*Tablas!BK68*Cálculos!D68,IF(Cotización!$B$4="Vitalicio",Cálculos!D68*Tablas!AX68*Tablas!BJ68*Tablas!CG68,Tablas!CG68*D68*(Tablas!AY68*Tablas!BB68+Tablas!AY68*Tablas!AZ68)))," ")</f>
        <v>2.4351410236846194</v>
      </c>
      <c r="I68" s="92">
        <f>IFERROR(IF(Cotización!$B$4="Temporal",Tablas!CG68*E68*Tablas!M68*Tablas!Y68,IF(Cotización!$B$4="Vitalicio",Cálculos!E68*Tablas!K68*Tablas!X68*Tablas!CG68,Tablas!CG68*E68*(Tablas!M68*Tablas!W68+Tablas!L68*Tablas!W68)))," ")</f>
        <v>0.15289727964941685</v>
      </c>
      <c r="J68" s="92">
        <f>IFERROR(IF(Cotización!$B$4="Temporal",Tablas!CG68*F68*Tablas!BB68*Tablas!BK68,IF(Cotización!$B$4="Vitalicio",Tablas!CG68*F68*Tablas!BA68*Tablas!BJ68,Tablas!CG68*F68*(Tablas!BB68*Tablas!BK68+Tablas!AZ68*Tablas!BI68)))," ")</f>
        <v>24.087990205529589</v>
      </c>
      <c r="K68" s="92" t="str">
        <f>IFERROR((H68/G68)/(1-Tablas!CI68-Tablas!CJ68-Tablas!CK68),"")</f>
        <v/>
      </c>
      <c r="L68" s="92" t="str">
        <f>IFERROR((I68/G68)/(1-Tablas!CI68-Tablas!CJ68-Tablas!CK68), "")</f>
        <v/>
      </c>
      <c r="M68" s="92" t="str">
        <f>IFERROR((J68/G68)/(1-Tablas!CI68-Tablas!CJ68-Tablas!CK68), "")</f>
        <v/>
      </c>
      <c r="N68" s="92">
        <f t="shared" ref="N68:N113" si="14">IFERROR(SUM(K68:M68),"")</f>
        <v>0</v>
      </c>
      <c r="O68" s="92">
        <f>IFERROR(IF(Cotización!$B$4="Temporal",Tablas!CG68*Tablas!BR68*Tablas!CD68*Cálculos!D68,IF(Cotización!$B$4="Vitalicio",Tablas!CG68*Cálculos!D68*Tablas!BQ68*Tablas!CC68,Tablas!CG68*D68*(Tablas!BR68*Tablas!CD68+Tablas!BP68*Tablas!CB68)))," ")</f>
        <v>1.4582469936366544</v>
      </c>
      <c r="P68" s="92">
        <f>IFERROR(IF(Cotización!$B$4="Temporal",Tablas!CG68*E68*Tablas!AJ68*Tablas!AV68,IF(Cotización!$B$4="Vitalicio",Tablas!CG68*Cálculos!E68*Tablas!AI68*Tablas!AT68,Tablas!CG68*E68*(Tablas!AJ68*Tablas!AV68+Tablas!AH68*Tablas!AT68)))," ")</f>
        <v>0.41034406315577138</v>
      </c>
      <c r="Q68" s="92">
        <f>IFERROR(IF(Cotización!$B$4="Temporal",Tablas!CG68*F68*Tablas!BU68*Tablas!CD68,IF(Cotización!$B$4="Vitalicio",Tablas!CG68*F68*Tablas!BT68*Tablas!CC68,Tablas!CG68*F68*(Tablas!BU68*Tablas!CD68+Tablas!BS68*Tablas!CB68)))," ")</f>
        <v>25.416690413137601</v>
      </c>
      <c r="R68" s="92" t="str">
        <f>IFERROR(IF(Cotización!$B$4 = "Temporal",IF(A68&lt;Cotización!$B$16,Tablas!AV68*Tablas!CF68,""),IF(Cotización!$B$4 = "Vitalicio",IF(A68&lt;Cotización!$B$16,Tablas!AU68*Tablas!CF68,""),IF(A68&lt;Cotización!$B$16,Tablas!AT68*Tablas!CF68,""))), "")</f>
        <v/>
      </c>
      <c r="S68" s="92" t="str">
        <f>IFERROR(K68*R68*Tablas!CF68,"")</f>
        <v/>
      </c>
      <c r="T68" s="92" t="str">
        <f t="shared" ref="T68:T113" si="15">IFERROR(L68*R68,"")</f>
        <v/>
      </c>
      <c r="U68" s="92" t="str">
        <f t="shared" ref="U68:U113" si="16">IFERROR(M68*R68,"")</f>
        <v/>
      </c>
      <c r="V68" s="92" t="str">
        <f t="shared" ref="V68:V113" si="17">IFERROR(O68-S68,"")</f>
        <v/>
      </c>
      <c r="W68" s="92" t="str">
        <f t="shared" ref="W68:W113" si="18">IFERROR(P68-T68,"")</f>
        <v/>
      </c>
      <c r="X68" s="92" t="str">
        <f t="shared" ref="X68:X112" si="19">IFERROR(Q68-U68,"")</f>
        <v/>
      </c>
      <c r="Y68" s="92">
        <f t="shared" ref="Y68:Y112" si="20">IFERROR(SUM(V68:X68),"")</f>
        <v>0</v>
      </c>
      <c r="Z68" s="92">
        <f t="shared" ref="Z68:Z112" si="21">0.1*Y68</f>
        <v>0</v>
      </c>
      <c r="AA68" s="92">
        <f>IFERROR(Z68/(IF(Cotización!$B$4="Temporal",Tablas!BR68*Tablas!CD68,IF(Cotización!$B$4="Vitalicio",Tablas!BQ68*Tablas!CC68,(Tablas!BR68*Tablas!CD68+Tablas!BP68*Tablas!CB68))))," ")</f>
        <v>0</v>
      </c>
      <c r="AB68" s="92">
        <f t="shared" ref="AB68:AB112" si="22">IFERROR(365*((Z68*0.5)/O68),"")</f>
        <v>0</v>
      </c>
      <c r="AC68" s="92">
        <f t="shared" ref="AC68:AC112" si="23">IFERROR(365*((Z68*0.5)/Q68),"")</f>
        <v>0</v>
      </c>
      <c r="AD68" s="92" t="str">
        <f t="shared" ref="AD68:AD112" si="24">IFERROR(V68+X68,"")</f>
        <v/>
      </c>
    </row>
    <row r="69" spans="1:30" x14ac:dyDescent="0.3">
      <c r="A69" s="71">
        <v>66</v>
      </c>
      <c r="B69" s="71">
        <f t="shared" ref="B69:B113" si="25">IFERROR(B68+1,"")</f>
        <v>67</v>
      </c>
      <c r="C69" s="71">
        <f t="shared" ref="C69:C113" si="26">IFERROR(IF(C68=0,0,C68-1),"")</f>
        <v>0</v>
      </c>
      <c r="D69" s="72">
        <f>IFERROR(Cotización!$B$12,"")</f>
        <v>1000000</v>
      </c>
      <c r="E69" s="72">
        <f t="shared" ref="E69:E113" si="27">IFERROR(E68-E68*(0.01),"")</f>
        <v>515137.11742380325</v>
      </c>
      <c r="F69" s="72">
        <f>IFERROR(IF(B69&lt;=110,D69*Tablas!CH69,""),"")</f>
        <v>1660000.0000000002</v>
      </c>
      <c r="G69" s="92" t="str">
        <f>IFERROR(IF(Cotización!$B$5 = "Hombre",IFERROR(IF(Cotización!$B$4 = "Temporal",IF(A69&lt;Cotización!$B$16,Tablas!Y69*Tablas!CF69,""),IF(Cotización!$B$4 = "Vitalicio",IF(A69&lt;Cotización!$B$16,Tablas!X69*Tablas!CF69,""),IF(A69&lt;Cotización!$B$16,Tablas!W69*Tablas!CF69,""))), ""),IFERROR(IF(Cotización!$B$4 = "Temporal",IF(A69&lt;Cotización!$B$16,Tablas!Y69*Tablas!CF69,""),IF(Cotización!$B$4 = "Vitalicio",IF(A69&lt;Cotización!$B$16,Tablas!X69*Tablas!CF69,""),IF(A69&lt;Cotización!$B$16,Tablas!W69*Tablas!CF69,""))), "")-IFERROR(IF(Cotización!$B$4 = "Temporal",IF(A69&lt;Cotización!$B$16,Tablas!Y69*Tablas!CF69,""),IF(Cotización!$B$4 = "Vitalicio",IF(A69&lt;Cotización!$B$16,Tablas!X69*Tablas!CF69,""),IF(A69&lt;Cotización!$B$16,Tablas!W69*Tablas!CF69,""))), "")*(0.2)),"")</f>
        <v/>
      </c>
      <c r="H69" s="92">
        <f>IFERROR(IF(Cotización!$B$4="Temporal",Tablas!CG69*Tablas!AW69*Tablas!BK69*Cálculos!D69,IF(Cotización!$B$4="Vitalicio",Cálculos!D69*Tablas!AX69*Tablas!BJ69*Tablas!CG69,Tablas!CG69*D69*(Tablas!AY69*Tablas!BB69+Tablas!AY69*Tablas!AZ69)))," ")</f>
        <v>2.3324403287188264</v>
      </c>
      <c r="I69" s="92">
        <f>IFERROR(IF(Cotización!$B$4="Temporal",Tablas!CG69*E69*Tablas!M69*Tablas!Y69,IF(Cotización!$B$4="Vitalicio",Cálculos!E69*Tablas!K69*Tablas!X69*Tablas!CG69,Tablas!CG69*E69*(Tablas!M69*Tablas!W69+Tablas!L69*Tablas!W69)))," ")</f>
        <v>0.14816864573474975</v>
      </c>
      <c r="J69" s="92">
        <f>IFERROR(IF(Cotización!$B$4="Temporal",Tablas!CG69*F69*Tablas!BB69*Tablas!BK69,IF(Cotización!$B$4="Vitalicio",Tablas!CG69*F69*Tablas!BA69*Tablas!BJ69,Tablas!CG69*F69*(Tablas!BB69*Tablas!BK69+Tablas!AZ69*Tablas!BI69)))," ")</f>
        <v>21.528307115697789</v>
      </c>
      <c r="K69" s="92" t="str">
        <f>IFERROR((H69/G69)/(1-Tablas!CI69-Tablas!CJ69-Tablas!CK69),"")</f>
        <v/>
      </c>
      <c r="L69" s="92" t="str">
        <f>IFERROR((I69/G69)/(1-Tablas!CI69-Tablas!CJ69-Tablas!CK69), "")</f>
        <v/>
      </c>
      <c r="M69" s="92" t="str">
        <f>IFERROR((J69/G69)/(1-Tablas!CI69-Tablas!CJ69-Tablas!CK69), "")</f>
        <v/>
      </c>
      <c r="N69" s="92">
        <f t="shared" si="14"/>
        <v>0</v>
      </c>
      <c r="O69" s="92">
        <f>IFERROR(IF(Cotización!$B$4="Temporal",Tablas!CG69*Tablas!BR69*Tablas!CD69*Cálculos!D69,IF(Cotización!$B$4="Vitalicio",Tablas!CG69*Cálculos!D69*Tablas!BQ69*Tablas!CC69,Tablas!CG69*D69*(Tablas!BR69*Tablas!CD69+Tablas!BP69*Tablas!CB69)))," ")</f>
        <v>1.4305822678211135</v>
      </c>
      <c r="P69" s="92">
        <f>IFERROR(IF(Cotización!$B$4="Temporal",Tablas!CG69*E69*Tablas!AJ69*Tablas!AV69,IF(Cotización!$B$4="Vitalicio",Tablas!CG69*Cálculos!E69*Tablas!AI69*Tablas!AT69,Tablas!CG69*E69*(Tablas!AJ69*Tablas!AV69+Tablas!AH69*Tablas!AT69)))," ")</f>
        <v>0.38885431103061313</v>
      </c>
      <c r="Q69" s="92">
        <f>IFERROR(IF(Cotización!$B$4="Temporal",Tablas!CG69*F69*Tablas!BU69*Tablas!CD69,IF(Cotización!$B$4="Vitalicio",Tablas!CG69*F69*Tablas!BT69*Tablas!CC69,Tablas!CG69*F69*(Tablas!BU69*Tablas!CD69+Tablas!BS69*Tablas!CB69)))," ")</f>
        <v>22.824993016558938</v>
      </c>
      <c r="R69" s="92" t="str">
        <f>IFERROR(IF(Cotización!$B$4 = "Temporal",IF(A69&lt;Cotización!$B$16,Tablas!AV69*Tablas!CF69,""),IF(Cotización!$B$4 = "Vitalicio",IF(A69&lt;Cotización!$B$16,Tablas!AU69*Tablas!CF69,""),IF(A69&lt;Cotización!$B$16,Tablas!AT69*Tablas!CF69,""))), "")</f>
        <v/>
      </c>
      <c r="S69" s="92" t="str">
        <f>IFERROR(K69*R69*Tablas!CF69,"")</f>
        <v/>
      </c>
      <c r="T69" s="92" t="str">
        <f t="shared" si="15"/>
        <v/>
      </c>
      <c r="U69" s="92" t="str">
        <f t="shared" si="16"/>
        <v/>
      </c>
      <c r="V69" s="92" t="str">
        <f t="shared" si="17"/>
        <v/>
      </c>
      <c r="W69" s="92" t="str">
        <f t="shared" si="18"/>
        <v/>
      </c>
      <c r="X69" s="92" t="str">
        <f t="shared" si="19"/>
        <v/>
      </c>
      <c r="Y69" s="92">
        <f t="shared" si="20"/>
        <v>0</v>
      </c>
      <c r="Z69" s="92">
        <f t="shared" si="21"/>
        <v>0</v>
      </c>
      <c r="AA69" s="92">
        <f>IFERROR(Z69/(IF(Cotización!$B$4="Temporal",Tablas!BR69*Tablas!CD69,IF(Cotización!$B$4="Vitalicio",Tablas!BQ69*Tablas!CC69,(Tablas!BR69*Tablas!CD69+Tablas!BP69*Tablas!CB69))))," ")</f>
        <v>0</v>
      </c>
      <c r="AB69" s="92">
        <f t="shared" si="22"/>
        <v>0</v>
      </c>
      <c r="AC69" s="92">
        <f t="shared" si="23"/>
        <v>0</v>
      </c>
      <c r="AD69" s="92" t="str">
        <f t="shared" si="24"/>
        <v/>
      </c>
    </row>
    <row r="70" spans="1:30" x14ac:dyDescent="0.3">
      <c r="A70" s="71">
        <v>67</v>
      </c>
      <c r="B70" s="71">
        <f t="shared" si="25"/>
        <v>68</v>
      </c>
      <c r="C70" s="71">
        <f t="shared" si="26"/>
        <v>0</v>
      </c>
      <c r="D70" s="72">
        <f>IFERROR(Cotización!$B$12,"")</f>
        <v>1000000</v>
      </c>
      <c r="E70" s="72">
        <f t="shared" si="27"/>
        <v>509985.74624956521</v>
      </c>
      <c r="F70" s="72">
        <f>IFERROR(IF(B70&lt;=110,D70*Tablas!CH70,""),"")</f>
        <v>1670000</v>
      </c>
      <c r="G70" s="92" t="str">
        <f>IFERROR(IF(Cotización!$B$5 = "Hombre",IFERROR(IF(Cotización!$B$4 = "Temporal",IF(A70&lt;Cotización!$B$16,Tablas!Y70*Tablas!CF70,""),IF(Cotización!$B$4 = "Vitalicio",IF(A70&lt;Cotización!$B$16,Tablas!X70*Tablas!CF70,""),IF(A70&lt;Cotización!$B$16,Tablas!W70*Tablas!CF70,""))), ""),IFERROR(IF(Cotización!$B$4 = "Temporal",IF(A70&lt;Cotización!$B$16,Tablas!Y70*Tablas!CF70,""),IF(Cotización!$B$4 = "Vitalicio",IF(A70&lt;Cotización!$B$16,Tablas!X70*Tablas!CF70,""),IF(A70&lt;Cotización!$B$16,Tablas!W70*Tablas!CF70,""))), "")-IFERROR(IF(Cotización!$B$4 = "Temporal",IF(A70&lt;Cotización!$B$16,Tablas!Y70*Tablas!CF70,""),IF(Cotización!$B$4 = "Vitalicio",IF(A70&lt;Cotización!$B$16,Tablas!X70*Tablas!CF70,""),IF(A70&lt;Cotización!$B$16,Tablas!W70*Tablas!CF70,""))), "")*(0.2)),"")</f>
        <v/>
      </c>
      <c r="H70" s="92">
        <f>IFERROR(IF(Cotización!$B$4="Temporal",Tablas!CG70*Tablas!AW70*Tablas!BK70*Cálculos!D70,IF(Cotización!$B$4="Vitalicio",Cálculos!D70*Tablas!AX70*Tablas!BJ70*Tablas!CG70,Tablas!CG70*D70*(Tablas!AY70*Tablas!BB70+Tablas!AY70*Tablas!AZ70)))," ")</f>
        <v>2.2321821902792562</v>
      </c>
      <c r="I70" s="92">
        <f>IFERROR(IF(Cotización!$B$4="Temporal",Tablas!CG70*E70*Tablas!M70*Tablas!Y70,IF(Cotización!$B$4="Vitalicio",Cálculos!E70*Tablas!K70*Tablas!X70*Tablas!CG70,Tablas!CG70*E70*(Tablas!M70*Tablas!W70+Tablas!L70*Tablas!W70)))," ")</f>
        <v>0.14344057216889547</v>
      </c>
      <c r="J70" s="92">
        <f>IFERROR(IF(Cotización!$B$4="Temporal",Tablas!CG70*F70*Tablas!BB70*Tablas!BK70,IF(Cotización!$B$4="Vitalicio",Tablas!CG70*F70*Tablas!BA70*Tablas!BJ70,Tablas!CG70*F70*(Tablas!BB70*Tablas!BK70+Tablas!AZ70*Tablas!BI70)))," ")</f>
        <v>19.223028952211479</v>
      </c>
      <c r="K70" s="92" t="str">
        <f>IFERROR((H70/G70)/(1-Tablas!CI70-Tablas!CJ70-Tablas!CK70),"")</f>
        <v/>
      </c>
      <c r="L70" s="92" t="str">
        <f>IFERROR((I70/G70)/(1-Tablas!CI70-Tablas!CJ70-Tablas!CK70), "")</f>
        <v/>
      </c>
      <c r="M70" s="92" t="str">
        <f>IFERROR((J70/G70)/(1-Tablas!CI70-Tablas!CJ70-Tablas!CK70), "")</f>
        <v/>
      </c>
      <c r="N70" s="92">
        <f t="shared" si="14"/>
        <v>0</v>
      </c>
      <c r="O70" s="92">
        <f>IFERROR(IF(Cotización!$B$4="Temporal",Tablas!CG70*Tablas!BR70*Tablas!CD70*Cálculos!D70,IF(Cotización!$B$4="Vitalicio",Tablas!CG70*Cálculos!D70*Tablas!BQ70*Tablas!CC70,Tablas!CG70*D70*(Tablas!BR70*Tablas!CD70+Tablas!BP70*Tablas!CB70)))," ")</f>
        <v>1.4051300667595008</v>
      </c>
      <c r="P70" s="92">
        <f>IFERROR(IF(Cotización!$B$4="Temporal",Tablas!CG70*E70*Tablas!AJ70*Tablas!AV70,IF(Cotización!$B$4="Vitalicio",Tablas!CG70*Cálculos!E70*Tablas!AI70*Tablas!AT70,Tablas!CG70*E70*(Tablas!AJ70*Tablas!AV70+Tablas!AH70*Tablas!AT70)))," ")</f>
        <v>0.36779352763672901</v>
      </c>
      <c r="Q70" s="92">
        <f>IFERROR(IF(Cotización!$B$4="Temporal",Tablas!CG70*F70*Tablas!BU70*Tablas!CD70,IF(Cotización!$B$4="Vitalicio",Tablas!CG70*F70*Tablas!BT70*Tablas!CC70,Tablas!CG70*F70*(Tablas!BU70*Tablas!CD70+Tablas!BS70*Tablas!CB70)))," ")</f>
        <v>20.483614205541567</v>
      </c>
      <c r="R70" s="92" t="str">
        <f>IFERROR(IF(Cotización!$B$4 = "Temporal",IF(A70&lt;Cotización!$B$16,Tablas!AV70*Tablas!CF70,""),IF(Cotización!$B$4 = "Vitalicio",IF(A70&lt;Cotización!$B$16,Tablas!AU70*Tablas!CF70,""),IF(A70&lt;Cotización!$B$16,Tablas!AT70*Tablas!CF70,""))), "")</f>
        <v/>
      </c>
      <c r="S70" s="92" t="str">
        <f>IFERROR(K70*R70*Tablas!CF70,"")</f>
        <v/>
      </c>
      <c r="T70" s="92" t="str">
        <f t="shared" si="15"/>
        <v/>
      </c>
      <c r="U70" s="92" t="str">
        <f t="shared" si="16"/>
        <v/>
      </c>
      <c r="V70" s="92" t="str">
        <f t="shared" si="17"/>
        <v/>
      </c>
      <c r="W70" s="92" t="str">
        <f t="shared" si="18"/>
        <v/>
      </c>
      <c r="X70" s="92" t="str">
        <f t="shared" si="19"/>
        <v/>
      </c>
      <c r="Y70" s="92">
        <f t="shared" si="20"/>
        <v>0</v>
      </c>
      <c r="Z70" s="92">
        <f t="shared" si="21"/>
        <v>0</v>
      </c>
      <c r="AA70" s="92">
        <f>IFERROR(Z70/(IF(Cotización!$B$4="Temporal",Tablas!BR70*Tablas!CD70,IF(Cotización!$B$4="Vitalicio",Tablas!BQ70*Tablas!CC70,(Tablas!BR70*Tablas!CD70+Tablas!BP70*Tablas!CB70))))," ")</f>
        <v>0</v>
      </c>
      <c r="AB70" s="92">
        <f t="shared" si="22"/>
        <v>0</v>
      </c>
      <c r="AC70" s="92">
        <f t="shared" si="23"/>
        <v>0</v>
      </c>
      <c r="AD70" s="92" t="str">
        <f t="shared" si="24"/>
        <v/>
      </c>
    </row>
    <row r="71" spans="1:30" x14ac:dyDescent="0.3">
      <c r="A71" s="71">
        <v>68</v>
      </c>
      <c r="B71" s="71">
        <f t="shared" si="25"/>
        <v>69</v>
      </c>
      <c r="C71" s="71">
        <f t="shared" si="26"/>
        <v>0</v>
      </c>
      <c r="D71" s="72">
        <f>IFERROR(Cotización!$B$12,"")</f>
        <v>1000000</v>
      </c>
      <c r="E71" s="72">
        <f t="shared" si="27"/>
        <v>504885.88878706959</v>
      </c>
      <c r="F71" s="72">
        <f>IFERROR(IF(B71&lt;=110,D71*Tablas!CH71,""),"")</f>
        <v>1680000.0000000002</v>
      </c>
      <c r="G71" s="92" t="str">
        <f>IFERROR(IF(Cotización!$B$5 = "Hombre",IFERROR(IF(Cotización!$B$4 = "Temporal",IF(A71&lt;Cotización!$B$16,Tablas!Y71*Tablas!CF71,""),IF(Cotización!$B$4 = "Vitalicio",IF(A71&lt;Cotización!$B$16,Tablas!X71*Tablas!CF71,""),IF(A71&lt;Cotización!$B$16,Tablas!W71*Tablas!CF71,""))), ""),IFERROR(IF(Cotización!$B$4 = "Temporal",IF(A71&lt;Cotización!$B$16,Tablas!Y71*Tablas!CF71,""),IF(Cotización!$B$4 = "Vitalicio",IF(A71&lt;Cotización!$B$16,Tablas!X71*Tablas!CF71,""),IF(A71&lt;Cotización!$B$16,Tablas!W71*Tablas!CF71,""))), "")-IFERROR(IF(Cotización!$B$4 = "Temporal",IF(A71&lt;Cotización!$B$16,Tablas!Y71*Tablas!CF71,""),IF(Cotización!$B$4 = "Vitalicio",IF(A71&lt;Cotización!$B$16,Tablas!X71*Tablas!CF71,""),IF(A71&lt;Cotización!$B$16,Tablas!W71*Tablas!CF71,""))), "")*(0.2)),"")</f>
        <v/>
      </c>
      <c r="H71" s="92">
        <f>IFERROR(IF(Cotización!$B$4="Temporal",Tablas!CG71*Tablas!AW71*Tablas!BK71*Cálculos!D71,IF(Cotización!$B$4="Vitalicio",Cálculos!D71*Tablas!AX71*Tablas!BJ71*Tablas!CG71,Tablas!CG71*D71*(Tablas!AY71*Tablas!BB71+Tablas!AY71*Tablas!AZ71)))," ")</f>
        <v>2.1342854275481629</v>
      </c>
      <c r="I71" s="92">
        <f>IFERROR(IF(Cotización!$B$4="Temporal",Tablas!CG71*E71*Tablas!M71*Tablas!Y71,IF(Cotización!$B$4="Vitalicio",Cálculos!E71*Tablas!K71*Tablas!X71*Tablas!CG71,Tablas!CG71*E71*(Tablas!M71*Tablas!W71+Tablas!L71*Tablas!W71)))," ")</f>
        <v>0.13871092974484087</v>
      </c>
      <c r="J71" s="92">
        <f>IFERROR(IF(Cotización!$B$4="Temporal",Tablas!CG71*F71*Tablas!BB71*Tablas!BK71,IF(Cotización!$B$4="Vitalicio",Tablas!CG71*F71*Tablas!BA71*Tablas!BJ71,Tablas!CG71*F71*(Tablas!BB71*Tablas!BK71+Tablas!AZ71*Tablas!BI71)))," ")</f>
        <v>17.147726187125734</v>
      </c>
      <c r="K71" s="92" t="str">
        <f>IFERROR((H71/G71)/(1-Tablas!CI71-Tablas!CJ71-Tablas!CK71),"")</f>
        <v/>
      </c>
      <c r="L71" s="92" t="str">
        <f>IFERROR((I71/G71)/(1-Tablas!CI71-Tablas!CJ71-Tablas!CK71), "")</f>
        <v/>
      </c>
      <c r="M71" s="92" t="str">
        <f>IFERROR((J71/G71)/(1-Tablas!CI71-Tablas!CJ71-Tablas!CK71), "")</f>
        <v/>
      </c>
      <c r="N71" s="92">
        <f t="shared" si="14"/>
        <v>0</v>
      </c>
      <c r="O71" s="92">
        <f>IFERROR(IF(Cotización!$B$4="Temporal",Tablas!CG71*Tablas!BR71*Tablas!CD71*Cálculos!D71,IF(Cotización!$B$4="Vitalicio",Tablas!CG71*Cálculos!D71*Tablas!BQ71*Tablas!CC71,Tablas!CG71*D71*(Tablas!BR71*Tablas!CD71+Tablas!BP71*Tablas!CB71)))," ")</f>
        <v>1.3817005748217137</v>
      </c>
      <c r="P71" s="92">
        <f>IFERROR(IF(Cotización!$B$4="Temporal",Tablas!CG71*E71*Tablas!AJ71*Tablas!AV71,IF(Cotización!$B$4="Vitalicio",Tablas!CG71*Cálculos!E71*Tablas!AI71*Tablas!AT71,Tablas!CG71*E71*(Tablas!AJ71*Tablas!AV71+Tablas!AH71*Tablas!AT71)))," ")</f>
        <v>0.34713164779724809</v>
      </c>
      <c r="Q71" s="92">
        <f>IFERROR(IF(Cotización!$B$4="Temporal",Tablas!CG71*F71*Tablas!BU71*Tablas!CD71,IF(Cotización!$B$4="Vitalicio",Tablas!CG71*F71*Tablas!BT71*Tablas!CC71,Tablas!CG71*F71*(Tablas!BU71*Tablas!CD71+Tablas!BS71*Tablas!CB71)))," ")</f>
        <v>18.368457772741841</v>
      </c>
      <c r="R71" s="92" t="str">
        <f>IFERROR(IF(Cotización!$B$4 = "Temporal",IF(A71&lt;Cotización!$B$16,Tablas!AV71*Tablas!CF71,""),IF(Cotización!$B$4 = "Vitalicio",IF(A71&lt;Cotización!$B$16,Tablas!AU71*Tablas!CF71,""),IF(A71&lt;Cotización!$B$16,Tablas!AT71*Tablas!CF71,""))), "")</f>
        <v/>
      </c>
      <c r="S71" s="92" t="str">
        <f>IFERROR(K71*R71*Tablas!CF71,"")</f>
        <v/>
      </c>
      <c r="T71" s="92" t="str">
        <f t="shared" si="15"/>
        <v/>
      </c>
      <c r="U71" s="92" t="str">
        <f t="shared" si="16"/>
        <v/>
      </c>
      <c r="V71" s="92" t="str">
        <f t="shared" si="17"/>
        <v/>
      </c>
      <c r="W71" s="92" t="str">
        <f t="shared" si="18"/>
        <v/>
      </c>
      <c r="X71" s="92" t="str">
        <f t="shared" si="19"/>
        <v/>
      </c>
      <c r="Y71" s="92">
        <f t="shared" si="20"/>
        <v>0</v>
      </c>
      <c r="Z71" s="92">
        <f t="shared" si="21"/>
        <v>0</v>
      </c>
      <c r="AA71" s="92">
        <f>IFERROR(Z71/(IF(Cotización!$B$4="Temporal",Tablas!BR71*Tablas!CD71,IF(Cotización!$B$4="Vitalicio",Tablas!BQ71*Tablas!CC71,(Tablas!BR71*Tablas!CD71+Tablas!BP71*Tablas!CB71))))," ")</f>
        <v>0</v>
      </c>
      <c r="AB71" s="92">
        <f t="shared" si="22"/>
        <v>0</v>
      </c>
      <c r="AC71" s="92">
        <f t="shared" si="23"/>
        <v>0</v>
      </c>
      <c r="AD71" s="92" t="str">
        <f t="shared" si="24"/>
        <v/>
      </c>
    </row>
    <row r="72" spans="1:30" x14ac:dyDescent="0.3">
      <c r="A72" s="71">
        <v>69</v>
      </c>
      <c r="B72" s="71">
        <f t="shared" si="25"/>
        <v>70</v>
      </c>
      <c r="C72" s="71">
        <f t="shared" si="26"/>
        <v>0</v>
      </c>
      <c r="D72" s="72">
        <f>IFERROR(Cotización!$B$12,"")</f>
        <v>1000000</v>
      </c>
      <c r="E72" s="72">
        <f t="shared" si="27"/>
        <v>499837.02989919891</v>
      </c>
      <c r="F72" s="72">
        <f>IFERROR(IF(B72&lt;=110,D72*Tablas!CH72,""),"")</f>
        <v>1690000</v>
      </c>
      <c r="G72" s="92" t="str">
        <f>IFERROR(IF(Cotización!$B$5 = "Hombre",IFERROR(IF(Cotización!$B$4 = "Temporal",IF(A72&lt;Cotización!$B$16,Tablas!Y72*Tablas!CF72,""),IF(Cotización!$B$4 = "Vitalicio",IF(A72&lt;Cotización!$B$16,Tablas!X72*Tablas!CF72,""),IF(A72&lt;Cotización!$B$16,Tablas!W72*Tablas!CF72,""))), ""),IFERROR(IF(Cotización!$B$4 = "Temporal",IF(A72&lt;Cotización!$B$16,Tablas!Y72*Tablas!CF72,""),IF(Cotización!$B$4 = "Vitalicio",IF(A72&lt;Cotización!$B$16,Tablas!X72*Tablas!CF72,""),IF(A72&lt;Cotización!$B$16,Tablas!W72*Tablas!CF72,""))), "")-IFERROR(IF(Cotización!$B$4 = "Temporal",IF(A72&lt;Cotización!$B$16,Tablas!Y72*Tablas!CF72,""),IF(Cotización!$B$4 = "Vitalicio",IF(A72&lt;Cotización!$B$16,Tablas!X72*Tablas!CF72,""),IF(A72&lt;Cotización!$B$16,Tablas!W72*Tablas!CF72,""))), "")*(0.2)),"")</f>
        <v/>
      </c>
      <c r="H72" s="92">
        <f>IFERROR(IF(Cotización!$B$4="Temporal",Tablas!CG72*Tablas!AW72*Tablas!BK72*Cálculos!D72,IF(Cotización!$B$4="Vitalicio",Cálculos!D72*Tablas!AX72*Tablas!BJ72*Tablas!CG72,Tablas!CG72*D72*(Tablas!AY72*Tablas!BB72+Tablas!AY72*Tablas!AZ72)))," ")</f>
        <v>2.0386745900269796</v>
      </c>
      <c r="I72" s="92">
        <f>IFERROR(IF(Cotización!$B$4="Temporal",Tablas!CG72*E72*Tablas!M72*Tablas!Y72,IF(Cotización!$B$4="Vitalicio",Cálculos!E72*Tablas!K72*Tablas!X72*Tablas!CG72,Tablas!CG72*E72*(Tablas!M72*Tablas!W72+Tablas!L72*Tablas!W72)))," ")</f>
        <v>0.13397789001467209</v>
      </c>
      <c r="J72" s="92">
        <f>IFERROR(IF(Cotización!$B$4="Temporal",Tablas!CG72*F72*Tablas!BB72*Tablas!BK72,IF(Cotización!$B$4="Vitalicio",Tablas!CG72*F72*Tablas!BA72*Tablas!BJ72,Tablas!CG72*F72*(Tablas!BB72*Tablas!BK72+Tablas!AZ72*Tablas!BI72)))," ")</f>
        <v>15.280297077061276</v>
      </c>
      <c r="K72" s="92" t="str">
        <f>IFERROR((H72/G72)/(1-Tablas!CI72-Tablas!CJ72-Tablas!CK72),"")</f>
        <v/>
      </c>
      <c r="L72" s="92" t="str">
        <f>IFERROR((I72/G72)/(1-Tablas!CI72-Tablas!CJ72-Tablas!CK72), "")</f>
        <v/>
      </c>
      <c r="M72" s="92" t="str">
        <f>IFERROR((J72/G72)/(1-Tablas!CI72-Tablas!CJ72-Tablas!CK72), "")</f>
        <v/>
      </c>
      <c r="N72" s="92">
        <f t="shared" si="14"/>
        <v>0</v>
      </c>
      <c r="O72" s="92">
        <f>IFERROR(IF(Cotización!$B$4="Temporal",Tablas!CG72*Tablas!BR72*Tablas!CD72*Cálculos!D72,IF(Cotización!$B$4="Vitalicio",Tablas!CG72*Cálculos!D72*Tablas!BQ72*Tablas!CC72,Tablas!CG72*D72*(Tablas!BR72*Tablas!CD72+Tablas!BP72*Tablas!CB72)))," ")</f>
        <v>1.3601782661607655</v>
      </c>
      <c r="P72" s="92">
        <f>IFERROR(IF(Cotización!$B$4="Temporal",Tablas!CG72*E72*Tablas!AJ72*Tablas!AV72,IF(Cotización!$B$4="Vitalicio",Tablas!CG72*Cálculos!E72*Tablas!AI72*Tablas!AT72,Tablas!CG72*E72*(Tablas!AJ72*Tablas!AV72+Tablas!AH72*Tablas!AT72)))," ")</f>
        <v>0.32693344638978766</v>
      </c>
      <c r="Q72" s="92">
        <f>IFERROR(IF(Cotización!$B$4="Temporal",Tablas!CG72*F72*Tablas!BU72*Tablas!CD72,IF(Cotización!$B$4="Vitalicio",Tablas!CG72*F72*Tablas!BT72*Tablas!CC72,Tablas!CG72*F72*(Tablas!BU72*Tablas!CD72+Tablas!BS72*Tablas!CB72)))," ")</f>
        <v>16.457731628031727</v>
      </c>
      <c r="R72" s="92" t="str">
        <f>IFERROR(IF(Cotización!$B$4 = "Temporal",IF(A72&lt;Cotización!$B$16,Tablas!AV72*Tablas!CF72,""),IF(Cotización!$B$4 = "Vitalicio",IF(A72&lt;Cotización!$B$16,Tablas!AU72*Tablas!CF72,""),IF(A72&lt;Cotización!$B$16,Tablas!AT72*Tablas!CF72,""))), "")</f>
        <v/>
      </c>
      <c r="S72" s="92" t="str">
        <f>IFERROR(K72*R72*Tablas!CF72,"")</f>
        <v/>
      </c>
      <c r="T72" s="92" t="str">
        <f t="shared" si="15"/>
        <v/>
      </c>
      <c r="U72" s="92" t="str">
        <f t="shared" si="16"/>
        <v/>
      </c>
      <c r="V72" s="92" t="str">
        <f t="shared" si="17"/>
        <v/>
      </c>
      <c r="W72" s="92" t="str">
        <f t="shared" si="18"/>
        <v/>
      </c>
      <c r="X72" s="92" t="str">
        <f t="shared" si="19"/>
        <v/>
      </c>
      <c r="Y72" s="92">
        <f t="shared" si="20"/>
        <v>0</v>
      </c>
      <c r="Z72" s="92">
        <f t="shared" si="21"/>
        <v>0</v>
      </c>
      <c r="AA72" s="92">
        <f>IFERROR(Z72/(IF(Cotización!$B$4="Temporal",Tablas!BR72*Tablas!CD72,IF(Cotización!$B$4="Vitalicio",Tablas!BQ72*Tablas!CC72,(Tablas!BR72*Tablas!CD72+Tablas!BP72*Tablas!CB72))))," ")</f>
        <v>0</v>
      </c>
      <c r="AB72" s="92">
        <f t="shared" si="22"/>
        <v>0</v>
      </c>
      <c r="AC72" s="92">
        <f t="shared" si="23"/>
        <v>0</v>
      </c>
      <c r="AD72" s="92" t="str">
        <f t="shared" si="24"/>
        <v/>
      </c>
    </row>
    <row r="73" spans="1:30" x14ac:dyDescent="0.3">
      <c r="A73" s="71">
        <v>70</v>
      </c>
      <c r="B73" s="71">
        <f t="shared" si="25"/>
        <v>71</v>
      </c>
      <c r="C73" s="71">
        <f t="shared" si="26"/>
        <v>0</v>
      </c>
      <c r="D73" s="72">
        <f>IFERROR(Cotización!$B$12,"")</f>
        <v>1000000</v>
      </c>
      <c r="E73" s="72">
        <f t="shared" si="27"/>
        <v>494838.65960020694</v>
      </c>
      <c r="F73" s="72">
        <f>IFERROR(IF(B73&lt;=110,D73*Tablas!CH73,""),"")</f>
        <v>1700000.0000000002</v>
      </c>
      <c r="G73" s="92" t="str">
        <f>IFERROR(IF(Cotización!$B$5 = "Hombre",IFERROR(IF(Cotización!$B$4 = "Temporal",IF(A73&lt;Cotización!$B$16,Tablas!Y73*Tablas!CF73,""),IF(Cotización!$B$4 = "Vitalicio",IF(A73&lt;Cotización!$B$16,Tablas!X73*Tablas!CF73,""),IF(A73&lt;Cotización!$B$16,Tablas!W73*Tablas!CF73,""))), ""),IFERROR(IF(Cotización!$B$4 = "Temporal",IF(A73&lt;Cotización!$B$16,Tablas!Y73*Tablas!CF73,""),IF(Cotización!$B$4 = "Vitalicio",IF(A73&lt;Cotización!$B$16,Tablas!X73*Tablas!CF73,""),IF(A73&lt;Cotización!$B$16,Tablas!W73*Tablas!CF73,""))), "")-IFERROR(IF(Cotización!$B$4 = "Temporal",IF(A73&lt;Cotización!$B$16,Tablas!Y73*Tablas!CF73,""),IF(Cotización!$B$4 = "Vitalicio",IF(A73&lt;Cotización!$B$16,Tablas!X73*Tablas!CF73,""),IF(A73&lt;Cotización!$B$16,Tablas!W73*Tablas!CF73,""))), "")*(0.2)),"")</f>
        <v/>
      </c>
      <c r="H73" s="92">
        <f>IFERROR(IF(Cotización!$B$4="Temporal",Tablas!CG73*Tablas!AW73*Tablas!BK73*Cálculos!D73,IF(Cotización!$B$4="Vitalicio",Cálculos!D73*Tablas!AX73*Tablas!BJ73*Tablas!CG73,Tablas!CG73*D73*(Tablas!AY73*Tablas!BB73+Tablas!AY73*Tablas!AZ73)))," ")</f>
        <v>1.9452801929433536</v>
      </c>
      <c r="I73" s="92">
        <f>IFERROR(IF(Cotización!$B$4="Temporal",Tablas!CG73*E73*Tablas!M73*Tablas!Y73,IF(Cotización!$B$4="Vitalicio",Cálculos!E73*Tablas!K73*Tablas!X73*Tablas!CG73,Tablas!CG73*E73*(Tablas!M73*Tablas!W73+Tablas!L73*Tablas!W73)))," ")</f>
        <v>0.1292399766088847</v>
      </c>
      <c r="J73" s="92">
        <f>IFERROR(IF(Cotización!$B$4="Temporal",Tablas!CG73*F73*Tablas!BB73*Tablas!BK73,IF(Cotización!$B$4="Vitalicio",Tablas!CG73*F73*Tablas!BA73*Tablas!BJ73,Tablas!CG73*F73*(Tablas!BB73*Tablas!BK73+Tablas!AZ73*Tablas!BI73)))," ")</f>
        <v>13.60074683483391</v>
      </c>
      <c r="K73" s="92" t="str">
        <f>IFERROR((H73/G73)/(1-Tablas!CI73-Tablas!CJ73-Tablas!CK73),"")</f>
        <v/>
      </c>
      <c r="L73" s="92" t="str">
        <f>IFERROR((I73/G73)/(1-Tablas!CI73-Tablas!CJ73-Tablas!CK73), "")</f>
        <v/>
      </c>
      <c r="M73" s="92" t="str">
        <f>IFERROR((J73/G73)/(1-Tablas!CI73-Tablas!CJ73-Tablas!CK73), "")</f>
        <v/>
      </c>
      <c r="N73" s="92">
        <f t="shared" si="14"/>
        <v>0</v>
      </c>
      <c r="O73" s="92">
        <f>IFERROR(IF(Cotización!$B$4="Temporal",Tablas!CG73*Tablas!BR73*Tablas!CD73*Cálculos!D73,IF(Cotización!$B$4="Vitalicio",Tablas!CG73*Cálculos!D73*Tablas!BQ73*Tablas!CC73,Tablas!CG73*D73*(Tablas!BR73*Tablas!CD73+Tablas!BP73*Tablas!CB73)))," ")</f>
        <v>1.3401760567435155</v>
      </c>
      <c r="P73" s="92">
        <f>IFERROR(IF(Cotización!$B$4="Temporal",Tablas!CG73*E73*Tablas!AJ73*Tablas!AV73,IF(Cotización!$B$4="Vitalicio",Tablas!CG73*Cálculos!E73*Tablas!AI73*Tablas!AT73,Tablas!CG73*E73*(Tablas!AJ73*Tablas!AV73+Tablas!AH73*Tablas!AT73)))," ")</f>
        <v>0.30730748108190353</v>
      </c>
      <c r="Q73" s="92">
        <f>IFERROR(IF(Cotización!$B$4="Temporal",Tablas!CG73*F73*Tablas!BU73*Tablas!CD73,IF(Cotización!$B$4="Vitalicio",Tablas!CG73*F73*Tablas!BT73*Tablas!CC73,Tablas!CG73*F73*(Tablas!BU73*Tablas!CD73+Tablas!BS73*Tablas!CB73)))," ")</f>
        <v>14.731741277351695</v>
      </c>
      <c r="R73" s="92" t="str">
        <f>IFERROR(IF(Cotización!$B$4 = "Temporal",IF(A73&lt;Cotización!$B$16,Tablas!AV73*Tablas!CF73,""),IF(Cotización!$B$4 = "Vitalicio",IF(A73&lt;Cotización!$B$16,Tablas!AU73*Tablas!CF73,""),IF(A73&lt;Cotización!$B$16,Tablas!AT73*Tablas!CF73,""))), "")</f>
        <v/>
      </c>
      <c r="S73" s="92" t="str">
        <f>IFERROR(K73*R73*Tablas!CF73,"")</f>
        <v/>
      </c>
      <c r="T73" s="92" t="str">
        <f t="shared" si="15"/>
        <v/>
      </c>
      <c r="U73" s="92" t="str">
        <f t="shared" si="16"/>
        <v/>
      </c>
      <c r="V73" s="92" t="str">
        <f t="shared" si="17"/>
        <v/>
      </c>
      <c r="W73" s="92" t="str">
        <f t="shared" si="18"/>
        <v/>
      </c>
      <c r="X73" s="92" t="str">
        <f t="shared" si="19"/>
        <v/>
      </c>
      <c r="Y73" s="92">
        <f t="shared" si="20"/>
        <v>0</v>
      </c>
      <c r="Z73" s="92">
        <f t="shared" si="21"/>
        <v>0</v>
      </c>
      <c r="AA73" s="92">
        <f>IFERROR(Z73/(IF(Cotización!$B$4="Temporal",Tablas!BR73*Tablas!CD73,IF(Cotización!$B$4="Vitalicio",Tablas!BQ73*Tablas!CC73,(Tablas!BR73*Tablas!CD73+Tablas!BP73*Tablas!CB73))))," ")</f>
        <v>0</v>
      </c>
      <c r="AB73" s="92">
        <f t="shared" si="22"/>
        <v>0</v>
      </c>
      <c r="AC73" s="92">
        <f t="shared" si="23"/>
        <v>0</v>
      </c>
      <c r="AD73" s="92" t="str">
        <f t="shared" si="24"/>
        <v/>
      </c>
    </row>
    <row r="74" spans="1:30" x14ac:dyDescent="0.3">
      <c r="A74" s="71">
        <v>71</v>
      </c>
      <c r="B74" s="71">
        <f t="shared" si="25"/>
        <v>72</v>
      </c>
      <c r="C74" s="71">
        <f t="shared" si="26"/>
        <v>0</v>
      </c>
      <c r="D74" s="72">
        <f>IFERROR(Cotización!$B$12,"")</f>
        <v>1000000</v>
      </c>
      <c r="E74" s="72">
        <f t="shared" si="27"/>
        <v>489890.27300420485</v>
      </c>
      <c r="F74" s="72">
        <f>IFERROR(IF(B74&lt;=110,D74*Tablas!CH74,""),"")</f>
        <v>1710000</v>
      </c>
      <c r="G74" s="92" t="str">
        <f>IFERROR(IF(Cotización!$B$5 = "Hombre",IFERROR(IF(Cotización!$B$4 = "Temporal",IF(A74&lt;Cotización!$B$16,Tablas!Y74*Tablas!CF74,""),IF(Cotización!$B$4 = "Vitalicio",IF(A74&lt;Cotización!$B$16,Tablas!X74*Tablas!CF74,""),IF(A74&lt;Cotización!$B$16,Tablas!W74*Tablas!CF74,""))), ""),IFERROR(IF(Cotización!$B$4 = "Temporal",IF(A74&lt;Cotización!$B$16,Tablas!Y74*Tablas!CF74,""),IF(Cotización!$B$4 = "Vitalicio",IF(A74&lt;Cotización!$B$16,Tablas!X74*Tablas!CF74,""),IF(A74&lt;Cotización!$B$16,Tablas!W74*Tablas!CF74,""))), "")-IFERROR(IF(Cotización!$B$4 = "Temporal",IF(A74&lt;Cotización!$B$16,Tablas!Y74*Tablas!CF74,""),IF(Cotización!$B$4 = "Vitalicio",IF(A74&lt;Cotización!$B$16,Tablas!X74*Tablas!CF74,""),IF(A74&lt;Cotización!$B$16,Tablas!W74*Tablas!CF74,""))), "")*(0.2)),"")</f>
        <v/>
      </c>
      <c r="H74" s="92">
        <f>IFERROR(IF(Cotización!$B$4="Temporal",Tablas!CG74*Tablas!AW74*Tablas!BK74*Cálculos!D74,IF(Cotización!$B$4="Vitalicio",Cálculos!D74*Tablas!AX74*Tablas!BJ74*Tablas!CG74,Tablas!CG74*D74*(Tablas!AY74*Tablas!BB74+Tablas!AY74*Tablas!AZ74)))," ")</f>
        <v>1.8540389739928995</v>
      </c>
      <c r="I74" s="92">
        <f>IFERROR(IF(Cotización!$B$4="Temporal",Tablas!CG74*E74*Tablas!M74*Tablas!Y74,IF(Cotización!$B$4="Vitalicio",Cálculos!E74*Tablas!K74*Tablas!X74*Tablas!CG74,Tablas!CG74*E74*(Tablas!M74*Tablas!W74+Tablas!L74*Tablas!W74)))," ")</f>
        <v>0.12449612173056938</v>
      </c>
      <c r="J74" s="92">
        <f>IFERROR(IF(Cotización!$B$4="Temporal",Tablas!CG74*F74*Tablas!BB74*Tablas!BK74,IF(Cotización!$B$4="Vitalicio",Tablas!CG74*F74*Tablas!BA74*Tablas!BJ74,Tablas!CG74*F74*(Tablas!BB74*Tablas!BK74+Tablas!AZ74*Tablas!BI74)))," ")</f>
        <v>12.090987554494539</v>
      </c>
      <c r="K74" s="92" t="str">
        <f>IFERROR((H74/G74)/(1-Tablas!CI74-Tablas!CJ74-Tablas!CK74),"")</f>
        <v/>
      </c>
      <c r="L74" s="92" t="str">
        <f>IFERROR((I74/G74)/(1-Tablas!CI74-Tablas!CJ74-Tablas!CK74), "")</f>
        <v/>
      </c>
      <c r="M74" s="92" t="str">
        <f>IFERROR((J74/G74)/(1-Tablas!CI74-Tablas!CJ74-Tablas!CK74), "")</f>
        <v/>
      </c>
      <c r="N74" s="92">
        <f t="shared" si="14"/>
        <v>0</v>
      </c>
      <c r="O74" s="92">
        <f>IFERROR(IF(Cotización!$B$4="Temporal",Tablas!CG74*Tablas!BR74*Tablas!CD74*Cálculos!D74,IF(Cotización!$B$4="Vitalicio",Tablas!CG74*Cálculos!D74*Tablas!BQ74*Tablas!CC74,Tablas!CG74*D74*(Tablas!BR74*Tablas!CD74+Tablas!BP74*Tablas!CB74)))," ")</f>
        <v>1.3214972401157186</v>
      </c>
      <c r="P74" s="92">
        <f>IFERROR(IF(Cotización!$B$4="Temporal",Tablas!CG74*E74*Tablas!AJ74*Tablas!AV74,IF(Cotización!$B$4="Vitalicio",Tablas!CG74*Cálculos!E74*Tablas!AI74*Tablas!AT74,Tablas!CG74*E74*(Tablas!AJ74*Tablas!AV74+Tablas!AH74*Tablas!AT74)))," ")</f>
        <v>0.2881528453555291</v>
      </c>
      <c r="Q74" s="92">
        <f>IFERROR(IF(Cotización!$B$4="Temporal",Tablas!CG74*F74*Tablas!BU74*Tablas!CD74,IF(Cotización!$B$4="Vitalicio",Tablas!CG74*F74*Tablas!BT74*Tablas!CC74,Tablas!CG74*F74*(Tablas!BU74*Tablas!CD74+Tablas!BS74*Tablas!CB74)))," ")</f>
        <v>13.172694674602125</v>
      </c>
      <c r="R74" s="92" t="str">
        <f>IFERROR(IF(Cotización!$B$4 = "Temporal",IF(A74&lt;Cotización!$B$16,Tablas!AV74*Tablas!CF74,""),IF(Cotización!$B$4 = "Vitalicio",IF(A74&lt;Cotización!$B$16,Tablas!AU74*Tablas!CF74,""),IF(A74&lt;Cotización!$B$16,Tablas!AT74*Tablas!CF74,""))), "")</f>
        <v/>
      </c>
      <c r="S74" s="92" t="str">
        <f>IFERROR(K74*R74*Tablas!CF74,"")</f>
        <v/>
      </c>
      <c r="T74" s="92" t="str">
        <f t="shared" si="15"/>
        <v/>
      </c>
      <c r="U74" s="92" t="str">
        <f t="shared" si="16"/>
        <v/>
      </c>
      <c r="V74" s="92" t="str">
        <f t="shared" si="17"/>
        <v/>
      </c>
      <c r="W74" s="92" t="str">
        <f t="shared" si="18"/>
        <v/>
      </c>
      <c r="X74" s="92" t="str">
        <f t="shared" si="19"/>
        <v/>
      </c>
      <c r="Y74" s="92">
        <f t="shared" si="20"/>
        <v>0</v>
      </c>
      <c r="Z74" s="92">
        <f t="shared" si="21"/>
        <v>0</v>
      </c>
      <c r="AA74" s="92">
        <f>IFERROR(Z74/(IF(Cotización!$B$4="Temporal",Tablas!BR74*Tablas!CD74,IF(Cotización!$B$4="Vitalicio",Tablas!BQ74*Tablas!CC74,(Tablas!BR74*Tablas!CD74+Tablas!BP74*Tablas!CB74))))," ")</f>
        <v>0</v>
      </c>
      <c r="AB74" s="92">
        <f t="shared" si="22"/>
        <v>0</v>
      </c>
      <c r="AC74" s="92">
        <f t="shared" si="23"/>
        <v>0</v>
      </c>
      <c r="AD74" s="92" t="str">
        <f t="shared" si="24"/>
        <v/>
      </c>
    </row>
    <row r="75" spans="1:30" x14ac:dyDescent="0.3">
      <c r="A75" s="71">
        <v>72</v>
      </c>
      <c r="B75" s="71">
        <f t="shared" si="25"/>
        <v>73</v>
      </c>
      <c r="C75" s="71">
        <f t="shared" si="26"/>
        <v>0</v>
      </c>
      <c r="D75" s="72">
        <f>IFERROR(Cotización!$B$12,"")</f>
        <v>1000000</v>
      </c>
      <c r="E75" s="72">
        <f t="shared" si="27"/>
        <v>484991.37027416279</v>
      </c>
      <c r="F75" s="72">
        <f>IFERROR(IF(B75&lt;=110,D75*Tablas!CH75,""),"")</f>
        <v>1720000</v>
      </c>
      <c r="G75" s="92" t="str">
        <f>IFERROR(IF(Cotización!$B$5 = "Hombre",IFERROR(IF(Cotización!$B$4 = "Temporal",IF(A75&lt;Cotización!$B$16,Tablas!Y75*Tablas!CF75,""),IF(Cotización!$B$4 = "Vitalicio",IF(A75&lt;Cotización!$B$16,Tablas!X75*Tablas!CF75,""),IF(A75&lt;Cotización!$B$16,Tablas!W75*Tablas!CF75,""))), ""),IFERROR(IF(Cotización!$B$4 = "Temporal",IF(A75&lt;Cotización!$B$16,Tablas!Y75*Tablas!CF75,""),IF(Cotización!$B$4 = "Vitalicio",IF(A75&lt;Cotización!$B$16,Tablas!X75*Tablas!CF75,""),IF(A75&lt;Cotización!$B$16,Tablas!W75*Tablas!CF75,""))), "")-IFERROR(IF(Cotización!$B$4 = "Temporal",IF(A75&lt;Cotización!$B$16,Tablas!Y75*Tablas!CF75,""),IF(Cotización!$B$4 = "Vitalicio",IF(A75&lt;Cotización!$B$16,Tablas!X75*Tablas!CF75,""),IF(A75&lt;Cotización!$B$16,Tablas!W75*Tablas!CF75,""))), "")*(0.2)),"")</f>
        <v/>
      </c>
      <c r="H75" s="92">
        <f>IFERROR(IF(Cotización!$B$4="Temporal",Tablas!CG75*Tablas!AW75*Tablas!BK75*Cálculos!D75,IF(Cotización!$B$4="Vitalicio",Cálculos!D75*Tablas!AX75*Tablas!BJ75*Tablas!CG75,Tablas!CG75*D75*(Tablas!AY75*Tablas!BB75+Tablas!AY75*Tablas!AZ75)))," ")</f>
        <v>1.7648941692274751</v>
      </c>
      <c r="I75" s="92">
        <f>IFERROR(IF(Cotización!$B$4="Temporal",Tablas!CG75*E75*Tablas!M75*Tablas!Y75,IF(Cotización!$B$4="Vitalicio",Cálculos!E75*Tablas!K75*Tablas!X75*Tablas!CG75,Tablas!CG75*E75*(Tablas!M75*Tablas!W75+Tablas!L75*Tablas!W75)))," ")</f>
        <v>0.11974572783326976</v>
      </c>
      <c r="J75" s="92">
        <f>IFERROR(IF(Cotización!$B$4="Temporal",Tablas!CG75*F75*Tablas!BB75*Tablas!BK75,IF(Cotización!$B$4="Vitalicio",Tablas!CG75*F75*Tablas!BA75*Tablas!BJ75,Tablas!CG75*F75*(Tablas!BB75*Tablas!BK75+Tablas!AZ75*Tablas!BI75)))," ")</f>
        <v>10.734656944584771</v>
      </c>
      <c r="K75" s="92" t="str">
        <f>IFERROR((H75/G75)/(1-Tablas!CI75-Tablas!CJ75-Tablas!CK75),"")</f>
        <v/>
      </c>
      <c r="L75" s="92" t="str">
        <f>IFERROR((I75/G75)/(1-Tablas!CI75-Tablas!CJ75-Tablas!CK75), "")</f>
        <v/>
      </c>
      <c r="M75" s="92" t="str">
        <f>IFERROR((J75/G75)/(1-Tablas!CI75-Tablas!CJ75-Tablas!CK75), "")</f>
        <v/>
      </c>
      <c r="N75" s="92">
        <f t="shared" si="14"/>
        <v>0</v>
      </c>
      <c r="O75" s="92">
        <f>IFERROR(IF(Cotización!$B$4="Temporal",Tablas!CG75*Tablas!BR75*Tablas!CD75*Cálculos!D75,IF(Cotización!$B$4="Vitalicio",Tablas!CG75*Cálculos!D75*Tablas!BQ75*Tablas!CC75,Tablas!CG75*D75*(Tablas!BR75*Tablas!CD75+Tablas!BP75*Tablas!CB75)))," ")</f>
        <v>1.3040109391674932</v>
      </c>
      <c r="P75" s="92">
        <f>IFERROR(IF(Cotización!$B$4="Temporal",Tablas!CG75*E75*Tablas!AJ75*Tablas!AV75,IF(Cotización!$B$4="Vitalicio",Tablas!CG75*Cálculos!E75*Tablas!AI75*Tablas!AT75,Tablas!CG75*E75*(Tablas!AJ75*Tablas!AV75+Tablas!AH75*Tablas!AT75)))," ")</f>
        <v>0.26951448614566836</v>
      </c>
      <c r="Q75" s="92">
        <f>IFERROR(IF(Cotización!$B$4="Temporal",Tablas!CG75*F75*Tablas!BU75*Tablas!CD75,IF(Cotización!$B$4="Vitalicio",Tablas!CG75*F75*Tablas!BT75*Tablas!CC75,Tablas!CG75*F75*(Tablas!BU75*Tablas!CD75+Tablas!BS75*Tablas!CB75)))," ")</f>
        <v>11.764509348528447</v>
      </c>
      <c r="R75" s="92" t="str">
        <f>IFERROR(IF(Cotización!$B$4 = "Temporal",IF(A75&lt;Cotización!$B$16,Tablas!AV75*Tablas!CF75,""),IF(Cotización!$B$4 = "Vitalicio",IF(A75&lt;Cotización!$B$16,Tablas!AU75*Tablas!CF75,""),IF(A75&lt;Cotización!$B$16,Tablas!AT75*Tablas!CF75,""))), "")</f>
        <v/>
      </c>
      <c r="S75" s="92" t="str">
        <f>IFERROR(K75*R75*Tablas!CF75,"")</f>
        <v/>
      </c>
      <c r="T75" s="92" t="str">
        <f t="shared" si="15"/>
        <v/>
      </c>
      <c r="U75" s="92" t="str">
        <f t="shared" si="16"/>
        <v/>
      </c>
      <c r="V75" s="92" t="str">
        <f t="shared" si="17"/>
        <v/>
      </c>
      <c r="W75" s="92" t="str">
        <f t="shared" si="18"/>
        <v/>
      </c>
      <c r="X75" s="92" t="str">
        <f t="shared" si="19"/>
        <v/>
      </c>
      <c r="Y75" s="92">
        <f t="shared" si="20"/>
        <v>0</v>
      </c>
      <c r="Z75" s="92">
        <f t="shared" si="21"/>
        <v>0</v>
      </c>
      <c r="AA75" s="92">
        <f>IFERROR(Z75/(IF(Cotización!$B$4="Temporal",Tablas!BR75*Tablas!CD75,IF(Cotización!$B$4="Vitalicio",Tablas!BQ75*Tablas!CC75,(Tablas!BR75*Tablas!CD75+Tablas!BP75*Tablas!CB75))))," ")</f>
        <v>0</v>
      </c>
      <c r="AB75" s="92">
        <f t="shared" si="22"/>
        <v>0</v>
      </c>
      <c r="AC75" s="92">
        <f t="shared" si="23"/>
        <v>0</v>
      </c>
      <c r="AD75" s="92" t="str">
        <f t="shared" si="24"/>
        <v/>
      </c>
    </row>
    <row r="76" spans="1:30" x14ac:dyDescent="0.3">
      <c r="A76" s="71">
        <v>73</v>
      </c>
      <c r="B76" s="71">
        <f t="shared" si="25"/>
        <v>74</v>
      </c>
      <c r="C76" s="71">
        <f t="shared" si="26"/>
        <v>0</v>
      </c>
      <c r="D76" s="72">
        <f>IFERROR(Cotización!$B$12,"")</f>
        <v>1000000</v>
      </c>
      <c r="E76" s="72">
        <f t="shared" si="27"/>
        <v>480141.45657142118</v>
      </c>
      <c r="F76" s="72">
        <f>IFERROR(IF(B76&lt;=110,D76*Tablas!CH76,""),"")</f>
        <v>1730000</v>
      </c>
      <c r="G76" s="92" t="str">
        <f>IFERROR(IF(Cotización!$B$5 = "Hombre",IFERROR(IF(Cotización!$B$4 = "Temporal",IF(A76&lt;Cotización!$B$16,Tablas!Y76*Tablas!CF76,""),IF(Cotización!$B$4 = "Vitalicio",IF(A76&lt;Cotización!$B$16,Tablas!X76*Tablas!CF76,""),IF(A76&lt;Cotización!$B$16,Tablas!W76*Tablas!CF76,""))), ""),IFERROR(IF(Cotización!$B$4 = "Temporal",IF(A76&lt;Cotización!$B$16,Tablas!Y76*Tablas!CF76,""),IF(Cotización!$B$4 = "Vitalicio",IF(A76&lt;Cotización!$B$16,Tablas!X76*Tablas!CF76,""),IF(A76&lt;Cotización!$B$16,Tablas!W76*Tablas!CF76,""))), "")-IFERROR(IF(Cotización!$B$4 = "Temporal",IF(A76&lt;Cotización!$B$16,Tablas!Y76*Tablas!CF76,""),IF(Cotización!$B$4 = "Vitalicio",IF(A76&lt;Cotización!$B$16,Tablas!X76*Tablas!CF76,""),IF(A76&lt;Cotización!$B$16,Tablas!W76*Tablas!CF76,""))), "")*(0.2)),"")</f>
        <v/>
      </c>
      <c r="H76" s="92">
        <f>IFERROR(IF(Cotización!$B$4="Temporal",Tablas!CG76*Tablas!AW76*Tablas!BK76*Cálculos!D76,IF(Cotización!$B$4="Vitalicio",Cálculos!D76*Tablas!AX76*Tablas!BJ76*Tablas!CG76,Tablas!CG76*D76*(Tablas!AY76*Tablas!BB76+Tablas!AY76*Tablas!AZ76)))," ")</f>
        <v>1.6777958049807278</v>
      </c>
      <c r="I76" s="92">
        <f>IFERROR(IF(Cotización!$B$4="Temporal",Tablas!CG76*E76*Tablas!M76*Tablas!Y76,IF(Cotización!$B$4="Vitalicio",Cálculos!E76*Tablas!K76*Tablas!X76*Tablas!CG76,Tablas!CG76*E76*(Tablas!M76*Tablas!W76+Tablas!L76*Tablas!W76)))," ")</f>
        <v>0.11498873434602482</v>
      </c>
      <c r="J76" s="92">
        <f>IFERROR(IF(Cotización!$B$4="Temporal",Tablas!CG76*F76*Tablas!BB76*Tablas!BK76,IF(Cotización!$B$4="Vitalicio",Tablas!CG76*F76*Tablas!BA76*Tablas!BJ76,Tablas!CG76*F76*(Tablas!BB76*Tablas!BK76+Tablas!AZ76*Tablas!BI76)))," ")</f>
        <v>9.5169541053217195</v>
      </c>
      <c r="K76" s="92" t="str">
        <f>IFERROR((H76/G76)/(1-Tablas!CI76-Tablas!CJ76-Tablas!CK76),"")</f>
        <v/>
      </c>
      <c r="L76" s="92" t="str">
        <f>IFERROR((I76/G76)/(1-Tablas!CI76-Tablas!CJ76-Tablas!CK76), "")</f>
        <v/>
      </c>
      <c r="M76" s="92" t="str">
        <f>IFERROR((J76/G76)/(1-Tablas!CI76-Tablas!CJ76-Tablas!CK76), "")</f>
        <v/>
      </c>
      <c r="N76" s="92">
        <f t="shared" si="14"/>
        <v>0</v>
      </c>
      <c r="O76" s="92">
        <f>IFERROR(IF(Cotización!$B$4="Temporal",Tablas!CG76*Tablas!BR76*Tablas!CD76*Cálculos!D76,IF(Cotización!$B$4="Vitalicio",Tablas!CG76*Cálculos!D76*Tablas!BQ76*Tablas!CC76,Tablas!CG76*D76*(Tablas!BR76*Tablas!CD76+Tablas!BP76*Tablas!CB76)))," ")</f>
        <v>1.2873818878518308</v>
      </c>
      <c r="P76" s="92">
        <f>IFERROR(IF(Cotización!$B$4="Temporal",Tablas!CG76*E76*Tablas!AJ76*Tablas!AV76,IF(Cotización!$B$4="Vitalicio",Tablas!CG76*Cálculos!E76*Tablas!AI76*Tablas!AT76,Tablas!CG76*E76*(Tablas!AJ76*Tablas!AV76+Tablas!AH76*Tablas!AT76)))," ")</f>
        <v>0.25146609765593364</v>
      </c>
      <c r="Q76" s="92">
        <f>IFERROR(IF(Cotización!$B$4="Temporal",Tablas!CG76*F76*Tablas!BU76*Tablas!CD76,IF(Cotización!$B$4="Vitalicio",Tablas!CG76*F76*Tablas!BT76*Tablas!CC76,Tablas!CG76*F76*(Tablas!BU76*Tablas!CD76+Tablas!BS76*Tablas!CB76)))," ")</f>
        <v>10.492658790058664</v>
      </c>
      <c r="R76" s="92" t="str">
        <f>IFERROR(IF(Cotización!$B$4 = "Temporal",IF(A76&lt;Cotización!$B$16,Tablas!AV76*Tablas!CF76,""),IF(Cotización!$B$4 = "Vitalicio",IF(A76&lt;Cotización!$B$16,Tablas!AU76*Tablas!CF76,""),IF(A76&lt;Cotización!$B$16,Tablas!AT76*Tablas!CF76,""))), "")</f>
        <v/>
      </c>
      <c r="S76" s="92" t="str">
        <f>IFERROR(K76*R76*Tablas!CF76,"")</f>
        <v/>
      </c>
      <c r="T76" s="92" t="str">
        <f t="shared" si="15"/>
        <v/>
      </c>
      <c r="U76" s="92" t="str">
        <f t="shared" si="16"/>
        <v/>
      </c>
      <c r="V76" s="92" t="str">
        <f t="shared" si="17"/>
        <v/>
      </c>
      <c r="W76" s="92" t="str">
        <f t="shared" si="18"/>
        <v/>
      </c>
      <c r="X76" s="92" t="str">
        <f t="shared" si="19"/>
        <v/>
      </c>
      <c r="Y76" s="92">
        <f t="shared" si="20"/>
        <v>0</v>
      </c>
      <c r="Z76" s="92">
        <f t="shared" si="21"/>
        <v>0</v>
      </c>
      <c r="AA76" s="92">
        <f>IFERROR(Z76/(IF(Cotización!$B$4="Temporal",Tablas!BR76*Tablas!CD76,IF(Cotización!$B$4="Vitalicio",Tablas!BQ76*Tablas!CC76,(Tablas!BR76*Tablas!CD76+Tablas!BP76*Tablas!CB76))))," ")</f>
        <v>0</v>
      </c>
      <c r="AB76" s="92">
        <f t="shared" si="22"/>
        <v>0</v>
      </c>
      <c r="AC76" s="92">
        <f t="shared" si="23"/>
        <v>0</v>
      </c>
      <c r="AD76" s="92" t="str">
        <f t="shared" si="24"/>
        <v/>
      </c>
    </row>
    <row r="77" spans="1:30" x14ac:dyDescent="0.3">
      <c r="A77" s="71">
        <v>74</v>
      </c>
      <c r="B77" s="71">
        <f t="shared" si="25"/>
        <v>75</v>
      </c>
      <c r="C77" s="71">
        <f t="shared" si="26"/>
        <v>0</v>
      </c>
      <c r="D77" s="72">
        <f>IFERROR(Cotización!$B$12,"")</f>
        <v>1000000</v>
      </c>
      <c r="E77" s="72">
        <f t="shared" si="27"/>
        <v>475340.04200570699</v>
      </c>
      <c r="F77" s="72">
        <f>IFERROR(IF(B77&lt;=110,D77*Tablas!CH77,""),"")</f>
        <v>1740000</v>
      </c>
      <c r="G77" s="92" t="str">
        <f>IFERROR(IF(Cotización!$B$5 = "Hombre",IFERROR(IF(Cotización!$B$4 = "Temporal",IF(A77&lt;Cotización!$B$16,Tablas!Y77*Tablas!CF77,""),IF(Cotización!$B$4 = "Vitalicio",IF(A77&lt;Cotización!$B$16,Tablas!X77*Tablas!CF77,""),IF(A77&lt;Cotización!$B$16,Tablas!W77*Tablas!CF77,""))), ""),IFERROR(IF(Cotización!$B$4 = "Temporal",IF(A77&lt;Cotización!$B$16,Tablas!Y77*Tablas!CF77,""),IF(Cotización!$B$4 = "Vitalicio",IF(A77&lt;Cotización!$B$16,Tablas!X77*Tablas!CF77,""),IF(A77&lt;Cotización!$B$16,Tablas!W77*Tablas!CF77,""))), "")-IFERROR(IF(Cotización!$B$4 = "Temporal",IF(A77&lt;Cotización!$B$16,Tablas!Y77*Tablas!CF77,""),IF(Cotización!$B$4 = "Vitalicio",IF(A77&lt;Cotización!$B$16,Tablas!X77*Tablas!CF77,""),IF(A77&lt;Cotización!$B$16,Tablas!W77*Tablas!CF77,""))), "")*(0.2)),"")</f>
        <v/>
      </c>
      <c r="H77" s="92">
        <f>IFERROR(IF(Cotización!$B$4="Temporal",Tablas!CG77*Tablas!AW77*Tablas!BK77*Cálculos!D77,IF(Cotización!$B$4="Vitalicio",Cálculos!D77*Tablas!AX77*Tablas!BJ77*Tablas!CG77,Tablas!CG77*D77*(Tablas!AY77*Tablas!BB77+Tablas!AY77*Tablas!AZ77)))," ")</f>
        <v>1.5927010016226677</v>
      </c>
      <c r="I77" s="92">
        <f>IFERROR(IF(Cotización!$B$4="Temporal",Tablas!CG77*E77*Tablas!M77*Tablas!Y77,IF(Cotización!$B$4="Vitalicio",Cálculos!E77*Tablas!K77*Tablas!X77*Tablas!CG77,Tablas!CG77*E77*(Tablas!M77*Tablas!W77+Tablas!L77*Tablas!W77)))," ")</f>
        <v>0.1102256891224353</v>
      </c>
      <c r="J77" s="92">
        <f>IFERROR(IF(Cotización!$B$4="Temporal",Tablas!CG77*F77*Tablas!BB77*Tablas!BK77,IF(Cotización!$B$4="Vitalicio",Tablas!CG77*F77*Tablas!BA77*Tablas!BJ77,Tablas!CG77*F77*(Tablas!BB77*Tablas!BK77+Tablas!AZ77*Tablas!BI77)))," ")</f>
        <v>8.4244907497970978</v>
      </c>
      <c r="K77" s="92" t="str">
        <f>IFERROR((H77/G77)/(1-Tablas!CI77-Tablas!CJ77-Tablas!CK77),"")</f>
        <v/>
      </c>
      <c r="L77" s="92" t="str">
        <f>IFERROR((I77/G77)/(1-Tablas!CI77-Tablas!CJ77-Tablas!CK77), "")</f>
        <v/>
      </c>
      <c r="M77" s="92" t="str">
        <f>IFERROR((J77/G77)/(1-Tablas!CI77-Tablas!CJ77-Tablas!CK77), "")</f>
        <v/>
      </c>
      <c r="N77" s="92">
        <f t="shared" si="14"/>
        <v>0</v>
      </c>
      <c r="O77" s="92">
        <f>IFERROR(IF(Cotización!$B$4="Temporal",Tablas!CG77*Tablas!BR77*Tablas!CD77*Cálculos!D77,IF(Cotización!$B$4="Vitalicio",Tablas!CG77*Cálculos!D77*Tablas!BQ77*Tablas!CC77,Tablas!CG77*D77*(Tablas!BR77*Tablas!CD77+Tablas!BP77*Tablas!CB77)))," ")</f>
        <v>1.2715478505778812</v>
      </c>
      <c r="P77" s="92">
        <f>IFERROR(IF(Cotización!$B$4="Temporal",Tablas!CG77*E77*Tablas!AJ77*Tablas!AV77,IF(Cotización!$B$4="Vitalicio",Tablas!CG77*Cálculos!E77*Tablas!AI77*Tablas!AT77,Tablas!CG77*E77*(Tablas!AJ77*Tablas!AV77+Tablas!AH77*Tablas!AT77)))," ")</f>
        <v>0.23397688436087777</v>
      </c>
      <c r="Q77" s="92">
        <f>IFERROR(IF(Cotización!$B$4="Temporal",Tablas!CG77*F77*Tablas!BU77*Tablas!CD77,IF(Cotización!$B$4="Vitalicio",Tablas!CG77*F77*Tablas!BT77*Tablas!CC77,Tablas!CG77*F77*(Tablas!BU77*Tablas!CD77+Tablas!BS77*Tablas!CB77)))," ")</f>
        <v>9.3440203157022204</v>
      </c>
      <c r="R77" s="92" t="str">
        <f>IFERROR(IF(Cotización!$B$4 = "Temporal",IF(A77&lt;Cotización!$B$16,Tablas!AV77*Tablas!CF77,""),IF(Cotización!$B$4 = "Vitalicio",IF(A77&lt;Cotización!$B$16,Tablas!AU77*Tablas!CF77,""),IF(A77&lt;Cotización!$B$16,Tablas!AT77*Tablas!CF77,""))), "")</f>
        <v/>
      </c>
      <c r="S77" s="92" t="str">
        <f>IFERROR(K77*R77*Tablas!CF77,"")</f>
        <v/>
      </c>
      <c r="T77" s="92" t="str">
        <f t="shared" si="15"/>
        <v/>
      </c>
      <c r="U77" s="92" t="str">
        <f t="shared" si="16"/>
        <v/>
      </c>
      <c r="V77" s="92" t="str">
        <f t="shared" si="17"/>
        <v/>
      </c>
      <c r="W77" s="92" t="str">
        <f t="shared" si="18"/>
        <v/>
      </c>
      <c r="X77" s="92" t="str">
        <f t="shared" si="19"/>
        <v/>
      </c>
      <c r="Y77" s="92">
        <f t="shared" si="20"/>
        <v>0</v>
      </c>
      <c r="Z77" s="92">
        <f t="shared" si="21"/>
        <v>0</v>
      </c>
      <c r="AA77" s="92">
        <f>IFERROR(Z77/(IF(Cotización!$B$4="Temporal",Tablas!BR77*Tablas!CD77,IF(Cotización!$B$4="Vitalicio",Tablas!BQ77*Tablas!CC77,(Tablas!BR77*Tablas!CD77+Tablas!BP77*Tablas!CB77))))," ")</f>
        <v>0</v>
      </c>
      <c r="AB77" s="92">
        <f t="shared" si="22"/>
        <v>0</v>
      </c>
      <c r="AC77" s="92">
        <f t="shared" si="23"/>
        <v>0</v>
      </c>
      <c r="AD77" s="92" t="str">
        <f t="shared" si="24"/>
        <v/>
      </c>
    </row>
    <row r="78" spans="1:30" x14ac:dyDescent="0.3">
      <c r="A78" s="71">
        <v>75</v>
      </c>
      <c r="B78" s="71">
        <f t="shared" si="25"/>
        <v>76</v>
      </c>
      <c r="C78" s="71">
        <f t="shared" si="26"/>
        <v>0</v>
      </c>
      <c r="D78" s="72">
        <f>IFERROR(Cotización!$B$12,"")</f>
        <v>1000000</v>
      </c>
      <c r="E78" s="72">
        <f t="shared" si="27"/>
        <v>470586.64158564992</v>
      </c>
      <c r="F78" s="72">
        <f>IFERROR(IF(B78&lt;=110,D78*Tablas!CH78,""),"")</f>
        <v>1750000</v>
      </c>
      <c r="G78" s="92" t="str">
        <f>IFERROR(IF(Cotización!$B$5 = "Hombre",IFERROR(IF(Cotización!$B$4 = "Temporal",IF(A78&lt;Cotización!$B$16,Tablas!Y78*Tablas!CF78,""),IF(Cotización!$B$4 = "Vitalicio",IF(A78&lt;Cotización!$B$16,Tablas!X78*Tablas!CF78,""),IF(A78&lt;Cotización!$B$16,Tablas!W78*Tablas!CF78,""))), ""),IFERROR(IF(Cotización!$B$4 = "Temporal",IF(A78&lt;Cotización!$B$16,Tablas!Y78*Tablas!CF78,""),IF(Cotización!$B$4 = "Vitalicio",IF(A78&lt;Cotización!$B$16,Tablas!X78*Tablas!CF78,""),IF(A78&lt;Cotización!$B$16,Tablas!W78*Tablas!CF78,""))), "")-IFERROR(IF(Cotización!$B$4 = "Temporal",IF(A78&lt;Cotización!$B$16,Tablas!Y78*Tablas!CF78,""),IF(Cotización!$B$4 = "Vitalicio",IF(A78&lt;Cotización!$B$16,Tablas!X78*Tablas!CF78,""),IF(A78&lt;Cotización!$B$16,Tablas!W78*Tablas!CF78,""))), "")*(0.2)),"")</f>
        <v/>
      </c>
      <c r="H78" s="92">
        <f>IFERROR(IF(Cotización!$B$4="Temporal",Tablas!CG78*Tablas!AW78*Tablas!BK78*Cálculos!D78,IF(Cotización!$B$4="Vitalicio",Cálculos!D78*Tablas!AX78*Tablas!BJ78*Tablas!CG78,Tablas!CG78*D78*(Tablas!AY78*Tablas!BB78+Tablas!AY78*Tablas!AZ78)))," ")</f>
        <v>1.5095742836416768</v>
      </c>
      <c r="I78" s="92">
        <f>IFERROR(IF(Cotización!$B$4="Temporal",Tablas!CG78*E78*Tablas!M78*Tablas!Y78,IF(Cotización!$B$4="Vitalicio",Cálculos!E78*Tablas!K78*Tablas!X78*Tablas!CG78,Tablas!CG78*E78*(Tablas!M78*Tablas!W78+Tablas!L78*Tablas!W78)))," ")</f>
        <v>0.1054578240561535</v>
      </c>
      <c r="J78" s="92">
        <f>IFERROR(IF(Cotización!$B$4="Temporal",Tablas!CG78*F78*Tablas!BB78*Tablas!BK78,IF(Cotización!$B$4="Vitalicio",Tablas!CG78*F78*Tablas!BA78*Tablas!BJ78,Tablas!CG78*F78*(Tablas!BB78*Tablas!BK78+Tablas!AZ78*Tablas!BI78)))," ")</f>
        <v>7.4451564186410044</v>
      </c>
      <c r="K78" s="92" t="str">
        <f>IFERROR((H78/G78)/(1-Tablas!CI78-Tablas!CJ78-Tablas!CK78),"")</f>
        <v/>
      </c>
      <c r="L78" s="92" t="str">
        <f>IFERROR((I78/G78)/(1-Tablas!CI78-Tablas!CJ78-Tablas!CK78), "")</f>
        <v/>
      </c>
      <c r="M78" s="92" t="str">
        <f>IFERROR((J78/G78)/(1-Tablas!CI78-Tablas!CJ78-Tablas!CK78), "")</f>
        <v/>
      </c>
      <c r="N78" s="92">
        <f t="shared" si="14"/>
        <v>0</v>
      </c>
      <c r="O78" s="92">
        <f>IFERROR(IF(Cotización!$B$4="Temporal",Tablas!CG78*Tablas!BR78*Tablas!CD78*Cálculos!D78,IF(Cotización!$B$4="Vitalicio",Tablas!CG78*Cálculos!D78*Tablas!BQ78*Tablas!CC78,Tablas!CG78*D78*(Tablas!BR78*Tablas!CD78+Tablas!BP78*Tablas!CB78)))," ")</f>
        <v>1.2559326099957102</v>
      </c>
      <c r="P78" s="92">
        <f>IFERROR(IF(Cotización!$B$4="Temporal",Tablas!CG78*E78*Tablas!AJ78*Tablas!AV78,IF(Cotización!$B$4="Vitalicio",Tablas!CG78*Cálculos!E78*Tablas!AI78*Tablas!AT78,Tablas!CG78*E78*(Tablas!AJ78*Tablas!AV78+Tablas!AH78*Tablas!AT78)))," ")</f>
        <v>0.21703191808161568</v>
      </c>
      <c r="Q78" s="92">
        <f>IFERROR(IF(Cotización!$B$4="Temporal",Tablas!CG78*F78*Tablas!BU78*Tablas!CD78,IF(Cotización!$B$4="Vitalicio",Tablas!CG78*F78*Tablas!BT78*Tablas!CC78,Tablas!CG78*F78*(Tablas!BU78*Tablas!CD78+Tablas!BS78*Tablas!CB78)))," ")</f>
        <v>8.3067574754231419</v>
      </c>
      <c r="R78" s="92" t="str">
        <f>IFERROR(IF(Cotización!$B$4 = "Temporal",IF(A78&lt;Cotización!$B$16,Tablas!AV78*Tablas!CF78,""),IF(Cotización!$B$4 = "Vitalicio",IF(A78&lt;Cotización!$B$16,Tablas!AU78*Tablas!CF78,""),IF(A78&lt;Cotización!$B$16,Tablas!AT78*Tablas!CF78,""))), "")</f>
        <v/>
      </c>
      <c r="S78" s="92" t="str">
        <f>IFERROR(K78*R78*Tablas!CF78,"")</f>
        <v/>
      </c>
      <c r="T78" s="92" t="str">
        <f t="shared" si="15"/>
        <v/>
      </c>
      <c r="U78" s="92" t="str">
        <f t="shared" si="16"/>
        <v/>
      </c>
      <c r="V78" s="92" t="str">
        <f t="shared" si="17"/>
        <v/>
      </c>
      <c r="W78" s="92" t="str">
        <f t="shared" si="18"/>
        <v/>
      </c>
      <c r="X78" s="92" t="str">
        <f t="shared" si="19"/>
        <v/>
      </c>
      <c r="Y78" s="92">
        <f t="shared" si="20"/>
        <v>0</v>
      </c>
      <c r="Z78" s="92">
        <f t="shared" si="21"/>
        <v>0</v>
      </c>
      <c r="AA78" s="92">
        <f>IFERROR(Z78/(IF(Cotización!$B$4="Temporal",Tablas!BR78*Tablas!CD78,IF(Cotización!$B$4="Vitalicio",Tablas!BQ78*Tablas!CC78,(Tablas!BR78*Tablas!CD78+Tablas!BP78*Tablas!CB78))))," ")</f>
        <v>0</v>
      </c>
      <c r="AB78" s="92">
        <f t="shared" si="22"/>
        <v>0</v>
      </c>
      <c r="AC78" s="92">
        <f t="shared" si="23"/>
        <v>0</v>
      </c>
      <c r="AD78" s="92" t="str">
        <f t="shared" si="24"/>
        <v/>
      </c>
    </row>
    <row r="79" spans="1:30" x14ac:dyDescent="0.3">
      <c r="A79" s="71">
        <v>76</v>
      </c>
      <c r="B79" s="71">
        <f t="shared" si="25"/>
        <v>77</v>
      </c>
      <c r="C79" s="71">
        <f t="shared" si="26"/>
        <v>0</v>
      </c>
      <c r="D79" s="72">
        <f>IFERROR(Cotización!$B$12,"")</f>
        <v>1000000</v>
      </c>
      <c r="E79" s="72">
        <f t="shared" si="27"/>
        <v>465880.7751697934</v>
      </c>
      <c r="F79" s="72">
        <f>IFERROR(IF(B79&lt;=110,D79*Tablas!CH79,""),"")</f>
        <v>1760000</v>
      </c>
      <c r="G79" s="92" t="str">
        <f>IFERROR(IF(Cotización!$B$5 = "Hombre",IFERROR(IF(Cotización!$B$4 = "Temporal",IF(A79&lt;Cotización!$B$16,Tablas!Y79*Tablas!CF79,""),IF(Cotización!$B$4 = "Vitalicio",IF(A79&lt;Cotización!$B$16,Tablas!X79*Tablas!CF79,""),IF(A79&lt;Cotización!$B$16,Tablas!W79*Tablas!CF79,""))), ""),IFERROR(IF(Cotización!$B$4 = "Temporal",IF(A79&lt;Cotización!$B$16,Tablas!Y79*Tablas!CF79,""),IF(Cotización!$B$4 = "Vitalicio",IF(A79&lt;Cotización!$B$16,Tablas!X79*Tablas!CF79,""),IF(A79&lt;Cotización!$B$16,Tablas!W79*Tablas!CF79,""))), "")-IFERROR(IF(Cotización!$B$4 = "Temporal",IF(A79&lt;Cotización!$B$16,Tablas!Y79*Tablas!CF79,""),IF(Cotización!$B$4 = "Vitalicio",IF(A79&lt;Cotización!$B$16,Tablas!X79*Tablas!CF79,""),IF(A79&lt;Cotización!$B$16,Tablas!W79*Tablas!CF79,""))), "")*(0.2)),"")</f>
        <v/>
      </c>
      <c r="H79" s="92">
        <f>IFERROR(IF(Cotización!$B$4="Temporal",Tablas!CG79*Tablas!AW79*Tablas!BK79*Cálculos!D79,IF(Cotización!$B$4="Vitalicio",Cálculos!D79*Tablas!AX79*Tablas!BJ79*Tablas!CG79,Tablas!CG79*D79*(Tablas!AY79*Tablas!BB79+Tablas!AY79*Tablas!AZ79)))," ")</f>
        <v>1.428387889050968</v>
      </c>
      <c r="I79" s="92">
        <f>IFERROR(IF(Cotización!$B$4="Temporal",Tablas!CG79*E79*Tablas!M79*Tablas!Y79,IF(Cotización!$B$4="Vitalicio",Cálculos!E79*Tablas!K79*Tablas!X79*Tablas!CG79,Tablas!CG79*E79*(Tablas!M79*Tablas!W79+Tablas!L79*Tablas!W79)))," ")</f>
        <v>0.10068713401676622</v>
      </c>
      <c r="J79" s="92">
        <f>IFERROR(IF(Cotización!$B$4="Temporal",Tablas!CG79*F79*Tablas!BB79*Tablas!BK79,IF(Cotización!$B$4="Vitalicio",Tablas!CG79*F79*Tablas!BA79*Tablas!BJ79,Tablas!CG79*F79*(Tablas!BB79*Tablas!BK79+Tablas!AZ79*Tablas!BI79)))," ")</f>
        <v>6.56799637335667</v>
      </c>
      <c r="K79" s="92" t="str">
        <f>IFERROR((H79/G79)/(1-Tablas!CI79-Tablas!CJ79-Tablas!CK79),"")</f>
        <v/>
      </c>
      <c r="L79" s="92" t="str">
        <f>IFERROR((I79/G79)/(1-Tablas!CI79-Tablas!CJ79-Tablas!CK79), "")</f>
        <v/>
      </c>
      <c r="M79" s="92" t="str">
        <f>IFERROR((J79/G79)/(1-Tablas!CI79-Tablas!CJ79-Tablas!CK79), "")</f>
        <v/>
      </c>
      <c r="N79" s="92">
        <f t="shared" si="14"/>
        <v>0</v>
      </c>
      <c r="O79" s="92">
        <f>IFERROR(IF(Cotización!$B$4="Temporal",Tablas!CG79*Tablas!BR79*Tablas!CD79*Cálculos!D79,IF(Cotización!$B$4="Vitalicio",Tablas!CG79*Cálculos!D79*Tablas!BQ79*Tablas!CC79,Tablas!CG79*D79*(Tablas!BR79*Tablas!CD79+Tablas!BP79*Tablas!CB79)))," ")</f>
        <v>1.2405196163672758</v>
      </c>
      <c r="P79" s="92">
        <f>IFERROR(IF(Cotización!$B$4="Temporal",Tablas!CG79*E79*Tablas!AJ79*Tablas!AV79,IF(Cotización!$B$4="Vitalicio",Tablas!CG79*Cálculos!E79*Tablas!AI79*Tablas!AT79,Tablas!CG79*E79*(Tablas!AJ79*Tablas!AV79+Tablas!AH79*Tablas!AT79)))," ")</f>
        <v>0.20070995508960832</v>
      </c>
      <c r="Q79" s="92">
        <f>IFERROR(IF(Cotización!$B$4="Temporal",Tablas!CG79*F79*Tablas!BU79*Tablas!CD79,IF(Cotización!$B$4="Vitalicio",Tablas!CG79*F79*Tablas!BT79*Tablas!CC79,Tablas!CG79*F79*(Tablas!BU79*Tablas!CD79+Tablas!BS79*Tablas!CB79)))," ")</f>
        <v>7.3701930572953795</v>
      </c>
      <c r="R79" s="92" t="str">
        <f>IFERROR(IF(Cotización!$B$4 = "Temporal",IF(A79&lt;Cotización!$B$16,Tablas!AV79*Tablas!CF79,""),IF(Cotización!$B$4 = "Vitalicio",IF(A79&lt;Cotización!$B$16,Tablas!AU79*Tablas!CF79,""),IF(A79&lt;Cotización!$B$16,Tablas!AT79*Tablas!CF79,""))), "")</f>
        <v/>
      </c>
      <c r="S79" s="92" t="str">
        <f>IFERROR(K79*R79*Tablas!CF79,"")</f>
        <v/>
      </c>
      <c r="T79" s="92" t="str">
        <f t="shared" si="15"/>
        <v/>
      </c>
      <c r="U79" s="92" t="str">
        <f t="shared" si="16"/>
        <v/>
      </c>
      <c r="V79" s="92" t="str">
        <f t="shared" si="17"/>
        <v/>
      </c>
      <c r="W79" s="92" t="str">
        <f t="shared" si="18"/>
        <v/>
      </c>
      <c r="X79" s="92" t="str">
        <f t="shared" si="19"/>
        <v/>
      </c>
      <c r="Y79" s="92">
        <f t="shared" si="20"/>
        <v>0</v>
      </c>
      <c r="Z79" s="92">
        <f t="shared" si="21"/>
        <v>0</v>
      </c>
      <c r="AA79" s="92">
        <f>IFERROR(Z79/(IF(Cotización!$B$4="Temporal",Tablas!BR79*Tablas!CD79,IF(Cotización!$B$4="Vitalicio",Tablas!BQ79*Tablas!CC79,(Tablas!BR79*Tablas!CD79+Tablas!BP79*Tablas!CB79))))," ")</f>
        <v>0</v>
      </c>
      <c r="AB79" s="92">
        <f t="shared" si="22"/>
        <v>0</v>
      </c>
      <c r="AC79" s="92">
        <f t="shared" si="23"/>
        <v>0</v>
      </c>
      <c r="AD79" s="92" t="str">
        <f t="shared" si="24"/>
        <v/>
      </c>
    </row>
    <row r="80" spans="1:30" x14ac:dyDescent="0.3">
      <c r="A80" s="71">
        <v>77</v>
      </c>
      <c r="B80" s="71">
        <f t="shared" si="25"/>
        <v>78</v>
      </c>
      <c r="C80" s="71">
        <f t="shared" si="26"/>
        <v>0</v>
      </c>
      <c r="D80" s="72">
        <f>IFERROR(Cotización!$B$12,"")</f>
        <v>1000000</v>
      </c>
      <c r="E80" s="72">
        <f t="shared" si="27"/>
        <v>461221.96741809545</v>
      </c>
      <c r="F80" s="72">
        <f>IFERROR(IF(B80&lt;=110,D80*Tablas!CH80,""),"")</f>
        <v>1770000</v>
      </c>
      <c r="G80" s="92" t="str">
        <f>IFERROR(IF(Cotización!$B$5 = "Hombre",IFERROR(IF(Cotización!$B$4 = "Temporal",IF(A80&lt;Cotización!$B$16,Tablas!Y80*Tablas!CF80,""),IF(Cotización!$B$4 = "Vitalicio",IF(A80&lt;Cotización!$B$16,Tablas!X80*Tablas!CF80,""),IF(A80&lt;Cotización!$B$16,Tablas!W80*Tablas!CF80,""))), ""),IFERROR(IF(Cotización!$B$4 = "Temporal",IF(A80&lt;Cotización!$B$16,Tablas!Y80*Tablas!CF80,""),IF(Cotización!$B$4 = "Vitalicio",IF(A80&lt;Cotización!$B$16,Tablas!X80*Tablas!CF80,""),IF(A80&lt;Cotización!$B$16,Tablas!W80*Tablas!CF80,""))), "")-IFERROR(IF(Cotización!$B$4 = "Temporal",IF(A80&lt;Cotización!$B$16,Tablas!Y80*Tablas!CF80,""),IF(Cotización!$B$4 = "Vitalicio",IF(A80&lt;Cotización!$B$16,Tablas!X80*Tablas!CF80,""),IF(A80&lt;Cotización!$B$16,Tablas!W80*Tablas!CF80,""))), "")*(0.2)),"")</f>
        <v/>
      </c>
      <c r="H80" s="92">
        <f>IFERROR(IF(Cotización!$B$4="Temporal",Tablas!CG80*Tablas!AW80*Tablas!BK80*Cálculos!D80,IF(Cotización!$B$4="Vitalicio",Cálculos!D80*Tablas!AX80*Tablas!BJ80*Tablas!CG80,Tablas!CG80*D80*(Tablas!AY80*Tablas!BB80+Tablas!AY80*Tablas!AZ80)))," ")</f>
        <v>1.349122069398955</v>
      </c>
      <c r="I80" s="92">
        <f>IFERROR(IF(Cotización!$B$4="Temporal",Tablas!CG80*E80*Tablas!M80*Tablas!Y80,IF(Cotización!$B$4="Vitalicio",Cálculos!E80*Tablas!K80*Tablas!X80*Tablas!CG80,Tablas!CG80*E80*(Tablas!M80*Tablas!W80+Tablas!L80*Tablas!W80)))," ")</f>
        <v>9.5916457912043132E-2</v>
      </c>
      <c r="J80" s="92">
        <f>IFERROR(IF(Cotización!$B$4="Temporal",Tablas!CG80*F80*Tablas!BB80*Tablas!BK80,IF(Cotización!$B$4="Vitalicio",Tablas!CG80*F80*Tablas!BA80*Tablas!BJ80,Tablas!CG80*F80*(Tablas!BB80*Tablas!BK80+Tablas!AZ80*Tablas!BI80)))," ")</f>
        <v>5.7831009769524044</v>
      </c>
      <c r="K80" s="92" t="str">
        <f>IFERROR((H80/G80)/(1-Tablas!CI80-Tablas!CJ80-Tablas!CK80),"")</f>
        <v/>
      </c>
      <c r="L80" s="92" t="str">
        <f>IFERROR((I80/G80)/(1-Tablas!CI80-Tablas!CJ80-Tablas!CK80), "")</f>
        <v/>
      </c>
      <c r="M80" s="92" t="str">
        <f>IFERROR((J80/G80)/(1-Tablas!CI80-Tablas!CJ80-Tablas!CK80), "")</f>
        <v/>
      </c>
      <c r="N80" s="92">
        <f t="shared" si="14"/>
        <v>0</v>
      </c>
      <c r="O80" s="92">
        <f>IFERROR(IF(Cotización!$B$4="Temporal",Tablas!CG80*Tablas!BR80*Tablas!CD80*Cálculos!D80,IF(Cotización!$B$4="Vitalicio",Tablas!CG80*Cálculos!D80*Tablas!BQ80*Tablas!CC80,Tablas!CG80*D80*(Tablas!BR80*Tablas!CD80+Tablas!BP80*Tablas!CB80)))," ")</f>
        <v>1.2247546308935999</v>
      </c>
      <c r="P80" s="92">
        <f>IFERROR(IF(Cotización!$B$4="Temporal",Tablas!CG80*E80*Tablas!AJ80*Tablas!AV80,IF(Cotización!$B$4="Vitalicio",Tablas!CG80*Cálculos!E80*Tablas!AI80*Tablas!AT80,Tablas!CG80*E80*(Tablas!AJ80*Tablas!AV80+Tablas!AH80*Tablas!AT80)))," ")</f>
        <v>0.18495785395815975</v>
      </c>
      <c r="Q80" s="92">
        <f>IFERROR(IF(Cotización!$B$4="Temporal",Tablas!CG80*F80*Tablas!BU80*Tablas!CD80,IF(Cotización!$B$4="Vitalicio",Tablas!CG80*F80*Tablas!BT80*Tablas!CC80,Tablas!CG80*F80*(Tablas!BU80*Tablas!CD80+Tablas!BS80*Tablas!CB80)))," ")</f>
        <v>6.5247015688450594</v>
      </c>
      <c r="R80" s="92" t="str">
        <f>IFERROR(IF(Cotización!$B$4 = "Temporal",IF(A80&lt;Cotización!$B$16,Tablas!AV80*Tablas!CF80,""),IF(Cotización!$B$4 = "Vitalicio",IF(A80&lt;Cotización!$B$16,Tablas!AU80*Tablas!CF80,""),IF(A80&lt;Cotización!$B$16,Tablas!AT80*Tablas!CF80,""))), "")</f>
        <v/>
      </c>
      <c r="S80" s="92" t="str">
        <f>IFERROR(K80*R80*Tablas!CF80,"")</f>
        <v/>
      </c>
      <c r="T80" s="92" t="str">
        <f t="shared" si="15"/>
        <v/>
      </c>
      <c r="U80" s="92" t="str">
        <f t="shared" si="16"/>
        <v/>
      </c>
      <c r="V80" s="92" t="str">
        <f t="shared" si="17"/>
        <v/>
      </c>
      <c r="W80" s="92" t="str">
        <f t="shared" si="18"/>
        <v/>
      </c>
      <c r="X80" s="92" t="str">
        <f t="shared" si="19"/>
        <v/>
      </c>
      <c r="Y80" s="92">
        <f t="shared" si="20"/>
        <v>0</v>
      </c>
      <c r="Z80" s="92">
        <f t="shared" si="21"/>
        <v>0</v>
      </c>
      <c r="AA80" s="92">
        <f>IFERROR(Z80/(IF(Cotización!$B$4="Temporal",Tablas!BR80*Tablas!CD80,IF(Cotización!$B$4="Vitalicio",Tablas!BQ80*Tablas!CC80,(Tablas!BR80*Tablas!CD80+Tablas!BP80*Tablas!CB80))))," ")</f>
        <v>0</v>
      </c>
      <c r="AB80" s="92">
        <f t="shared" si="22"/>
        <v>0</v>
      </c>
      <c r="AC80" s="92">
        <f t="shared" si="23"/>
        <v>0</v>
      </c>
      <c r="AD80" s="92" t="str">
        <f t="shared" si="24"/>
        <v/>
      </c>
    </row>
    <row r="81" spans="1:30" x14ac:dyDescent="0.3">
      <c r="A81" s="71">
        <v>78</v>
      </c>
      <c r="B81" s="71">
        <f t="shared" si="25"/>
        <v>79</v>
      </c>
      <c r="C81" s="71">
        <f t="shared" si="26"/>
        <v>0</v>
      </c>
      <c r="D81" s="72">
        <f>IFERROR(Cotización!$B$12,"")</f>
        <v>1000000</v>
      </c>
      <c r="E81" s="72">
        <f t="shared" si="27"/>
        <v>456609.74774391449</v>
      </c>
      <c r="F81" s="72">
        <f>IFERROR(IF(B81&lt;=110,D81*Tablas!CH81,""),"")</f>
        <v>1780000</v>
      </c>
      <c r="G81" s="92" t="str">
        <f>IFERROR(IF(Cotización!$B$5 = "Hombre",IFERROR(IF(Cotización!$B$4 = "Temporal",IF(A81&lt;Cotización!$B$16,Tablas!Y81*Tablas!CF81,""),IF(Cotización!$B$4 = "Vitalicio",IF(A81&lt;Cotización!$B$16,Tablas!X81*Tablas!CF81,""),IF(A81&lt;Cotización!$B$16,Tablas!W81*Tablas!CF81,""))), ""),IFERROR(IF(Cotización!$B$4 = "Temporal",IF(A81&lt;Cotización!$B$16,Tablas!Y81*Tablas!CF81,""),IF(Cotización!$B$4 = "Vitalicio",IF(A81&lt;Cotización!$B$16,Tablas!X81*Tablas!CF81,""),IF(A81&lt;Cotización!$B$16,Tablas!W81*Tablas!CF81,""))), "")-IFERROR(IF(Cotización!$B$4 = "Temporal",IF(A81&lt;Cotización!$B$16,Tablas!Y81*Tablas!CF81,""),IF(Cotización!$B$4 = "Vitalicio",IF(A81&lt;Cotización!$B$16,Tablas!X81*Tablas!CF81,""),IF(A81&lt;Cotización!$B$16,Tablas!W81*Tablas!CF81,""))), "")*(0.2)),"")</f>
        <v/>
      </c>
      <c r="H81" s="92">
        <f>IFERROR(IF(Cotización!$B$4="Temporal",Tablas!CG81*Tablas!AW81*Tablas!BK81*Cálculos!D81,IF(Cotización!$B$4="Vitalicio",Cálculos!D81*Tablas!AX81*Tablas!BJ81*Tablas!CG81,Tablas!CG81*D81*(Tablas!AY81*Tablas!BB81+Tablas!AY81*Tablas!AZ81)))," ")</f>
        <v>1.2717653697286391</v>
      </c>
      <c r="I81" s="92">
        <f>IFERROR(IF(Cotización!$B$4="Temporal",Tablas!CG81*E81*Tablas!M81*Tablas!Y81,IF(Cotización!$B$4="Vitalicio",Cálculos!E81*Tablas!K81*Tablas!X81*Tablas!CG81,Tablas!CG81*E81*(Tablas!M81*Tablas!W81+Tablas!L81*Tablas!W81)))," ")</f>
        <v>9.1149560270665772E-2</v>
      </c>
      <c r="J81" s="92">
        <f>IFERROR(IF(Cotización!$B$4="Temporal",Tablas!CG81*F81*Tablas!BB81*Tablas!BK81,IF(Cotización!$B$4="Vitalicio",Tablas!CG81*F81*Tablas!BA81*Tablas!BJ81,Tablas!CG81*F81*(Tablas!BB81*Tablas!BK81+Tablas!AZ81*Tablas!BI81)))," ")</f>
        <v>5.0815054827401935</v>
      </c>
      <c r="K81" s="92" t="str">
        <f>IFERROR((H81/G81)/(1-Tablas!CI81-Tablas!CJ81-Tablas!CK81),"")</f>
        <v/>
      </c>
      <c r="L81" s="92" t="str">
        <f>IFERROR((I81/G81)/(1-Tablas!CI81-Tablas!CJ81-Tablas!CK81), "")</f>
        <v/>
      </c>
      <c r="M81" s="92" t="str">
        <f>IFERROR((J81/G81)/(1-Tablas!CI81-Tablas!CJ81-Tablas!CK81), "")</f>
        <v/>
      </c>
      <c r="N81" s="92">
        <f t="shared" si="14"/>
        <v>0</v>
      </c>
      <c r="O81" s="92">
        <f>IFERROR(IF(Cotización!$B$4="Temporal",Tablas!CG81*Tablas!BR81*Tablas!CD81*Cálculos!D81,IF(Cotización!$B$4="Vitalicio",Tablas!CG81*Cálculos!D81*Tablas!BQ81*Tablas!CC81,Tablas!CG81*D81*(Tablas!BR81*Tablas!CD81+Tablas!BP81*Tablas!CB81)))," ")</f>
        <v>1.2083819593742517</v>
      </c>
      <c r="P81" s="92">
        <f>IFERROR(IF(Cotización!$B$4="Temporal",Tablas!CG81*E81*Tablas!AJ81*Tablas!AV81,IF(Cotización!$B$4="Vitalicio",Tablas!CG81*Cálculos!E81*Tablas!AI81*Tablas!AT81,Tablas!CG81*E81*(Tablas!AJ81*Tablas!AV81+Tablas!AH81*Tablas!AT81)))," ")</f>
        <v>0.16979039858693193</v>
      </c>
      <c r="Q81" s="92">
        <f>IFERROR(IF(Cotización!$B$4="Temporal",Tablas!CG81*F81*Tablas!BU81*Tablas!CD81,IF(Cotización!$B$4="Vitalicio",Tablas!CG81*F81*Tablas!BT81*Tablas!CC81,Tablas!CG81*F81*(Tablas!BU81*Tablas!CD81+Tablas!BS81*Tablas!CB81)))," ")</f>
        <v>5.7616205738513084</v>
      </c>
      <c r="R81" s="92" t="str">
        <f>IFERROR(IF(Cotización!$B$4 = "Temporal",IF(A81&lt;Cotización!$B$16,Tablas!AV81*Tablas!CF81,""),IF(Cotización!$B$4 = "Vitalicio",IF(A81&lt;Cotización!$B$16,Tablas!AU81*Tablas!CF81,""),IF(A81&lt;Cotización!$B$16,Tablas!AT81*Tablas!CF81,""))), "")</f>
        <v/>
      </c>
      <c r="S81" s="92" t="str">
        <f>IFERROR(K81*R81*Tablas!CF81,"")</f>
        <v/>
      </c>
      <c r="T81" s="92" t="str">
        <f t="shared" si="15"/>
        <v/>
      </c>
      <c r="U81" s="92" t="str">
        <f t="shared" si="16"/>
        <v/>
      </c>
      <c r="V81" s="92" t="str">
        <f t="shared" si="17"/>
        <v/>
      </c>
      <c r="W81" s="92" t="str">
        <f t="shared" si="18"/>
        <v/>
      </c>
      <c r="X81" s="92" t="str">
        <f t="shared" si="19"/>
        <v/>
      </c>
      <c r="Y81" s="92">
        <f t="shared" si="20"/>
        <v>0</v>
      </c>
      <c r="Z81" s="92">
        <f t="shared" si="21"/>
        <v>0</v>
      </c>
      <c r="AA81" s="92">
        <f>IFERROR(Z81/(IF(Cotización!$B$4="Temporal",Tablas!BR81*Tablas!CD81,IF(Cotización!$B$4="Vitalicio",Tablas!BQ81*Tablas!CC81,(Tablas!BR81*Tablas!CD81+Tablas!BP81*Tablas!CB81))))," ")</f>
        <v>0</v>
      </c>
      <c r="AB81" s="92">
        <f t="shared" si="22"/>
        <v>0</v>
      </c>
      <c r="AC81" s="92">
        <f t="shared" si="23"/>
        <v>0</v>
      </c>
      <c r="AD81" s="92" t="str">
        <f t="shared" si="24"/>
        <v/>
      </c>
    </row>
    <row r="82" spans="1:30" x14ac:dyDescent="0.3">
      <c r="A82" s="71">
        <v>79</v>
      </c>
      <c r="B82" s="71">
        <f t="shared" si="25"/>
        <v>80</v>
      </c>
      <c r="C82" s="71">
        <f t="shared" si="26"/>
        <v>0</v>
      </c>
      <c r="D82" s="72">
        <f>IFERROR(Cotización!$B$12,"")</f>
        <v>1000000</v>
      </c>
      <c r="E82" s="72">
        <f t="shared" si="27"/>
        <v>452043.65026647534</v>
      </c>
      <c r="F82" s="72">
        <f>IFERROR(IF(B82&lt;=110,D82*Tablas!CH82,""),"")</f>
        <v>1790000</v>
      </c>
      <c r="G82" s="92" t="str">
        <f>IFERROR(IF(Cotización!$B$5 = "Hombre",IFERROR(IF(Cotización!$B$4 = "Temporal",IF(A82&lt;Cotización!$B$16,Tablas!Y82*Tablas!CF82,""),IF(Cotización!$B$4 = "Vitalicio",IF(A82&lt;Cotización!$B$16,Tablas!X82*Tablas!CF82,""),IF(A82&lt;Cotización!$B$16,Tablas!W82*Tablas!CF82,""))), ""),IFERROR(IF(Cotización!$B$4 = "Temporal",IF(A82&lt;Cotización!$B$16,Tablas!Y82*Tablas!CF82,""),IF(Cotización!$B$4 = "Vitalicio",IF(A82&lt;Cotización!$B$16,Tablas!X82*Tablas!CF82,""),IF(A82&lt;Cotización!$B$16,Tablas!W82*Tablas!CF82,""))), "")-IFERROR(IF(Cotización!$B$4 = "Temporal",IF(A82&lt;Cotización!$B$16,Tablas!Y82*Tablas!CF82,""),IF(Cotización!$B$4 = "Vitalicio",IF(A82&lt;Cotización!$B$16,Tablas!X82*Tablas!CF82,""),IF(A82&lt;Cotización!$B$16,Tablas!W82*Tablas!CF82,""))), "")*(0.2)),"")</f>
        <v/>
      </c>
      <c r="H82" s="92">
        <f>IFERROR(IF(Cotización!$B$4="Temporal",Tablas!CG82*Tablas!AW82*Tablas!BK82*Cálculos!D82,IF(Cotización!$B$4="Vitalicio",Cálculos!D82*Tablas!AX82*Tablas!BJ82*Tablas!CG82,Tablas!CG82*D82*(Tablas!AY82*Tablas!BB82+Tablas!AY82*Tablas!AZ82)))," ")</f>
        <v>1.1963148756903157</v>
      </c>
      <c r="I82" s="92">
        <f>IFERROR(IF(Cotización!$B$4="Temporal",Tablas!CG82*E82*Tablas!M82*Tablas!Y82,IF(Cotización!$B$4="Vitalicio",Cálculos!E82*Tablas!K82*Tablas!X82*Tablas!CG82,Tablas!CG82*E82*(Tablas!M82*Tablas!W82+Tablas!L82*Tablas!W82)))," ")</f>
        <v>8.6391211261825321E-2</v>
      </c>
      <c r="J82" s="92">
        <f>IFERROR(IF(Cotización!$B$4="Temporal",Tablas!CG82*F82*Tablas!BB82*Tablas!BK82,IF(Cotización!$B$4="Vitalicio",Tablas!CG82*F82*Tablas!BA82*Tablas!BJ82,Tablas!CG82*F82*(Tablas!BB82*Tablas!BK82+Tablas!AZ82*Tablas!BI82)))," ")</f>
        <v>4.4550992542934722</v>
      </c>
      <c r="K82" s="92" t="str">
        <f>IFERROR((H82/G82)/(1-Tablas!CI82-Tablas!CJ82-Tablas!CK82),"")</f>
        <v/>
      </c>
      <c r="L82" s="92" t="str">
        <f>IFERROR((I82/G82)/(1-Tablas!CI82-Tablas!CJ82-Tablas!CK82), "")</f>
        <v/>
      </c>
      <c r="M82" s="92" t="str">
        <f>IFERROR((J82/G82)/(1-Tablas!CI82-Tablas!CJ82-Tablas!CK82), "")</f>
        <v/>
      </c>
      <c r="N82" s="92">
        <f t="shared" si="14"/>
        <v>0</v>
      </c>
      <c r="O82" s="92">
        <f>IFERROR(IF(Cotización!$B$4="Temporal",Tablas!CG82*Tablas!BR82*Tablas!CD82*Cálculos!D82,IF(Cotización!$B$4="Vitalicio",Tablas!CG82*Cálculos!D82*Tablas!BQ82*Tablas!CC82,Tablas!CG82*D82*(Tablas!BR82*Tablas!CD82+Tablas!BP82*Tablas!CB82)))," ")</f>
        <v>1.1909658133241519</v>
      </c>
      <c r="P82" s="92">
        <f>IFERROR(IF(Cotización!$B$4="Temporal",Tablas!CG82*E82*Tablas!AJ82*Tablas!AV82,IF(Cotización!$B$4="Vitalicio",Tablas!CG82*Cálculos!E82*Tablas!AI82*Tablas!AT82,Tablas!CG82*E82*(Tablas!AJ82*Tablas!AV82+Tablas!AH82*Tablas!AT82)))," ")</f>
        <v>0.1552360651654921</v>
      </c>
      <c r="Q82" s="92">
        <f>IFERROR(IF(Cotización!$B$4="Temporal",Tablas!CG82*F82*Tablas!BU82*Tablas!CD82,IF(Cotización!$B$4="Vitalicio",Tablas!CG82*F82*Tablas!BT82*Tablas!CC82,Tablas!CG82*F82*(Tablas!BU82*Tablas!CD82+Tablas!BS82*Tablas!CB82)))," ")</f>
        <v>5.0731548784348979</v>
      </c>
      <c r="R82" s="92" t="str">
        <f>IFERROR(IF(Cotización!$B$4 = "Temporal",IF(A82&lt;Cotización!$B$16,Tablas!AV82*Tablas!CF82,""),IF(Cotización!$B$4 = "Vitalicio",IF(A82&lt;Cotización!$B$16,Tablas!AU82*Tablas!CF82,""),IF(A82&lt;Cotización!$B$16,Tablas!AT82*Tablas!CF82,""))), "")</f>
        <v/>
      </c>
      <c r="S82" s="92" t="str">
        <f>IFERROR(K82*R82*Tablas!CF82,"")</f>
        <v/>
      </c>
      <c r="T82" s="92" t="str">
        <f t="shared" si="15"/>
        <v/>
      </c>
      <c r="U82" s="92" t="str">
        <f t="shared" si="16"/>
        <v/>
      </c>
      <c r="V82" s="92" t="str">
        <f t="shared" si="17"/>
        <v/>
      </c>
      <c r="W82" s="92" t="str">
        <f t="shared" si="18"/>
        <v/>
      </c>
      <c r="X82" s="92" t="str">
        <f t="shared" si="19"/>
        <v/>
      </c>
      <c r="Y82" s="92">
        <f t="shared" si="20"/>
        <v>0</v>
      </c>
      <c r="Z82" s="92">
        <f t="shared" si="21"/>
        <v>0</v>
      </c>
      <c r="AA82" s="92">
        <f>IFERROR(Z82/(IF(Cotización!$B$4="Temporal",Tablas!BR82*Tablas!CD82,IF(Cotización!$B$4="Vitalicio",Tablas!BQ82*Tablas!CC82,(Tablas!BR82*Tablas!CD82+Tablas!BP82*Tablas!CB82))))," ")</f>
        <v>0</v>
      </c>
      <c r="AB82" s="92">
        <f t="shared" si="22"/>
        <v>0</v>
      </c>
      <c r="AC82" s="92">
        <f t="shared" si="23"/>
        <v>0</v>
      </c>
      <c r="AD82" s="92" t="str">
        <f t="shared" si="24"/>
        <v/>
      </c>
    </row>
    <row r="83" spans="1:30" x14ac:dyDescent="0.3">
      <c r="A83" s="71">
        <v>80</v>
      </c>
      <c r="B83" s="71">
        <f t="shared" si="25"/>
        <v>81</v>
      </c>
      <c r="C83" s="71">
        <f t="shared" si="26"/>
        <v>0</v>
      </c>
      <c r="D83" s="72">
        <f>IFERROR(Cotización!$B$12,"")</f>
        <v>1000000</v>
      </c>
      <c r="E83" s="72">
        <f t="shared" si="27"/>
        <v>447523.21376381058</v>
      </c>
      <c r="F83" s="72">
        <f>IFERROR(IF(B83&lt;=110,D83*Tablas!CH83,""),"")</f>
        <v>1800000</v>
      </c>
      <c r="G83" s="92" t="str">
        <f>IFERROR(IF(Cotización!$B$5 = "Hombre",IFERROR(IF(Cotización!$B$4 = "Temporal",IF(A83&lt;Cotización!$B$16,Tablas!Y83*Tablas!CF83,""),IF(Cotización!$B$4 = "Vitalicio",IF(A83&lt;Cotización!$B$16,Tablas!X83*Tablas!CF83,""),IF(A83&lt;Cotización!$B$16,Tablas!W83*Tablas!CF83,""))), ""),IFERROR(IF(Cotización!$B$4 = "Temporal",IF(A83&lt;Cotización!$B$16,Tablas!Y83*Tablas!CF83,""),IF(Cotización!$B$4 = "Vitalicio",IF(A83&lt;Cotización!$B$16,Tablas!X83*Tablas!CF83,""),IF(A83&lt;Cotización!$B$16,Tablas!W83*Tablas!CF83,""))), "")-IFERROR(IF(Cotización!$B$4 = "Temporal",IF(A83&lt;Cotización!$B$16,Tablas!Y83*Tablas!CF83,""),IF(Cotización!$B$4 = "Vitalicio",IF(A83&lt;Cotización!$B$16,Tablas!X83*Tablas!CF83,""),IF(A83&lt;Cotización!$B$16,Tablas!W83*Tablas!CF83,""))), "")*(0.2)),"")</f>
        <v/>
      </c>
      <c r="H83" s="92">
        <f>IFERROR(IF(Cotización!$B$4="Temporal",Tablas!CG83*Tablas!AW83*Tablas!BK83*Cálculos!D83,IF(Cotización!$B$4="Vitalicio",Cálculos!D83*Tablas!AX83*Tablas!BJ83*Tablas!CG83,Tablas!CG83*D83*(Tablas!AY83*Tablas!BB83+Tablas!AY83*Tablas!AZ83)))," ")</f>
        <v>1.1227764126901865</v>
      </c>
      <c r="I83" s="92">
        <f>IFERROR(IF(Cotización!$B$4="Temporal",Tablas!CG83*E83*Tablas!M83*Tablas!Y83,IF(Cotización!$B$4="Vitalicio",Cálculos!E83*Tablas!K83*Tablas!X83*Tablas!CG83,Tablas!CG83*E83*(Tablas!M83*Tablas!W83+Tablas!L83*Tablas!W83)))," ")</f>
        <v>8.1647262525887485E-2</v>
      </c>
      <c r="J83" s="92">
        <f>IFERROR(IF(Cotización!$B$4="Temporal",Tablas!CG83*F83*Tablas!BB83*Tablas!BK83,IF(Cotización!$B$4="Vitalicio",Tablas!CG83*F83*Tablas!BA83*Tablas!BJ83,Tablas!CG83*F83*(Tablas!BB83*Tablas!BK83+Tablas!AZ83*Tablas!BI83)))," ")</f>
        <v>3.8965435325182991</v>
      </c>
      <c r="K83" s="92" t="str">
        <f>IFERROR((H83/G83)/(1-Tablas!CI83-Tablas!CJ83-Tablas!CK83),"")</f>
        <v/>
      </c>
      <c r="L83" s="92" t="str">
        <f>IFERROR((I83/G83)/(1-Tablas!CI83-Tablas!CJ83-Tablas!CK83), "")</f>
        <v/>
      </c>
      <c r="M83" s="92" t="str">
        <f>IFERROR((J83/G83)/(1-Tablas!CI83-Tablas!CJ83-Tablas!CK83), "")</f>
        <v/>
      </c>
      <c r="N83" s="92">
        <f t="shared" si="14"/>
        <v>0</v>
      </c>
      <c r="O83" s="92">
        <f>IFERROR(IF(Cotización!$B$4="Temporal",Tablas!CG83*Tablas!BR83*Tablas!CD83*Cálculos!D83,IF(Cotización!$B$4="Vitalicio",Tablas!CG83*Cálculos!D83*Tablas!BQ83*Tablas!CC83,Tablas!CG83*D83*(Tablas!BR83*Tablas!CD83+Tablas!BP83*Tablas!CB83)))," ")</f>
        <v>1.1720431459842695</v>
      </c>
      <c r="P83" s="92">
        <f>IFERROR(IF(Cotización!$B$4="Temporal",Tablas!CG83*E83*Tablas!AJ83*Tablas!AV83,IF(Cotización!$B$4="Vitalicio",Tablas!CG83*Cálculos!E83*Tablas!AI83*Tablas!AT83,Tablas!CG83*E83*(Tablas!AJ83*Tablas!AV83+Tablas!AH83*Tablas!AT83)))," ")</f>
        <v>0.14128061917843024</v>
      </c>
      <c r="Q83" s="92">
        <f>IFERROR(IF(Cotización!$B$4="Temporal",Tablas!CG83*F83*Tablas!BU83*Tablas!CD83,IF(Cotización!$B$4="Vitalicio",Tablas!CG83*F83*Tablas!BT83*Tablas!CC83,Tablas!CG83*F83*(Tablas!BU83*Tablas!CD83+Tablas!BS83*Tablas!CB83)))," ")</f>
        <v>4.4523058299339668</v>
      </c>
      <c r="R83" s="92" t="str">
        <f>IFERROR(IF(Cotización!$B$4 = "Temporal",IF(A83&lt;Cotización!$B$16,Tablas!AV83*Tablas!CF83,""),IF(Cotización!$B$4 = "Vitalicio",IF(A83&lt;Cotización!$B$16,Tablas!AU83*Tablas!CF83,""),IF(A83&lt;Cotización!$B$16,Tablas!AT83*Tablas!CF83,""))), "")</f>
        <v/>
      </c>
      <c r="S83" s="92" t="str">
        <f>IFERROR(K83*R83*Tablas!CF83,"")</f>
        <v/>
      </c>
      <c r="T83" s="92" t="str">
        <f t="shared" si="15"/>
        <v/>
      </c>
      <c r="U83" s="92" t="str">
        <f t="shared" si="16"/>
        <v/>
      </c>
      <c r="V83" s="92" t="str">
        <f t="shared" si="17"/>
        <v/>
      </c>
      <c r="W83" s="92" t="str">
        <f t="shared" si="18"/>
        <v/>
      </c>
      <c r="X83" s="92" t="str">
        <f t="shared" si="19"/>
        <v/>
      </c>
      <c r="Y83" s="92">
        <f t="shared" si="20"/>
        <v>0</v>
      </c>
      <c r="Z83" s="92">
        <f t="shared" si="21"/>
        <v>0</v>
      </c>
      <c r="AA83" s="92">
        <f>IFERROR(Z83/(IF(Cotización!$B$4="Temporal",Tablas!BR83*Tablas!CD83,IF(Cotización!$B$4="Vitalicio",Tablas!BQ83*Tablas!CC83,(Tablas!BR83*Tablas!CD83+Tablas!BP83*Tablas!CB83))))," ")</f>
        <v>0</v>
      </c>
      <c r="AB83" s="92">
        <f t="shared" si="22"/>
        <v>0</v>
      </c>
      <c r="AC83" s="92">
        <f t="shared" si="23"/>
        <v>0</v>
      </c>
      <c r="AD83" s="92" t="str">
        <f t="shared" si="24"/>
        <v/>
      </c>
    </row>
    <row r="84" spans="1:30" x14ac:dyDescent="0.3">
      <c r="A84" s="71">
        <v>81</v>
      </c>
      <c r="B84" s="71">
        <f t="shared" si="25"/>
        <v>82</v>
      </c>
      <c r="C84" s="71">
        <f t="shared" si="26"/>
        <v>0</v>
      </c>
      <c r="D84" s="72">
        <f>IFERROR(Cotización!$B$12,"")</f>
        <v>1000000</v>
      </c>
      <c r="E84" s="72">
        <f t="shared" si="27"/>
        <v>443047.98162617249</v>
      </c>
      <c r="F84" s="72">
        <f>IFERROR(IF(B84&lt;=110,D84*Tablas!CH84,""),"")</f>
        <v>1810000</v>
      </c>
      <c r="G84" s="92" t="str">
        <f>IFERROR(IF(Cotización!$B$5 = "Hombre",IFERROR(IF(Cotización!$B$4 = "Temporal",IF(A84&lt;Cotización!$B$16,Tablas!Y84*Tablas!CF84,""),IF(Cotización!$B$4 = "Vitalicio",IF(A84&lt;Cotización!$B$16,Tablas!X84*Tablas!CF84,""),IF(A84&lt;Cotización!$B$16,Tablas!W84*Tablas!CF84,""))), ""),IFERROR(IF(Cotización!$B$4 = "Temporal",IF(A84&lt;Cotización!$B$16,Tablas!Y84*Tablas!CF84,""),IF(Cotización!$B$4 = "Vitalicio",IF(A84&lt;Cotización!$B$16,Tablas!X84*Tablas!CF84,""),IF(A84&lt;Cotización!$B$16,Tablas!W84*Tablas!CF84,""))), "")-IFERROR(IF(Cotización!$B$4 = "Temporal",IF(A84&lt;Cotización!$B$16,Tablas!Y84*Tablas!CF84,""),IF(Cotización!$B$4 = "Vitalicio",IF(A84&lt;Cotización!$B$16,Tablas!X84*Tablas!CF84,""),IF(A84&lt;Cotización!$B$16,Tablas!W84*Tablas!CF84,""))), "")*(0.2)),"")</f>
        <v/>
      </c>
      <c r="H84" s="92">
        <f>IFERROR(IF(Cotización!$B$4="Temporal",Tablas!CG84*Tablas!AW84*Tablas!BK84*Cálculos!D84,IF(Cotización!$B$4="Vitalicio",Cálculos!D84*Tablas!AX84*Tablas!BJ84*Tablas!CG84,Tablas!CG84*D84*(Tablas!AY84*Tablas!BB84+Tablas!AY84*Tablas!AZ84)))," ")</f>
        <v>1.0511646795000982</v>
      </c>
      <c r="I84" s="92">
        <f>IFERROR(IF(Cotización!$B$4="Temporal",Tablas!CG84*E84*Tablas!M84*Tablas!Y84,IF(Cotización!$B$4="Vitalicio",Cálculos!E84*Tablas!K84*Tablas!X84*Tablas!CG84,Tablas!CG84*E84*(Tablas!M84*Tablas!W84+Tablas!L84*Tablas!W84)))," ")</f>
        <v>7.6924715590036663E-2</v>
      </c>
      <c r="J84" s="92">
        <f>IFERROR(IF(Cotización!$B$4="Temporal",Tablas!CG84*F84*Tablas!BB84*Tablas!BK84,IF(Cotización!$B$4="Vitalicio",Tablas!CG84*F84*Tablas!BA84*Tablas!BJ84,Tablas!CG84*F84*(Tablas!BB84*Tablas!BK84+Tablas!AZ84*Tablas!BI84)))," ")</f>
        <v>3.399196950462295</v>
      </c>
      <c r="K84" s="92" t="str">
        <f>IFERROR((H84/G84)/(1-Tablas!CI84-Tablas!CJ84-Tablas!CK84),"")</f>
        <v/>
      </c>
      <c r="L84" s="92" t="str">
        <f>IFERROR((I84/G84)/(1-Tablas!CI84-Tablas!CJ84-Tablas!CK84), "")</f>
        <v/>
      </c>
      <c r="M84" s="92" t="str">
        <f>IFERROR((J84/G84)/(1-Tablas!CI84-Tablas!CJ84-Tablas!CK84), "")</f>
        <v/>
      </c>
      <c r="N84" s="92">
        <f t="shared" si="14"/>
        <v>0</v>
      </c>
      <c r="O84" s="92">
        <f>IFERROR(IF(Cotización!$B$4="Temporal",Tablas!CG84*Tablas!BR84*Tablas!CD84*Cálculos!D84,IF(Cotización!$B$4="Vitalicio",Tablas!CG84*Cálculos!D84*Tablas!BQ84*Tablas!CC84,Tablas!CG84*D84*(Tablas!BR84*Tablas!CD84+Tablas!BP84*Tablas!CB84)))," ")</f>
        <v>1.1511205538809139</v>
      </c>
      <c r="P84" s="92">
        <f>IFERROR(IF(Cotización!$B$4="Temporal",Tablas!CG84*E84*Tablas!AJ84*Tablas!AV84,IF(Cotización!$B$4="Vitalicio",Tablas!CG84*Cálculos!E84*Tablas!AI84*Tablas!AT84,Tablas!CG84*E84*(Tablas!AJ84*Tablas!AV84+Tablas!AH84*Tablas!AT84)))," ")</f>
        <v>0.12794524841495528</v>
      </c>
      <c r="Q84" s="92">
        <f>IFERROR(IF(Cotización!$B$4="Temporal",Tablas!CG84*F84*Tablas!BU84*Tablas!CD84,IF(Cotización!$B$4="Vitalicio",Tablas!CG84*F84*Tablas!BT84*Tablas!CC84,Tablas!CG84*F84*(Tablas!BU84*Tablas!CD84+Tablas!BS84*Tablas!CB84)))," ")</f>
        <v>3.8927997250005824</v>
      </c>
      <c r="R84" s="92" t="str">
        <f>IFERROR(IF(Cotización!$B$4 = "Temporal",IF(A84&lt;Cotización!$B$16,Tablas!AV84*Tablas!CF84,""),IF(Cotización!$B$4 = "Vitalicio",IF(A84&lt;Cotización!$B$16,Tablas!AU84*Tablas!CF84,""),IF(A84&lt;Cotización!$B$16,Tablas!AT84*Tablas!CF84,""))), "")</f>
        <v/>
      </c>
      <c r="S84" s="92" t="str">
        <f>IFERROR(K84*R84*Tablas!CF84,"")</f>
        <v/>
      </c>
      <c r="T84" s="92" t="str">
        <f t="shared" si="15"/>
        <v/>
      </c>
      <c r="U84" s="92" t="str">
        <f t="shared" si="16"/>
        <v/>
      </c>
      <c r="V84" s="92" t="str">
        <f t="shared" si="17"/>
        <v/>
      </c>
      <c r="W84" s="92" t="str">
        <f t="shared" si="18"/>
        <v/>
      </c>
      <c r="X84" s="92" t="str">
        <f t="shared" si="19"/>
        <v/>
      </c>
      <c r="Y84" s="92">
        <f t="shared" si="20"/>
        <v>0</v>
      </c>
      <c r="Z84" s="92">
        <f t="shared" si="21"/>
        <v>0</v>
      </c>
      <c r="AA84" s="92">
        <f>IFERROR(Z84/(IF(Cotización!$B$4="Temporal",Tablas!BR84*Tablas!CD84,IF(Cotización!$B$4="Vitalicio",Tablas!BQ84*Tablas!CC84,(Tablas!BR84*Tablas!CD84+Tablas!BP84*Tablas!CB84))))," ")</f>
        <v>0</v>
      </c>
      <c r="AB84" s="92">
        <f t="shared" si="22"/>
        <v>0</v>
      </c>
      <c r="AC84" s="92">
        <f t="shared" si="23"/>
        <v>0</v>
      </c>
      <c r="AD84" s="92" t="str">
        <f t="shared" si="24"/>
        <v/>
      </c>
    </row>
    <row r="85" spans="1:30" x14ac:dyDescent="0.3">
      <c r="A85" s="71">
        <v>82</v>
      </c>
      <c r="B85" s="71">
        <f t="shared" si="25"/>
        <v>83</v>
      </c>
      <c r="C85" s="71">
        <f t="shared" si="26"/>
        <v>0</v>
      </c>
      <c r="D85" s="72">
        <f>IFERROR(Cotización!$B$12,"")</f>
        <v>1000000</v>
      </c>
      <c r="E85" s="72">
        <f t="shared" si="27"/>
        <v>438617.50180991075</v>
      </c>
      <c r="F85" s="72">
        <f>IFERROR(IF(B85&lt;=110,D85*Tablas!CH85,""),"")</f>
        <v>1820000</v>
      </c>
      <c r="G85" s="92" t="str">
        <f>IFERROR(IF(Cotización!$B$5 = "Hombre",IFERROR(IF(Cotización!$B$4 = "Temporal",IF(A85&lt;Cotización!$B$16,Tablas!Y85*Tablas!CF85,""),IF(Cotización!$B$4 = "Vitalicio",IF(A85&lt;Cotización!$B$16,Tablas!X85*Tablas!CF85,""),IF(A85&lt;Cotización!$B$16,Tablas!W85*Tablas!CF85,""))), ""),IFERROR(IF(Cotización!$B$4 = "Temporal",IF(A85&lt;Cotización!$B$16,Tablas!Y85*Tablas!CF85,""),IF(Cotización!$B$4 = "Vitalicio",IF(A85&lt;Cotización!$B$16,Tablas!X85*Tablas!CF85,""),IF(A85&lt;Cotización!$B$16,Tablas!W85*Tablas!CF85,""))), "")-IFERROR(IF(Cotización!$B$4 = "Temporal",IF(A85&lt;Cotización!$B$16,Tablas!Y85*Tablas!CF85,""),IF(Cotización!$B$4 = "Vitalicio",IF(A85&lt;Cotización!$B$16,Tablas!X85*Tablas!CF85,""),IF(A85&lt;Cotización!$B$16,Tablas!W85*Tablas!CF85,""))), "")*(0.2)),"")</f>
        <v/>
      </c>
      <c r="H85" s="92">
        <f>IFERROR(IF(Cotización!$B$4="Temporal",Tablas!CG85*Tablas!AW85*Tablas!BK85*Cálculos!D85,IF(Cotización!$B$4="Vitalicio",Cálculos!D85*Tablas!AX85*Tablas!BJ85*Tablas!CG85,Tablas!CG85*D85*(Tablas!AY85*Tablas!BB85+Tablas!AY85*Tablas!AZ85)))," ")</f>
        <v>0.98150329623103627</v>
      </c>
      <c r="I85" s="92">
        <f>IFERROR(IF(Cotización!$B$4="Temporal",Tablas!CG85*E85*Tablas!M85*Tablas!Y85,IF(Cotización!$B$4="Vitalicio",Cálculos!E85*Tablas!K85*Tablas!X85*Tablas!CG85,Tablas!CG85*E85*(Tablas!M85*Tablas!W85+Tablas!L85*Tablas!W85)))," ")</f>
        <v>7.223177899754539E-2</v>
      </c>
      <c r="J85" s="92">
        <f>IFERROR(IF(Cotización!$B$4="Temporal",Tablas!CG85*F85*Tablas!BB85*Tablas!BK85,IF(Cotización!$B$4="Vitalicio",Tablas!CG85*F85*Tablas!BA85*Tablas!BJ85,Tablas!CG85*F85*(Tablas!BB85*Tablas!BK85+Tablas!AZ85*Tablas!BI85)))," ")</f>
        <v>2.9570480736492231</v>
      </c>
      <c r="K85" s="92" t="str">
        <f>IFERROR((H85/G85)/(1-Tablas!CI85-Tablas!CJ85-Tablas!CK85),"")</f>
        <v/>
      </c>
      <c r="L85" s="92" t="str">
        <f>IFERROR((I85/G85)/(1-Tablas!CI85-Tablas!CJ85-Tablas!CK85), "")</f>
        <v/>
      </c>
      <c r="M85" s="92" t="str">
        <f>IFERROR((J85/G85)/(1-Tablas!CI85-Tablas!CJ85-Tablas!CK85), "")</f>
        <v/>
      </c>
      <c r="N85" s="92">
        <f t="shared" si="14"/>
        <v>0</v>
      </c>
      <c r="O85" s="92">
        <f>IFERROR(IF(Cotización!$B$4="Temporal",Tablas!CG85*Tablas!BR85*Tablas!CD85*Cálculos!D85,IF(Cotización!$B$4="Vitalicio",Tablas!CG85*Cálculos!D85*Tablas!BQ85*Tablas!CC85,Tablas!CG85*D85*(Tablas!BR85*Tablas!CD85+Tablas!BP85*Tablas!CB85)))," ")</f>
        <v>1.127700314328155</v>
      </c>
      <c r="P85" s="92">
        <f>IFERROR(IF(Cotización!$B$4="Temporal",Tablas!CG85*E85*Tablas!AJ85*Tablas!AV85,IF(Cotización!$B$4="Vitalicio",Tablas!CG85*Cálculos!E85*Tablas!AI85*Tablas!AT85,Tablas!CG85*E85*(Tablas!AJ85*Tablas!AV85+Tablas!AH85*Tablas!AT85)))," ")</f>
        <v>0.11521008301688647</v>
      </c>
      <c r="Q85" s="92">
        <f>IFERROR(IF(Cotización!$B$4="Temporal",Tablas!CG85*F85*Tablas!BU85*Tablas!CD85,IF(Cotización!$B$4="Vitalicio",Tablas!CG85*F85*Tablas!BT85*Tablas!CC85,Tablas!CG85*F85*(Tablas!BU85*Tablas!CD85+Tablas!BS85*Tablas!CB85)))," ")</f>
        <v>3.3890217151011721</v>
      </c>
      <c r="R85" s="92" t="str">
        <f>IFERROR(IF(Cotización!$B$4 = "Temporal",IF(A85&lt;Cotización!$B$16,Tablas!AV85*Tablas!CF85,""),IF(Cotización!$B$4 = "Vitalicio",IF(A85&lt;Cotización!$B$16,Tablas!AU85*Tablas!CF85,""),IF(A85&lt;Cotización!$B$16,Tablas!AT85*Tablas!CF85,""))), "")</f>
        <v/>
      </c>
      <c r="S85" s="92" t="str">
        <f>IFERROR(K85*R85*Tablas!CF85,"")</f>
        <v/>
      </c>
      <c r="T85" s="92" t="str">
        <f t="shared" si="15"/>
        <v/>
      </c>
      <c r="U85" s="92" t="str">
        <f t="shared" si="16"/>
        <v/>
      </c>
      <c r="V85" s="92" t="str">
        <f t="shared" si="17"/>
        <v/>
      </c>
      <c r="W85" s="92" t="str">
        <f t="shared" si="18"/>
        <v/>
      </c>
      <c r="X85" s="92" t="str">
        <f t="shared" si="19"/>
        <v/>
      </c>
      <c r="Y85" s="92">
        <f t="shared" si="20"/>
        <v>0</v>
      </c>
      <c r="Z85" s="92">
        <f t="shared" si="21"/>
        <v>0</v>
      </c>
      <c r="AA85" s="92">
        <f>IFERROR(Z85/(IF(Cotización!$B$4="Temporal",Tablas!BR85*Tablas!CD85,IF(Cotización!$B$4="Vitalicio",Tablas!BQ85*Tablas!CC85,(Tablas!BR85*Tablas!CD85+Tablas!BP85*Tablas!CB85))))," ")</f>
        <v>0</v>
      </c>
      <c r="AB85" s="92">
        <f t="shared" si="22"/>
        <v>0</v>
      </c>
      <c r="AC85" s="92">
        <f t="shared" si="23"/>
        <v>0</v>
      </c>
      <c r="AD85" s="92" t="str">
        <f t="shared" si="24"/>
        <v/>
      </c>
    </row>
    <row r="86" spans="1:30" x14ac:dyDescent="0.3">
      <c r="A86" s="71">
        <v>83</v>
      </c>
      <c r="B86" s="71">
        <f t="shared" si="25"/>
        <v>84</v>
      </c>
      <c r="C86" s="71">
        <f t="shared" si="26"/>
        <v>0</v>
      </c>
      <c r="D86" s="72">
        <f>IFERROR(Cotización!$B$12,"")</f>
        <v>1000000</v>
      </c>
      <c r="E86" s="72">
        <f t="shared" si="27"/>
        <v>434231.32679181162</v>
      </c>
      <c r="F86" s="72">
        <f>IFERROR(IF(B86&lt;=110,D86*Tablas!CH86,""),"")</f>
        <v>1830000</v>
      </c>
      <c r="G86" s="92" t="str">
        <f>IFERROR(IF(Cotización!$B$5 = "Hombre",IFERROR(IF(Cotización!$B$4 = "Temporal",IF(A86&lt;Cotización!$B$16,Tablas!Y86*Tablas!CF86,""),IF(Cotización!$B$4 = "Vitalicio",IF(A86&lt;Cotización!$B$16,Tablas!X86*Tablas!CF86,""),IF(A86&lt;Cotización!$B$16,Tablas!W86*Tablas!CF86,""))), ""),IFERROR(IF(Cotización!$B$4 = "Temporal",IF(A86&lt;Cotización!$B$16,Tablas!Y86*Tablas!CF86,""),IF(Cotización!$B$4 = "Vitalicio",IF(A86&lt;Cotización!$B$16,Tablas!X86*Tablas!CF86,""),IF(A86&lt;Cotización!$B$16,Tablas!W86*Tablas!CF86,""))), "")-IFERROR(IF(Cotización!$B$4 = "Temporal",IF(A86&lt;Cotización!$B$16,Tablas!Y86*Tablas!CF86,""),IF(Cotización!$B$4 = "Vitalicio",IF(A86&lt;Cotización!$B$16,Tablas!X86*Tablas!CF86,""),IF(A86&lt;Cotización!$B$16,Tablas!W86*Tablas!CF86,""))), "")*(0.2)),"")</f>
        <v/>
      </c>
      <c r="H86" s="92">
        <f>IFERROR(IF(Cotización!$B$4="Temporal",Tablas!CG86*Tablas!AW86*Tablas!BK86*Cálculos!D86,IF(Cotización!$B$4="Vitalicio",Cálculos!D86*Tablas!AX86*Tablas!BJ86*Tablas!CG86,Tablas!CG86*D86*(Tablas!AY86*Tablas!BB86+Tablas!AY86*Tablas!AZ86)))," ")</f>
        <v>0.9138247440870656</v>
      </c>
      <c r="I86" s="92">
        <f>IFERROR(IF(Cotización!$B$4="Temporal",Tablas!CG86*E86*Tablas!M86*Tablas!Y86,IF(Cotización!$B$4="Vitalicio",Cálculos!E86*Tablas!K86*Tablas!X86*Tablas!CG86,Tablas!CG86*E86*(Tablas!M86*Tablas!W86+Tablas!L86*Tablas!W86)))," ")</f>
        <v>6.7577909611042555E-2</v>
      </c>
      <c r="J86" s="92">
        <f>IFERROR(IF(Cotización!$B$4="Temporal",Tablas!CG86*F86*Tablas!BB86*Tablas!BK86,IF(Cotización!$B$4="Vitalicio",Tablas!CG86*F86*Tablas!BA86*Tablas!BJ86,Tablas!CG86*F86*(Tablas!BB86*Tablas!BK86+Tablas!AZ86*Tablas!BI86)))," ")</f>
        <v>2.5646543140882612</v>
      </c>
      <c r="K86" s="92" t="str">
        <f>IFERROR((H86/G86)/(1-Tablas!CI86-Tablas!CJ86-Tablas!CK86),"")</f>
        <v/>
      </c>
      <c r="L86" s="92" t="str">
        <f>IFERROR((I86/G86)/(1-Tablas!CI86-Tablas!CJ86-Tablas!CK86), "")</f>
        <v/>
      </c>
      <c r="M86" s="92" t="str">
        <f>IFERROR((J86/G86)/(1-Tablas!CI86-Tablas!CJ86-Tablas!CK86), "")</f>
        <v/>
      </c>
      <c r="N86" s="92">
        <f t="shared" si="14"/>
        <v>0</v>
      </c>
      <c r="O86" s="92">
        <f>IFERROR(IF(Cotización!$B$4="Temporal",Tablas!CG86*Tablas!BR86*Tablas!CD86*Cálculos!D86,IF(Cotización!$B$4="Vitalicio",Tablas!CG86*Cálculos!D86*Tablas!BQ86*Tablas!CC86,Tablas!CG86*D86*(Tablas!BR86*Tablas!CD86+Tablas!BP86*Tablas!CB86)))," ")</f>
        <v>1.1011842273632166</v>
      </c>
      <c r="P86" s="92">
        <f>IFERROR(IF(Cotización!$B$4="Temporal",Tablas!CG86*E86*Tablas!AJ86*Tablas!AV86,IF(Cotización!$B$4="Vitalicio",Tablas!CG86*Cálculos!E86*Tablas!AI86*Tablas!AT86,Tablas!CG86*E86*(Tablas!AJ86*Tablas!AV86+Tablas!AH86*Tablas!AT86)))," ")</f>
        <v>0.1031078581532662</v>
      </c>
      <c r="Q86" s="92">
        <f>IFERROR(IF(Cotización!$B$4="Temporal",Tablas!CG86*F86*Tablas!BU86*Tablas!CD86,IF(Cotización!$B$4="Vitalicio",Tablas!CG86*F86*Tablas!BT86*Tablas!CC86,Tablas!CG86*F86*(Tablas!BU86*Tablas!CD86+Tablas!BS86*Tablas!CB86)))," ")</f>
        <v>2.9359603453936689</v>
      </c>
      <c r="R86" s="92" t="str">
        <f>IFERROR(IF(Cotización!$B$4 = "Temporal",IF(A86&lt;Cotización!$B$16,Tablas!AV86*Tablas!CF86,""),IF(Cotización!$B$4 = "Vitalicio",IF(A86&lt;Cotización!$B$16,Tablas!AU86*Tablas!CF86,""),IF(A86&lt;Cotización!$B$16,Tablas!AT86*Tablas!CF86,""))), "")</f>
        <v/>
      </c>
      <c r="S86" s="92" t="str">
        <f>IFERROR(K86*R86*Tablas!CF86,"")</f>
        <v/>
      </c>
      <c r="T86" s="92" t="str">
        <f t="shared" si="15"/>
        <v/>
      </c>
      <c r="U86" s="92" t="str">
        <f t="shared" si="16"/>
        <v/>
      </c>
      <c r="V86" s="92" t="str">
        <f t="shared" si="17"/>
        <v/>
      </c>
      <c r="W86" s="92" t="str">
        <f t="shared" si="18"/>
        <v/>
      </c>
      <c r="X86" s="92" t="str">
        <f t="shared" si="19"/>
        <v/>
      </c>
      <c r="Y86" s="92">
        <f t="shared" si="20"/>
        <v>0</v>
      </c>
      <c r="Z86" s="92">
        <f t="shared" si="21"/>
        <v>0</v>
      </c>
      <c r="AA86" s="92">
        <f>IFERROR(Z86/(IF(Cotización!$B$4="Temporal",Tablas!BR86*Tablas!CD86,IF(Cotización!$B$4="Vitalicio",Tablas!BQ86*Tablas!CC86,(Tablas!BR86*Tablas!CD86+Tablas!BP86*Tablas!CB86))))," ")</f>
        <v>0</v>
      </c>
      <c r="AB86" s="92">
        <f t="shared" si="22"/>
        <v>0</v>
      </c>
      <c r="AC86" s="92">
        <f t="shared" si="23"/>
        <v>0</v>
      </c>
      <c r="AD86" s="92" t="str">
        <f t="shared" si="24"/>
        <v/>
      </c>
    </row>
    <row r="87" spans="1:30" x14ac:dyDescent="0.3">
      <c r="A87" s="71">
        <v>84</v>
      </c>
      <c r="B87" s="71">
        <f t="shared" si="25"/>
        <v>85</v>
      </c>
      <c r="C87" s="71">
        <f t="shared" si="26"/>
        <v>0</v>
      </c>
      <c r="D87" s="72">
        <f>IFERROR(Cotización!$B$12,"")</f>
        <v>1000000</v>
      </c>
      <c r="E87" s="72">
        <f t="shared" si="27"/>
        <v>429889.01352389349</v>
      </c>
      <c r="F87" s="72">
        <f>IFERROR(IF(B87&lt;=110,D87*Tablas!CH87,""),"")</f>
        <v>1839999.9999999998</v>
      </c>
      <c r="G87" s="92" t="str">
        <f>IFERROR(IF(Cotización!$B$5 = "Hombre",IFERROR(IF(Cotización!$B$4 = "Temporal",IF(A87&lt;Cotización!$B$16,Tablas!Y87*Tablas!CF87,""),IF(Cotización!$B$4 = "Vitalicio",IF(A87&lt;Cotización!$B$16,Tablas!X87*Tablas!CF87,""),IF(A87&lt;Cotización!$B$16,Tablas!W87*Tablas!CF87,""))), ""),IFERROR(IF(Cotización!$B$4 = "Temporal",IF(A87&lt;Cotización!$B$16,Tablas!Y87*Tablas!CF87,""),IF(Cotización!$B$4 = "Vitalicio",IF(A87&lt;Cotización!$B$16,Tablas!X87*Tablas!CF87,""),IF(A87&lt;Cotización!$B$16,Tablas!W87*Tablas!CF87,""))), "")-IFERROR(IF(Cotización!$B$4 = "Temporal",IF(A87&lt;Cotización!$B$16,Tablas!Y87*Tablas!CF87,""),IF(Cotización!$B$4 = "Vitalicio",IF(A87&lt;Cotización!$B$16,Tablas!X87*Tablas!CF87,""),IF(A87&lt;Cotización!$B$16,Tablas!W87*Tablas!CF87,""))), "")*(0.2)),"")</f>
        <v/>
      </c>
      <c r="H87" s="92">
        <f>IFERROR(IF(Cotización!$B$4="Temporal",Tablas!CG87*Tablas!AW87*Tablas!BK87*Cálculos!D87,IF(Cotización!$B$4="Vitalicio",Cálculos!D87*Tablas!AX87*Tablas!BJ87*Tablas!CG87,Tablas!CG87*D87*(Tablas!AY87*Tablas!BB87+Tablas!AY87*Tablas!AZ87)))," ")</f>
        <v>0.8481701720066559</v>
      </c>
      <c r="I87" s="92">
        <f>IFERROR(IF(Cotización!$B$4="Temporal",Tablas!CG87*E87*Tablas!M87*Tablas!Y87,IF(Cotización!$B$4="Vitalicio",Cálculos!E87*Tablas!K87*Tablas!X87*Tablas!CG87,Tablas!CG87*E87*(Tablas!M87*Tablas!W87+Tablas!L87*Tablas!W87)))," ")</f>
        <v>6.297383289202238E-2</v>
      </c>
      <c r="J87" s="92">
        <f>IFERROR(IF(Cotización!$B$4="Temporal",Tablas!CG87*F87*Tablas!BB87*Tablas!BK87,IF(Cotización!$B$4="Vitalicio",Tablas!CG87*F87*Tablas!BA87*Tablas!BJ87,Tablas!CG87*F87*(Tablas!BB87*Tablas!BK87+Tablas!AZ87*Tablas!BI87)))," ")</f>
        <v>2.2170866302924508</v>
      </c>
      <c r="K87" s="92" t="str">
        <f>IFERROR((H87/G87)/(1-Tablas!CI87-Tablas!CJ87-Tablas!CK87),"")</f>
        <v/>
      </c>
      <c r="L87" s="92" t="str">
        <f>IFERROR((I87/G87)/(1-Tablas!CI87-Tablas!CJ87-Tablas!CK87), "")</f>
        <v/>
      </c>
      <c r="M87" s="92" t="str">
        <f>IFERROR((J87/G87)/(1-Tablas!CI87-Tablas!CJ87-Tablas!CK87), "")</f>
        <v/>
      </c>
      <c r="N87" s="92">
        <f t="shared" si="14"/>
        <v>0</v>
      </c>
      <c r="O87" s="92">
        <f>IFERROR(IF(Cotización!$B$4="Temporal",Tablas!CG87*Tablas!BR87*Tablas!CD87*Cálculos!D87,IF(Cotización!$B$4="Vitalicio",Tablas!CG87*Cálculos!D87*Tablas!BQ87*Tablas!CC87,Tablas!CG87*D87*(Tablas!BR87*Tablas!CD87+Tablas!BP87*Tablas!CB87)))," ")</f>
        <v>1.0710109145649054</v>
      </c>
      <c r="P87" s="92">
        <f>IFERROR(IF(Cotización!$B$4="Temporal",Tablas!CG87*E87*Tablas!AJ87*Tablas!AV87,IF(Cotización!$B$4="Vitalicio",Tablas!CG87*Cálculos!E87*Tablas!AI87*Tablas!AT87,Tablas!CG87*E87*(Tablas!AJ87*Tablas!AV87+Tablas!AH87*Tablas!AT87)))," ")</f>
        <v>9.1643454805052496E-2</v>
      </c>
      <c r="Q87" s="92">
        <f>IFERROR(IF(Cotización!$B$4="Temporal",Tablas!CG87*F87*Tablas!BU87*Tablas!CD87,IF(Cotización!$B$4="Vitalicio",Tablas!CG87*F87*Tablas!BT87*Tablas!CC87,Tablas!CG87*F87*(Tablas!BU87*Tablas!CD87+Tablas!BS87*Tablas!CB87)))," ")</f>
        <v>2.5291544777834769</v>
      </c>
      <c r="R87" s="92" t="str">
        <f>IFERROR(IF(Cotización!$B$4 = "Temporal",IF(A87&lt;Cotización!$B$16,Tablas!AV87*Tablas!CF87,""),IF(Cotización!$B$4 = "Vitalicio",IF(A87&lt;Cotización!$B$16,Tablas!AU87*Tablas!CF87,""),IF(A87&lt;Cotización!$B$16,Tablas!AT87*Tablas!CF87,""))), "")</f>
        <v/>
      </c>
      <c r="S87" s="92" t="str">
        <f>IFERROR(K87*R87*Tablas!CF87,"")</f>
        <v/>
      </c>
      <c r="T87" s="92" t="str">
        <f t="shared" si="15"/>
        <v/>
      </c>
      <c r="U87" s="92" t="str">
        <f t="shared" si="16"/>
        <v/>
      </c>
      <c r="V87" s="92" t="str">
        <f t="shared" si="17"/>
        <v/>
      </c>
      <c r="W87" s="92" t="str">
        <f t="shared" si="18"/>
        <v/>
      </c>
      <c r="X87" s="92" t="str">
        <f t="shared" si="19"/>
        <v/>
      </c>
      <c r="Y87" s="92">
        <f t="shared" si="20"/>
        <v>0</v>
      </c>
      <c r="Z87" s="92">
        <f t="shared" si="21"/>
        <v>0</v>
      </c>
      <c r="AA87" s="92">
        <f>IFERROR(Z87/(IF(Cotización!$B$4="Temporal",Tablas!BR87*Tablas!CD87,IF(Cotización!$B$4="Vitalicio",Tablas!BQ87*Tablas!CC87,(Tablas!BR87*Tablas!CD87+Tablas!BP87*Tablas!CB87))))," ")</f>
        <v>0</v>
      </c>
      <c r="AB87" s="92">
        <f t="shared" si="22"/>
        <v>0</v>
      </c>
      <c r="AC87" s="92">
        <f t="shared" si="23"/>
        <v>0</v>
      </c>
      <c r="AD87" s="92" t="str">
        <f t="shared" si="24"/>
        <v/>
      </c>
    </row>
    <row r="88" spans="1:30" x14ac:dyDescent="0.3">
      <c r="A88" s="71">
        <v>85</v>
      </c>
      <c r="B88" s="71">
        <f t="shared" si="25"/>
        <v>86</v>
      </c>
      <c r="C88" s="71">
        <f t="shared" si="26"/>
        <v>0</v>
      </c>
      <c r="D88" s="72">
        <f>IFERROR(Cotización!$B$12,"")</f>
        <v>1000000</v>
      </c>
      <c r="E88" s="72">
        <f t="shared" si="27"/>
        <v>425590.12338865455</v>
      </c>
      <c r="F88" s="72">
        <f>IFERROR(IF(B88&lt;=110,D88*Tablas!CH88,""),"")</f>
        <v>1850000</v>
      </c>
      <c r="G88" s="92" t="str">
        <f>IFERROR(IF(Cotización!$B$5 = "Hombre",IFERROR(IF(Cotización!$B$4 = "Temporal",IF(A88&lt;Cotización!$B$16,Tablas!Y88*Tablas!CF88,""),IF(Cotización!$B$4 = "Vitalicio",IF(A88&lt;Cotización!$B$16,Tablas!X88*Tablas!CF88,""),IF(A88&lt;Cotización!$B$16,Tablas!W88*Tablas!CF88,""))), ""),IFERROR(IF(Cotización!$B$4 = "Temporal",IF(A88&lt;Cotización!$B$16,Tablas!Y88*Tablas!CF88,""),IF(Cotización!$B$4 = "Vitalicio",IF(A88&lt;Cotización!$B$16,Tablas!X88*Tablas!CF88,""),IF(A88&lt;Cotización!$B$16,Tablas!W88*Tablas!CF88,""))), "")-IFERROR(IF(Cotización!$B$4 = "Temporal",IF(A88&lt;Cotización!$B$16,Tablas!Y88*Tablas!CF88,""),IF(Cotización!$B$4 = "Vitalicio",IF(A88&lt;Cotización!$B$16,Tablas!X88*Tablas!CF88,""),IF(A88&lt;Cotización!$B$16,Tablas!W88*Tablas!CF88,""))), "")*(0.2)),"")</f>
        <v/>
      </c>
      <c r="H88" s="92">
        <f>IFERROR(IF(Cotización!$B$4="Temporal",Tablas!CG88*Tablas!AW88*Tablas!BK88*Cálculos!D88,IF(Cotización!$B$4="Vitalicio",Cálculos!D88*Tablas!AX88*Tablas!BJ88*Tablas!CG88,Tablas!CG88*D88*(Tablas!AY88*Tablas!BB88+Tablas!AY88*Tablas!AZ88)))," ")</f>
        <v>0.78458904334819934</v>
      </c>
      <c r="I88" s="92">
        <f>IFERROR(IF(Cotización!$B$4="Temporal",Tablas!CG88*E88*Tablas!M88*Tablas!Y88,IF(Cotización!$B$4="Vitalicio",Cálculos!E88*Tablas!K88*Tablas!X88*Tablas!CG88,Tablas!CG88*E88*(Tablas!M88*Tablas!W88+Tablas!L88*Tablas!W88)))," ")</f>
        <v>5.8431536357517577E-2</v>
      </c>
      <c r="J88" s="92">
        <f>IFERROR(IF(Cotización!$B$4="Temporal",Tablas!CG88*F88*Tablas!BB88*Tablas!BK88,IF(Cotización!$B$4="Vitalicio",Tablas!CG88*F88*Tablas!BA88*Tablas!BJ88,Tablas!CG88*F88*(Tablas!BB88*Tablas!BK88+Tablas!AZ88*Tablas!BI88)))," ")</f>
        <v>1.9098794842008864</v>
      </c>
      <c r="K88" s="92" t="str">
        <f>IFERROR((H88/G88)/(1-Tablas!CI88-Tablas!CJ88-Tablas!CK88),"")</f>
        <v/>
      </c>
      <c r="L88" s="92" t="str">
        <f>IFERROR((I88/G88)/(1-Tablas!CI88-Tablas!CJ88-Tablas!CK88), "")</f>
        <v/>
      </c>
      <c r="M88" s="92" t="str">
        <f>IFERROR((J88/G88)/(1-Tablas!CI88-Tablas!CJ88-Tablas!CK88), "")</f>
        <v/>
      </c>
      <c r="N88" s="92">
        <f t="shared" si="14"/>
        <v>0</v>
      </c>
      <c r="O88" s="92">
        <f>IFERROR(IF(Cotización!$B$4="Temporal",Tablas!CG88*Tablas!BR88*Tablas!CD88*Cálculos!D88,IF(Cotización!$B$4="Vitalicio",Tablas!CG88*Cálculos!D88*Tablas!BQ88*Tablas!CC88,Tablas!CG88*D88*(Tablas!BR88*Tablas!CD88+Tablas!BP88*Tablas!CB88)))," ")</f>
        <v>1.036542500612899</v>
      </c>
      <c r="P88" s="92">
        <f>IFERROR(IF(Cotización!$B$4="Temporal",Tablas!CG88*E88*Tablas!AJ88*Tablas!AV88,IF(Cotización!$B$4="Vitalicio",Tablas!CG88*Cálculos!E88*Tablas!AI88*Tablas!AT88,Tablas!CG88*E88*(Tablas!AJ88*Tablas!AV88+Tablas!AH88*Tablas!AT88)))," ")</f>
        <v>8.0811717087835064E-2</v>
      </c>
      <c r="Q88" s="92">
        <f>IFERROR(IF(Cotización!$B$4="Temporal",Tablas!CG88*F88*Tablas!BU88*Tablas!CD88,IF(Cotización!$B$4="Vitalicio",Tablas!CG88*F88*Tablas!BT88*Tablas!CC88,Tablas!CG88*F88*(Tablas!BU88*Tablas!CD88+Tablas!BS88*Tablas!CB88)))," ")</f>
        <v>2.1646447328479073</v>
      </c>
      <c r="R88" s="92" t="str">
        <f>IFERROR(IF(Cotización!$B$4 = "Temporal",IF(A88&lt;Cotización!$B$16,Tablas!AV88*Tablas!CF88,""),IF(Cotización!$B$4 = "Vitalicio",IF(A88&lt;Cotización!$B$16,Tablas!AU88*Tablas!CF88,""),IF(A88&lt;Cotización!$B$16,Tablas!AT88*Tablas!CF88,""))), "")</f>
        <v/>
      </c>
      <c r="S88" s="92" t="str">
        <f>IFERROR(K88*R88*Tablas!CF88,"")</f>
        <v/>
      </c>
      <c r="T88" s="92" t="str">
        <f t="shared" si="15"/>
        <v/>
      </c>
      <c r="U88" s="92" t="str">
        <f t="shared" si="16"/>
        <v/>
      </c>
      <c r="V88" s="92" t="str">
        <f t="shared" si="17"/>
        <v/>
      </c>
      <c r="W88" s="92" t="str">
        <f t="shared" si="18"/>
        <v/>
      </c>
      <c r="X88" s="92" t="str">
        <f t="shared" si="19"/>
        <v/>
      </c>
      <c r="Y88" s="92">
        <f t="shared" si="20"/>
        <v>0</v>
      </c>
      <c r="Z88" s="92">
        <f t="shared" si="21"/>
        <v>0</v>
      </c>
      <c r="AA88" s="92">
        <f>IFERROR(Z88/(IF(Cotización!$B$4="Temporal",Tablas!BR88*Tablas!CD88,IF(Cotización!$B$4="Vitalicio",Tablas!BQ88*Tablas!CC88,(Tablas!BR88*Tablas!CD88+Tablas!BP88*Tablas!CB88))))," ")</f>
        <v>0</v>
      </c>
      <c r="AB88" s="92">
        <f t="shared" si="22"/>
        <v>0</v>
      </c>
      <c r="AC88" s="92">
        <f t="shared" si="23"/>
        <v>0</v>
      </c>
      <c r="AD88" s="92" t="str">
        <f t="shared" si="24"/>
        <v/>
      </c>
    </row>
    <row r="89" spans="1:30" x14ac:dyDescent="0.3">
      <c r="A89" s="71">
        <v>86</v>
      </c>
      <c r="B89" s="71">
        <f t="shared" si="25"/>
        <v>87</v>
      </c>
      <c r="C89" s="71">
        <f t="shared" si="26"/>
        <v>0</v>
      </c>
      <c r="D89" s="72">
        <f>IFERROR(Cotización!$B$12,"")</f>
        <v>1000000</v>
      </c>
      <c r="E89" s="72">
        <f t="shared" si="27"/>
        <v>421334.22215476801</v>
      </c>
      <c r="F89" s="72">
        <f>IFERROR(IF(B89&lt;=110,D89*Tablas!CH89,""),"")</f>
        <v>1859999.9999999998</v>
      </c>
      <c r="G89" s="92" t="str">
        <f>IFERROR(IF(Cotización!$B$5 = "Hombre",IFERROR(IF(Cotización!$B$4 = "Temporal",IF(A89&lt;Cotización!$B$16,Tablas!Y89*Tablas!CF89,""),IF(Cotización!$B$4 = "Vitalicio",IF(A89&lt;Cotización!$B$16,Tablas!X89*Tablas!CF89,""),IF(A89&lt;Cotización!$B$16,Tablas!W89*Tablas!CF89,""))), ""),IFERROR(IF(Cotización!$B$4 = "Temporal",IF(A89&lt;Cotización!$B$16,Tablas!Y89*Tablas!CF89,""),IF(Cotización!$B$4 = "Vitalicio",IF(A89&lt;Cotización!$B$16,Tablas!X89*Tablas!CF89,""),IF(A89&lt;Cotización!$B$16,Tablas!W89*Tablas!CF89,""))), "")-IFERROR(IF(Cotización!$B$4 = "Temporal",IF(A89&lt;Cotización!$B$16,Tablas!Y89*Tablas!CF89,""),IF(Cotización!$B$4 = "Vitalicio",IF(A89&lt;Cotización!$B$16,Tablas!X89*Tablas!CF89,""),IF(A89&lt;Cotización!$B$16,Tablas!W89*Tablas!CF89,""))), "")*(0.2)),"")</f>
        <v/>
      </c>
      <c r="H89" s="92">
        <f>IFERROR(IF(Cotización!$B$4="Temporal",Tablas!CG89*Tablas!AW89*Tablas!BK89*Cálculos!D89,IF(Cotización!$B$4="Vitalicio",Cálculos!D89*Tablas!AX89*Tablas!BJ89*Tablas!CG89,Tablas!CG89*D89*(Tablas!AY89*Tablas!BB89+Tablas!AY89*Tablas!AZ89)))," ")</f>
        <v>0.72313859441894779</v>
      </c>
      <c r="I89" s="92">
        <f>IFERROR(IF(Cotización!$B$4="Temporal",Tablas!CG89*E89*Tablas!M89*Tablas!Y89,IF(Cotización!$B$4="Vitalicio",Cálculos!E89*Tablas!K89*Tablas!X89*Tablas!CG89,Tablas!CG89*E89*(Tablas!M89*Tablas!W89+Tablas!L89*Tablas!W89)))," ")</f>
        <v>5.3964229932738118E-2</v>
      </c>
      <c r="J89" s="92">
        <f>IFERROR(IF(Cotización!$B$4="Temporal",Tablas!CG89*F89*Tablas!BB89*Tablas!BK89,IF(Cotización!$B$4="Vitalicio",Tablas!CG89*F89*Tablas!BA89*Tablas!BJ89,Tablas!CG89*F89*(Tablas!BB89*Tablas!BK89+Tablas!AZ89*Tablas!BI89)))," ")</f>
        <v>1.6389855793084716</v>
      </c>
      <c r="K89" s="92" t="str">
        <f>IFERROR((H89/G89)/(1-Tablas!CI89-Tablas!CJ89-Tablas!CK89),"")</f>
        <v/>
      </c>
      <c r="L89" s="92" t="str">
        <f>IFERROR((I89/G89)/(1-Tablas!CI89-Tablas!CJ89-Tablas!CK89), "")</f>
        <v/>
      </c>
      <c r="M89" s="92" t="str">
        <f>IFERROR((J89/G89)/(1-Tablas!CI89-Tablas!CJ89-Tablas!CK89), "")</f>
        <v/>
      </c>
      <c r="N89" s="92">
        <f t="shared" si="14"/>
        <v>0</v>
      </c>
      <c r="O89" s="92">
        <f>IFERROR(IF(Cotización!$B$4="Temporal",Tablas!CG89*Tablas!BR89*Tablas!CD89*Cálculos!D89,IF(Cotización!$B$4="Vitalicio",Tablas!CG89*Cálculos!D89*Tablas!BQ89*Tablas!CC89,Tablas!CG89*D89*(Tablas!BR89*Tablas!CD89+Tablas!BP89*Tablas!CB89)))," ")</f>
        <v>0.99726895355943124</v>
      </c>
      <c r="P89" s="92">
        <f>IFERROR(IF(Cotización!$B$4="Temporal",Tablas!CG89*E89*Tablas!AJ89*Tablas!AV89,IF(Cotización!$B$4="Vitalicio",Tablas!CG89*Cálculos!E89*Tablas!AI89*Tablas!AT89,Tablas!CG89*E89*(Tablas!AJ89*Tablas!AV89+Tablas!AH89*Tablas!AT89)))," ")</f>
        <v>7.0640592778046463E-2</v>
      </c>
      <c r="Q89" s="92">
        <f>IFERROR(IF(Cotización!$B$4="Temporal",Tablas!CG89*F89*Tablas!BU89*Tablas!CD89,IF(Cotización!$B$4="Vitalicio",Tablas!CG89*F89*Tablas!BT89*Tablas!CC89,Tablas!CG89*F89*(Tablas!BU89*Tablas!CD89+Tablas!BS89*Tablas!CB89)))," ")</f>
        <v>1.8389234276463788</v>
      </c>
      <c r="R89" s="92" t="str">
        <f>IFERROR(IF(Cotización!$B$4 = "Temporal",IF(A89&lt;Cotización!$B$16,Tablas!AV89*Tablas!CF89,""),IF(Cotización!$B$4 = "Vitalicio",IF(A89&lt;Cotización!$B$16,Tablas!AU89*Tablas!CF89,""),IF(A89&lt;Cotización!$B$16,Tablas!AT89*Tablas!CF89,""))), "")</f>
        <v/>
      </c>
      <c r="S89" s="92" t="str">
        <f>IFERROR(K89*R89*Tablas!CF89,"")</f>
        <v/>
      </c>
      <c r="T89" s="92" t="str">
        <f t="shared" si="15"/>
        <v/>
      </c>
      <c r="U89" s="92" t="str">
        <f t="shared" si="16"/>
        <v/>
      </c>
      <c r="V89" s="92" t="str">
        <f t="shared" si="17"/>
        <v/>
      </c>
      <c r="W89" s="92" t="str">
        <f t="shared" si="18"/>
        <v/>
      </c>
      <c r="X89" s="92" t="str">
        <f t="shared" si="19"/>
        <v/>
      </c>
      <c r="Y89" s="92">
        <f t="shared" si="20"/>
        <v>0</v>
      </c>
      <c r="Z89" s="92">
        <f t="shared" si="21"/>
        <v>0</v>
      </c>
      <c r="AA89" s="92">
        <f>IFERROR(Z89/(IF(Cotización!$B$4="Temporal",Tablas!BR89*Tablas!CD89,IF(Cotización!$B$4="Vitalicio",Tablas!BQ89*Tablas!CC89,(Tablas!BR89*Tablas!CD89+Tablas!BP89*Tablas!CB89))))," ")</f>
        <v>0</v>
      </c>
      <c r="AB89" s="92">
        <f t="shared" si="22"/>
        <v>0</v>
      </c>
      <c r="AC89" s="92">
        <f t="shared" si="23"/>
        <v>0</v>
      </c>
      <c r="AD89" s="92" t="str">
        <f t="shared" si="24"/>
        <v/>
      </c>
    </row>
    <row r="90" spans="1:30" x14ac:dyDescent="0.3">
      <c r="A90" s="71">
        <v>87</v>
      </c>
      <c r="B90" s="71">
        <f t="shared" si="25"/>
        <v>88</v>
      </c>
      <c r="C90" s="71">
        <f t="shared" si="26"/>
        <v>0</v>
      </c>
      <c r="D90" s="72">
        <f>IFERROR(Cotización!$B$12,"")</f>
        <v>1000000</v>
      </c>
      <c r="E90" s="72">
        <f t="shared" si="27"/>
        <v>417120.87993322033</v>
      </c>
      <c r="F90" s="72">
        <f>IFERROR(IF(B90&lt;=110,D90*Tablas!CH90,""),"")</f>
        <v>1870000</v>
      </c>
      <c r="G90" s="92" t="str">
        <f>IFERROR(IF(Cotización!$B$5 = "Hombre",IFERROR(IF(Cotización!$B$4 = "Temporal",IF(A90&lt;Cotización!$B$16,Tablas!Y90*Tablas!CF90,""),IF(Cotización!$B$4 = "Vitalicio",IF(A90&lt;Cotización!$B$16,Tablas!X90*Tablas!CF90,""),IF(A90&lt;Cotización!$B$16,Tablas!W90*Tablas!CF90,""))), ""),IFERROR(IF(Cotización!$B$4 = "Temporal",IF(A90&lt;Cotización!$B$16,Tablas!Y90*Tablas!CF90,""),IF(Cotización!$B$4 = "Vitalicio",IF(A90&lt;Cotización!$B$16,Tablas!X90*Tablas!CF90,""),IF(A90&lt;Cotización!$B$16,Tablas!W90*Tablas!CF90,""))), "")-IFERROR(IF(Cotización!$B$4 = "Temporal",IF(A90&lt;Cotización!$B$16,Tablas!Y90*Tablas!CF90,""),IF(Cotización!$B$4 = "Vitalicio",IF(A90&lt;Cotización!$B$16,Tablas!X90*Tablas!CF90,""),IF(A90&lt;Cotización!$B$16,Tablas!W90*Tablas!CF90,""))), "")*(0.2)),"")</f>
        <v/>
      </c>
      <c r="H90" s="92">
        <f>IFERROR(IF(Cotización!$B$4="Temporal",Tablas!CG90*Tablas!AW90*Tablas!BK90*Cálculos!D90,IF(Cotización!$B$4="Vitalicio",Cálculos!D90*Tablas!AX90*Tablas!BJ90*Tablas!CG90,Tablas!CG90*D90*(Tablas!AY90*Tablas!BB90+Tablas!AY90*Tablas!AZ90)))," ")</f>
        <v>0.66388307616768338</v>
      </c>
      <c r="I90" s="92">
        <f>IFERROR(IF(Cotización!$B$4="Temporal",Tablas!CG90*E90*Tablas!M90*Tablas!Y90,IF(Cotización!$B$4="Vitalicio",Cálculos!E90*Tablas!K90*Tablas!X90*Tablas!CG90,Tablas!CG90*E90*(Tablas!M90*Tablas!W90+Tablas!L90*Tablas!W90)))," ")</f>
        <v>4.9586266635210249E-2</v>
      </c>
      <c r="J90" s="92">
        <f>IFERROR(IF(Cotización!$B$4="Temporal",Tablas!CG90*F90*Tablas!BB90*Tablas!BK90,IF(Cotización!$B$4="Vitalicio",Tablas!CG90*F90*Tablas!BA90*Tablas!BJ90,Tablas!CG90*F90*(Tablas!BB90*Tablas!BK90+Tablas!AZ90*Tablas!BI90)))," ")</f>
        <v>1.4007349529642417</v>
      </c>
      <c r="K90" s="92" t="str">
        <f>IFERROR((H90/G90)/(1-Tablas!CI90-Tablas!CJ90-Tablas!CK90),"")</f>
        <v/>
      </c>
      <c r="L90" s="92" t="str">
        <f>IFERROR((I90/G90)/(1-Tablas!CI90-Tablas!CJ90-Tablas!CK90), "")</f>
        <v/>
      </c>
      <c r="M90" s="92" t="str">
        <f>IFERROR((J90/G90)/(1-Tablas!CI90-Tablas!CJ90-Tablas!CK90), "")</f>
        <v/>
      </c>
      <c r="N90" s="92">
        <f t="shared" si="14"/>
        <v>0</v>
      </c>
      <c r="O90" s="92">
        <f>IFERROR(IF(Cotización!$B$4="Temporal",Tablas!CG90*Tablas!BR90*Tablas!CD90*Cálculos!D90,IF(Cotización!$B$4="Vitalicio",Tablas!CG90*Cálculos!D90*Tablas!BQ90*Tablas!CC90,Tablas!CG90*D90*(Tablas!BR90*Tablas!CD90+Tablas!BP90*Tablas!CB90)))," ")</f>
        <v>0.95262919495659726</v>
      </c>
      <c r="P90" s="92">
        <f>IFERROR(IF(Cotización!$B$4="Temporal",Tablas!CG90*E90*Tablas!AJ90*Tablas!AV90,IF(Cotización!$B$4="Vitalicio",Tablas!CG90*Cálculos!E90*Tablas!AI90*Tablas!AT90,Tablas!CG90*E90*(Tablas!AJ90*Tablas!AV90+Tablas!AH90*Tablas!AT90)))," ")</f>
        <v>6.1137827751368674E-2</v>
      </c>
      <c r="Q90" s="92">
        <f>IFERROR(IF(Cotización!$B$4="Temporal",Tablas!CG90*F90*Tablas!BU90*Tablas!CD90,IF(Cotización!$B$4="Vitalicio",Tablas!CG90*F90*Tablas!BT90*Tablas!CC90,Tablas!CG90*F90*(Tablas!BU90*Tablas!CD90+Tablas!BS90*Tablas!CB90)))," ")</f>
        <v>1.5488888978022703</v>
      </c>
      <c r="R90" s="92" t="str">
        <f>IFERROR(IF(Cotización!$B$4 = "Temporal",IF(A90&lt;Cotización!$B$16,Tablas!AV90*Tablas!CF90,""),IF(Cotización!$B$4 = "Vitalicio",IF(A90&lt;Cotización!$B$16,Tablas!AU90*Tablas!CF90,""),IF(A90&lt;Cotización!$B$16,Tablas!AT90*Tablas!CF90,""))), "")</f>
        <v/>
      </c>
      <c r="S90" s="92" t="str">
        <f>IFERROR(K90*R90*Tablas!CF90,"")</f>
        <v/>
      </c>
      <c r="T90" s="92" t="str">
        <f t="shared" si="15"/>
        <v/>
      </c>
      <c r="U90" s="92" t="str">
        <f t="shared" si="16"/>
        <v/>
      </c>
      <c r="V90" s="92" t="str">
        <f t="shared" si="17"/>
        <v/>
      </c>
      <c r="W90" s="92" t="str">
        <f t="shared" si="18"/>
        <v/>
      </c>
      <c r="X90" s="92" t="str">
        <f t="shared" si="19"/>
        <v/>
      </c>
      <c r="Y90" s="92">
        <f t="shared" si="20"/>
        <v>0</v>
      </c>
      <c r="Z90" s="92">
        <f t="shared" si="21"/>
        <v>0</v>
      </c>
      <c r="AA90" s="92">
        <f>IFERROR(Z90/(IF(Cotización!$B$4="Temporal",Tablas!BR90*Tablas!CD90,IF(Cotización!$B$4="Vitalicio",Tablas!BQ90*Tablas!CC90,(Tablas!BR90*Tablas!CD90+Tablas!BP90*Tablas!CB90))))," ")</f>
        <v>0</v>
      </c>
      <c r="AB90" s="92">
        <f t="shared" si="22"/>
        <v>0</v>
      </c>
      <c r="AC90" s="92">
        <f t="shared" si="23"/>
        <v>0</v>
      </c>
      <c r="AD90" s="92" t="str">
        <f t="shared" si="24"/>
        <v/>
      </c>
    </row>
    <row r="91" spans="1:30" x14ac:dyDescent="0.3">
      <c r="A91" s="71">
        <v>88</v>
      </c>
      <c r="B91" s="71">
        <f t="shared" si="25"/>
        <v>89</v>
      </c>
      <c r="C91" s="71">
        <f t="shared" si="26"/>
        <v>0</v>
      </c>
      <c r="D91" s="72">
        <f>IFERROR(Cotización!$B$12,"")</f>
        <v>1000000</v>
      </c>
      <c r="E91" s="72">
        <f t="shared" si="27"/>
        <v>412949.67113388813</v>
      </c>
      <c r="F91" s="72">
        <f>IFERROR(IF(B91&lt;=110,D91*Tablas!CH91,""),"")</f>
        <v>1880000</v>
      </c>
      <c r="G91" s="92" t="str">
        <f>IFERROR(IF(Cotización!$B$5 = "Hombre",IFERROR(IF(Cotización!$B$4 = "Temporal",IF(A91&lt;Cotización!$B$16,Tablas!Y91*Tablas!CF91,""),IF(Cotización!$B$4 = "Vitalicio",IF(A91&lt;Cotización!$B$16,Tablas!X91*Tablas!CF91,""),IF(A91&lt;Cotización!$B$16,Tablas!W91*Tablas!CF91,""))), ""),IFERROR(IF(Cotización!$B$4 = "Temporal",IF(A91&lt;Cotización!$B$16,Tablas!Y91*Tablas!CF91,""),IF(Cotización!$B$4 = "Vitalicio",IF(A91&lt;Cotización!$B$16,Tablas!X91*Tablas!CF91,""),IF(A91&lt;Cotización!$B$16,Tablas!W91*Tablas!CF91,""))), "")-IFERROR(IF(Cotización!$B$4 = "Temporal",IF(A91&lt;Cotización!$B$16,Tablas!Y91*Tablas!CF91,""),IF(Cotización!$B$4 = "Vitalicio",IF(A91&lt;Cotización!$B$16,Tablas!X91*Tablas!CF91,""),IF(A91&lt;Cotización!$B$16,Tablas!W91*Tablas!CF91,""))), "")*(0.2)),"")</f>
        <v/>
      </c>
      <c r="H91" s="92">
        <f>IFERROR(IF(Cotización!$B$4="Temporal",Tablas!CG91*Tablas!AW91*Tablas!BK91*Cálculos!D91,IF(Cotización!$B$4="Vitalicio",Cálculos!D91*Tablas!AX91*Tablas!BJ91*Tablas!CG91,Tablas!CG91*D91*(Tablas!AY91*Tablas!BB91+Tablas!AY91*Tablas!AZ91)))," ")</f>
        <v>0.60689275110071061</v>
      </c>
      <c r="I91" s="92">
        <f>IFERROR(IF(Cotización!$B$4="Temporal",Tablas!CG91*E91*Tablas!M91*Tablas!Y91,IF(Cotización!$B$4="Vitalicio",Cálculos!E91*Tablas!K91*Tablas!X91*Tablas!CG91,Tablas!CG91*E91*(Tablas!M91*Tablas!W91+Tablas!L91*Tablas!W91)))," ")</f>
        <v>4.5313017038877093E-2</v>
      </c>
      <c r="J91" s="92">
        <f>IFERROR(IF(Cotización!$B$4="Temporal",Tablas!CG91*F91*Tablas!BB91*Tablas!BK91,IF(Cotización!$B$4="Vitalicio",Tablas!CG91*F91*Tablas!BA91*Tablas!BJ91,Tablas!CG91*F91*(Tablas!BB91*Tablas!BK91+Tablas!AZ91*Tablas!BI91)))," ")</f>
        <v>1.1917980400258585</v>
      </c>
      <c r="K91" s="92" t="str">
        <f>IFERROR((H91/G91)/(1-Tablas!CI91-Tablas!CJ91-Tablas!CK91),"")</f>
        <v/>
      </c>
      <c r="L91" s="92" t="str">
        <f>IFERROR((I91/G91)/(1-Tablas!CI91-Tablas!CJ91-Tablas!CK91), "")</f>
        <v/>
      </c>
      <c r="M91" s="92" t="str">
        <f>IFERROR((J91/G91)/(1-Tablas!CI91-Tablas!CJ91-Tablas!CK91), "")</f>
        <v/>
      </c>
      <c r="N91" s="92">
        <f t="shared" si="14"/>
        <v>0</v>
      </c>
      <c r="O91" s="92">
        <f>IFERROR(IF(Cotización!$B$4="Temporal",Tablas!CG91*Tablas!BR91*Tablas!CD91*Cálculos!D91,IF(Cotización!$B$4="Vitalicio",Tablas!CG91*Cálculos!D91*Tablas!BQ91*Tablas!CC91,Tablas!CG91*D91*(Tablas!BR91*Tablas!CD91+Tablas!BP91*Tablas!CB91)))," ")</f>
        <v>0.90226776488543703</v>
      </c>
      <c r="P91" s="92">
        <f>IFERROR(IF(Cotización!$B$4="Temporal",Tablas!CG91*E91*Tablas!AJ91*Tablas!AV91,IF(Cotización!$B$4="Vitalicio",Tablas!CG91*Cálculos!E91*Tablas!AI91*Tablas!AT91,Tablas!CG91*E91*(Tablas!AJ91*Tablas!AV91+Tablas!AH91*Tablas!AT91)))," ")</f>
        <v>5.2323828477010594E-2</v>
      </c>
      <c r="Q91" s="92">
        <f>IFERROR(IF(Cotización!$B$4="Temporal",Tablas!CG91*F91*Tablas!BU91*Tablas!CD91,IF(Cotización!$B$4="Vitalicio",Tablas!CG91*F91*Tablas!BT91*Tablas!CC91,Tablas!CG91*F91*(Tablas!BU91*Tablas!CD91+Tablas!BS91*Tablas!CB91)))," ")</f>
        <v>1.2917982184600914</v>
      </c>
      <c r="R91" s="92" t="str">
        <f>IFERROR(IF(Cotización!$B$4 = "Temporal",IF(A91&lt;Cotización!$B$16,Tablas!AV91*Tablas!CF91,""),IF(Cotización!$B$4 = "Vitalicio",IF(A91&lt;Cotización!$B$16,Tablas!AU91*Tablas!CF91,""),IF(A91&lt;Cotización!$B$16,Tablas!AT91*Tablas!CF91,""))), "")</f>
        <v/>
      </c>
      <c r="S91" s="92" t="str">
        <f>IFERROR(K91*R91*Tablas!CF91,"")</f>
        <v/>
      </c>
      <c r="T91" s="92" t="str">
        <f t="shared" si="15"/>
        <v/>
      </c>
      <c r="U91" s="92" t="str">
        <f t="shared" si="16"/>
        <v/>
      </c>
      <c r="V91" s="92" t="str">
        <f t="shared" si="17"/>
        <v/>
      </c>
      <c r="W91" s="92" t="str">
        <f t="shared" si="18"/>
        <v/>
      </c>
      <c r="X91" s="92" t="str">
        <f t="shared" si="19"/>
        <v/>
      </c>
      <c r="Y91" s="92">
        <f t="shared" si="20"/>
        <v>0</v>
      </c>
      <c r="Z91" s="92">
        <f t="shared" si="21"/>
        <v>0</v>
      </c>
      <c r="AA91" s="92">
        <f>IFERROR(Z91/(IF(Cotización!$B$4="Temporal",Tablas!BR91*Tablas!CD91,IF(Cotización!$B$4="Vitalicio",Tablas!BQ91*Tablas!CC91,(Tablas!BR91*Tablas!CD91+Tablas!BP91*Tablas!CB91))))," ")</f>
        <v>0</v>
      </c>
      <c r="AB91" s="92">
        <f t="shared" si="22"/>
        <v>0</v>
      </c>
      <c r="AC91" s="92">
        <f t="shared" si="23"/>
        <v>0</v>
      </c>
      <c r="AD91" s="92" t="str">
        <f t="shared" si="24"/>
        <v/>
      </c>
    </row>
    <row r="92" spans="1:30" x14ac:dyDescent="0.3">
      <c r="A92" s="71">
        <v>89</v>
      </c>
      <c r="B92" s="71">
        <f t="shared" si="25"/>
        <v>90</v>
      </c>
      <c r="C92" s="71">
        <f t="shared" si="26"/>
        <v>0</v>
      </c>
      <c r="D92" s="72">
        <f>IFERROR(Cotización!$B$12,"")</f>
        <v>1000000</v>
      </c>
      <c r="E92" s="72">
        <f t="shared" si="27"/>
        <v>408820.17442254926</v>
      </c>
      <c r="F92" s="72">
        <f>IFERROR(IF(B92&lt;=110,D92*Tablas!CH92,""),"")</f>
        <v>1890000.0000000002</v>
      </c>
      <c r="G92" s="92" t="str">
        <f>IFERROR(IF(Cotización!$B$5 = "Hombre",IFERROR(IF(Cotización!$B$4 = "Temporal",IF(A92&lt;Cotización!$B$16,Tablas!Y92*Tablas!CF92,""),IF(Cotización!$B$4 = "Vitalicio",IF(A92&lt;Cotización!$B$16,Tablas!X92*Tablas!CF92,""),IF(A92&lt;Cotización!$B$16,Tablas!W92*Tablas!CF92,""))), ""),IFERROR(IF(Cotización!$B$4 = "Temporal",IF(A92&lt;Cotización!$B$16,Tablas!Y92*Tablas!CF92,""),IF(Cotización!$B$4 = "Vitalicio",IF(A92&lt;Cotización!$B$16,Tablas!X92*Tablas!CF92,""),IF(A92&lt;Cotización!$B$16,Tablas!W92*Tablas!CF92,""))), "")-IFERROR(IF(Cotización!$B$4 = "Temporal",IF(A92&lt;Cotización!$B$16,Tablas!Y92*Tablas!CF92,""),IF(Cotización!$B$4 = "Vitalicio",IF(A92&lt;Cotización!$B$16,Tablas!X92*Tablas!CF92,""),IF(A92&lt;Cotización!$B$16,Tablas!W92*Tablas!CF92,""))), "")*(0.2)),"")</f>
        <v/>
      </c>
      <c r="H92" s="92">
        <f>IFERROR(IF(Cotización!$B$4="Temporal",Tablas!CG92*Tablas!AW92*Tablas!BK92*Cálculos!D92,IF(Cotización!$B$4="Vitalicio",Cálculos!D92*Tablas!AX92*Tablas!BJ92*Tablas!CG92,Tablas!CG92*D92*(Tablas!AY92*Tablas!BB92+Tablas!AY92*Tablas!AZ92)))," ")</f>
        <v>0.55224261982731182</v>
      </c>
      <c r="I92" s="92">
        <f>IFERROR(IF(Cotización!$B$4="Temporal",Tablas!CG92*E92*Tablas!M92*Tablas!Y92,IF(Cotización!$B$4="Vitalicio",Cálculos!E92*Tablas!K92*Tablas!X92*Tablas!CG92,Tablas!CG92*E92*(Tablas!M92*Tablas!W92+Tablas!L92*Tablas!W92)))," ")</f>
        <v>4.116069138931238E-2</v>
      </c>
      <c r="J92" s="92">
        <f>IFERROR(IF(Cotización!$B$4="Temporal",Tablas!CG92*F92*Tablas!BB92*Tablas!BK92,IF(Cotización!$B$4="Vitalicio",Tablas!CG92*F92*Tablas!BA92*Tablas!BJ92,Tablas!CG92*F92*(Tablas!BB92*Tablas!BK92+Tablas!AZ92*Tablas!BI92)))," ")</f>
        <v>1.0091523650977903</v>
      </c>
      <c r="K92" s="92" t="str">
        <f>IFERROR((H92/G92)/(1-Tablas!CI92-Tablas!CJ92-Tablas!CK92),"")</f>
        <v/>
      </c>
      <c r="L92" s="92" t="str">
        <f>IFERROR((I92/G92)/(1-Tablas!CI92-Tablas!CJ92-Tablas!CK92), "")</f>
        <v/>
      </c>
      <c r="M92" s="92" t="str">
        <f>IFERROR((J92/G92)/(1-Tablas!CI92-Tablas!CJ92-Tablas!CK92), "")</f>
        <v/>
      </c>
      <c r="N92" s="92">
        <f t="shared" si="14"/>
        <v>0</v>
      </c>
      <c r="O92" s="92">
        <f>IFERROR(IF(Cotización!$B$4="Temporal",Tablas!CG92*Tablas!BR92*Tablas!CD92*Cálculos!D92,IF(Cotización!$B$4="Vitalicio",Tablas!CG92*Cálculos!D92*Tablas!BQ92*Tablas!CC92,Tablas!CG92*D92*(Tablas!BR92*Tablas!CD92+Tablas!BP92*Tablas!CB92)))," ")</f>
        <v>0.84592699682258987</v>
      </c>
      <c r="P92" s="92">
        <f>IFERROR(IF(Cotización!$B$4="Temporal",Tablas!CG92*E92*Tablas!AJ92*Tablas!AV92,IF(Cotización!$B$4="Vitalicio",Tablas!CG92*Cálculos!E92*Tablas!AI92*Tablas!AT92,Tablas!CG92*E92*(Tablas!AJ92*Tablas!AV92+Tablas!AH92*Tablas!AT92)))," ")</f>
        <v>4.421107493682648E-2</v>
      </c>
      <c r="Q92" s="92">
        <f>IFERROR(IF(Cotización!$B$4="Temporal",Tablas!CG92*F92*Tablas!BU92*Tablas!CD92,IF(Cotización!$B$4="Vitalicio",Tablas!CG92*F92*Tablas!BT92*Tablas!CC92,Tablas!CG92*F92*(Tablas!BU92*Tablas!CD92+Tablas!BS92*Tablas!CB92)))," ")</f>
        <v>1.0652166593046188</v>
      </c>
      <c r="R92" s="92" t="str">
        <f>IFERROR(IF(Cotización!$B$4 = "Temporal",IF(A92&lt;Cotización!$B$16,Tablas!AV92*Tablas!CF92,""),IF(Cotización!$B$4 = "Vitalicio",IF(A92&lt;Cotización!$B$16,Tablas!AU92*Tablas!CF92,""),IF(A92&lt;Cotización!$B$16,Tablas!AT92*Tablas!CF92,""))), "")</f>
        <v/>
      </c>
      <c r="S92" s="92" t="str">
        <f>IFERROR(K92*R92*Tablas!CF92,"")</f>
        <v/>
      </c>
      <c r="T92" s="92" t="str">
        <f t="shared" si="15"/>
        <v/>
      </c>
      <c r="U92" s="92" t="str">
        <f t="shared" si="16"/>
        <v/>
      </c>
      <c r="V92" s="92" t="str">
        <f t="shared" si="17"/>
        <v/>
      </c>
      <c r="W92" s="92" t="str">
        <f t="shared" si="18"/>
        <v/>
      </c>
      <c r="X92" s="92" t="str">
        <f t="shared" si="19"/>
        <v/>
      </c>
      <c r="Y92" s="92">
        <f t="shared" si="20"/>
        <v>0</v>
      </c>
      <c r="Z92" s="92">
        <f t="shared" si="21"/>
        <v>0</v>
      </c>
      <c r="AA92" s="92">
        <f>IFERROR(Z92/(IF(Cotización!$B$4="Temporal",Tablas!BR92*Tablas!CD92,IF(Cotización!$B$4="Vitalicio",Tablas!BQ92*Tablas!CC92,(Tablas!BR92*Tablas!CD92+Tablas!BP92*Tablas!CB92))))," ")</f>
        <v>0</v>
      </c>
      <c r="AB92" s="92">
        <f t="shared" si="22"/>
        <v>0</v>
      </c>
      <c r="AC92" s="92">
        <f t="shared" si="23"/>
        <v>0</v>
      </c>
      <c r="AD92" s="92" t="str">
        <f t="shared" si="24"/>
        <v/>
      </c>
    </row>
    <row r="93" spans="1:30" x14ac:dyDescent="0.3">
      <c r="A93" s="71">
        <v>90</v>
      </c>
      <c r="B93" s="71">
        <f t="shared" si="25"/>
        <v>91</v>
      </c>
      <c r="C93" s="71">
        <f t="shared" si="26"/>
        <v>0</v>
      </c>
      <c r="D93" s="72">
        <f>IFERROR(Cotización!$B$12,"")</f>
        <v>1000000</v>
      </c>
      <c r="E93" s="72">
        <f t="shared" si="27"/>
        <v>404731.97267832374</v>
      </c>
      <c r="F93" s="72">
        <f>IFERROR(IF(B93&lt;=110,D93*Tablas!CH93,""),"")</f>
        <v>1900000</v>
      </c>
      <c r="G93" s="92" t="str">
        <f>IFERROR(IF(Cotización!$B$5 = "Hombre",IFERROR(IF(Cotización!$B$4 = "Temporal",IF(A93&lt;Cotización!$B$16,Tablas!Y93*Tablas!CF93,""),IF(Cotización!$B$4 = "Vitalicio",IF(A93&lt;Cotización!$B$16,Tablas!X93*Tablas!CF93,""),IF(A93&lt;Cotización!$B$16,Tablas!W93*Tablas!CF93,""))), ""),IFERROR(IF(Cotización!$B$4 = "Temporal",IF(A93&lt;Cotización!$B$16,Tablas!Y93*Tablas!CF93,""),IF(Cotización!$B$4 = "Vitalicio",IF(A93&lt;Cotización!$B$16,Tablas!X93*Tablas!CF93,""),IF(A93&lt;Cotización!$B$16,Tablas!W93*Tablas!CF93,""))), "")-IFERROR(IF(Cotización!$B$4 = "Temporal",IF(A93&lt;Cotización!$B$16,Tablas!Y93*Tablas!CF93,""),IF(Cotización!$B$4 = "Vitalicio",IF(A93&lt;Cotización!$B$16,Tablas!X93*Tablas!CF93,""),IF(A93&lt;Cotización!$B$16,Tablas!W93*Tablas!CF93,""))), "")*(0.2)),"")</f>
        <v/>
      </c>
      <c r="H93" s="92">
        <f>IFERROR(IF(Cotización!$B$4="Temporal",Tablas!CG93*Tablas!AW93*Tablas!BK93*Cálculos!D93,IF(Cotización!$B$4="Vitalicio",Cálculos!D93*Tablas!AX93*Tablas!BJ93*Tablas!CG93,Tablas!CG93*D93*(Tablas!AY93*Tablas!BB93+Tablas!AY93*Tablas!AZ93)))," ")</f>
        <v>0.50001085602142714</v>
      </c>
      <c r="I93" s="92">
        <f>IFERROR(IF(Cotización!$B$4="Temporal",Tablas!CG93*E93*Tablas!M93*Tablas!Y93,IF(Cotización!$B$4="Vitalicio",Cálculos!E93*Tablas!K93*Tablas!X93*Tablas!CG93,Tablas!CG93*E93*(Tablas!M93*Tablas!W93+Tablas!L93*Tablas!W93)))," ")</f>
        <v>3.7146104199105003E-2</v>
      </c>
      <c r="J93" s="92">
        <f>IFERROR(IF(Cotización!$B$4="Temporal",Tablas!CG93*F93*Tablas!BB93*Tablas!BK93,IF(Cotización!$B$4="Vitalicio",Tablas!CG93*F93*Tablas!BA93*Tablas!BJ93,Tablas!CG93*F93*(Tablas!BB93*Tablas!BK93+Tablas!AZ93*Tablas!BI93)))," ")</f>
        <v>0.85005255659962575</v>
      </c>
      <c r="K93" s="92" t="str">
        <f>IFERROR((H93/G93)/(1-Tablas!CI93-Tablas!CJ93-Tablas!CK93),"")</f>
        <v/>
      </c>
      <c r="L93" s="92" t="str">
        <f>IFERROR((I93/G93)/(1-Tablas!CI93-Tablas!CJ93-Tablas!CK93), "")</f>
        <v/>
      </c>
      <c r="M93" s="92" t="str">
        <f>IFERROR((J93/G93)/(1-Tablas!CI93-Tablas!CJ93-Tablas!CK93), "")</f>
        <v/>
      </c>
      <c r="N93" s="92">
        <f t="shared" si="14"/>
        <v>0</v>
      </c>
      <c r="O93" s="92">
        <f>IFERROR(IF(Cotización!$B$4="Temporal",Tablas!CG93*Tablas!BR93*Tablas!CD93*Cálculos!D93,IF(Cotización!$B$4="Vitalicio",Tablas!CG93*Cálculos!D93*Tablas!BQ93*Tablas!CC93,Tablas!CG93*D93*(Tablas!BR93*Tablas!CD93+Tablas!BP93*Tablas!CB93)))," ")</f>
        <v>0.78364004511899232</v>
      </c>
      <c r="P93" s="92">
        <f>IFERROR(IF(Cotización!$B$4="Temporal",Tablas!CG93*E93*Tablas!AJ93*Tablas!AV93,IF(Cotización!$B$4="Vitalicio",Tablas!CG93*Cálculos!E93*Tablas!AI93*Tablas!AT93,Tablas!CG93*E93*(Tablas!AJ93*Tablas!AV93+Tablas!AH93*Tablas!AT93)))," ")</f>
        <v>3.6819014712728811E-2</v>
      </c>
      <c r="Q93" s="92">
        <f>IFERROR(IF(Cotización!$B$4="Temporal",Tablas!CG93*F93*Tablas!BU93*Tablas!CD93,IF(Cotización!$B$4="Vitalicio",Tablas!CG93*F93*Tablas!BT93*Tablas!CC93,Tablas!CG93*F93*(Tablas!BU93*Tablas!CD93+Tablas!BS93*Tablas!CB93)))," ")</f>
        <v>0.86696559888237978</v>
      </c>
      <c r="R93" s="92" t="str">
        <f>IFERROR(IF(Cotización!$B$4 = "Temporal",IF(A93&lt;Cotización!$B$16,Tablas!AV93*Tablas!CF93,""),IF(Cotización!$B$4 = "Vitalicio",IF(A93&lt;Cotización!$B$16,Tablas!AU93*Tablas!CF93,""),IF(A93&lt;Cotización!$B$16,Tablas!AT93*Tablas!CF93,""))), "")</f>
        <v/>
      </c>
      <c r="S93" s="92" t="str">
        <f>IFERROR(K93*R93*Tablas!CF93,"")</f>
        <v/>
      </c>
      <c r="T93" s="92" t="str">
        <f t="shared" si="15"/>
        <v/>
      </c>
      <c r="U93" s="92" t="str">
        <f t="shared" si="16"/>
        <v/>
      </c>
      <c r="V93" s="92" t="str">
        <f t="shared" si="17"/>
        <v/>
      </c>
      <c r="W93" s="92" t="str">
        <f t="shared" si="18"/>
        <v/>
      </c>
      <c r="X93" s="92" t="str">
        <f t="shared" si="19"/>
        <v/>
      </c>
      <c r="Y93" s="92">
        <f t="shared" si="20"/>
        <v>0</v>
      </c>
      <c r="Z93" s="92">
        <f t="shared" si="21"/>
        <v>0</v>
      </c>
      <c r="AA93" s="92">
        <f>IFERROR(Z93/(IF(Cotización!$B$4="Temporal",Tablas!BR93*Tablas!CD93,IF(Cotización!$B$4="Vitalicio",Tablas!BQ93*Tablas!CC93,(Tablas!BR93*Tablas!CD93+Tablas!BP93*Tablas!CB93))))," ")</f>
        <v>0</v>
      </c>
      <c r="AB93" s="92">
        <f t="shared" si="22"/>
        <v>0</v>
      </c>
      <c r="AC93" s="92">
        <f t="shared" si="23"/>
        <v>0</v>
      </c>
      <c r="AD93" s="92" t="str">
        <f t="shared" si="24"/>
        <v/>
      </c>
    </row>
    <row r="94" spans="1:30" x14ac:dyDescent="0.3">
      <c r="A94" s="71">
        <v>91</v>
      </c>
      <c r="B94" s="71">
        <f t="shared" si="25"/>
        <v>92</v>
      </c>
      <c r="C94" s="71">
        <f t="shared" si="26"/>
        <v>0</v>
      </c>
      <c r="D94" s="72">
        <f>IFERROR(Cotización!$B$12,"")</f>
        <v>1000000</v>
      </c>
      <c r="E94" s="72">
        <f t="shared" si="27"/>
        <v>400684.65295154048</v>
      </c>
      <c r="F94" s="72">
        <f>IFERROR(IF(B94&lt;=110,D94*Tablas!CH94,""),"")</f>
        <v>1910000.0000000002</v>
      </c>
      <c r="G94" s="92" t="str">
        <f>IFERROR(IF(Cotización!$B$5 = "Hombre",IFERROR(IF(Cotización!$B$4 = "Temporal",IF(A94&lt;Cotización!$B$16,Tablas!Y94*Tablas!CF94,""),IF(Cotización!$B$4 = "Vitalicio",IF(A94&lt;Cotización!$B$16,Tablas!X94*Tablas!CF94,""),IF(A94&lt;Cotización!$B$16,Tablas!W94*Tablas!CF94,""))), ""),IFERROR(IF(Cotización!$B$4 = "Temporal",IF(A94&lt;Cotización!$B$16,Tablas!Y94*Tablas!CF94,""),IF(Cotización!$B$4 = "Vitalicio",IF(A94&lt;Cotización!$B$16,Tablas!X94*Tablas!CF94,""),IF(A94&lt;Cotización!$B$16,Tablas!W94*Tablas!CF94,""))), "")-IFERROR(IF(Cotización!$B$4 = "Temporal",IF(A94&lt;Cotización!$B$16,Tablas!Y94*Tablas!CF94,""),IF(Cotización!$B$4 = "Vitalicio",IF(A94&lt;Cotización!$B$16,Tablas!X94*Tablas!CF94,""),IF(A94&lt;Cotización!$B$16,Tablas!W94*Tablas!CF94,""))), "")*(0.2)),"")</f>
        <v/>
      </c>
      <c r="H94" s="92">
        <f>IFERROR(IF(Cotización!$B$4="Temporal",Tablas!CG94*Tablas!AW94*Tablas!BK94*Cálculos!D94,IF(Cotización!$B$4="Vitalicio",Cálculos!D94*Tablas!AX94*Tablas!BJ94*Tablas!CG94,Tablas!CG94*D94*(Tablas!AY94*Tablas!BB94+Tablas!AY94*Tablas!AZ94)))," ")</f>
        <v>0.45027693544473346</v>
      </c>
      <c r="I94" s="92">
        <f>IFERROR(IF(Cotización!$B$4="Temporal",Tablas!CG94*E94*Tablas!M94*Tablas!Y94,IF(Cotización!$B$4="Vitalicio",Cálculos!E94*Tablas!K94*Tablas!X94*Tablas!CG94,Tablas!CG94*E94*(Tablas!M94*Tablas!W94+Tablas!L94*Tablas!W94)))," ")</f>
        <v>3.32863777747784E-2</v>
      </c>
      <c r="J94" s="92">
        <f>IFERROR(IF(Cotización!$B$4="Temporal",Tablas!CG94*F94*Tablas!BB94*Tablas!BK94,IF(Cotización!$B$4="Vitalicio",Tablas!CG94*F94*Tablas!BA94*Tablas!BJ94,Tablas!CG94*F94*(Tablas!BB94*Tablas!BK94+Tablas!AZ94*Tablas!BI94)))," ")</f>
        <v>0.71200340799800543</v>
      </c>
      <c r="K94" s="92" t="str">
        <f>IFERROR((H94/G94)/(1-Tablas!CI94-Tablas!CJ94-Tablas!CK94),"")</f>
        <v/>
      </c>
      <c r="L94" s="92" t="str">
        <f>IFERROR((I94/G94)/(1-Tablas!CI94-Tablas!CJ94-Tablas!CK94), "")</f>
        <v/>
      </c>
      <c r="M94" s="92" t="str">
        <f>IFERROR((J94/G94)/(1-Tablas!CI94-Tablas!CJ94-Tablas!CK94), "")</f>
        <v/>
      </c>
      <c r="N94" s="92">
        <f t="shared" si="14"/>
        <v>0</v>
      </c>
      <c r="O94" s="92">
        <f>IFERROR(IF(Cotización!$B$4="Temporal",Tablas!CG94*Tablas!BR94*Tablas!CD94*Cálculos!D94,IF(Cotización!$B$4="Vitalicio",Tablas!CG94*Cálculos!D94*Tablas!BQ94*Tablas!CC94,Tablas!CG94*D94*(Tablas!BR94*Tablas!CD94+Tablas!BP94*Tablas!CB94)))," ")</f>
        <v>0.71572846257331513</v>
      </c>
      <c r="P94" s="92">
        <f>IFERROR(IF(Cotización!$B$4="Temporal",Tablas!CG94*E94*Tablas!AJ94*Tablas!AV94,IF(Cotización!$B$4="Vitalicio",Tablas!CG94*Cálculos!E94*Tablas!AI94*Tablas!AT94,Tablas!CG94*E94*(Tablas!AJ94*Tablas!AV94+Tablas!AH94*Tablas!AT94)))," ")</f>
        <v>3.0160986442397512E-2</v>
      </c>
      <c r="Q94" s="92">
        <f>IFERROR(IF(Cotización!$B$4="Temporal",Tablas!CG94*F94*Tablas!BU94*Tablas!CD94,IF(Cotización!$B$4="Vitalicio",Tablas!CG94*F94*Tablas!BT94*Tablas!CC94,Tablas!CG94*F94*(Tablas!BU94*Tablas!CD94+Tablas!BS94*Tablas!CB94)))," ")</f>
        <v>0.69506423627553715</v>
      </c>
      <c r="R94" s="92" t="str">
        <f>IFERROR(IF(Cotización!$B$4 = "Temporal",IF(A94&lt;Cotización!$B$16,Tablas!AV94*Tablas!CF94,""),IF(Cotización!$B$4 = "Vitalicio",IF(A94&lt;Cotización!$B$16,Tablas!AU94*Tablas!CF94,""),IF(A94&lt;Cotización!$B$16,Tablas!AT94*Tablas!CF94,""))), "")</f>
        <v/>
      </c>
      <c r="S94" s="92" t="str">
        <f>IFERROR(K94*R94*Tablas!CF94,"")</f>
        <v/>
      </c>
      <c r="T94" s="92" t="str">
        <f t="shared" si="15"/>
        <v/>
      </c>
      <c r="U94" s="92" t="str">
        <f t="shared" si="16"/>
        <v/>
      </c>
      <c r="V94" s="92" t="str">
        <f t="shared" si="17"/>
        <v/>
      </c>
      <c r="W94" s="92" t="str">
        <f t="shared" si="18"/>
        <v/>
      </c>
      <c r="X94" s="92" t="str">
        <f t="shared" si="19"/>
        <v/>
      </c>
      <c r="Y94" s="92">
        <f t="shared" si="20"/>
        <v>0</v>
      </c>
      <c r="Z94" s="92">
        <f t="shared" si="21"/>
        <v>0</v>
      </c>
      <c r="AA94" s="92">
        <f>IFERROR(Z94/(IF(Cotización!$B$4="Temporal",Tablas!BR94*Tablas!CD94,IF(Cotización!$B$4="Vitalicio",Tablas!BQ94*Tablas!CC94,(Tablas!BR94*Tablas!CD94+Tablas!BP94*Tablas!CB94))))," ")</f>
        <v>0</v>
      </c>
      <c r="AB94" s="92">
        <f t="shared" si="22"/>
        <v>0</v>
      </c>
      <c r="AC94" s="92">
        <f t="shared" si="23"/>
        <v>0</v>
      </c>
      <c r="AD94" s="92" t="str">
        <f t="shared" si="24"/>
        <v/>
      </c>
    </row>
    <row r="95" spans="1:30" x14ac:dyDescent="0.3">
      <c r="A95" s="71">
        <v>92</v>
      </c>
      <c r="B95" s="71">
        <f t="shared" si="25"/>
        <v>93</v>
      </c>
      <c r="C95" s="71">
        <f t="shared" si="26"/>
        <v>0</v>
      </c>
      <c r="D95" s="72">
        <f>IFERROR(Cotización!$B$12,"")</f>
        <v>1000000</v>
      </c>
      <c r="E95" s="72">
        <f t="shared" si="27"/>
        <v>396677.80642202508</v>
      </c>
      <c r="F95" s="72">
        <f>IFERROR(IF(B95&lt;=110,D95*Tablas!CH95,""),"")</f>
        <v>1920000</v>
      </c>
      <c r="G95" s="92" t="str">
        <f>IFERROR(IF(Cotización!$B$5 = "Hombre",IFERROR(IF(Cotización!$B$4 = "Temporal",IF(A95&lt;Cotización!$B$16,Tablas!Y95*Tablas!CF95,""),IF(Cotización!$B$4 = "Vitalicio",IF(A95&lt;Cotización!$B$16,Tablas!X95*Tablas!CF95,""),IF(A95&lt;Cotización!$B$16,Tablas!W95*Tablas!CF95,""))), ""),IFERROR(IF(Cotización!$B$4 = "Temporal",IF(A95&lt;Cotización!$B$16,Tablas!Y95*Tablas!CF95,""),IF(Cotización!$B$4 = "Vitalicio",IF(A95&lt;Cotización!$B$16,Tablas!X95*Tablas!CF95,""),IF(A95&lt;Cotización!$B$16,Tablas!W95*Tablas!CF95,""))), "")-IFERROR(IF(Cotización!$B$4 = "Temporal",IF(A95&lt;Cotización!$B$16,Tablas!Y95*Tablas!CF95,""),IF(Cotización!$B$4 = "Vitalicio",IF(A95&lt;Cotización!$B$16,Tablas!X95*Tablas!CF95,""),IF(A95&lt;Cotización!$B$16,Tablas!W95*Tablas!CF95,""))), "")*(0.2)),"")</f>
        <v/>
      </c>
      <c r="H95" s="92">
        <f>IFERROR(IF(Cotización!$B$4="Temporal",Tablas!CG95*Tablas!AW95*Tablas!BK95*Cálculos!D95,IF(Cotización!$B$4="Vitalicio",Cálculos!D95*Tablas!AX95*Tablas!BJ95*Tablas!CG95,Tablas!CG95*D95*(Tablas!AY95*Tablas!BB95+Tablas!AY95*Tablas!AZ95)))," ")</f>
        <v>0.40311945443994313</v>
      </c>
      <c r="I95" s="92">
        <f>IFERROR(IF(Cotización!$B$4="Temporal",Tablas!CG95*E95*Tablas!M95*Tablas!Y95,IF(Cotización!$B$4="Vitalicio",Cálculos!E95*Tablas!K95*Tablas!X95*Tablas!CG95,Tablas!CG95*E95*(Tablas!M95*Tablas!W95+Tablas!L95*Tablas!W95)))," ")</f>
        <v>2.9598583533038091E-2</v>
      </c>
      <c r="J95" s="92">
        <f>IFERROR(IF(Cotización!$B$4="Temporal",Tablas!CG95*F95*Tablas!BB95*Tablas!BK95,IF(Cotización!$B$4="Vitalicio",Tablas!CG95*F95*Tablas!BA95*Tablas!BJ95,Tablas!CG95*F95*(Tablas!BB95*Tablas!BK95+Tablas!AZ95*Tablas!BI95)))," ")</f>
        <v>0.59273573970768167</v>
      </c>
      <c r="K95" s="92" t="str">
        <f>IFERROR((H95/G95)/(1-Tablas!CI95-Tablas!CJ95-Tablas!CK95),"")</f>
        <v/>
      </c>
      <c r="L95" s="92" t="str">
        <f>IFERROR((I95/G95)/(1-Tablas!CI95-Tablas!CJ95-Tablas!CK95), "")</f>
        <v/>
      </c>
      <c r="M95" s="92" t="str">
        <f>IFERROR((J95/G95)/(1-Tablas!CI95-Tablas!CJ95-Tablas!CK95), "")</f>
        <v/>
      </c>
      <c r="N95" s="92">
        <f t="shared" si="14"/>
        <v>0</v>
      </c>
      <c r="O95" s="92">
        <f>IFERROR(IF(Cotización!$B$4="Temporal",Tablas!CG95*Tablas!BR95*Tablas!CD95*Cálculos!D95,IF(Cotización!$B$4="Vitalicio",Tablas!CG95*Cálculos!D95*Tablas!BQ95*Tablas!CC95,Tablas!CG95*D95*(Tablas!BR95*Tablas!CD95+Tablas!BP95*Tablas!CB95)))," ")</f>
        <v>0.64291685724770919</v>
      </c>
      <c r="P95" s="92">
        <f>IFERROR(IF(Cotización!$B$4="Temporal",Tablas!CG95*E95*Tablas!AJ95*Tablas!AV95,IF(Cotización!$B$4="Vitalicio",Tablas!CG95*Cálculos!E95*Tablas!AI95*Tablas!AT95,Tablas!CG95*E95*(Tablas!AJ95*Tablas!AV95+Tablas!AH95*Tablas!AT95)))," ")</f>
        <v>2.4246348046022263E-2</v>
      </c>
      <c r="Q95" s="92">
        <f>IFERROR(IF(Cotización!$B$4="Temporal",Tablas!CG95*F95*Tablas!BU95*Tablas!CD95,IF(Cotización!$B$4="Vitalicio",Tablas!CG95*F95*Tablas!BT95*Tablas!CC95,Tablas!CG95*F95*(Tablas!BU95*Tablas!CD95+Tablas!BS95*Tablas!CB95)))," ")</f>
        <v>0.54766901970583726</v>
      </c>
      <c r="R95" s="92" t="str">
        <f>IFERROR(IF(Cotización!$B$4 = "Temporal",IF(A95&lt;Cotización!$B$16,Tablas!AV95*Tablas!CF95,""),IF(Cotización!$B$4 = "Vitalicio",IF(A95&lt;Cotización!$B$16,Tablas!AU95*Tablas!CF95,""),IF(A95&lt;Cotización!$B$16,Tablas!AT95*Tablas!CF95,""))), "")</f>
        <v/>
      </c>
      <c r="S95" s="92" t="str">
        <f>IFERROR(K95*R95*Tablas!CF95,"")</f>
        <v/>
      </c>
      <c r="T95" s="92" t="str">
        <f t="shared" si="15"/>
        <v/>
      </c>
      <c r="U95" s="92" t="str">
        <f t="shared" si="16"/>
        <v/>
      </c>
      <c r="V95" s="92" t="str">
        <f t="shared" si="17"/>
        <v/>
      </c>
      <c r="W95" s="92" t="str">
        <f t="shared" si="18"/>
        <v/>
      </c>
      <c r="X95" s="92" t="str">
        <f t="shared" si="19"/>
        <v/>
      </c>
      <c r="Y95" s="92">
        <f t="shared" si="20"/>
        <v>0</v>
      </c>
      <c r="Z95" s="92">
        <f t="shared" si="21"/>
        <v>0</v>
      </c>
      <c r="AA95" s="92">
        <f>IFERROR(Z95/(IF(Cotización!$B$4="Temporal",Tablas!BR95*Tablas!CD95,IF(Cotización!$B$4="Vitalicio",Tablas!BQ95*Tablas!CC95,(Tablas!BR95*Tablas!CD95+Tablas!BP95*Tablas!CB95))))," ")</f>
        <v>0</v>
      </c>
      <c r="AB95" s="92">
        <f t="shared" si="22"/>
        <v>0</v>
      </c>
      <c r="AC95" s="92">
        <f t="shared" si="23"/>
        <v>0</v>
      </c>
      <c r="AD95" s="92" t="str">
        <f t="shared" si="24"/>
        <v/>
      </c>
    </row>
    <row r="96" spans="1:30" x14ac:dyDescent="0.3">
      <c r="A96" s="71">
        <v>93</v>
      </c>
      <c r="B96" s="71">
        <f t="shared" si="25"/>
        <v>94</v>
      </c>
      <c r="C96" s="71">
        <f t="shared" si="26"/>
        <v>0</v>
      </c>
      <c r="D96" s="72">
        <f>IFERROR(Cotización!$B$12,"")</f>
        <v>1000000</v>
      </c>
      <c r="E96" s="72">
        <f t="shared" si="27"/>
        <v>392711.02835780481</v>
      </c>
      <c r="F96" s="72">
        <f>IFERROR(IF(B96&lt;=110,D96*Tablas!CH96,""),"")</f>
        <v>1930000.0000000002</v>
      </c>
      <c r="G96" s="92" t="str">
        <f>IFERROR(IF(Cotización!$B$5 = "Hombre",IFERROR(IF(Cotización!$B$4 = "Temporal",IF(A96&lt;Cotización!$B$16,Tablas!Y96*Tablas!CF96,""),IF(Cotización!$B$4 = "Vitalicio",IF(A96&lt;Cotización!$B$16,Tablas!X96*Tablas!CF96,""),IF(A96&lt;Cotización!$B$16,Tablas!W96*Tablas!CF96,""))), ""),IFERROR(IF(Cotización!$B$4 = "Temporal",IF(A96&lt;Cotización!$B$16,Tablas!Y96*Tablas!CF96,""),IF(Cotización!$B$4 = "Vitalicio",IF(A96&lt;Cotización!$B$16,Tablas!X96*Tablas!CF96,""),IF(A96&lt;Cotización!$B$16,Tablas!W96*Tablas!CF96,""))), "")-IFERROR(IF(Cotización!$B$4 = "Temporal",IF(A96&lt;Cotización!$B$16,Tablas!Y96*Tablas!CF96,""),IF(Cotización!$B$4 = "Vitalicio",IF(A96&lt;Cotización!$B$16,Tablas!X96*Tablas!CF96,""),IF(A96&lt;Cotización!$B$16,Tablas!W96*Tablas!CF96,""))), "")*(0.2)),"")</f>
        <v/>
      </c>
      <c r="H96" s="92">
        <f>IFERROR(IF(Cotización!$B$4="Temporal",Tablas!CG96*Tablas!AW96*Tablas!BK96*Cálculos!D96,IF(Cotización!$B$4="Vitalicio",Cálculos!D96*Tablas!AX96*Tablas!BJ96*Tablas!CG96,Tablas!CG96*D96*(Tablas!AY96*Tablas!BB96+Tablas!AY96*Tablas!AZ96)))," ")</f>
        <v>0.35861364633497372</v>
      </c>
      <c r="I96" s="92">
        <f>IFERROR(IF(Cotización!$B$4="Temporal",Tablas!CG96*E96*Tablas!M96*Tablas!Y96,IF(Cotización!$B$4="Vitalicio",Cálculos!E96*Tablas!K96*Tablas!X96*Tablas!CG96,Tablas!CG96*E96*(Tablas!M96*Tablas!W96+Tablas!L96*Tablas!W96)))," ")</f>
        <v>2.6099323245880057E-2</v>
      </c>
      <c r="J96" s="92">
        <f>IFERROR(IF(Cotización!$B$4="Temporal",Tablas!CG96*F96*Tablas!BB96*Tablas!BK96,IF(Cotización!$B$4="Vitalicio",Tablas!CG96*F96*Tablas!BA96*Tablas!BJ96,Tablas!CG96*F96*(Tablas!BB96*Tablas!BK96+Tablas!AZ96*Tablas!BI96)))," ")</f>
        <v>0.49018483937780954</v>
      </c>
      <c r="K96" s="92" t="str">
        <f>IFERROR((H96/G96)/(1-Tablas!CI96-Tablas!CJ96-Tablas!CK96),"")</f>
        <v/>
      </c>
      <c r="L96" s="92" t="str">
        <f>IFERROR((I96/G96)/(1-Tablas!CI96-Tablas!CJ96-Tablas!CK96), "")</f>
        <v/>
      </c>
      <c r="M96" s="92" t="str">
        <f>IFERROR((J96/G96)/(1-Tablas!CI96-Tablas!CJ96-Tablas!CK96), "")</f>
        <v/>
      </c>
      <c r="N96" s="92">
        <f t="shared" si="14"/>
        <v>0</v>
      </c>
      <c r="O96" s="92">
        <f>IFERROR(IF(Cotización!$B$4="Temporal",Tablas!CG96*Tablas!BR96*Tablas!CD96*Cálculos!D96,IF(Cotización!$B$4="Vitalicio",Tablas!CG96*Cálculos!D96*Tablas!BQ96*Tablas!CC96,Tablas!CG96*D96*(Tablas!BR96*Tablas!CD96+Tablas!BP96*Tablas!CB96)))," ")</f>
        <v>0.56637921449720963</v>
      </c>
      <c r="P96" s="92">
        <f>IFERROR(IF(Cotización!$B$4="Temporal",Tablas!CG96*E96*Tablas!AJ96*Tablas!AV96,IF(Cotización!$B$4="Vitalicio",Tablas!CG96*Cálculos!E96*Tablas!AI96*Tablas!AT96,Tablas!CG96*E96*(Tablas!AJ96*Tablas!AV96+Tablas!AH96*Tablas!AT96)))," ")</f>
        <v>1.9077702930493153E-2</v>
      </c>
      <c r="Q96" s="92">
        <f>IFERROR(IF(Cotización!$B$4="Temporal",Tablas!CG96*F96*Tablas!BU96*Tablas!CD96,IF(Cotización!$B$4="Vitalicio",Tablas!CG96*F96*Tablas!BT96*Tablas!CC96,Tablas!CG96*F96*(Tablas!BU96*Tablas!CD96+Tablas!BS96*Tablas!CB96)))," ")</f>
        <v>0.42300849893863401</v>
      </c>
      <c r="R96" s="92" t="str">
        <f>IFERROR(IF(Cotización!$B$4 = "Temporal",IF(A96&lt;Cotización!$B$16,Tablas!AV96*Tablas!CF96,""),IF(Cotización!$B$4 = "Vitalicio",IF(A96&lt;Cotización!$B$16,Tablas!AU96*Tablas!CF96,""),IF(A96&lt;Cotización!$B$16,Tablas!AT96*Tablas!CF96,""))), "")</f>
        <v/>
      </c>
      <c r="S96" s="92" t="str">
        <f>IFERROR(K96*R96*Tablas!CF96,"")</f>
        <v/>
      </c>
      <c r="T96" s="92" t="str">
        <f t="shared" si="15"/>
        <v/>
      </c>
      <c r="U96" s="92" t="str">
        <f t="shared" si="16"/>
        <v/>
      </c>
      <c r="V96" s="92" t="str">
        <f t="shared" si="17"/>
        <v/>
      </c>
      <c r="W96" s="92" t="str">
        <f t="shared" si="18"/>
        <v/>
      </c>
      <c r="X96" s="92" t="str">
        <f t="shared" si="19"/>
        <v/>
      </c>
      <c r="Y96" s="92">
        <f t="shared" si="20"/>
        <v>0</v>
      </c>
      <c r="Z96" s="92">
        <f t="shared" si="21"/>
        <v>0</v>
      </c>
      <c r="AA96" s="92">
        <f>IFERROR(Z96/(IF(Cotización!$B$4="Temporal",Tablas!BR96*Tablas!CD96,IF(Cotización!$B$4="Vitalicio",Tablas!BQ96*Tablas!CC96,(Tablas!BR96*Tablas!CD96+Tablas!BP96*Tablas!CB96))))," ")</f>
        <v>0</v>
      </c>
      <c r="AB96" s="92">
        <f t="shared" si="22"/>
        <v>0</v>
      </c>
      <c r="AC96" s="92">
        <f t="shared" si="23"/>
        <v>0</v>
      </c>
      <c r="AD96" s="92" t="str">
        <f t="shared" si="24"/>
        <v/>
      </c>
    </row>
    <row r="97" spans="1:30" x14ac:dyDescent="0.3">
      <c r="A97" s="71">
        <v>94</v>
      </c>
      <c r="B97" s="71">
        <f t="shared" si="25"/>
        <v>95</v>
      </c>
      <c r="C97" s="71">
        <f t="shared" si="26"/>
        <v>0</v>
      </c>
      <c r="D97" s="72">
        <f>IFERROR(Cotización!$B$12,"")</f>
        <v>1000000</v>
      </c>
      <c r="E97" s="72">
        <f t="shared" si="27"/>
        <v>388783.91807422676</v>
      </c>
      <c r="F97" s="72">
        <f>IFERROR(IF(B97&lt;=110,D97*Tablas!CH97,""),"")</f>
        <v>1940000</v>
      </c>
      <c r="G97" s="92" t="str">
        <f>IFERROR(IF(Cotización!$B$5 = "Hombre",IFERROR(IF(Cotización!$B$4 = "Temporal",IF(A97&lt;Cotización!$B$16,Tablas!Y97*Tablas!CF97,""),IF(Cotización!$B$4 = "Vitalicio",IF(A97&lt;Cotización!$B$16,Tablas!X97*Tablas!CF97,""),IF(A97&lt;Cotización!$B$16,Tablas!W97*Tablas!CF97,""))), ""),IFERROR(IF(Cotización!$B$4 = "Temporal",IF(A97&lt;Cotización!$B$16,Tablas!Y97*Tablas!CF97,""),IF(Cotización!$B$4 = "Vitalicio",IF(A97&lt;Cotización!$B$16,Tablas!X97*Tablas!CF97,""),IF(A97&lt;Cotización!$B$16,Tablas!W97*Tablas!CF97,""))), "")-IFERROR(IF(Cotización!$B$4 = "Temporal",IF(A97&lt;Cotización!$B$16,Tablas!Y97*Tablas!CF97,""),IF(Cotización!$B$4 = "Vitalicio",IF(A97&lt;Cotización!$B$16,Tablas!X97*Tablas!CF97,""),IF(A97&lt;Cotización!$B$16,Tablas!W97*Tablas!CF97,""))), "")*(0.2)),"")</f>
        <v/>
      </c>
      <c r="H97" s="92">
        <f>IFERROR(IF(Cotización!$B$4="Temporal",Tablas!CG97*Tablas!AW97*Tablas!BK97*Cálculos!D97,IF(Cotización!$B$4="Vitalicio",Cálculos!D97*Tablas!AX97*Tablas!BJ97*Tablas!CG97,Tablas!CG97*D97*(Tablas!AY97*Tablas!BB97+Tablas!AY97*Tablas!AZ97)))," ")</f>
        <v>0.31682862073199503</v>
      </c>
      <c r="I97" s="92">
        <f>IFERROR(IF(Cotización!$B$4="Temporal",Tablas!CG97*E97*Tablas!M97*Tablas!Y97,IF(Cotización!$B$4="Vitalicio",Cálculos!E97*Tablas!K97*Tablas!X97*Tablas!CG97,Tablas!CG97*E97*(Tablas!M97*Tablas!W97+Tablas!L97*Tablas!W97)))," ")</f>
        <v>2.2804256548329047E-2</v>
      </c>
      <c r="J97" s="92">
        <f>IFERROR(IF(Cotización!$B$4="Temporal",Tablas!CG97*F97*Tablas!BB97*Tablas!BK97,IF(Cotización!$B$4="Vitalicio",Tablas!CG97*F97*Tablas!BA97*Tablas!BJ97,Tablas!CG97*F97*(Tablas!BB97*Tablas!BK97+Tablas!AZ97*Tablas!BI97)))," ")</f>
        <v>0.40247127843396835</v>
      </c>
      <c r="K97" s="92" t="str">
        <f>IFERROR((H97/G97)/(1-Tablas!CI97-Tablas!CJ97-Tablas!CK97),"")</f>
        <v/>
      </c>
      <c r="L97" s="92" t="str">
        <f>IFERROR((I97/G97)/(1-Tablas!CI97-Tablas!CJ97-Tablas!CK97), "")</f>
        <v/>
      </c>
      <c r="M97" s="92" t="str">
        <f>IFERROR((J97/G97)/(1-Tablas!CI97-Tablas!CJ97-Tablas!CK97), "")</f>
        <v/>
      </c>
      <c r="N97" s="92">
        <f t="shared" si="14"/>
        <v>0</v>
      </c>
      <c r="O97" s="92">
        <f>IFERROR(IF(Cotización!$B$4="Temporal",Tablas!CG97*Tablas!BR97*Tablas!CD97*Cálculos!D97,IF(Cotización!$B$4="Vitalicio",Tablas!CG97*Cálculos!D97*Tablas!BQ97*Tablas!CC97,Tablas!CG97*D97*(Tablas!BR97*Tablas!CD97+Tablas!BP97*Tablas!CB97)))," ")</f>
        <v>0.48775790694760118</v>
      </c>
      <c r="P97" s="92">
        <f>IFERROR(IF(Cotización!$B$4="Temporal",Tablas!CG97*E97*Tablas!AJ97*Tablas!AV97,IF(Cotización!$B$4="Vitalicio",Tablas!CG97*Cálculos!E97*Tablas!AI97*Tablas!AT97,Tablas!CG97*E97*(Tablas!AJ97*Tablas!AV97+Tablas!AH97*Tablas!AT97)))," ")</f>
        <v>1.4647927177149826E-2</v>
      </c>
      <c r="Q97" s="92">
        <f>IFERROR(IF(Cotización!$B$4="Temporal",Tablas!CG97*F97*Tablas!BU97*Tablas!CD97,IF(Cotización!$B$4="Vitalicio",Tablas!CG97*F97*Tablas!BT97*Tablas!CC97,Tablas!CG97*F97*(Tablas!BU97*Tablas!CD97+Tablas!BS97*Tablas!CB97)))," ")</f>
        <v>0.31931934312068894</v>
      </c>
      <c r="R97" s="92" t="str">
        <f>IFERROR(IF(Cotización!$B$4 = "Temporal",IF(A97&lt;Cotización!$B$16,Tablas!AV97*Tablas!CF97,""),IF(Cotización!$B$4 = "Vitalicio",IF(A97&lt;Cotización!$B$16,Tablas!AU97*Tablas!CF97,""),IF(A97&lt;Cotización!$B$16,Tablas!AT97*Tablas!CF97,""))), "")</f>
        <v/>
      </c>
      <c r="S97" s="92" t="str">
        <f>IFERROR(K97*R97*Tablas!CF97,"")</f>
        <v/>
      </c>
      <c r="T97" s="92" t="str">
        <f t="shared" si="15"/>
        <v/>
      </c>
      <c r="U97" s="92" t="str">
        <f t="shared" si="16"/>
        <v/>
      </c>
      <c r="V97" s="92" t="str">
        <f t="shared" si="17"/>
        <v/>
      </c>
      <c r="W97" s="92" t="str">
        <f t="shared" si="18"/>
        <v/>
      </c>
      <c r="X97" s="92" t="str">
        <f t="shared" si="19"/>
        <v/>
      </c>
      <c r="Y97" s="92">
        <f t="shared" si="20"/>
        <v>0</v>
      </c>
      <c r="Z97" s="92">
        <f t="shared" si="21"/>
        <v>0</v>
      </c>
      <c r="AA97" s="92">
        <f>IFERROR(Z97/(IF(Cotización!$B$4="Temporal",Tablas!BR97*Tablas!CD97,IF(Cotización!$B$4="Vitalicio",Tablas!BQ97*Tablas!CC97,(Tablas!BR97*Tablas!CD97+Tablas!BP97*Tablas!CB97))))," ")</f>
        <v>0</v>
      </c>
      <c r="AB97" s="92">
        <f t="shared" si="22"/>
        <v>0</v>
      </c>
      <c r="AC97" s="92">
        <f t="shared" si="23"/>
        <v>0</v>
      </c>
      <c r="AD97" s="92" t="str">
        <f t="shared" si="24"/>
        <v/>
      </c>
    </row>
    <row r="98" spans="1:30" x14ac:dyDescent="0.3">
      <c r="A98" s="71">
        <v>95</v>
      </c>
      <c r="B98" s="71">
        <f t="shared" si="25"/>
        <v>96</v>
      </c>
      <c r="C98" s="71">
        <f t="shared" si="26"/>
        <v>0</v>
      </c>
      <c r="D98" s="72">
        <f>IFERROR(Cotización!$B$12,"")</f>
        <v>1000000</v>
      </c>
      <c r="E98" s="72">
        <f t="shared" si="27"/>
        <v>384896.07889348449</v>
      </c>
      <c r="F98" s="72">
        <f>IFERROR(IF(B98&lt;=110,D98*Tablas!CH98,""),"")</f>
        <v>1950000.0000000002</v>
      </c>
      <c r="G98" s="92" t="str">
        <f>IFERROR(IF(Cotización!$B$5 = "Hombre",IFERROR(IF(Cotización!$B$4 = "Temporal",IF(A98&lt;Cotización!$B$16,Tablas!Y98*Tablas!CF98,""),IF(Cotización!$B$4 = "Vitalicio",IF(A98&lt;Cotización!$B$16,Tablas!X98*Tablas!CF98,""),IF(A98&lt;Cotización!$B$16,Tablas!W98*Tablas!CF98,""))), ""),IFERROR(IF(Cotización!$B$4 = "Temporal",IF(A98&lt;Cotización!$B$16,Tablas!Y98*Tablas!CF98,""),IF(Cotización!$B$4 = "Vitalicio",IF(A98&lt;Cotización!$B$16,Tablas!X98*Tablas!CF98,""),IF(A98&lt;Cotización!$B$16,Tablas!W98*Tablas!CF98,""))), "")-IFERROR(IF(Cotización!$B$4 = "Temporal",IF(A98&lt;Cotización!$B$16,Tablas!Y98*Tablas!CF98,""),IF(Cotización!$B$4 = "Vitalicio",IF(A98&lt;Cotización!$B$16,Tablas!X98*Tablas!CF98,""),IF(A98&lt;Cotización!$B$16,Tablas!W98*Tablas!CF98,""))), "")*(0.2)),"")</f>
        <v/>
      </c>
      <c r="H98" s="92">
        <f>IFERROR(IF(Cotización!$B$4="Temporal",Tablas!CG98*Tablas!AW98*Tablas!BK98*Cálculos!D98,IF(Cotización!$B$4="Vitalicio",Cálculos!D98*Tablas!AX98*Tablas!BJ98*Tablas!CG98,Tablas!CG98*D98*(Tablas!AY98*Tablas!BB98+Tablas!AY98*Tablas!AZ98)))," ")</f>
        <v>0.27782437071154592</v>
      </c>
      <c r="I98" s="92">
        <f>IFERROR(IF(Cotización!$B$4="Temporal",Tablas!CG98*E98*Tablas!M98*Tablas!Y98,IF(Cotización!$B$4="Vitalicio",Cálculos!E98*Tablas!K98*Tablas!X98*Tablas!CG98,Tablas!CG98*E98*(Tablas!M98*Tablas!W98+Tablas!L98*Tablas!W98)))," ")</f>
        <v>1.9727586101142881E-2</v>
      </c>
      <c r="J98" s="92">
        <f>IFERROR(IF(Cotización!$B$4="Temporal",Tablas!CG98*F98*Tablas!BB98*Tablas!BK98,IF(Cotización!$B$4="Vitalicio",Tablas!CG98*F98*Tablas!BA98*Tablas!BJ98,Tablas!CG98*F98*(Tablas!BB98*Tablas!BK98+Tablas!AZ98*Tablas!BI98)))," ")</f>
        <v>0.32788391872529471</v>
      </c>
      <c r="K98" s="92" t="str">
        <f>IFERROR((H98/G98)/(1-Tablas!CI98-Tablas!CJ98-Tablas!CK98),"")</f>
        <v/>
      </c>
      <c r="L98" s="92" t="str">
        <f>IFERROR((I98/G98)/(1-Tablas!CI98-Tablas!CJ98-Tablas!CK98), "")</f>
        <v/>
      </c>
      <c r="M98" s="92" t="str">
        <f>IFERROR((J98/G98)/(1-Tablas!CI98-Tablas!CJ98-Tablas!CK98), "")</f>
        <v/>
      </c>
      <c r="N98" s="92">
        <f t="shared" si="14"/>
        <v>0</v>
      </c>
      <c r="O98" s="92">
        <f>IFERROR(IF(Cotización!$B$4="Temporal",Tablas!CG98*Tablas!BR98*Tablas!CD98*Cálculos!D98,IF(Cotización!$B$4="Vitalicio",Tablas!CG98*Cálculos!D98*Tablas!BQ98*Tablas!CC98,Tablas!CG98*D98*(Tablas!BR98*Tablas!CD98+Tablas!BP98*Tablas!CB98)))," ")</f>
        <v>0.40911136311384932</v>
      </c>
      <c r="P98" s="92">
        <f>IFERROR(IF(Cotización!$B$4="Temporal",Tablas!CG98*E98*Tablas!AJ98*Tablas!AV98,IF(Cotización!$B$4="Vitalicio",Tablas!CG98*Cálculos!E98*Tablas!AI98*Tablas!AT98,Tablas!CG98*E98*(Tablas!AJ98*Tablas!AV98+Tablas!AH98*Tablas!AT98)))," ")</f>
        <v>1.0937350369290486E-2</v>
      </c>
      <c r="Q98" s="92">
        <f>IFERROR(IF(Cotización!$B$4="Temporal",Tablas!CG98*F98*Tablas!BU98*Tablas!CD98,IF(Cotización!$B$4="Vitalicio",Tablas!CG98*F98*Tablas!BT98*Tablas!CC98,Tablas!CG98*F98*(Tablas!BU98*Tablas!CD98+Tablas!BS98*Tablas!CB98)))," ")</f>
        <v>0.23478936413208409</v>
      </c>
      <c r="R98" s="92" t="str">
        <f>IFERROR(IF(Cotización!$B$4 = "Temporal",IF(A98&lt;Cotización!$B$16,Tablas!AV98*Tablas!CF98,""),IF(Cotización!$B$4 = "Vitalicio",IF(A98&lt;Cotización!$B$16,Tablas!AU98*Tablas!CF98,""),IF(A98&lt;Cotización!$B$16,Tablas!AT98*Tablas!CF98,""))), "")</f>
        <v/>
      </c>
      <c r="S98" s="92" t="str">
        <f>IFERROR(K98*R98*Tablas!CF98,"")</f>
        <v/>
      </c>
      <c r="T98" s="92" t="str">
        <f t="shared" si="15"/>
        <v/>
      </c>
      <c r="U98" s="92" t="str">
        <f t="shared" si="16"/>
        <v/>
      </c>
      <c r="V98" s="92" t="str">
        <f t="shared" si="17"/>
        <v/>
      </c>
      <c r="W98" s="92" t="str">
        <f t="shared" si="18"/>
        <v/>
      </c>
      <c r="X98" s="92" t="str">
        <f t="shared" si="19"/>
        <v/>
      </c>
      <c r="Y98" s="92">
        <f t="shared" si="20"/>
        <v>0</v>
      </c>
      <c r="Z98" s="92">
        <f t="shared" si="21"/>
        <v>0</v>
      </c>
      <c r="AA98" s="92">
        <f>IFERROR(Z98/(IF(Cotización!$B$4="Temporal",Tablas!BR98*Tablas!CD98,IF(Cotización!$B$4="Vitalicio",Tablas!BQ98*Tablas!CC98,(Tablas!BR98*Tablas!CD98+Tablas!BP98*Tablas!CB98))))," ")</f>
        <v>0</v>
      </c>
      <c r="AB98" s="92">
        <f t="shared" si="22"/>
        <v>0</v>
      </c>
      <c r="AC98" s="92">
        <f t="shared" si="23"/>
        <v>0</v>
      </c>
      <c r="AD98" s="92" t="str">
        <f t="shared" si="24"/>
        <v/>
      </c>
    </row>
    <row r="99" spans="1:30" x14ac:dyDescent="0.3">
      <c r="A99" s="71">
        <v>96</v>
      </c>
      <c r="B99" s="71">
        <f t="shared" si="25"/>
        <v>97</v>
      </c>
      <c r="C99" s="71">
        <f t="shared" si="26"/>
        <v>0</v>
      </c>
      <c r="D99" s="72">
        <f>IFERROR(Cotización!$B$12,"")</f>
        <v>1000000</v>
      </c>
      <c r="E99" s="72">
        <f t="shared" si="27"/>
        <v>381047.11810454965</v>
      </c>
      <c r="F99" s="72">
        <f>IFERROR(IF(B99&lt;=110,D99*Tablas!CH99,""),"")</f>
        <v>1960000</v>
      </c>
      <c r="G99" s="92" t="str">
        <f>IFERROR(IF(Cotización!$B$5 = "Hombre",IFERROR(IF(Cotización!$B$4 = "Temporal",IF(A99&lt;Cotización!$B$16,Tablas!Y99*Tablas!CF99,""),IF(Cotización!$B$4 = "Vitalicio",IF(A99&lt;Cotización!$B$16,Tablas!X99*Tablas!CF99,""),IF(A99&lt;Cotización!$B$16,Tablas!W99*Tablas!CF99,""))), ""),IFERROR(IF(Cotización!$B$4 = "Temporal",IF(A99&lt;Cotización!$B$16,Tablas!Y99*Tablas!CF99,""),IF(Cotización!$B$4 = "Vitalicio",IF(A99&lt;Cotización!$B$16,Tablas!X99*Tablas!CF99,""),IF(A99&lt;Cotización!$B$16,Tablas!W99*Tablas!CF99,""))), "")-IFERROR(IF(Cotización!$B$4 = "Temporal",IF(A99&lt;Cotización!$B$16,Tablas!Y99*Tablas!CF99,""),IF(Cotización!$B$4 = "Vitalicio",IF(A99&lt;Cotización!$B$16,Tablas!X99*Tablas!CF99,""),IF(A99&lt;Cotización!$B$16,Tablas!W99*Tablas!CF99,""))), "")*(0.2)),"")</f>
        <v/>
      </c>
      <c r="H99" s="92">
        <f>IFERROR(IF(Cotización!$B$4="Temporal",Tablas!CG99*Tablas!AW99*Tablas!BK99*Cálculos!D99,IF(Cotización!$B$4="Vitalicio",Cálculos!D99*Tablas!AX99*Tablas!BJ99*Tablas!CG99,Tablas!CG99*D99*(Tablas!AY99*Tablas!BB99+Tablas!AY99*Tablas!AZ99)))," ")</f>
        <v>0.24164861627126882</v>
      </c>
      <c r="I99" s="92">
        <f>IFERROR(IF(Cotización!$B$4="Temporal",Tablas!CG99*E99*Tablas!M99*Tablas!Y99,IF(Cotización!$B$4="Vitalicio",Cálculos!E99*Tablas!K99*Tablas!X99*Tablas!CG99,Tablas!CG99*E99*(Tablas!M99*Tablas!W99+Tablas!L99*Tablas!W99)))," ")</f>
        <v>1.6881517554807123E-2</v>
      </c>
      <c r="J99" s="92">
        <f>IFERROR(IF(Cotización!$B$4="Temporal",Tablas!CG99*F99*Tablas!BB99*Tablas!BK99,IF(Cotización!$B$4="Vitalicio",Tablas!CG99*F99*Tablas!BA99*Tablas!BJ99,Tablas!CG99*F99*(Tablas!BB99*Tablas!BK99+Tablas!AZ99*Tablas!BI99)))," ")</f>
        <v>0.26486493481848433</v>
      </c>
      <c r="K99" s="92" t="str">
        <f>IFERROR((H99/G99)/(1-Tablas!CI99-Tablas!CJ99-Tablas!CK99),"")</f>
        <v/>
      </c>
      <c r="L99" s="92" t="str">
        <f>IFERROR((I99/G99)/(1-Tablas!CI99-Tablas!CJ99-Tablas!CK99), "")</f>
        <v/>
      </c>
      <c r="M99" s="92" t="str">
        <f>IFERROR((J99/G99)/(1-Tablas!CI99-Tablas!CJ99-Tablas!CK99), "")</f>
        <v/>
      </c>
      <c r="N99" s="92">
        <f t="shared" si="14"/>
        <v>0</v>
      </c>
      <c r="O99" s="92">
        <f>IFERROR(IF(Cotización!$B$4="Temporal",Tablas!CG99*Tablas!BR99*Tablas!CD99*Cálculos!D99,IF(Cotización!$B$4="Vitalicio",Tablas!CG99*Cálculos!D99*Tablas!BQ99*Tablas!CC99,Tablas!CG99*D99*(Tablas!BR99*Tablas!CD99+Tablas!BP99*Tablas!CB99)))," ")</f>
        <v>0.33282423730704486</v>
      </c>
      <c r="P99" s="92">
        <f>IFERROR(IF(Cotización!$B$4="Temporal",Tablas!CG99*E99*Tablas!AJ99*Tablas!AV99,IF(Cotización!$B$4="Vitalicio",Tablas!CG99*Cálculos!E99*Tablas!AI99*Tablas!AT99,Tablas!CG99*E99*(Tablas!AJ99*Tablas!AV99+Tablas!AH99*Tablas!AT99)))," ")</f>
        <v>7.9118396119755626E-3</v>
      </c>
      <c r="Q99" s="92">
        <f>IFERROR(IF(Cotización!$B$4="Temporal",Tablas!CG99*F99*Tablas!BU99*Tablas!CD99,IF(Cotización!$B$4="Vitalicio",Tablas!CG99*F99*Tablas!BT99*Tablas!CC99,Tablas!CG99*F99*(Tablas!BU99*Tablas!CD99+Tablas!BS99*Tablas!CB99)))," ")</f>
        <v>0.16751339902954188</v>
      </c>
      <c r="R99" s="92" t="str">
        <f>IFERROR(IF(Cotización!$B$4 = "Temporal",IF(A99&lt;Cotización!$B$16,Tablas!AV99*Tablas!CF99,""),IF(Cotización!$B$4 = "Vitalicio",IF(A99&lt;Cotización!$B$16,Tablas!AU99*Tablas!CF99,""),IF(A99&lt;Cotización!$B$16,Tablas!AT99*Tablas!CF99,""))), "")</f>
        <v/>
      </c>
      <c r="S99" s="92" t="str">
        <f>IFERROR(K99*R99*Tablas!CF99,"")</f>
        <v/>
      </c>
      <c r="T99" s="92" t="str">
        <f t="shared" si="15"/>
        <v/>
      </c>
      <c r="U99" s="92" t="str">
        <f t="shared" si="16"/>
        <v/>
      </c>
      <c r="V99" s="92" t="str">
        <f t="shared" si="17"/>
        <v/>
      </c>
      <c r="W99" s="92" t="str">
        <f t="shared" si="18"/>
        <v/>
      </c>
      <c r="X99" s="92" t="str">
        <f t="shared" si="19"/>
        <v/>
      </c>
      <c r="Y99" s="92">
        <f t="shared" si="20"/>
        <v>0</v>
      </c>
      <c r="Z99" s="92">
        <f t="shared" si="21"/>
        <v>0</v>
      </c>
      <c r="AA99" s="92">
        <f>IFERROR(Z99/(IF(Cotización!$B$4="Temporal",Tablas!BR99*Tablas!CD99,IF(Cotización!$B$4="Vitalicio",Tablas!BQ99*Tablas!CC99,(Tablas!BR99*Tablas!CD99+Tablas!BP99*Tablas!CB99))))," ")</f>
        <v>0</v>
      </c>
      <c r="AB99" s="92">
        <f t="shared" si="22"/>
        <v>0</v>
      </c>
      <c r="AC99" s="92">
        <f t="shared" si="23"/>
        <v>0</v>
      </c>
      <c r="AD99" s="92" t="str">
        <f t="shared" si="24"/>
        <v/>
      </c>
    </row>
    <row r="100" spans="1:30" x14ac:dyDescent="0.3">
      <c r="A100" s="71">
        <v>97</v>
      </c>
      <c r="B100" s="71">
        <f t="shared" si="25"/>
        <v>98</v>
      </c>
      <c r="C100" s="71">
        <f t="shared" si="26"/>
        <v>0</v>
      </c>
      <c r="D100" s="72">
        <f>IFERROR(Cotización!$B$12,"")</f>
        <v>1000000</v>
      </c>
      <c r="E100" s="72">
        <f t="shared" si="27"/>
        <v>377236.64692350413</v>
      </c>
      <c r="F100" s="72">
        <f>IFERROR(IF(B100&lt;=110,D100*Tablas!CH100,""),"")</f>
        <v>1970000</v>
      </c>
      <c r="G100" s="92" t="str">
        <f>IFERROR(IF(Cotización!$B$5 = "Hombre",IFERROR(IF(Cotización!$B$4 = "Temporal",IF(A100&lt;Cotización!$B$16,Tablas!Y100*Tablas!CF100,""),IF(Cotización!$B$4 = "Vitalicio",IF(A100&lt;Cotización!$B$16,Tablas!X100*Tablas!CF100,""),IF(A100&lt;Cotización!$B$16,Tablas!W100*Tablas!CF100,""))), ""),IFERROR(IF(Cotización!$B$4 = "Temporal",IF(A100&lt;Cotización!$B$16,Tablas!Y100*Tablas!CF100,""),IF(Cotización!$B$4 = "Vitalicio",IF(A100&lt;Cotización!$B$16,Tablas!X100*Tablas!CF100,""),IF(A100&lt;Cotización!$B$16,Tablas!W100*Tablas!CF100,""))), "")-IFERROR(IF(Cotización!$B$4 = "Temporal",IF(A100&lt;Cotización!$B$16,Tablas!Y100*Tablas!CF100,""),IF(Cotización!$B$4 = "Vitalicio",IF(A100&lt;Cotización!$B$16,Tablas!X100*Tablas!CF100,""),IF(A100&lt;Cotización!$B$16,Tablas!W100*Tablas!CF100,""))), "")*(0.2)),"")</f>
        <v/>
      </c>
      <c r="H100" s="92">
        <f>IFERROR(IF(Cotización!$B$4="Temporal",Tablas!CG100*Tablas!AW100*Tablas!BK100*Cálculos!D100,IF(Cotización!$B$4="Vitalicio",Cálculos!D100*Tablas!AX100*Tablas!BJ100*Tablas!CG100,Tablas!CG100*D100*(Tablas!AY100*Tablas!BB100+Tablas!AY100*Tablas!AZ100)))," ")</f>
        <v>0.20833357813133138</v>
      </c>
      <c r="I100" s="92">
        <f>IFERROR(IF(Cotización!$B$4="Temporal",Tablas!CG100*E100*Tablas!M100*Tablas!Y100,IF(Cotización!$B$4="Vitalicio",Cálculos!E100*Tablas!K100*Tablas!X100*Tablas!CG100,Tablas!CG100*E100*(Tablas!M100*Tablas!W100+Tablas!L100*Tablas!W100)))," ")</f>
        <v>1.4275717585643711E-2</v>
      </c>
      <c r="J100" s="92">
        <f>IFERROR(IF(Cotización!$B$4="Temporal",Tablas!CG100*F100*Tablas!BB100*Tablas!BK100,IF(Cotización!$B$4="Vitalicio",Tablas!CG100*F100*Tablas!BA100*Tablas!BJ100,Tablas!CG100*F100*(Tablas!BB100*Tablas!BK100+Tablas!AZ100*Tablas!BI100)))," ")</f>
        <v>0.21199668482879941</v>
      </c>
      <c r="K100" s="92" t="str">
        <f>IFERROR((H100/G100)/(1-Tablas!CI100-Tablas!CJ100-Tablas!CK100),"")</f>
        <v/>
      </c>
      <c r="L100" s="92" t="str">
        <f>IFERROR((I100/G100)/(1-Tablas!CI100-Tablas!CJ100-Tablas!CK100), "")</f>
        <v/>
      </c>
      <c r="M100" s="92" t="str">
        <f>IFERROR((J100/G100)/(1-Tablas!CI100-Tablas!CJ100-Tablas!CK100), "")</f>
        <v/>
      </c>
      <c r="N100" s="92">
        <f t="shared" si="14"/>
        <v>0</v>
      </c>
      <c r="O100" s="92">
        <f>IFERROR(IF(Cotización!$B$4="Temporal",Tablas!CG100*Tablas!BR100*Tablas!CD100*Cálculos!D100,IF(Cotización!$B$4="Vitalicio",Tablas!CG100*Cálculos!D100*Tablas!BQ100*Tablas!CC100,Tablas!CG100*D100*(Tablas!BR100*Tablas!CD100+Tablas!BP100*Tablas!CB100)))," ")</f>
        <v>0.26139029670261815</v>
      </c>
      <c r="P100" s="92">
        <f>IFERROR(IF(Cotización!$B$4="Temporal",Tablas!CG100*E100*Tablas!AJ100*Tablas!AV100,IF(Cotización!$B$4="Vitalicio",Tablas!CG100*Cálculos!E100*Tablas!AI100*Tablas!AT100,Tablas!CG100*E100*(Tablas!AJ100*Tablas!AV100+Tablas!AH100*Tablas!AT100)))," ")</f>
        <v>5.5206196473812849E-3</v>
      </c>
      <c r="Q100" s="92">
        <f>IFERROR(IF(Cotización!$B$4="Temporal",Tablas!CG100*F100*Tablas!BU100*Tablas!CD100,IF(Cotización!$B$4="Vitalicio",Tablas!CG100*F100*Tablas!BT100*Tablas!CC100,Tablas!CG100*F100*(Tablas!BU100*Tablas!CD100+Tablas!BS100*Tablas!CB100)))," ")</f>
        <v>0.11547135846526446</v>
      </c>
      <c r="R100" s="92" t="str">
        <f>IFERROR(IF(Cotización!$B$4 = "Temporal",IF(A100&lt;Cotización!$B$16,Tablas!AV100*Tablas!CF100,""),IF(Cotización!$B$4 = "Vitalicio",IF(A100&lt;Cotización!$B$16,Tablas!AU100*Tablas!CF100,""),IF(A100&lt;Cotización!$B$16,Tablas!AT100*Tablas!CF100,""))), "")</f>
        <v/>
      </c>
      <c r="S100" s="92" t="str">
        <f>IFERROR(K100*R100*Tablas!CF100,"")</f>
        <v/>
      </c>
      <c r="T100" s="92" t="str">
        <f t="shared" si="15"/>
        <v/>
      </c>
      <c r="U100" s="92" t="str">
        <f t="shared" si="16"/>
        <v/>
      </c>
      <c r="V100" s="92" t="str">
        <f t="shared" si="17"/>
        <v/>
      </c>
      <c r="W100" s="92" t="str">
        <f t="shared" si="18"/>
        <v/>
      </c>
      <c r="X100" s="92" t="str">
        <f t="shared" si="19"/>
        <v/>
      </c>
      <c r="Y100" s="92">
        <f t="shared" si="20"/>
        <v>0</v>
      </c>
      <c r="Z100" s="92">
        <f t="shared" si="21"/>
        <v>0</v>
      </c>
      <c r="AA100" s="92">
        <f>IFERROR(Z100/(IF(Cotización!$B$4="Temporal",Tablas!BR100*Tablas!CD100,IF(Cotización!$B$4="Vitalicio",Tablas!BQ100*Tablas!CC100,(Tablas!BR100*Tablas!CD100+Tablas!BP100*Tablas!CB100))))," ")</f>
        <v>0</v>
      </c>
      <c r="AB100" s="92">
        <f t="shared" si="22"/>
        <v>0</v>
      </c>
      <c r="AC100" s="92">
        <f t="shared" si="23"/>
        <v>0</v>
      </c>
      <c r="AD100" s="92" t="str">
        <f t="shared" si="24"/>
        <v/>
      </c>
    </row>
    <row r="101" spans="1:30" x14ac:dyDescent="0.3">
      <c r="A101" s="71">
        <v>98</v>
      </c>
      <c r="B101" s="71">
        <f t="shared" si="25"/>
        <v>99</v>
      </c>
      <c r="C101" s="71">
        <f t="shared" si="26"/>
        <v>0</v>
      </c>
      <c r="D101" s="72">
        <f>IFERROR(Cotización!$B$12,"")</f>
        <v>1000000</v>
      </c>
      <c r="E101" s="72">
        <f t="shared" si="27"/>
        <v>373464.28045426909</v>
      </c>
      <c r="F101" s="72">
        <f>IFERROR(IF(B101&lt;=110,D101*Tablas!CH101,""),"")</f>
        <v>1980000</v>
      </c>
      <c r="G101" s="92" t="str">
        <f>IFERROR(IF(Cotización!$B$5 = "Hombre",IFERROR(IF(Cotización!$B$4 = "Temporal",IF(A101&lt;Cotización!$B$16,Tablas!Y101*Tablas!CF101,""),IF(Cotización!$B$4 = "Vitalicio",IF(A101&lt;Cotización!$B$16,Tablas!X101*Tablas!CF101,""),IF(A101&lt;Cotización!$B$16,Tablas!W101*Tablas!CF101,""))), ""),IFERROR(IF(Cotización!$B$4 = "Temporal",IF(A101&lt;Cotización!$B$16,Tablas!Y101*Tablas!CF101,""),IF(Cotización!$B$4 = "Vitalicio",IF(A101&lt;Cotización!$B$16,Tablas!X101*Tablas!CF101,""),IF(A101&lt;Cotización!$B$16,Tablas!W101*Tablas!CF101,""))), "")-IFERROR(IF(Cotización!$B$4 = "Temporal",IF(A101&lt;Cotización!$B$16,Tablas!Y101*Tablas!CF101,""),IF(Cotización!$B$4 = "Vitalicio",IF(A101&lt;Cotización!$B$16,Tablas!X101*Tablas!CF101,""),IF(A101&lt;Cotización!$B$16,Tablas!W101*Tablas!CF101,""))), "")*(0.2)),"")</f>
        <v/>
      </c>
      <c r="H101" s="92">
        <f>IFERROR(IF(Cotización!$B$4="Temporal",Tablas!CG101*Tablas!AW101*Tablas!BK101*Cálculos!D101,IF(Cotización!$B$4="Vitalicio",Cálculos!D101*Tablas!AX101*Tablas!BJ101*Tablas!CG101,Tablas!CG101*D101*(Tablas!AY101*Tablas!BB101+Tablas!AY101*Tablas!AZ101)))," ")</f>
        <v>0.17789280313391534</v>
      </c>
      <c r="I101" s="92">
        <f>IFERROR(IF(Cotización!$B$4="Temporal",Tablas!CG101*E101*Tablas!M101*Tablas!Y101,IF(Cotización!$B$4="Vitalicio",Cálculos!E101*Tablas!K101*Tablas!X101*Tablas!CG101,Tablas!CG101*E101*(Tablas!M101*Tablas!W101+Tablas!L101*Tablas!W101)))," ")</f>
        <v>1.1916799260467617E-2</v>
      </c>
      <c r="J101" s="92">
        <f>IFERROR(IF(Cotización!$B$4="Temporal",Tablas!CG101*F101*Tablas!BB101*Tablas!BK101,IF(Cotización!$B$4="Vitalicio",Tablas!CG101*F101*Tablas!BA101*Tablas!BJ101,Tablas!CG101*F101*(Tablas!BB101*Tablas!BK101+Tablas!AZ101*Tablas!BI101)))," ")</f>
        <v>0.16799026573493434</v>
      </c>
      <c r="K101" s="92" t="str">
        <f>IFERROR((H101/G101)/(1-Tablas!CI101-Tablas!CJ101-Tablas!CK101),"")</f>
        <v/>
      </c>
      <c r="L101" s="92" t="str">
        <f>IFERROR((I101/G101)/(1-Tablas!CI101-Tablas!CJ101-Tablas!CK101), "")</f>
        <v/>
      </c>
      <c r="M101" s="92" t="str">
        <f>IFERROR((J101/G101)/(1-Tablas!CI101-Tablas!CJ101-Tablas!CK101), "")</f>
        <v/>
      </c>
      <c r="N101" s="92">
        <f t="shared" si="14"/>
        <v>0</v>
      </c>
      <c r="O101" s="92">
        <f>IFERROR(IF(Cotización!$B$4="Temporal",Tablas!CG101*Tablas!BR101*Tablas!CD101*Cálculos!D101,IF(Cotización!$B$4="Vitalicio",Tablas!CG101*Cálculos!D101*Tablas!BQ101*Tablas!CC101,Tablas!CG101*D101*(Tablas!BR101*Tablas!CD101+Tablas!BP101*Tablas!CB101)))," ")</f>
        <v>0.19714927380667213</v>
      </c>
      <c r="P101" s="92">
        <f>IFERROR(IF(Cotización!$B$4="Temporal",Tablas!CG101*E101*Tablas!AJ101*Tablas!AV101,IF(Cotización!$B$4="Vitalicio",Tablas!CG101*Cálculos!E101*Tablas!AI101*Tablas!AT101,Tablas!CG101*E101*(Tablas!AJ101*Tablas!AV101+Tablas!AH101*Tablas!AT101)))," ")</f>
        <v>3.6976480737682467E-3</v>
      </c>
      <c r="Q101" s="92">
        <f>IFERROR(IF(Cotización!$B$4="Temporal",Tablas!CG101*F101*Tablas!BU101*Tablas!CD101,IF(Cotización!$B$4="Vitalicio",Tablas!CG101*F101*Tablas!BT101*Tablas!CC101,Tablas!CG101*F101*(Tablas!BU101*Tablas!CD101+Tablas!BS101*Tablas!CB101)))," ")</f>
        <v>7.6537169944323025E-2</v>
      </c>
      <c r="R101" s="92" t="str">
        <f>IFERROR(IF(Cotización!$B$4 = "Temporal",IF(A101&lt;Cotización!$B$16,Tablas!AV101*Tablas!CF101,""),IF(Cotización!$B$4 = "Vitalicio",IF(A101&lt;Cotización!$B$16,Tablas!AU101*Tablas!CF101,""),IF(A101&lt;Cotización!$B$16,Tablas!AT101*Tablas!CF101,""))), "")</f>
        <v/>
      </c>
      <c r="S101" s="92" t="str">
        <f>IFERROR(K101*R101*Tablas!CF101,"")</f>
        <v/>
      </c>
      <c r="T101" s="92" t="str">
        <f t="shared" si="15"/>
        <v/>
      </c>
      <c r="U101" s="92" t="str">
        <f t="shared" si="16"/>
        <v/>
      </c>
      <c r="V101" s="92" t="str">
        <f t="shared" si="17"/>
        <v/>
      </c>
      <c r="W101" s="92" t="str">
        <f t="shared" si="18"/>
        <v/>
      </c>
      <c r="X101" s="92" t="str">
        <f t="shared" si="19"/>
        <v/>
      </c>
      <c r="Y101" s="92">
        <f t="shared" si="20"/>
        <v>0</v>
      </c>
      <c r="Z101" s="92">
        <f t="shared" si="21"/>
        <v>0</v>
      </c>
      <c r="AA101" s="92">
        <f>IFERROR(Z101/(IF(Cotización!$B$4="Temporal",Tablas!BR101*Tablas!CD101,IF(Cotización!$B$4="Vitalicio",Tablas!BQ101*Tablas!CC101,(Tablas!BR101*Tablas!CD101+Tablas!BP101*Tablas!CB101))))," ")</f>
        <v>0</v>
      </c>
      <c r="AB101" s="92">
        <f t="shared" si="22"/>
        <v>0</v>
      </c>
      <c r="AC101" s="92">
        <f t="shared" si="23"/>
        <v>0</v>
      </c>
      <c r="AD101" s="92" t="str">
        <f t="shared" si="24"/>
        <v/>
      </c>
    </row>
    <row r="102" spans="1:30" x14ac:dyDescent="0.3">
      <c r="A102" s="71">
        <v>99</v>
      </c>
      <c r="B102" s="71">
        <f t="shared" si="25"/>
        <v>100</v>
      </c>
      <c r="C102" s="71">
        <f t="shared" si="26"/>
        <v>0</v>
      </c>
      <c r="D102" s="72">
        <f>IFERROR(Cotización!$B$12,"")</f>
        <v>1000000</v>
      </c>
      <c r="E102" s="72">
        <f t="shared" si="27"/>
        <v>369729.63764972641</v>
      </c>
      <c r="F102" s="72">
        <f>IFERROR(IF(B102&lt;=110,D102*Tablas!CH102,""),"")</f>
        <v>1990000</v>
      </c>
      <c r="G102" s="92" t="str">
        <f>IFERROR(IF(Cotización!$B$5 = "Hombre",IFERROR(IF(Cotización!$B$4 = "Temporal",IF(A102&lt;Cotización!$B$16,Tablas!Y102*Tablas!CF102,""),IF(Cotización!$B$4 = "Vitalicio",IF(A102&lt;Cotización!$B$16,Tablas!X102*Tablas!CF102,""),IF(A102&lt;Cotización!$B$16,Tablas!W102*Tablas!CF102,""))), ""),IFERROR(IF(Cotización!$B$4 = "Temporal",IF(A102&lt;Cotización!$B$16,Tablas!Y102*Tablas!CF102,""),IF(Cotización!$B$4 = "Vitalicio",IF(A102&lt;Cotización!$B$16,Tablas!X102*Tablas!CF102,""),IF(A102&lt;Cotización!$B$16,Tablas!W102*Tablas!CF102,""))), "")-IFERROR(IF(Cotización!$B$4 = "Temporal",IF(A102&lt;Cotización!$B$16,Tablas!Y102*Tablas!CF102,""),IF(Cotización!$B$4 = "Vitalicio",IF(A102&lt;Cotización!$B$16,Tablas!X102*Tablas!CF102,""),IF(A102&lt;Cotización!$B$16,Tablas!W102*Tablas!CF102,""))), "")*(0.2)),"")</f>
        <v/>
      </c>
      <c r="H102" s="92">
        <f>IFERROR(IF(Cotización!$B$4="Temporal",Tablas!CG102*Tablas!AW102*Tablas!BK102*Cálculos!D102,IF(Cotización!$B$4="Vitalicio",Cálculos!D102*Tablas!AX102*Tablas!BJ102*Tablas!CG102,Tablas!CG102*D102*(Tablas!AY102*Tablas!BB102+Tablas!AY102*Tablas!AZ102)))," ")</f>
        <v>0.15031818897709526</v>
      </c>
      <c r="I102" s="92">
        <f>IFERROR(IF(Cotización!$B$4="Temporal",Tablas!CG102*E102*Tablas!M102*Tablas!Y102,IF(Cotización!$B$4="Vitalicio",Cálculos!E102*Tablas!K102*Tablas!X102*Tablas!CG102,Tablas!CG102*E102*(Tablas!M102*Tablas!W102+Tablas!L102*Tablas!W102)))," ")</f>
        <v>9.8078691271613182E-3</v>
      </c>
      <c r="J102" s="92">
        <f>IFERROR(IF(Cotización!$B$4="Temporal",Tablas!CG102*F102*Tablas!BB102*Tablas!BK102,IF(Cotización!$B$4="Vitalicio",Tablas!CG102*F102*Tablas!BA102*Tablas!BJ102,Tablas!CG102*F102*(Tablas!BB102*Tablas!BK102+Tablas!AZ102*Tablas!BI102)))," ")</f>
        <v>0.13167558811883293</v>
      </c>
      <c r="K102" s="92" t="str">
        <f>IFERROR((H102/G102)/(1-Tablas!CI102-Tablas!CJ102-Tablas!CK102),"")</f>
        <v/>
      </c>
      <c r="L102" s="92" t="str">
        <f>IFERROR((I102/G102)/(1-Tablas!CI102-Tablas!CJ102-Tablas!CK102), "")</f>
        <v/>
      </c>
      <c r="M102" s="92" t="str">
        <f>IFERROR((J102/G102)/(1-Tablas!CI102-Tablas!CJ102-Tablas!CK102), "")</f>
        <v/>
      </c>
      <c r="N102" s="92">
        <f t="shared" si="14"/>
        <v>0</v>
      </c>
      <c r="O102" s="92">
        <f>IFERROR(IF(Cotización!$B$4="Temporal",Tablas!CG102*Tablas!BR102*Tablas!CD102*Cálculos!D102,IF(Cotización!$B$4="Vitalicio",Tablas!CG102*Cálculos!D102*Tablas!BQ102*Tablas!CC102,Tablas!CG102*D102*(Tablas!BR102*Tablas!CD102+Tablas!BP102*Tablas!CB102)))," ")</f>
        <v>0.14197600564147217</v>
      </c>
      <c r="P102" s="92">
        <f>IFERROR(IF(Cotización!$B$4="Temporal",Tablas!CG102*E102*Tablas!AJ102*Tablas!AV102,IF(Cotización!$B$4="Vitalicio",Tablas!CG102*Cálculos!E102*Tablas!AI102*Tablas!AT102,Tablas!CG102*E102*(Tablas!AJ102*Tablas!AV102+Tablas!AH102*Tablas!AT102)))," ")</f>
        <v>2.3648501578696947E-3</v>
      </c>
      <c r="Q102" s="92">
        <f>IFERROR(IF(Cotización!$B$4="Temporal",Tablas!CG102*F102*Tablas!BU102*Tablas!CD102,IF(Cotización!$B$4="Vitalicio",Tablas!CG102*F102*Tablas!BT102*Tablas!CC102,Tablas!CG102*F102*(Tablas!BU102*Tablas!CD102+Tablas!BS102*Tablas!CB102)))," ")</f>
        <v>4.852225702959144E-2</v>
      </c>
      <c r="R102" s="92" t="str">
        <f>IFERROR(IF(Cotización!$B$4 = "Temporal",IF(A102&lt;Cotización!$B$16,Tablas!AV102*Tablas!CF102,""),IF(Cotización!$B$4 = "Vitalicio",IF(A102&lt;Cotización!$B$16,Tablas!AU102*Tablas!CF102,""),IF(A102&lt;Cotización!$B$16,Tablas!AT102*Tablas!CF102,""))), "")</f>
        <v/>
      </c>
      <c r="S102" s="92" t="str">
        <f>IFERROR(K102*R102*Tablas!CF102,"")</f>
        <v/>
      </c>
      <c r="T102" s="92" t="str">
        <f t="shared" si="15"/>
        <v/>
      </c>
      <c r="U102" s="92" t="str">
        <f t="shared" si="16"/>
        <v/>
      </c>
      <c r="V102" s="92" t="str">
        <f t="shared" si="17"/>
        <v/>
      </c>
      <c r="W102" s="92" t="str">
        <f t="shared" si="18"/>
        <v/>
      </c>
      <c r="X102" s="92" t="str">
        <f t="shared" si="19"/>
        <v/>
      </c>
      <c r="Y102" s="92">
        <f t="shared" si="20"/>
        <v>0</v>
      </c>
      <c r="Z102" s="92">
        <f t="shared" si="21"/>
        <v>0</v>
      </c>
      <c r="AA102" s="92">
        <f>IFERROR(Z102/(IF(Cotización!$B$4="Temporal",Tablas!BR102*Tablas!CD102,IF(Cotización!$B$4="Vitalicio",Tablas!BQ102*Tablas!CC102,(Tablas!BR102*Tablas!CD102+Tablas!BP102*Tablas!CB102))))," ")</f>
        <v>0</v>
      </c>
      <c r="AB102" s="92">
        <f t="shared" si="22"/>
        <v>0</v>
      </c>
      <c r="AC102" s="92">
        <f t="shared" si="23"/>
        <v>0</v>
      </c>
      <c r="AD102" s="92" t="str">
        <f t="shared" si="24"/>
        <v/>
      </c>
    </row>
    <row r="103" spans="1:30" x14ac:dyDescent="0.3">
      <c r="A103" s="71">
        <v>100</v>
      </c>
      <c r="B103" s="71">
        <f t="shared" si="25"/>
        <v>101</v>
      </c>
      <c r="C103" s="71">
        <f t="shared" si="26"/>
        <v>0</v>
      </c>
      <c r="D103" s="72">
        <f>IFERROR(Cotización!$B$12,"")</f>
        <v>1000000</v>
      </c>
      <c r="E103" s="72">
        <f t="shared" si="27"/>
        <v>366032.34127322916</v>
      </c>
      <c r="F103" s="72">
        <f>IFERROR(IF(B103&lt;=110,D103*Tablas!CH103,""),"")</f>
        <v>2000000</v>
      </c>
      <c r="G103" s="92" t="str">
        <f>IFERROR(IF(Cotización!$B$5 = "Hombre",IFERROR(IF(Cotización!$B$4 = "Temporal",IF(A103&lt;Cotización!$B$16,Tablas!Y103*Tablas!CF103,""),IF(Cotización!$B$4 = "Vitalicio",IF(A103&lt;Cotización!$B$16,Tablas!X103*Tablas!CF103,""),IF(A103&lt;Cotización!$B$16,Tablas!W103*Tablas!CF103,""))), ""),IFERROR(IF(Cotización!$B$4 = "Temporal",IF(A103&lt;Cotización!$B$16,Tablas!Y103*Tablas!CF103,""),IF(Cotización!$B$4 = "Vitalicio",IF(A103&lt;Cotización!$B$16,Tablas!X103*Tablas!CF103,""),IF(A103&lt;Cotización!$B$16,Tablas!W103*Tablas!CF103,""))), "")-IFERROR(IF(Cotización!$B$4 = "Temporal",IF(A103&lt;Cotización!$B$16,Tablas!Y103*Tablas!CF103,""),IF(Cotización!$B$4 = "Vitalicio",IF(A103&lt;Cotización!$B$16,Tablas!X103*Tablas!CF103,""),IF(A103&lt;Cotización!$B$16,Tablas!W103*Tablas!CF103,""))), "")*(0.2)),"")</f>
        <v/>
      </c>
      <c r="H103" s="92">
        <f>IFERROR(IF(Cotización!$B$4="Temporal",Tablas!CG103*Tablas!AW103*Tablas!BK103*Cálculos!D103,IF(Cotización!$B$4="Vitalicio",Cálculos!D103*Tablas!AX103*Tablas!BJ103*Tablas!CG103,Tablas!CG103*D103*(Tablas!AY103*Tablas!BB103+Tablas!AY103*Tablas!AZ103)))," ")</f>
        <v>0.12557737940993377</v>
      </c>
      <c r="I103" s="92">
        <f>IFERROR(IF(Cotización!$B$4="Temporal",Tablas!CG103*E103*Tablas!M103*Tablas!Y103,IF(Cotización!$B$4="Vitalicio",Cálculos!E103*Tablas!K103*Tablas!X103*Tablas!CG103,Tablas!CG103*E103*(Tablas!M103*Tablas!W103+Tablas!L103*Tablas!W103)))," ")</f>
        <v>7.94817383973794E-3</v>
      </c>
      <c r="J103" s="92">
        <f>IFERROR(IF(Cotización!$B$4="Temporal",Tablas!CG103*F103*Tablas!BB103*Tablas!BK103,IF(Cotización!$B$4="Vitalicio",Tablas!CG103*F103*Tablas!BA103*Tablas!BJ103,Tablas!CG103*F103*(Tablas!BB103*Tablas!BK103+Tablas!AZ103*Tablas!BI103)))," ")</f>
        <v>0.10199280068319978</v>
      </c>
      <c r="K103" s="92" t="str">
        <f>IFERROR((H103/G103)/(1-Tablas!CI103-Tablas!CJ103-Tablas!CK103),"")</f>
        <v/>
      </c>
      <c r="L103" s="92" t="str">
        <f>IFERROR((I103/G103)/(1-Tablas!CI103-Tablas!CJ103-Tablas!CK103), "")</f>
        <v/>
      </c>
      <c r="M103" s="92" t="str">
        <f>IFERROR((J103/G103)/(1-Tablas!CI103-Tablas!CJ103-Tablas!CK103), "")</f>
        <v/>
      </c>
      <c r="N103" s="92">
        <f t="shared" si="14"/>
        <v>0</v>
      </c>
      <c r="O103" s="92">
        <f>IFERROR(IF(Cotización!$B$4="Temporal",Tablas!CG103*Tablas!BR103*Tablas!CD103*Cálculos!D103,IF(Cotización!$B$4="Vitalicio",Tablas!CG103*Cálculos!D103*Tablas!BQ103*Tablas!CC103,Tablas!CG103*D103*(Tablas!BR103*Tablas!CD103+Tablas!BP103*Tablas!CB103)))," ")</f>
        <v>9.7004113480496965E-2</v>
      </c>
      <c r="P103" s="92">
        <f>IFERROR(IF(Cotización!$B$4="Temporal",Tablas!CG103*E103*Tablas!AJ103*Tablas!AV103,IF(Cotización!$B$4="Vitalicio",Tablas!CG103*Cálculos!E103*Tablas!AI103*Tablas!AT103,Tablas!CG103*E103*(Tablas!AJ103*Tablas!AV103+Tablas!AH103*Tablas!AT103)))," ")</f>
        <v>1.4357249291085848E-3</v>
      </c>
      <c r="Q103" s="92">
        <f>IFERROR(IF(Cotización!$B$4="Temporal",Tablas!CG103*F103*Tablas!BU103*Tablas!CD103,IF(Cotización!$B$4="Vitalicio",Tablas!CG103*F103*Tablas!BT103*Tablas!CC103,Tablas!CG103*F103*(Tablas!BU103*Tablas!CD103+Tablas!BS103*Tablas!CB103)))," ")</f>
        <v>2.9251803940769268E-2</v>
      </c>
      <c r="R103" s="92" t="str">
        <f>IFERROR(IF(Cotización!$B$4 = "Temporal",IF(A103&lt;Cotización!$B$16,Tablas!AV103*Tablas!CF103,""),IF(Cotización!$B$4 = "Vitalicio",IF(A103&lt;Cotización!$B$16,Tablas!AU103*Tablas!CF103,""),IF(A103&lt;Cotización!$B$16,Tablas!AT103*Tablas!CF103,""))), "")</f>
        <v/>
      </c>
      <c r="S103" s="92" t="str">
        <f>IFERROR(K103*R103*Tablas!CF103,"")</f>
        <v/>
      </c>
      <c r="T103" s="92" t="str">
        <f t="shared" si="15"/>
        <v/>
      </c>
      <c r="U103" s="92" t="str">
        <f t="shared" si="16"/>
        <v/>
      </c>
      <c r="V103" s="92" t="str">
        <f t="shared" si="17"/>
        <v/>
      </c>
      <c r="W103" s="92" t="str">
        <f t="shared" si="18"/>
        <v/>
      </c>
      <c r="X103" s="92" t="str">
        <f t="shared" si="19"/>
        <v/>
      </c>
      <c r="Y103" s="92">
        <f t="shared" si="20"/>
        <v>0</v>
      </c>
      <c r="Z103" s="92">
        <f t="shared" si="21"/>
        <v>0</v>
      </c>
      <c r="AA103" s="92">
        <f>IFERROR(Z103/(IF(Cotización!$B$4="Temporal",Tablas!BR103*Tablas!CD103,IF(Cotización!$B$4="Vitalicio",Tablas!BQ103*Tablas!CC103,(Tablas!BR103*Tablas!CD103+Tablas!BP103*Tablas!CB103))))," ")</f>
        <v>0</v>
      </c>
      <c r="AB103" s="92">
        <f t="shared" si="22"/>
        <v>0</v>
      </c>
      <c r="AC103" s="92">
        <f t="shared" si="23"/>
        <v>0</v>
      </c>
      <c r="AD103" s="92" t="str">
        <f t="shared" si="24"/>
        <v/>
      </c>
    </row>
    <row r="104" spans="1:30" x14ac:dyDescent="0.3">
      <c r="A104" s="71">
        <v>101</v>
      </c>
      <c r="B104" s="71">
        <f t="shared" si="25"/>
        <v>102</v>
      </c>
      <c r="C104" s="71">
        <f t="shared" si="26"/>
        <v>0</v>
      </c>
      <c r="D104" s="72">
        <f>IFERROR(Cotización!$B$12,"")</f>
        <v>1000000</v>
      </c>
      <c r="E104" s="72">
        <f t="shared" si="27"/>
        <v>362372.01786049688</v>
      </c>
      <c r="F104" s="72">
        <f>IFERROR(IF(B104&lt;=110,D104*Tablas!CH104,""),"")</f>
        <v>2009999.9999999998</v>
      </c>
      <c r="G104" s="92" t="str">
        <f>IFERROR(IF(Cotización!$B$5 = "Hombre",IFERROR(IF(Cotización!$B$4 = "Temporal",IF(A104&lt;Cotización!$B$16,Tablas!Y104*Tablas!CF104,""),IF(Cotización!$B$4 = "Vitalicio",IF(A104&lt;Cotización!$B$16,Tablas!X104*Tablas!CF104,""),IF(A104&lt;Cotización!$B$16,Tablas!W104*Tablas!CF104,""))), ""),IFERROR(IF(Cotización!$B$4 = "Temporal",IF(A104&lt;Cotización!$B$16,Tablas!Y104*Tablas!CF104,""),IF(Cotización!$B$4 = "Vitalicio",IF(A104&lt;Cotización!$B$16,Tablas!X104*Tablas!CF104,""),IF(A104&lt;Cotización!$B$16,Tablas!W104*Tablas!CF104,""))), "")-IFERROR(IF(Cotización!$B$4 = "Temporal",IF(A104&lt;Cotización!$B$16,Tablas!Y104*Tablas!CF104,""),IF(Cotización!$B$4 = "Vitalicio",IF(A104&lt;Cotización!$B$16,Tablas!X104*Tablas!CF104,""),IF(A104&lt;Cotización!$B$16,Tablas!W104*Tablas!CF104,""))), "")*(0.2)),"")</f>
        <v/>
      </c>
      <c r="H104" s="92">
        <f>IFERROR(IF(Cotización!$B$4="Temporal",Tablas!CG104*Tablas!AW104*Tablas!BK104*Cálculos!D104,IF(Cotización!$B$4="Vitalicio",Cálculos!D104*Tablas!AX104*Tablas!BJ104*Tablas!CG104,Tablas!CG104*D104*(Tablas!AY104*Tablas!BB104+Tablas!AY104*Tablas!AZ104)))," ")</f>
        <v>0.10361171806961998</v>
      </c>
      <c r="I104" s="92">
        <f>IFERROR(IF(Cotización!$B$4="Temporal",Tablas!CG104*E104*Tablas!M104*Tablas!Y104,IF(Cotización!$B$4="Vitalicio",Cálculos!E104*Tablas!K104*Tablas!X104*Tablas!CG104,Tablas!CG104*E104*(Tablas!M104*Tablas!W104+Tablas!L104*Tablas!W104)))," ")</f>
        <v>6.3328848034780554E-3</v>
      </c>
      <c r="J104" s="92">
        <f>IFERROR(IF(Cotización!$B$4="Temporal",Tablas!CG104*F104*Tablas!BB104*Tablas!BK104,IF(Cotización!$B$4="Vitalicio",Tablas!CG104*F104*Tablas!BA104*Tablas!BJ104,Tablas!CG104*F104*(Tablas!BB104*Tablas!BK104+Tablas!AZ104*Tablas!BI104)))," ")</f>
        <v>7.7984887532494218E-2</v>
      </c>
      <c r="K104" s="92" t="str">
        <f>IFERROR((H104/G104)/(1-Tablas!CI104-Tablas!CJ104-Tablas!CK104),"")</f>
        <v/>
      </c>
      <c r="L104" s="92" t="str">
        <f>IFERROR((I104/G104)/(1-Tablas!CI104-Tablas!CJ104-Tablas!CK104), "")</f>
        <v/>
      </c>
      <c r="M104" s="92" t="str">
        <f>IFERROR((J104/G104)/(1-Tablas!CI104-Tablas!CJ104-Tablas!CK104), "")</f>
        <v/>
      </c>
      <c r="N104" s="92">
        <f t="shared" si="14"/>
        <v>0</v>
      </c>
      <c r="O104" s="92">
        <f>IFERROR(IF(Cotización!$B$4="Temporal",Tablas!CG104*Tablas!BR104*Tablas!CD104*Cálculos!D104,IF(Cotización!$B$4="Vitalicio",Tablas!CG104*Cálculos!D104*Tablas!BQ104*Tablas!CC104,Tablas!CG104*D104*(Tablas!BR104*Tablas!CD104+Tablas!BP104*Tablas!CB104)))," ")</f>
        <v>6.2448478543669569E-2</v>
      </c>
      <c r="P104" s="92">
        <f>IFERROR(IF(Cotización!$B$4="Temporal",Tablas!CG104*E104*Tablas!AJ104*Tablas!AV104,IF(Cotización!$B$4="Vitalicio",Tablas!CG104*Cálculos!E104*Tablas!AI104*Tablas!AT104,Tablas!CG104*E104*(Tablas!AJ104*Tablas!AV104+Tablas!AH104*Tablas!AT104)))," ")</f>
        <v>8.2213270235232522E-4</v>
      </c>
      <c r="Q104" s="92">
        <f>IFERROR(IF(Cotización!$B$4="Temporal",Tablas!CG104*F104*Tablas!BU104*Tablas!CD104,IF(Cotización!$B$4="Vitalicio",Tablas!CG104*F104*Tablas!BT104*Tablas!CC104,Tablas!CG104*F104*(Tablas!BU104*Tablas!CD104+Tablas!BS104*Tablas!CB104)))," ")</f>
        <v>1.6663236541759611E-2</v>
      </c>
      <c r="R104" s="92" t="str">
        <f>IFERROR(IF(Cotización!$B$4 = "Temporal",IF(A104&lt;Cotización!$B$16,Tablas!AV104*Tablas!CF104,""),IF(Cotización!$B$4 = "Vitalicio",IF(A104&lt;Cotización!$B$16,Tablas!AU104*Tablas!CF104,""),IF(A104&lt;Cotización!$B$16,Tablas!AT104*Tablas!CF104,""))), "")</f>
        <v/>
      </c>
      <c r="S104" s="92" t="str">
        <f>IFERROR(K104*R104*Tablas!CF104,"")</f>
        <v/>
      </c>
      <c r="T104" s="92" t="str">
        <f t="shared" si="15"/>
        <v/>
      </c>
      <c r="U104" s="92" t="str">
        <f t="shared" si="16"/>
        <v/>
      </c>
      <c r="V104" s="92" t="str">
        <f t="shared" si="17"/>
        <v/>
      </c>
      <c r="W104" s="92" t="str">
        <f t="shared" si="18"/>
        <v/>
      </c>
      <c r="X104" s="92" t="str">
        <f t="shared" si="19"/>
        <v/>
      </c>
      <c r="Y104" s="92">
        <f t="shared" si="20"/>
        <v>0</v>
      </c>
      <c r="Z104" s="92">
        <f t="shared" si="21"/>
        <v>0</v>
      </c>
      <c r="AA104" s="92">
        <f>IFERROR(Z104/(IF(Cotización!$B$4="Temporal",Tablas!BR104*Tablas!CD104,IF(Cotización!$B$4="Vitalicio",Tablas!BQ104*Tablas!CC104,(Tablas!BR104*Tablas!CD104+Tablas!BP104*Tablas!CB104))))," ")</f>
        <v>0</v>
      </c>
      <c r="AB104" s="92">
        <f t="shared" si="22"/>
        <v>0</v>
      </c>
      <c r="AC104" s="92">
        <f t="shared" si="23"/>
        <v>0</v>
      </c>
      <c r="AD104" s="92" t="str">
        <f t="shared" si="24"/>
        <v/>
      </c>
    </row>
    <row r="105" spans="1:30" x14ac:dyDescent="0.3">
      <c r="A105" s="71">
        <v>102</v>
      </c>
      <c r="B105" s="71">
        <f t="shared" si="25"/>
        <v>103</v>
      </c>
      <c r="C105" s="71">
        <f t="shared" si="26"/>
        <v>0</v>
      </c>
      <c r="D105" s="72">
        <f>IFERROR(Cotización!$B$12,"")</f>
        <v>1000000</v>
      </c>
      <c r="E105" s="72">
        <f t="shared" si="27"/>
        <v>358748.29768189194</v>
      </c>
      <c r="F105" s="72">
        <f>IFERROR(IF(B105&lt;=110,D105*Tablas!CH105,""),"")</f>
        <v>2020000</v>
      </c>
      <c r="G105" s="92" t="str">
        <f>IFERROR(IF(Cotización!$B$5 = "Hombre",IFERROR(IF(Cotización!$B$4 = "Temporal",IF(A105&lt;Cotización!$B$16,Tablas!Y105*Tablas!CF105,""),IF(Cotización!$B$4 = "Vitalicio",IF(A105&lt;Cotización!$B$16,Tablas!X105*Tablas!CF105,""),IF(A105&lt;Cotización!$B$16,Tablas!W105*Tablas!CF105,""))), ""),IFERROR(IF(Cotización!$B$4 = "Temporal",IF(A105&lt;Cotización!$B$16,Tablas!Y105*Tablas!CF105,""),IF(Cotización!$B$4 = "Vitalicio",IF(A105&lt;Cotización!$B$16,Tablas!X105*Tablas!CF105,""),IF(A105&lt;Cotización!$B$16,Tablas!W105*Tablas!CF105,""))), "")-IFERROR(IF(Cotización!$B$4 = "Temporal",IF(A105&lt;Cotización!$B$16,Tablas!Y105*Tablas!CF105,""),IF(Cotización!$B$4 = "Vitalicio",IF(A105&lt;Cotización!$B$16,Tablas!X105*Tablas!CF105,""),IF(A105&lt;Cotización!$B$16,Tablas!W105*Tablas!CF105,""))), "")*(0.2)),"")</f>
        <v/>
      </c>
      <c r="H105" s="92">
        <f>IFERROR(IF(Cotización!$B$4="Temporal",Tablas!CG105*Tablas!AW105*Tablas!BK105*Cálculos!D105,IF(Cotización!$B$4="Vitalicio",Cálculos!D105*Tablas!AX105*Tablas!BJ105*Tablas!CG105,Tablas!CG105*D105*(Tablas!AY105*Tablas!BB105+Tablas!AY105*Tablas!AZ105)))," ")</f>
        <v>8.433495612021974E-2</v>
      </c>
      <c r="I105" s="92">
        <f>IFERROR(IF(Cotización!$B$4="Temporal",Tablas!CG105*E105*Tablas!M105*Tablas!Y105,IF(Cotización!$B$4="Vitalicio",Cálculos!E105*Tablas!K105*Tablas!X105*Tablas!CG105,Tablas!CG105*E105*(Tablas!M105*Tablas!W105+Tablas!L105*Tablas!W105)))," ")</f>
        <v>4.9530562596130359E-3</v>
      </c>
      <c r="J105" s="92">
        <f>IFERROR(IF(Cotización!$B$4="Temporal",Tablas!CG105*F105*Tablas!BB105*Tablas!BK105,IF(Cotización!$B$4="Vitalicio",Tablas!CG105*F105*Tablas!BA105*Tablas!BJ105,Tablas!CG105*F105*(Tablas!BB105*Tablas!BK105+Tablas!AZ105*Tablas!BI105)))," ")</f>
        <v>5.8791252247751724E-2</v>
      </c>
      <c r="K105" s="92" t="str">
        <f>IFERROR((H105/G105)/(1-Tablas!CI105-Tablas!CJ105-Tablas!CK105),"")</f>
        <v/>
      </c>
      <c r="L105" s="92" t="str">
        <f>IFERROR((I105/G105)/(1-Tablas!CI105-Tablas!CJ105-Tablas!CK105), "")</f>
        <v/>
      </c>
      <c r="M105" s="92" t="str">
        <f>IFERROR((J105/G105)/(1-Tablas!CI105-Tablas!CJ105-Tablas!CK105), "")</f>
        <v/>
      </c>
      <c r="N105" s="92">
        <f t="shared" si="14"/>
        <v>0</v>
      </c>
      <c r="O105" s="92">
        <f>IFERROR(IF(Cotización!$B$4="Temporal",Tablas!CG105*Tablas!BR105*Tablas!CD105*Cálculos!D105,IF(Cotización!$B$4="Vitalicio",Tablas!CG105*Cálculos!D105*Tablas!BQ105*Tablas!CC105,Tablas!CG105*D105*(Tablas!BR105*Tablas!CD105+Tablas!BP105*Tablas!CB105)))," ")</f>
        <v>3.7599879547906966E-2</v>
      </c>
      <c r="P105" s="92">
        <f>IFERROR(IF(Cotización!$B$4="Temporal",Tablas!CG105*E105*Tablas!AJ105*Tablas!AV105,IF(Cotización!$B$4="Vitalicio",Tablas!CG105*Cálculos!E105*Tablas!AI105*Tablas!AT105,Tablas!CG105*E105*(Tablas!AJ105*Tablas!AV105+Tablas!AH105*Tablas!AT105)))," ")</f>
        <v>4.4099901504535247E-4</v>
      </c>
      <c r="Q105" s="92">
        <f>IFERROR(IF(Cotización!$B$4="Temporal",Tablas!CG105*F105*Tablas!BU105*Tablas!CD105,IF(Cotización!$B$4="Vitalicio",Tablas!CG105*F105*Tablas!BT105*Tablas!CC105,Tablas!CG105*F105*(Tablas!BU105*Tablas!CD105+Tablas!BS105*Tablas!CB105)))," ")</f>
        <v>8.9084933918566495E-3</v>
      </c>
      <c r="R105" s="92" t="str">
        <f>IFERROR(IF(Cotización!$B$4 = "Temporal",IF(A105&lt;Cotización!$B$16,Tablas!AV105*Tablas!CF105,""),IF(Cotización!$B$4 = "Vitalicio",IF(A105&lt;Cotización!$B$16,Tablas!AU105*Tablas!CF105,""),IF(A105&lt;Cotización!$B$16,Tablas!AT105*Tablas!CF105,""))), "")</f>
        <v/>
      </c>
      <c r="S105" s="92" t="str">
        <f>IFERROR(K105*R105*Tablas!CF105,"")</f>
        <v/>
      </c>
      <c r="T105" s="92" t="str">
        <f t="shared" si="15"/>
        <v/>
      </c>
      <c r="U105" s="92" t="str">
        <f t="shared" si="16"/>
        <v/>
      </c>
      <c r="V105" s="92" t="str">
        <f t="shared" si="17"/>
        <v/>
      </c>
      <c r="W105" s="92" t="str">
        <f t="shared" si="18"/>
        <v/>
      </c>
      <c r="X105" s="92" t="str">
        <f t="shared" si="19"/>
        <v/>
      </c>
      <c r="Y105" s="92">
        <f t="shared" si="20"/>
        <v>0</v>
      </c>
      <c r="Z105" s="92">
        <f t="shared" si="21"/>
        <v>0</v>
      </c>
      <c r="AA105" s="92">
        <f>IFERROR(Z105/(IF(Cotización!$B$4="Temporal",Tablas!BR105*Tablas!CD105,IF(Cotización!$B$4="Vitalicio",Tablas!BQ105*Tablas!CC105,(Tablas!BR105*Tablas!CD105+Tablas!BP105*Tablas!CB105))))," ")</f>
        <v>0</v>
      </c>
      <c r="AB105" s="92">
        <f t="shared" si="22"/>
        <v>0</v>
      </c>
      <c r="AC105" s="92">
        <f t="shared" si="23"/>
        <v>0</v>
      </c>
      <c r="AD105" s="92" t="str">
        <f t="shared" si="24"/>
        <v/>
      </c>
    </row>
    <row r="106" spans="1:30" x14ac:dyDescent="0.3">
      <c r="A106" s="71">
        <v>103</v>
      </c>
      <c r="B106" s="71">
        <f t="shared" si="25"/>
        <v>104</v>
      </c>
      <c r="C106" s="71">
        <f t="shared" si="26"/>
        <v>0</v>
      </c>
      <c r="D106" s="72">
        <f>IFERROR(Cotización!$B$12,"")</f>
        <v>1000000</v>
      </c>
      <c r="E106" s="72">
        <f t="shared" si="27"/>
        <v>355160.81470507302</v>
      </c>
      <c r="F106" s="72">
        <f>IFERROR(IF(B106&lt;=110,D106*Tablas!CH106,""),"")</f>
        <v>2030000.0000000002</v>
      </c>
      <c r="G106" s="92" t="str">
        <f>IFERROR(IF(Cotización!$B$5 = "Hombre",IFERROR(IF(Cotización!$B$4 = "Temporal",IF(A106&lt;Cotización!$B$16,Tablas!Y106*Tablas!CF106,""),IF(Cotización!$B$4 = "Vitalicio",IF(A106&lt;Cotización!$B$16,Tablas!X106*Tablas!CF106,""),IF(A106&lt;Cotización!$B$16,Tablas!W106*Tablas!CF106,""))), ""),IFERROR(IF(Cotización!$B$4 = "Temporal",IF(A106&lt;Cotización!$B$16,Tablas!Y106*Tablas!CF106,""),IF(Cotización!$B$4 = "Vitalicio",IF(A106&lt;Cotización!$B$16,Tablas!X106*Tablas!CF106,""),IF(A106&lt;Cotización!$B$16,Tablas!W106*Tablas!CF106,""))), "")-IFERROR(IF(Cotización!$B$4 = "Temporal",IF(A106&lt;Cotización!$B$16,Tablas!Y106*Tablas!CF106,""),IF(Cotización!$B$4 = "Vitalicio",IF(A106&lt;Cotización!$B$16,Tablas!X106*Tablas!CF106,""),IF(A106&lt;Cotización!$B$16,Tablas!W106*Tablas!CF106,""))), "")*(0.2)),"")</f>
        <v/>
      </c>
      <c r="H106" s="92">
        <f>IFERROR(IF(Cotización!$B$4="Temporal",Tablas!CG106*Tablas!AW106*Tablas!BK106*Cálculos!D106,IF(Cotización!$B$4="Vitalicio",Cálculos!D106*Tablas!AX106*Tablas!BJ106*Tablas!CG106,Tablas!CG106*D106*(Tablas!AY106*Tablas!BB106+Tablas!AY106*Tablas!AZ106)))," ")</f>
        <v>6.7632901748966509E-2</v>
      </c>
      <c r="I106" s="92">
        <f>IFERROR(IF(Cotización!$B$4="Temporal",Tablas!CG106*E106*Tablas!M106*Tablas!Y106,IF(Cotización!$B$4="Vitalicio",Cálculos!E106*Tablas!K106*Tablas!X106*Tablas!CG106,Tablas!CG106*E106*(Tablas!M106*Tablas!W106+Tablas!L106*Tablas!W106)))," ")</f>
        <v>3.7957845823236563E-3</v>
      </c>
      <c r="J106" s="92">
        <f>IFERROR(IF(Cotización!$B$4="Temporal",Tablas!CG106*F106*Tablas!BB106*Tablas!BK106,IF(Cotización!$B$4="Vitalicio",Tablas!CG106*F106*Tablas!BA106*Tablas!BJ106,Tablas!CG106*F106*(Tablas!BB106*Tablas!BK106+Tablas!AZ106*Tablas!BI106)))," ")</f>
        <v>4.3642093852898051E-2</v>
      </c>
      <c r="K106" s="92" t="str">
        <f>IFERROR((H106/G106)/(1-Tablas!CI106-Tablas!CJ106-Tablas!CK106),"")</f>
        <v/>
      </c>
      <c r="L106" s="92" t="str">
        <f>IFERROR((I106/G106)/(1-Tablas!CI106-Tablas!CJ106-Tablas!CK106), "")</f>
        <v/>
      </c>
      <c r="M106" s="92" t="str">
        <f>IFERROR((J106/G106)/(1-Tablas!CI106-Tablas!CJ106-Tablas!CK106), "")</f>
        <v/>
      </c>
      <c r="N106" s="92">
        <f t="shared" si="14"/>
        <v>0</v>
      </c>
      <c r="O106" s="92">
        <f>IFERROR(IF(Cotización!$B$4="Temporal",Tablas!CG106*Tablas!BR106*Tablas!CD106*Cálculos!D106,IF(Cotización!$B$4="Vitalicio",Tablas!CG106*Cálculos!D106*Tablas!BQ106*Tablas!CC106,Tablas!CG106*D106*(Tablas!BR106*Tablas!CD106+Tablas!BP106*Tablas!CB106)))," ")</f>
        <v>2.1007004144805923E-2</v>
      </c>
      <c r="P106" s="92">
        <f>IFERROR(IF(Cotización!$B$4="Temporal",Tablas!CG106*E106*Tablas!AJ106*Tablas!AV106,IF(Cotización!$B$4="Vitalicio",Tablas!CG106*Cálculos!E106*Tablas!AI106*Tablas!AT106,Tablas!CG106*E106*(Tablas!AJ106*Tablas!AV106+Tablas!AH106*Tablas!AT106)))," ")</f>
        <v>2.199968466061943E-4</v>
      </c>
      <c r="Q106" s="92">
        <f>IFERROR(IF(Cotización!$B$4="Temporal",Tablas!CG106*F106*Tablas!BU106*Tablas!CD106,IF(Cotización!$B$4="Vitalicio",Tablas!CG106*F106*Tablas!BT106*Tablas!CC106,Tablas!CG106*F106*(Tablas!BU106*Tablas!CD106+Tablas!BS106*Tablas!CB106)))," ")</f>
        <v>4.4375171297453293E-3</v>
      </c>
      <c r="R106" s="92" t="str">
        <f>IFERROR(IF(Cotización!$B$4 = "Temporal",IF(A106&lt;Cotización!$B$16,Tablas!AV106*Tablas!CF106,""),IF(Cotización!$B$4 = "Vitalicio",IF(A106&lt;Cotización!$B$16,Tablas!AU106*Tablas!CF106,""),IF(A106&lt;Cotización!$B$16,Tablas!AT106*Tablas!CF106,""))), "")</f>
        <v/>
      </c>
      <c r="S106" s="92" t="str">
        <f>IFERROR(K106*R106*Tablas!CF106,"")</f>
        <v/>
      </c>
      <c r="T106" s="92" t="str">
        <f t="shared" si="15"/>
        <v/>
      </c>
      <c r="U106" s="92" t="str">
        <f t="shared" si="16"/>
        <v/>
      </c>
      <c r="V106" s="92" t="str">
        <f t="shared" si="17"/>
        <v/>
      </c>
      <c r="W106" s="92" t="str">
        <f t="shared" si="18"/>
        <v/>
      </c>
      <c r="X106" s="92" t="str">
        <f t="shared" si="19"/>
        <v/>
      </c>
      <c r="Y106" s="92">
        <f t="shared" si="20"/>
        <v>0</v>
      </c>
      <c r="Z106" s="92">
        <f t="shared" si="21"/>
        <v>0</v>
      </c>
      <c r="AA106" s="92">
        <f>IFERROR(Z106/(IF(Cotización!$B$4="Temporal",Tablas!BR106*Tablas!CD106,IF(Cotización!$B$4="Vitalicio",Tablas!BQ106*Tablas!CC106,(Tablas!BR106*Tablas!CD106+Tablas!BP106*Tablas!CB106))))," ")</f>
        <v>0</v>
      </c>
      <c r="AB106" s="92">
        <f t="shared" si="22"/>
        <v>0</v>
      </c>
      <c r="AC106" s="92">
        <f t="shared" si="23"/>
        <v>0</v>
      </c>
      <c r="AD106" s="92" t="str">
        <f t="shared" si="24"/>
        <v/>
      </c>
    </row>
    <row r="107" spans="1:30" x14ac:dyDescent="0.3">
      <c r="A107" s="71">
        <v>104</v>
      </c>
      <c r="B107" s="71">
        <f t="shared" si="25"/>
        <v>105</v>
      </c>
      <c r="C107" s="71">
        <f t="shared" si="26"/>
        <v>0</v>
      </c>
      <c r="D107" s="72">
        <f>IFERROR(Cotización!$B$12,"")</f>
        <v>1000000</v>
      </c>
      <c r="E107" s="72">
        <f t="shared" si="27"/>
        <v>351609.2065580223</v>
      </c>
      <c r="F107" s="72">
        <f>IFERROR(IF(B107&lt;=110,D107*Tablas!CH107,""),"")</f>
        <v>2040000</v>
      </c>
      <c r="G107" s="92" t="str">
        <f>IFERROR(IF(Cotización!$B$5 = "Hombre",IFERROR(IF(Cotización!$B$4 = "Temporal",IF(A107&lt;Cotización!$B$16,Tablas!Y107*Tablas!CF107,""),IF(Cotización!$B$4 = "Vitalicio",IF(A107&lt;Cotización!$B$16,Tablas!X107*Tablas!CF107,""),IF(A107&lt;Cotización!$B$16,Tablas!W107*Tablas!CF107,""))), ""),IFERROR(IF(Cotización!$B$4 = "Temporal",IF(A107&lt;Cotización!$B$16,Tablas!Y107*Tablas!CF107,""),IF(Cotización!$B$4 = "Vitalicio",IF(A107&lt;Cotización!$B$16,Tablas!X107*Tablas!CF107,""),IF(A107&lt;Cotización!$B$16,Tablas!W107*Tablas!CF107,""))), "")-IFERROR(IF(Cotización!$B$4 = "Temporal",IF(A107&lt;Cotización!$B$16,Tablas!Y107*Tablas!CF107,""),IF(Cotización!$B$4 = "Vitalicio",IF(A107&lt;Cotización!$B$16,Tablas!X107*Tablas!CF107,""),IF(A107&lt;Cotización!$B$16,Tablas!W107*Tablas!CF107,""))), "")*(0.2)),"")</f>
        <v/>
      </c>
      <c r="H107" s="92">
        <f>IFERROR(IF(Cotización!$B$4="Temporal",Tablas!CG107*Tablas!AW107*Tablas!BK107*Cálculos!D107,IF(Cotización!$B$4="Vitalicio",Cálculos!D107*Tablas!AX107*Tablas!BJ107*Tablas!CG107,Tablas!CG107*D107*(Tablas!AY107*Tablas!BB107+Tablas!AY107*Tablas!AZ107)))," ")</f>
        <v>5.3364174569261721E-2</v>
      </c>
      <c r="I107" s="92">
        <f>IFERROR(IF(Cotización!$B$4="Temporal",Tablas!CG107*E107*Tablas!M107*Tablas!Y107,IF(Cotización!$B$4="Vitalicio",Cálculos!E107*Tablas!K107*Tablas!X107*Tablas!CG107,Tablas!CG107*E107*(Tablas!M107*Tablas!W107+Tablas!L107*Tablas!W107)))," ")</f>
        <v>2.8445838981710227E-3</v>
      </c>
      <c r="J107" s="92">
        <f>IFERROR(IF(Cotización!$B$4="Temporal",Tablas!CG107*F107*Tablas!BB107*Tablas!BK107,IF(Cotización!$B$4="Vitalicio",Tablas!CG107*F107*Tablas!BA107*Tablas!BJ107,Tablas!CG107*F107*(Tablas!BB107*Tablas!BK107+Tablas!AZ107*Tablas!BI107)))," ")</f>
        <v>3.1853372881053596E-2</v>
      </c>
      <c r="K107" s="92" t="str">
        <f>IFERROR((H107/G107)/(1-Tablas!CI107-Tablas!CJ107-Tablas!CK107),"")</f>
        <v/>
      </c>
      <c r="L107" s="92" t="str">
        <f>IFERROR((I107/G107)/(1-Tablas!CI107-Tablas!CJ107-Tablas!CK107), "")</f>
        <v/>
      </c>
      <c r="M107" s="92" t="str">
        <f>IFERROR((J107/G107)/(1-Tablas!CI107-Tablas!CJ107-Tablas!CK107), "")</f>
        <v/>
      </c>
      <c r="N107" s="92">
        <f t="shared" si="14"/>
        <v>0</v>
      </c>
      <c r="O107" s="92">
        <f>IFERROR(IF(Cotización!$B$4="Temporal",Tablas!CG107*Tablas!BR107*Tablas!CD107*Cálculos!D107,IF(Cotización!$B$4="Vitalicio",Tablas!CG107*Cálculos!D107*Tablas!BQ107*Tablas!CC107,Tablas!CG107*D107*(Tablas!BR107*Tablas!CD107+Tablas!BP107*Tablas!CB107)))," ")</f>
        <v>1.0800978261779174E-2</v>
      </c>
      <c r="P107" s="92">
        <f>IFERROR(IF(Cotización!$B$4="Temporal",Tablas!CG107*E107*Tablas!AJ107*Tablas!AV107,IF(Cotización!$B$4="Vitalicio",Tablas!CG107*Cálculos!E107*Tablas!AI107*Tablas!AT107,Tablas!CG107*E107*(Tablas!AJ107*Tablas!AV107+Tablas!AH107*Tablas!AT107)))," ")</f>
        <v>1.0128356378073894E-4</v>
      </c>
      <c r="Q107" s="92">
        <f>IFERROR(IF(Cotización!$B$4="Temporal",Tablas!CG107*F107*Tablas!BU107*Tablas!CD107,IF(Cotización!$B$4="Vitalicio",Tablas!CG107*F107*Tablas!BT107*Tablas!CC107,Tablas!CG107*F107*(Tablas!BU107*Tablas!CD107+Tablas!BS107*Tablas!CB107)))," ")</f>
        <v>2.0438762286890278E-3</v>
      </c>
      <c r="R107" s="92" t="str">
        <f>IFERROR(IF(Cotización!$B$4 = "Temporal",IF(A107&lt;Cotización!$B$16,Tablas!AV107*Tablas!CF107,""),IF(Cotización!$B$4 = "Vitalicio",IF(A107&lt;Cotización!$B$16,Tablas!AU107*Tablas!CF107,""),IF(A107&lt;Cotización!$B$16,Tablas!AT107*Tablas!CF107,""))), "")</f>
        <v/>
      </c>
      <c r="S107" s="92" t="str">
        <f>IFERROR(K107*R107*Tablas!CF107,"")</f>
        <v/>
      </c>
      <c r="T107" s="92" t="str">
        <f t="shared" si="15"/>
        <v/>
      </c>
      <c r="U107" s="92" t="str">
        <f t="shared" si="16"/>
        <v/>
      </c>
      <c r="V107" s="92" t="str">
        <f t="shared" si="17"/>
        <v/>
      </c>
      <c r="W107" s="92" t="str">
        <f t="shared" si="18"/>
        <v/>
      </c>
      <c r="X107" s="92" t="str">
        <f t="shared" si="19"/>
        <v/>
      </c>
      <c r="Y107" s="92">
        <f t="shared" si="20"/>
        <v>0</v>
      </c>
      <c r="Z107" s="92">
        <f t="shared" si="21"/>
        <v>0</v>
      </c>
      <c r="AA107" s="92">
        <f>IFERROR(Z107/(IF(Cotización!$B$4="Temporal",Tablas!BR107*Tablas!CD107,IF(Cotización!$B$4="Vitalicio",Tablas!BQ107*Tablas!CC107,(Tablas!BR107*Tablas!CD107+Tablas!BP107*Tablas!CB107))))," ")</f>
        <v>0</v>
      </c>
      <c r="AB107" s="92">
        <f t="shared" si="22"/>
        <v>0</v>
      </c>
      <c r="AC107" s="92">
        <f t="shared" si="23"/>
        <v>0</v>
      </c>
      <c r="AD107" s="92" t="str">
        <f t="shared" si="24"/>
        <v/>
      </c>
    </row>
    <row r="108" spans="1:30" x14ac:dyDescent="0.3">
      <c r="A108" s="71">
        <v>105</v>
      </c>
      <c r="B108" s="71">
        <f t="shared" si="25"/>
        <v>106</v>
      </c>
      <c r="C108" s="71">
        <f t="shared" si="26"/>
        <v>0</v>
      </c>
      <c r="D108" s="72">
        <f>IFERROR(Cotización!$B$12,"")</f>
        <v>1000000</v>
      </c>
      <c r="E108" s="72">
        <f t="shared" si="27"/>
        <v>348093.11449244205</v>
      </c>
      <c r="F108" s="72">
        <f>IFERROR(IF(B108&lt;=110,D108*Tablas!CH108,""),"")</f>
        <v>2049999.9999999998</v>
      </c>
      <c r="G108" s="92" t="str">
        <f>IFERROR(IF(Cotización!$B$5 = "Hombre",IFERROR(IF(Cotización!$B$4 = "Temporal",IF(A108&lt;Cotización!$B$16,Tablas!Y108*Tablas!CF108,""),IF(Cotización!$B$4 = "Vitalicio",IF(A108&lt;Cotización!$B$16,Tablas!X108*Tablas!CF108,""),IF(A108&lt;Cotización!$B$16,Tablas!W108*Tablas!CF108,""))), ""),IFERROR(IF(Cotización!$B$4 = "Temporal",IF(A108&lt;Cotización!$B$16,Tablas!Y108*Tablas!CF108,""),IF(Cotización!$B$4 = "Vitalicio",IF(A108&lt;Cotización!$B$16,Tablas!X108*Tablas!CF108,""),IF(A108&lt;Cotización!$B$16,Tablas!W108*Tablas!CF108,""))), "")-IFERROR(IF(Cotización!$B$4 = "Temporal",IF(A108&lt;Cotización!$B$16,Tablas!Y108*Tablas!CF108,""),IF(Cotización!$B$4 = "Vitalicio",IF(A108&lt;Cotización!$B$16,Tablas!X108*Tablas!CF108,""),IF(A108&lt;Cotización!$B$16,Tablas!W108*Tablas!CF108,""))), "")*(0.2)),"")</f>
        <v/>
      </c>
      <c r="H108" s="92">
        <f>IFERROR(IF(Cotización!$B$4="Temporal",Tablas!CG108*Tablas!AW108*Tablas!BK108*Cálculos!D108,IF(Cotización!$B$4="Vitalicio",Cálculos!D108*Tablas!AX108*Tablas!BJ108*Tablas!CG108,Tablas!CG108*D108*(Tablas!AY108*Tablas!BB108+Tablas!AY108*Tablas!AZ108)))," ")</f>
        <v>4.1362182078114304E-2</v>
      </c>
      <c r="I108" s="92">
        <f>IFERROR(IF(Cotización!$B$4="Temporal",Tablas!CG108*E108*Tablas!M108*Tablas!Y108,IF(Cotización!$B$4="Vitalicio",Cálculos!E108*Tablas!K108*Tablas!X108*Tablas!CG108,Tablas!CG108*E108*(Tablas!M108*Tablas!W108+Tablas!L108*Tablas!W108)))," ")</f>
        <v>2.0799756856823316E-3</v>
      </c>
      <c r="J108" s="92">
        <f>IFERROR(IF(Cotización!$B$4="Temporal",Tablas!CG108*F108*Tablas!BB108*Tablas!BK108,IF(Cotización!$B$4="Vitalicio",Tablas!CG108*F108*Tablas!BA108*Tablas!BJ108,Tablas!CG108*F108*(Tablas!BB108*Tablas!BK108+Tablas!AZ108*Tablas!BI108)))," ")</f>
        <v>2.2822163253990797E-2</v>
      </c>
      <c r="K108" s="92" t="str">
        <f>IFERROR((H108/G108)/(1-Tablas!CI108-Tablas!CJ108-Tablas!CK108),"")</f>
        <v/>
      </c>
      <c r="L108" s="92" t="str">
        <f>IFERROR((I108/G108)/(1-Tablas!CI108-Tablas!CJ108-Tablas!CK108), "")</f>
        <v/>
      </c>
      <c r="M108" s="92" t="str">
        <f>IFERROR((J108/G108)/(1-Tablas!CI108-Tablas!CJ108-Tablas!CK108), "")</f>
        <v/>
      </c>
      <c r="N108" s="92">
        <f t="shared" si="14"/>
        <v>0</v>
      </c>
      <c r="O108" s="92">
        <f>IFERROR(IF(Cotización!$B$4="Temporal",Tablas!CG108*Tablas!BR108*Tablas!CD108*Cálculos!D108,IF(Cotización!$B$4="Vitalicio",Tablas!CG108*Cálculos!D108*Tablas!BQ108*Tablas!CC108,Tablas!CG108*D108*(Tablas!BR108*Tablas!CD108+Tablas!BP108*Tablas!CB108)))," ")</f>
        <v>5.0672610388911438E-3</v>
      </c>
      <c r="P108" s="92">
        <f>IFERROR(IF(Cotización!$B$4="Temporal",Tablas!CG108*E108*Tablas!AJ108*Tablas!AV108,IF(Cotización!$B$4="Vitalicio",Tablas!CG108*Cálculos!E108*Tablas!AI108*Tablas!AT108,Tablas!CG108*E108*(Tablas!AJ108*Tablas!AV108+Tablas!AH108*Tablas!AT108)))," ")</f>
        <v>4.2688236496815304E-5</v>
      </c>
      <c r="Q108" s="92">
        <f>IFERROR(IF(Cotización!$B$4="Temporal",Tablas!CG108*F108*Tablas!BU108*Tablas!CD108,IF(Cotización!$B$4="Vitalicio",Tablas!CG108*F108*Tablas!BT108*Tablas!CC108,Tablas!CG108*F108*(Tablas!BU108*Tablas!CD108+Tablas!BS108*Tablas!CB108)))," ")</f>
        <v>8.6358231818758739E-4</v>
      </c>
      <c r="R108" s="92" t="str">
        <f>IFERROR(IF(Cotización!$B$4 = "Temporal",IF(A108&lt;Cotización!$B$16,Tablas!AV108*Tablas!CF108,""),IF(Cotización!$B$4 = "Vitalicio",IF(A108&lt;Cotización!$B$16,Tablas!AU108*Tablas!CF108,""),IF(A108&lt;Cotización!$B$16,Tablas!AT108*Tablas!CF108,""))), "")</f>
        <v/>
      </c>
      <c r="S108" s="92" t="str">
        <f>IFERROR(K108*R108*Tablas!CF108,"")</f>
        <v/>
      </c>
      <c r="T108" s="92" t="str">
        <f t="shared" si="15"/>
        <v/>
      </c>
      <c r="U108" s="92" t="str">
        <f t="shared" si="16"/>
        <v/>
      </c>
      <c r="V108" s="92" t="str">
        <f t="shared" si="17"/>
        <v/>
      </c>
      <c r="W108" s="92" t="str">
        <f t="shared" si="18"/>
        <v/>
      </c>
      <c r="X108" s="92" t="str">
        <f t="shared" si="19"/>
        <v/>
      </c>
      <c r="Y108" s="92">
        <f t="shared" si="20"/>
        <v>0</v>
      </c>
      <c r="Z108" s="92">
        <f t="shared" si="21"/>
        <v>0</v>
      </c>
      <c r="AA108" s="92">
        <f>IFERROR(Z108/(IF(Cotización!$B$4="Temporal",Tablas!BR108*Tablas!CD108,IF(Cotización!$B$4="Vitalicio",Tablas!BQ108*Tablas!CC108,(Tablas!BR108*Tablas!CD108+Tablas!BP108*Tablas!CB108))))," ")</f>
        <v>0</v>
      </c>
      <c r="AB108" s="92">
        <f t="shared" si="22"/>
        <v>0</v>
      </c>
      <c r="AC108" s="92">
        <f t="shared" si="23"/>
        <v>0</v>
      </c>
      <c r="AD108" s="92" t="str">
        <f t="shared" si="24"/>
        <v/>
      </c>
    </row>
    <row r="109" spans="1:30" x14ac:dyDescent="0.3">
      <c r="A109" s="71">
        <v>106</v>
      </c>
      <c r="B109" s="71">
        <f t="shared" si="25"/>
        <v>107</v>
      </c>
      <c r="C109" s="71">
        <f t="shared" si="26"/>
        <v>0</v>
      </c>
      <c r="D109" s="72">
        <f>IFERROR(Cotización!$B$12,"")</f>
        <v>1000000</v>
      </c>
      <c r="E109" s="72">
        <f t="shared" si="27"/>
        <v>344612.18334751762</v>
      </c>
      <c r="F109" s="72">
        <f>IFERROR(IF(B109&lt;=110,D109*Tablas!CH109,""),"")</f>
        <v>2060000</v>
      </c>
      <c r="G109" s="92" t="str">
        <f>IFERROR(IF(Cotización!$B$5 = "Hombre",IFERROR(IF(Cotización!$B$4 = "Temporal",IF(A109&lt;Cotización!$B$16,Tablas!Y109*Tablas!CF109,""),IF(Cotización!$B$4 = "Vitalicio",IF(A109&lt;Cotización!$B$16,Tablas!X109*Tablas!CF109,""),IF(A109&lt;Cotización!$B$16,Tablas!W109*Tablas!CF109,""))), ""),IFERROR(IF(Cotización!$B$4 = "Temporal",IF(A109&lt;Cotización!$B$16,Tablas!Y109*Tablas!CF109,""),IF(Cotización!$B$4 = "Vitalicio",IF(A109&lt;Cotización!$B$16,Tablas!X109*Tablas!CF109,""),IF(A109&lt;Cotización!$B$16,Tablas!W109*Tablas!CF109,""))), "")-IFERROR(IF(Cotización!$B$4 = "Temporal",IF(A109&lt;Cotización!$B$16,Tablas!Y109*Tablas!CF109,""),IF(Cotización!$B$4 = "Vitalicio",IF(A109&lt;Cotización!$B$16,Tablas!X109*Tablas!CF109,""),IF(A109&lt;Cotización!$B$16,Tablas!W109*Tablas!CF109,""))), "")*(0.2)),"")</f>
        <v/>
      </c>
      <c r="H109" s="92">
        <f>IFERROR(IF(Cotización!$B$4="Temporal",Tablas!CG109*Tablas!AW109*Tablas!BK109*Cálculos!D109,IF(Cotización!$B$4="Vitalicio",Cálculos!D109*Tablas!AX109*Tablas!BJ109*Tablas!CG109,Tablas!CG109*D109*(Tablas!AY109*Tablas!BB109+Tablas!AY109*Tablas!AZ109)))," ")</f>
        <v>3.1438367169896335E-2</v>
      </c>
      <c r="I109" s="92">
        <f>IFERROR(IF(Cotización!$B$4="Temporal",Tablas!CG109*E109*Tablas!M109*Tablas!Y109,IF(Cotización!$B$4="Vitalicio",Cálculos!E109*Tablas!K109*Tablas!X109*Tablas!CG109,Tablas!CG109*E109*(Tablas!M109*Tablas!W109+Tablas!L109*Tablas!W109)))," ")</f>
        <v>1.4802688960269576E-3</v>
      </c>
      <c r="J109" s="92">
        <f>IFERROR(IF(Cotización!$B$4="Temporal",Tablas!CG109*F109*Tablas!BB109*Tablas!BK109,IF(Cotización!$B$4="Vitalicio",Tablas!CG109*F109*Tablas!BA109*Tablas!BJ109,Tablas!CG109*F109*(Tablas!BB109*Tablas!BK109+Tablas!AZ109*Tablas!BI109)))," ")</f>
        <v>1.6022190097249211E-2</v>
      </c>
      <c r="K109" s="92" t="str">
        <f>IFERROR((H109/G109)/(1-Tablas!CI109-Tablas!CJ109-Tablas!CK109),"")</f>
        <v/>
      </c>
      <c r="L109" s="92" t="str">
        <f>IFERROR((I109/G109)/(1-Tablas!CI109-Tablas!CJ109-Tablas!CK109), "")</f>
        <v/>
      </c>
      <c r="M109" s="92" t="str">
        <f>IFERROR((J109/G109)/(1-Tablas!CI109-Tablas!CJ109-Tablas!CK109), "")</f>
        <v/>
      </c>
      <c r="N109" s="92">
        <f t="shared" si="14"/>
        <v>0</v>
      </c>
      <c r="O109" s="92">
        <f>IFERROR(IF(Cotización!$B$4="Temporal",Tablas!CG109*Tablas!BR109*Tablas!CD109*Cálculos!D109,IF(Cotización!$B$4="Vitalicio",Tablas!CG109*Cálculos!D109*Tablas!BQ109*Tablas!CC109,Tablas!CG109*D109*(Tablas!BR109*Tablas!CD109+Tablas!BP109*Tablas!CB109)))," ")</f>
        <v>2.15031476266486E-3</v>
      </c>
      <c r="P109" s="92">
        <f>IFERROR(IF(Cotización!$B$4="Temporal",Tablas!CG109*E109*Tablas!AJ109*Tablas!AV109,IF(Cotización!$B$4="Vitalicio",Tablas!CG109*Cálculos!E109*Tablas!AI109*Tablas!AT109,Tablas!CG109*E109*(Tablas!AJ109*Tablas!AV109+Tablas!AH109*Tablas!AT109)))," ")</f>
        <v>1.6337825118394115E-5</v>
      </c>
      <c r="Q109" s="92">
        <f>IFERROR(IF(Cotización!$B$4="Temporal",Tablas!CG109*F109*Tablas!BU109*Tablas!CD109,IF(Cotización!$B$4="Vitalicio",Tablas!CG109*F109*Tablas!BT109*Tablas!CC109,Tablas!CG109*F109*(Tablas!BU109*Tablas!CD109+Tablas!BS109*Tablas!CB109)))," ")</f>
        <v>3.3200614140668002E-4</v>
      </c>
      <c r="R109" s="92" t="str">
        <f>IFERROR(IF(Cotización!$B$4 = "Temporal",IF(A109&lt;Cotización!$B$16,Tablas!AV109*Tablas!CF109,""),IF(Cotización!$B$4 = "Vitalicio",IF(A109&lt;Cotización!$B$16,Tablas!AU109*Tablas!CF109,""),IF(A109&lt;Cotización!$B$16,Tablas!AT109*Tablas!CF109,""))), "")</f>
        <v/>
      </c>
      <c r="S109" s="92" t="str">
        <f>IFERROR(K109*R109*Tablas!CF109,"")</f>
        <v/>
      </c>
      <c r="T109" s="92" t="str">
        <f t="shared" si="15"/>
        <v/>
      </c>
      <c r="U109" s="92" t="str">
        <f t="shared" si="16"/>
        <v/>
      </c>
      <c r="V109" s="92" t="str">
        <f t="shared" si="17"/>
        <v/>
      </c>
      <c r="W109" s="92" t="str">
        <f t="shared" si="18"/>
        <v/>
      </c>
      <c r="X109" s="92" t="str">
        <f t="shared" si="19"/>
        <v/>
      </c>
      <c r="Y109" s="92">
        <f t="shared" si="20"/>
        <v>0</v>
      </c>
      <c r="Z109" s="92">
        <f t="shared" si="21"/>
        <v>0</v>
      </c>
      <c r="AA109" s="92">
        <f>IFERROR(Z109/(IF(Cotización!$B$4="Temporal",Tablas!BR109*Tablas!CD109,IF(Cotización!$B$4="Vitalicio",Tablas!BQ109*Tablas!CC109,(Tablas!BR109*Tablas!CD109+Tablas!BP109*Tablas!CB109))))," ")</f>
        <v>0</v>
      </c>
      <c r="AB109" s="92">
        <f t="shared" si="22"/>
        <v>0</v>
      </c>
      <c r="AC109" s="92">
        <f t="shared" si="23"/>
        <v>0</v>
      </c>
      <c r="AD109" s="92" t="str">
        <f t="shared" si="24"/>
        <v/>
      </c>
    </row>
    <row r="110" spans="1:30" x14ac:dyDescent="0.3">
      <c r="A110" s="71">
        <v>107</v>
      </c>
      <c r="B110" s="71">
        <f t="shared" si="25"/>
        <v>108</v>
      </c>
      <c r="C110" s="71">
        <f t="shared" si="26"/>
        <v>0</v>
      </c>
      <c r="D110" s="72">
        <f>IFERROR(Cotización!$B$12,"")</f>
        <v>1000000</v>
      </c>
      <c r="E110" s="72">
        <f t="shared" si="27"/>
        <v>341166.06151404243</v>
      </c>
      <c r="F110" s="72">
        <f>IFERROR(IF(B110&lt;=110,D110*Tablas!CH110,""),"")</f>
        <v>2070000.0000000002</v>
      </c>
      <c r="G110" s="92" t="str">
        <f>IFERROR(IF(Cotización!$B$5 = "Hombre",IFERROR(IF(Cotización!$B$4 = "Temporal",IF(A110&lt;Cotización!$B$16,Tablas!Y110*Tablas!CF110,""),IF(Cotización!$B$4 = "Vitalicio",IF(A110&lt;Cotización!$B$16,Tablas!X110*Tablas!CF110,""),IF(A110&lt;Cotización!$B$16,Tablas!W110*Tablas!CF110,""))), ""),IFERROR(IF(Cotización!$B$4 = "Temporal",IF(A110&lt;Cotización!$B$16,Tablas!Y110*Tablas!CF110,""),IF(Cotización!$B$4 = "Vitalicio",IF(A110&lt;Cotización!$B$16,Tablas!X110*Tablas!CF110,""),IF(A110&lt;Cotización!$B$16,Tablas!W110*Tablas!CF110,""))), "")-IFERROR(IF(Cotización!$B$4 = "Temporal",IF(A110&lt;Cotización!$B$16,Tablas!Y110*Tablas!CF110,""),IF(Cotización!$B$4 = "Vitalicio",IF(A110&lt;Cotización!$B$16,Tablas!X110*Tablas!CF110,""),IF(A110&lt;Cotización!$B$16,Tablas!W110*Tablas!CF110,""))), "")*(0.2)),"")</f>
        <v/>
      </c>
      <c r="H110" s="92">
        <f>IFERROR(IF(Cotización!$B$4="Temporal",Tablas!CG110*Tablas!AW110*Tablas!BK110*Cálculos!D110,IF(Cotización!$B$4="Vitalicio",Cálculos!D110*Tablas!AX110*Tablas!BJ110*Tablas!CG110,Tablas!CG110*D110*(Tablas!AY110*Tablas!BB110+Tablas!AY110*Tablas!AZ110)))," ")</f>
        <v>2.3386686518701672E-2</v>
      </c>
      <c r="I110" s="92">
        <f>IFERROR(IF(Cotización!$B$4="Temporal",Tablas!CG110*E110*Tablas!M110*Tablas!Y110,IF(Cotización!$B$4="Vitalicio",Cálculos!E110*Tablas!K110*Tablas!X110*Tablas!CG110,Tablas!CG110*E110*(Tablas!M110*Tablas!W110+Tablas!L110*Tablas!W110)))," ")</f>
        <v>1.0224845187574816E-3</v>
      </c>
      <c r="J110" s="92">
        <f>IFERROR(IF(Cotización!$B$4="Temporal",Tablas!CG110*F110*Tablas!BB110*Tablas!BK110,IF(Cotización!$B$4="Vitalicio",Tablas!CG110*F110*Tablas!BA110*Tablas!BJ110,Tablas!CG110*F110*(Tablas!BB110*Tablas!BK110+Tablas!AZ110*Tablas!BI110)))," ")</f>
        <v>1.0999367326963563E-2</v>
      </c>
      <c r="K110" s="92" t="str">
        <f>IFERROR((H110/G110)/(1-Tablas!CI110-Tablas!CJ110-Tablas!CK110),"")</f>
        <v/>
      </c>
      <c r="L110" s="92" t="str">
        <f>IFERROR((I110/G110)/(1-Tablas!CI110-Tablas!CJ110-Tablas!CK110), "")</f>
        <v/>
      </c>
      <c r="M110" s="92" t="str">
        <f>IFERROR((J110/G110)/(1-Tablas!CI110-Tablas!CJ110-Tablas!CK110), "")</f>
        <v/>
      </c>
      <c r="N110" s="92">
        <f t="shared" si="14"/>
        <v>0</v>
      </c>
      <c r="O110" s="92">
        <f>IFERROR(IF(Cotización!$B$4="Temporal",Tablas!CG110*Tablas!BR110*Tablas!CD110*Cálculos!D110,IF(Cotización!$B$4="Vitalicio",Tablas!CG110*Cálculos!D110*Tablas!BQ110*Tablas!CC110,Tablas!CG110*D110*(Tablas!BR110*Tablas!CD110+Tablas!BP110*Tablas!CB110)))," ")</f>
        <v>8.1815102547998719E-4</v>
      </c>
      <c r="P110" s="92">
        <f>IFERROR(IF(Cotización!$B$4="Temporal",Tablas!CG110*E110*Tablas!AJ110*Tablas!AV110,IF(Cotización!$B$4="Vitalicio",Tablas!CG110*Cálculos!E110*Tablas!AI110*Tablas!AT110,Tablas!CG110*E110*(Tablas!AJ110*Tablas!AV110+Tablas!AH110*Tablas!AT110)))," ")</f>
        <v>5.6306163606397894E-6</v>
      </c>
      <c r="Q110" s="92">
        <f>IFERROR(IF(Cotización!$B$4="Temporal",Tablas!CG110*F110*Tablas!BU110*Tablas!CD110,IF(Cotización!$B$4="Vitalicio",Tablas!CG110*F110*Tablas!BT110*Tablas!CC110,Tablas!CG110*F110*(Tablas!BU110*Tablas!CD110+Tablas!BS110*Tablas!CB110)))," ")</f>
        <v>1.1518166660882071E-4</v>
      </c>
      <c r="R110" s="92" t="str">
        <f>IFERROR(IF(Cotización!$B$4 = "Temporal",IF(A110&lt;Cotización!$B$16,Tablas!AV110*Tablas!CF110,""),IF(Cotización!$B$4 = "Vitalicio",IF(A110&lt;Cotización!$B$16,Tablas!AU110*Tablas!CF110,""),IF(A110&lt;Cotización!$B$16,Tablas!AT110*Tablas!CF110,""))), "")</f>
        <v/>
      </c>
      <c r="S110" s="92" t="str">
        <f>IFERROR(K110*R110*Tablas!CF110,"")</f>
        <v/>
      </c>
      <c r="T110" s="92" t="str">
        <f t="shared" si="15"/>
        <v/>
      </c>
      <c r="U110" s="92" t="str">
        <f t="shared" si="16"/>
        <v/>
      </c>
      <c r="V110" s="92" t="str">
        <f t="shared" si="17"/>
        <v/>
      </c>
      <c r="W110" s="92" t="str">
        <f t="shared" si="18"/>
        <v/>
      </c>
      <c r="X110" s="92" t="str">
        <f t="shared" si="19"/>
        <v/>
      </c>
      <c r="Y110" s="92">
        <f t="shared" si="20"/>
        <v>0</v>
      </c>
      <c r="Z110" s="92">
        <f t="shared" si="21"/>
        <v>0</v>
      </c>
      <c r="AA110" s="92">
        <f>IFERROR(Z110/(IF(Cotización!$B$4="Temporal",Tablas!BR110*Tablas!CD110,IF(Cotización!$B$4="Vitalicio",Tablas!BQ110*Tablas!CC110,(Tablas!BR110*Tablas!CD110+Tablas!BP110*Tablas!CB110))))," ")</f>
        <v>0</v>
      </c>
      <c r="AB110" s="92">
        <f t="shared" si="22"/>
        <v>0</v>
      </c>
      <c r="AC110" s="92">
        <f t="shared" si="23"/>
        <v>0</v>
      </c>
      <c r="AD110" s="92" t="str">
        <f t="shared" si="24"/>
        <v/>
      </c>
    </row>
    <row r="111" spans="1:30" x14ac:dyDescent="0.3">
      <c r="A111" s="71">
        <v>108</v>
      </c>
      <c r="B111" s="71">
        <f t="shared" si="25"/>
        <v>109</v>
      </c>
      <c r="C111" s="71">
        <f t="shared" si="26"/>
        <v>0</v>
      </c>
      <c r="D111" s="72">
        <f>IFERROR(Cotización!$B$12,"")</f>
        <v>1000000</v>
      </c>
      <c r="E111" s="72">
        <f t="shared" si="27"/>
        <v>337754.40089890204</v>
      </c>
      <c r="F111" s="72">
        <f>IFERROR(IF(B111&lt;=110,D111*Tablas!CH111,""),"")</f>
        <v>2080000</v>
      </c>
      <c r="G111" s="92" t="str">
        <f>IFERROR(IF(Cotización!$B$5 = "Hombre",IFERROR(IF(Cotización!$B$4 = "Temporal",IF(A111&lt;Cotización!$B$16,Tablas!Y111*Tablas!CF111,""),IF(Cotización!$B$4 = "Vitalicio",IF(A111&lt;Cotización!$B$16,Tablas!X111*Tablas!CF111,""),IF(A111&lt;Cotización!$B$16,Tablas!W111*Tablas!CF111,""))), ""),IFERROR(IF(Cotización!$B$4 = "Temporal",IF(A111&lt;Cotización!$B$16,Tablas!Y111*Tablas!CF111,""),IF(Cotización!$B$4 = "Vitalicio",IF(A111&lt;Cotización!$B$16,Tablas!X111*Tablas!CF111,""),IF(A111&lt;Cotización!$B$16,Tablas!W111*Tablas!CF111,""))), "")-IFERROR(IF(Cotización!$B$4 = "Temporal",IF(A111&lt;Cotización!$B$16,Tablas!Y111*Tablas!CF111,""),IF(Cotización!$B$4 = "Vitalicio",IF(A111&lt;Cotización!$B$16,Tablas!X111*Tablas!CF111,""),IF(A111&lt;Cotización!$B$16,Tablas!W111*Tablas!CF111,""))), "")*(0.2)),"")</f>
        <v/>
      </c>
      <c r="H111" s="92">
        <f>IFERROR(IF(Cotización!$B$4="Temporal",Tablas!CG111*Tablas!AW111*Tablas!BK111*Cálculos!D111,IF(Cotización!$B$4="Vitalicio",Cálculos!D111*Tablas!AX111*Tablas!BJ111*Tablas!CG111,Tablas!CG111*D111*(Tablas!AY111*Tablas!BB111+Tablas!AY111*Tablas!AZ111)))," ")</f>
        <v>1.6989174020858987E-2</v>
      </c>
      <c r="I111" s="92">
        <f>IFERROR(IF(Cotización!$B$4="Temporal",Tablas!CG111*E111*Tablas!M111*Tablas!Y111,IF(Cotización!$B$4="Vitalicio",Cálculos!E111*Tablas!K111*Tablas!X111*Tablas!CG111,Tablas!CG111*E111*(Tablas!M111*Tablas!W111+Tablas!L111*Tablas!W111)))," ")</f>
        <v>6.8335755217914594E-4</v>
      </c>
      <c r="J111" s="92">
        <f>IFERROR(IF(Cotización!$B$4="Temporal",Tablas!CG111*F111*Tablas!BB111*Tablas!BK111,IF(Cotización!$B$4="Vitalicio",Tablas!CG111*F111*Tablas!BA111*Tablas!BJ111,Tablas!CG111*F111*(Tablas!BB111*Tablas!BK111+Tablas!AZ111*Tablas!BI111)))," ")</f>
        <v>7.3671737761945204E-3</v>
      </c>
      <c r="K111" s="92" t="str">
        <f>IFERROR((H111/G111)/(1-Tablas!CI111-Tablas!CJ111-Tablas!CK111),"")</f>
        <v/>
      </c>
      <c r="L111" s="92" t="str">
        <f>IFERROR((I111/G111)/(1-Tablas!CI111-Tablas!CJ111-Tablas!CK111), "")</f>
        <v/>
      </c>
      <c r="M111" s="92" t="str">
        <f>IFERROR((J111/G111)/(1-Tablas!CI111-Tablas!CJ111-Tablas!CK111), "")</f>
        <v/>
      </c>
      <c r="N111" s="92">
        <f t="shared" si="14"/>
        <v>0</v>
      </c>
      <c r="O111" s="92">
        <f>IFERROR(IF(Cotización!$B$4="Temporal",Tablas!CG111*Tablas!BR111*Tablas!CD111*Cálculos!D111,IF(Cotización!$B$4="Vitalicio",Tablas!CG111*Cálculos!D111*Tablas!BQ111*Tablas!CC111,Tablas!CG111*D111*(Tablas!BR111*Tablas!CD111+Tablas!BP111*Tablas!CB111)))," ")</f>
        <v>2.766763261733249E-4</v>
      </c>
      <c r="P111" s="92">
        <f>IFERROR(IF(Cotización!$B$4="Temporal",Tablas!CG111*E111*Tablas!AJ111*Tablas!AV111,IF(Cotización!$B$4="Vitalicio",Tablas!CG111*Cálculos!E111*Tablas!AI111*Tablas!AT111,Tablas!CG111*E111*(Tablas!AJ111*Tablas!AV111+Tablas!AH111*Tablas!AT111)))," ")</f>
        <v>1.7327473889393084E-6</v>
      </c>
      <c r="Q111" s="92">
        <f>IFERROR(IF(Cotización!$B$4="Temporal",Tablas!CG111*F111*Tablas!BU111*Tablas!CD111,IF(Cotización!$B$4="Vitalicio",Tablas!CG111*F111*Tablas!BT111*Tablas!CC111,Tablas!CG111*F111*(Tablas!BU111*Tablas!CD111+Tablas!BS111*Tablas!CB111)))," ")</f>
        <v>3.5760058905499222E-5</v>
      </c>
      <c r="R111" s="92" t="str">
        <f>IFERROR(IF(Cotización!$B$4 = "Temporal",IF(A111&lt;Cotización!$B$16,Tablas!AV111*Tablas!CF111,""),IF(Cotización!$B$4 = "Vitalicio",IF(A111&lt;Cotización!$B$16,Tablas!AU111*Tablas!CF111,""),IF(A111&lt;Cotización!$B$16,Tablas!AT111*Tablas!CF111,""))), "")</f>
        <v/>
      </c>
      <c r="S111" s="92" t="str">
        <f>IFERROR(K111*R111*Tablas!CF111,"")</f>
        <v/>
      </c>
      <c r="T111" s="92" t="str">
        <f t="shared" si="15"/>
        <v/>
      </c>
      <c r="U111" s="92" t="str">
        <f t="shared" si="16"/>
        <v/>
      </c>
      <c r="V111" s="92" t="str">
        <f t="shared" si="17"/>
        <v/>
      </c>
      <c r="W111" s="92" t="str">
        <f t="shared" si="18"/>
        <v/>
      </c>
      <c r="X111" s="92" t="str">
        <f t="shared" si="19"/>
        <v/>
      </c>
      <c r="Y111" s="92">
        <f t="shared" si="20"/>
        <v>0</v>
      </c>
      <c r="Z111" s="92">
        <f t="shared" si="21"/>
        <v>0</v>
      </c>
      <c r="AA111" s="92">
        <f>IFERROR(Z111/(IF(Cotización!$B$4="Temporal",Tablas!BR111*Tablas!CD111,IF(Cotización!$B$4="Vitalicio",Tablas!BQ111*Tablas!CC111,(Tablas!BR111*Tablas!CD111+Tablas!BP111*Tablas!CB111))))," ")</f>
        <v>0</v>
      </c>
      <c r="AB111" s="92">
        <f t="shared" si="22"/>
        <v>0</v>
      </c>
      <c r="AC111" s="92">
        <f t="shared" si="23"/>
        <v>0</v>
      </c>
      <c r="AD111" s="92" t="str">
        <f t="shared" si="24"/>
        <v/>
      </c>
    </row>
    <row r="112" spans="1:30" x14ac:dyDescent="0.3">
      <c r="A112" s="71">
        <v>109</v>
      </c>
      <c r="B112" s="71">
        <f t="shared" si="25"/>
        <v>110</v>
      </c>
      <c r="C112" s="71">
        <f t="shared" si="26"/>
        <v>0</v>
      </c>
      <c r="D112" s="72">
        <f>IFERROR(Cotización!$B$12,"")</f>
        <v>1000000</v>
      </c>
      <c r="E112" s="72">
        <f t="shared" si="27"/>
        <v>334376.85688991303</v>
      </c>
      <c r="F112" s="72">
        <f>IFERROR(IF(B112&lt;=110,D112*Tablas!CH112,""),"")</f>
        <v>2089999.9999999998</v>
      </c>
      <c r="G112" s="92" t="str">
        <f>IFERROR(IF(Cotización!$B$5 = "Hombre",IFERROR(IF(Cotización!$B$4 = "Temporal",IF(A112&lt;Cotización!$B$16,Tablas!Y112*Tablas!CF112,""),IF(Cotización!$B$4 = "Vitalicio",IF(A112&lt;Cotización!$B$16,Tablas!X112*Tablas!CF112,""),IF(A112&lt;Cotización!$B$16,Tablas!W112*Tablas!CF112,""))), ""),IFERROR(IF(Cotización!$B$4 = "Temporal",IF(A112&lt;Cotización!$B$16,Tablas!Y112*Tablas!CF112,""),IF(Cotización!$B$4 = "Vitalicio",IF(A112&lt;Cotización!$B$16,Tablas!X112*Tablas!CF112,""),IF(A112&lt;Cotización!$B$16,Tablas!W112*Tablas!CF112,""))), "")-IFERROR(IF(Cotización!$B$4 = "Temporal",IF(A112&lt;Cotización!$B$16,Tablas!Y112*Tablas!CF112,""),IF(Cotización!$B$4 = "Vitalicio",IF(A112&lt;Cotización!$B$16,Tablas!X112*Tablas!CF112,""),IF(A112&lt;Cotización!$B$16,Tablas!W112*Tablas!CF112,""))), "")*(0.2)),"")</f>
        <v/>
      </c>
      <c r="H112" s="92">
        <f>IFERROR(IF(Cotización!$B$4="Temporal",Tablas!CG112*Tablas!AW112*Tablas!BK112*Cálculos!D112,IF(Cotización!$B$4="Vitalicio",Cálculos!D112*Tablas!AX112*Tablas!BJ112*Tablas!CG112,Tablas!CG112*D112*(Tablas!AY112*Tablas!BB112+Tablas!AY112*Tablas!AZ112)))," ")</f>
        <v>1.2022330059070264E-2</v>
      </c>
      <c r="I112" s="92">
        <f>IFERROR(IF(Cotización!$B$4="Temporal",Tablas!CG112*E112*Tablas!M112*Tablas!Y112,IF(Cotización!$B$4="Vitalicio",Cálculos!E112*Tablas!K112*Tablas!X112*Tablas!CG112,Tablas!CG112*E112*(Tablas!M112*Tablas!W112+Tablas!L112*Tablas!W112)))," ")</f>
        <v>4.4033384083978804E-4</v>
      </c>
      <c r="J112" s="92">
        <f>IFERROR(IF(Cotización!$B$4="Temporal",Tablas!CG112*F112*Tablas!BB112*Tablas!BK112,IF(Cotización!$B$4="Vitalicio",Tablas!CG112*F112*Tablas!BA112*Tablas!BJ112,Tablas!CG112*F112*(Tablas!BB112*Tablas!BK112+Tablas!AZ112*Tablas!BI112)))," ")</f>
        <v>4.8017437540535182E-3</v>
      </c>
      <c r="K112" s="92" t="str">
        <f>IFERROR((H112/G112)/(1-Tablas!CI112-Tablas!CJ112-Tablas!CK112),"")</f>
        <v/>
      </c>
      <c r="L112" s="92" t="str">
        <f>IFERROR((I112/G112)/(1-Tablas!CI112-Tablas!CJ112-Tablas!CK112), "")</f>
        <v/>
      </c>
      <c r="M112" s="92" t="str">
        <f>IFERROR((J112/G112)/(1-Tablas!CI112-Tablas!CJ112-Tablas!CK112), "")</f>
        <v/>
      </c>
      <c r="N112" s="92">
        <f t="shared" si="14"/>
        <v>0</v>
      </c>
      <c r="O112" s="92">
        <f>IFERROR(IF(Cotización!$B$4="Temporal",Tablas!CG112*Tablas!BR112*Tablas!CD112*Cálculos!D112,IF(Cotización!$B$4="Vitalicio",Tablas!CG112*Cálculos!D112*Tablas!BQ112*Tablas!CC112,Tablas!CG112*D112*(Tablas!BR112*Tablas!CD112+Tablas!BP112*Tablas!CB112)))," ")</f>
        <v>8.2450589888488247E-5</v>
      </c>
      <c r="P112" s="92">
        <f>IFERROR(IF(Cotización!$B$4="Temporal",Tablas!CG112*E112*Tablas!AJ112*Tablas!AV112,IF(Cotización!$B$4="Vitalicio",Tablas!CG112*Cálculos!E112*Tablas!AI112*Tablas!AT112,Tablas!CG112*E112*(Tablas!AJ112*Tablas!AV112+Tablas!AH112*Tablas!AT112)))," ")</f>
        <v>4.7221393884535509E-7</v>
      </c>
      <c r="Q112" s="92">
        <f>IFERROR(IF(Cotización!$B$4="Temporal",Tablas!CG112*F112*Tablas!BU112*Tablas!CD112,IF(Cotización!$B$4="Vitalicio",Tablas!CG112*F112*Tablas!BT112*Tablas!CC112,Tablas!CG112*F112*(Tablas!BU112*Tablas!CD112+Tablas!BS112*Tablas!CB112)))," ")</f>
        <v>9.8535940311761931E-6</v>
      </c>
      <c r="R112" s="92" t="str">
        <f>IFERROR(IF(Cotización!$B$4 = "Temporal",IF(A112&lt;Cotización!$B$16,Tablas!AV112*Tablas!CF112,""),IF(Cotización!$B$4 = "Vitalicio",IF(A112&lt;Cotización!$B$16,Tablas!AU112*Tablas!CF112,""),IF(A112&lt;Cotización!$B$16,Tablas!AT112*Tablas!CF112,""))), "")</f>
        <v/>
      </c>
      <c r="S112" s="92" t="str">
        <f>IFERROR(K112*R112*Tablas!CF112,"")</f>
        <v/>
      </c>
      <c r="T112" s="92" t="str">
        <f t="shared" si="15"/>
        <v/>
      </c>
      <c r="U112" s="92" t="str">
        <f t="shared" si="16"/>
        <v/>
      </c>
      <c r="V112" s="92" t="str">
        <f t="shared" si="17"/>
        <v/>
      </c>
      <c r="W112" s="92" t="str">
        <f t="shared" si="18"/>
        <v/>
      </c>
      <c r="X112" s="92" t="str">
        <f t="shared" si="19"/>
        <v/>
      </c>
      <c r="Y112" s="92">
        <f t="shared" si="20"/>
        <v>0</v>
      </c>
      <c r="Z112" s="92">
        <f t="shared" si="21"/>
        <v>0</v>
      </c>
      <c r="AA112" s="92">
        <f>IFERROR(Z112/(IF(Cotización!$B$4="Temporal",Tablas!BR112*Tablas!CD112,IF(Cotización!$B$4="Vitalicio",Tablas!BQ112*Tablas!CC112,(Tablas!BR112*Tablas!CD112+Tablas!BP112*Tablas!CB112))))," ")</f>
        <v>0</v>
      </c>
      <c r="AB112" s="92">
        <f t="shared" si="22"/>
        <v>0</v>
      </c>
      <c r="AC112" s="92">
        <f t="shared" si="23"/>
        <v>0</v>
      </c>
      <c r="AD112" s="92" t="str">
        <f t="shared" si="24"/>
        <v/>
      </c>
    </row>
    <row r="113" spans="1:30" x14ac:dyDescent="0.3">
      <c r="A113" s="90">
        <v>110</v>
      </c>
      <c r="B113" s="90">
        <f t="shared" si="25"/>
        <v>111</v>
      </c>
      <c r="C113" s="90">
        <f t="shared" si="26"/>
        <v>0</v>
      </c>
      <c r="D113" s="91">
        <f>IFERROR(Cotización!$B$12,"")</f>
        <v>1000000</v>
      </c>
      <c r="E113" s="72">
        <f t="shared" si="27"/>
        <v>331033.0883210139</v>
      </c>
      <c r="F113" s="91" t="str">
        <f>IFERROR(IF(B113&lt;=110,D113*Tablas!CH113,""),"")</f>
        <v/>
      </c>
      <c r="G113" s="93" t="str">
        <f>IFERROR(IF(Cotización!$B$5 = "Hombre",IFERROR(IF(Cotización!$B$4 = "Temporal",IF(A113&lt;Cotización!$B$16,Tablas!Y113*Tablas!CF113,""),IF(Cotización!$B$4 = "Vitalicio",IF(A113&lt;Cotización!$B$16,Tablas!X113*Tablas!CF113,""),IF(A113&lt;Cotización!$B$16,Tablas!W113*Tablas!CF113,""))), ""),IFERROR(IF(Cotización!$B$4 = "Temporal",IF(A113&lt;Cotización!$B$16,Tablas!Y113*Tablas!CF113,""),IF(Cotización!$B$4 = "Vitalicio",IF(A113&lt;Cotización!$B$16,Tablas!X113*Tablas!CF113,""),IF(A113&lt;Cotización!$B$16,Tablas!W113*Tablas!CF113,""))), "")-IFERROR(IF(Cotización!$B$4 = "Temporal",IF(A113&lt;Cotización!$B$16,Tablas!Y113*Tablas!CF113,""),IF(Cotización!$B$4 = "Vitalicio",IF(A113&lt;Cotización!$B$16,Tablas!X113*Tablas!CF113,""),IF(A113&lt;Cotización!$B$16,Tablas!W113*Tablas!CF113,""))), "")*(0.2)),"")</f>
        <v/>
      </c>
      <c r="H113" s="93" t="str">
        <f>IFERROR(IF(Cotización!$B$4="Temporal",Tablas!CG113*Tablas!AW113*Tablas!BK113*Cálculos!D113,IF(Cotización!$B$4="Vitalicio",Cálculos!D113*Tablas!AX113*Tablas!BJ113*Tablas!CG113,Tablas!CG113*D113*(Tablas!AY113*Tablas!BB113+Tablas!AY113*Tablas!AZ113)))," ")</f>
        <v xml:space="preserve"> </v>
      </c>
      <c r="I113" s="93" t="str">
        <f>IFERROR(IF(Cotización!$B$4="Temporal",Tablas!CG113*E113*Tablas!M113*Tablas!Y113,IF(Cotización!$B$4="Vitalicio",Cálculos!E113*Tablas!K113*Tablas!X113*Tablas!CG113,Tablas!CG113*E113*(Tablas!M113*Tablas!W113+Tablas!L113*Tablas!W113)))," ")</f>
        <v xml:space="preserve"> </v>
      </c>
      <c r="J113" s="93" t="str">
        <f>IFERROR(IF(Cotización!$B$4="Temporal",Tablas!CG113*F113*Tablas!BB113*Tablas!BK113,IF(Cotización!$B$4="Vitalicio",Tablas!CG113*F113*Tablas!BA113*Tablas!BJ113,Tablas!CG113*F113*(Tablas!BB113*Tablas!BK113+Tablas!AZ113*Tablas!BI113)))," ")</f>
        <v xml:space="preserve"> </v>
      </c>
      <c r="K113" s="92" t="str">
        <f>IFERROR((H113/G113)/(1-Tablas!CI113-Tablas!CJ113-Tablas!CK113),"")</f>
        <v/>
      </c>
      <c r="L113" s="93" t="str">
        <f>IFERROR((I113/G113)/(1-Tablas!CI113-Tablas!CJ113-Tablas!CK113), "")</f>
        <v/>
      </c>
      <c r="M113" s="93" t="str">
        <f>IFERROR((J113/G113)/(1-Tablas!CI113-Tablas!CJ113-Tablas!CK113), "")</f>
        <v/>
      </c>
      <c r="N113" s="93">
        <f t="shared" si="14"/>
        <v>0</v>
      </c>
      <c r="O113" s="93" t="str">
        <f>IFERROR(IF(Cotización!$B$4="Temporal",Tablas!CG113*Tablas!BR113*Tablas!CD113*Cálculos!D113,IF(Cotización!$B$4="Vitalicio",Tablas!CG113*Cálculos!D113*Tablas!BQ113*Tablas!CC113,Tablas!CG113*D113*(Tablas!BR113*Tablas!CD113+Tablas!BP113*Tablas!CB113)))," ")</f>
        <v xml:space="preserve"> </v>
      </c>
      <c r="P113" s="93" t="str">
        <f>IFERROR(IF(Cotización!$B$4="Temporal",Tablas!CG113*E113*Tablas!AJ113*Tablas!AV113,IF(Cotización!$B$4="Vitalicio",Tablas!CG113*Cálculos!E113*Tablas!AI113*Tablas!AT113,Tablas!CG113*E113*(Tablas!AJ113*Tablas!AV113+Tablas!AH113*Tablas!AT113)))," ")</f>
        <v xml:space="preserve"> </v>
      </c>
      <c r="Q113" s="93" t="str">
        <f>IFERROR(IF(Cotización!$B$4="Temporal",Tablas!CG113*F113*Tablas!BU113*Tablas!CD113,IF(Cotización!$B$4="Vitalicio",Tablas!CG113*F113*Tablas!BT113*Tablas!CC113,Tablas!CG113*F113*(Tablas!BU113*Tablas!CD113+Tablas!BS113*Tablas!CB113)))," ")</f>
        <v xml:space="preserve"> </v>
      </c>
      <c r="R113" s="93" t="str">
        <f>IFERROR(IF(Cotización!$B$4 = "Temporal",IF(A113&lt;Cotización!$B$16,Tablas!AV113*Tablas!CF113,""),IF(Cotización!$B$4 = "Vitalicio",IF(A113&lt;Cotización!$B$16,Tablas!AU113*Tablas!CF113,""),IF(A113&lt;Cotización!$B$16,Tablas!AT113*Tablas!CF113,""))), "")</f>
        <v/>
      </c>
      <c r="S113" s="93" t="str">
        <f>IFERROR(K113*R113*Tablas!CF113,"")</f>
        <v/>
      </c>
      <c r="T113" s="93" t="str">
        <f t="shared" si="15"/>
        <v/>
      </c>
      <c r="U113" s="93" t="str">
        <f t="shared" si="16"/>
        <v/>
      </c>
      <c r="V113" s="93" t="str">
        <f t="shared" si="17"/>
        <v/>
      </c>
      <c r="W113" s="93" t="str">
        <f t="shared" si="18"/>
        <v/>
      </c>
      <c r="X113" s="93"/>
      <c r="Y113" s="93"/>
      <c r="Z113" s="93"/>
      <c r="AA113" s="93"/>
      <c r="AB113" s="93"/>
      <c r="AC113" s="93"/>
      <c r="AD113" s="93"/>
    </row>
  </sheetData>
  <mergeCells count="6">
    <mergeCell ref="V1:Y1"/>
    <mergeCell ref="Z1:AC1"/>
    <mergeCell ref="O1:R1"/>
    <mergeCell ref="A1:C1"/>
    <mergeCell ref="G1:N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Bienvenidos</vt:lpstr>
      <vt:lpstr>Cotización</vt:lpstr>
      <vt:lpstr>Tablas</vt:lpstr>
      <vt:lpstr>Cálculos</vt:lpstr>
      <vt:lpstr>Edad</vt:lpstr>
      <vt:lpstr>Genéro</vt:lpstr>
      <vt:lpstr>Incremento__de_la_SA</vt:lpstr>
      <vt:lpstr>Plazo_de__pago_de_primas</vt:lpstr>
      <vt:lpstr>Plazo_del__seguro</vt:lpstr>
      <vt:lpstr>Tipo_de__moneda</vt:lpstr>
      <vt:lpstr>Tipo_de_incremento__de_la_SA</vt:lpstr>
      <vt:lpstr>Tipo_de_tasa</vt:lpstr>
      <vt:lpstr>Tipos_de__seguro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pacheco</dc:creator>
  <cp:lastModifiedBy>Cit pacheco</cp:lastModifiedBy>
  <dcterms:created xsi:type="dcterms:W3CDTF">2021-02-01T03:11:53Z</dcterms:created>
  <dcterms:modified xsi:type="dcterms:W3CDTF">2021-02-06T05:53:23Z</dcterms:modified>
</cp:coreProperties>
</file>