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queryTables/queryTable2.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1.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xml" ContentType="application/vnd.openxmlformats-officedocument.themeOverrid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3.xml" ContentType="application/vnd.openxmlformats-officedocument.themeOverrid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643" firstSheet="1" activeTab="5"/>
  </bookViews>
  <sheets>
    <sheet name="Германия расчет" sheetId="1" r:id="rId1"/>
    <sheet name="Германия рождаемость" sheetId="5" r:id="rId2"/>
    <sheet name="Германия описание" sheetId="2" r:id="rId3"/>
    <sheet name="Либерия расчет" sheetId="3" r:id="rId4"/>
    <sheet name="Либерия рождаемость" sheetId="6" r:id="rId5"/>
    <sheet name="Либерия описание" sheetId="4" r:id="rId6"/>
  </sheets>
  <externalReferences>
    <externalReference r:id="rId7"/>
  </externalReferences>
  <definedNames>
    <definedName name="germany_population" localSheetId="0">'Германия расчет'!$A$63:$M$198</definedName>
    <definedName name="liberia_population" localSheetId="3">'Либерия расчет'!$A$1:$M$123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0" i="6" l="1"/>
  <c r="G151" i="6"/>
  <c r="G152" i="6"/>
  <c r="G153" i="6"/>
  <c r="G154" i="6"/>
  <c r="G155" i="6"/>
  <c r="G156" i="6"/>
  <c r="G143" i="6"/>
  <c r="G144" i="6"/>
  <c r="G145" i="6"/>
  <c r="G146" i="6"/>
  <c r="G147" i="6"/>
  <c r="G148" i="6"/>
  <c r="G149" i="6"/>
  <c r="U89" i="6"/>
  <c r="U90" i="6"/>
  <c r="U91" i="6"/>
  <c r="U92" i="6"/>
  <c r="U93" i="6"/>
  <c r="U94" i="6"/>
  <c r="U95" i="6"/>
  <c r="U96" i="6"/>
  <c r="U97" i="6"/>
  <c r="U98" i="6"/>
  <c r="U99" i="6"/>
  <c r="U88"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57" i="6"/>
  <c r="G158" i="6"/>
  <c r="G159" i="6"/>
  <c r="G160" i="6"/>
  <c r="G161" i="6"/>
  <c r="G162" i="6"/>
  <c r="G163" i="6"/>
  <c r="G164" i="6"/>
  <c r="G165" i="6"/>
  <c r="G166" i="6"/>
  <c r="G167" i="6"/>
  <c r="G168" i="6"/>
  <c r="G169" i="6"/>
  <c r="G170" i="6"/>
  <c r="G87" i="6"/>
  <c r="J150" i="6"/>
  <c r="J157" i="6"/>
  <c r="J164" i="6"/>
  <c r="J143" i="6"/>
  <c r="J136" i="6"/>
  <c r="J129" i="6"/>
  <c r="J122" i="6"/>
  <c r="J115" i="6"/>
  <c r="J108" i="6"/>
  <c r="J101" i="6"/>
  <c r="J94" i="6"/>
  <c r="J87" i="6"/>
  <c r="D170" i="6"/>
  <c r="E170" i="6" s="1"/>
  <c r="D169" i="6"/>
  <c r="E169" i="6" s="1"/>
  <c r="D168" i="6"/>
  <c r="E168" i="6" s="1"/>
  <c r="D167" i="6"/>
  <c r="E167" i="6" s="1"/>
  <c r="D166" i="6"/>
  <c r="E166" i="6" s="1"/>
  <c r="D165" i="6"/>
  <c r="E165" i="6" s="1"/>
  <c r="D164" i="6"/>
  <c r="D163" i="6"/>
  <c r="D162" i="6"/>
  <c r="E162" i="6" s="1"/>
  <c r="D161" i="6"/>
  <c r="E161" i="6" s="1"/>
  <c r="D160" i="6"/>
  <c r="E160" i="6" s="1"/>
  <c r="D159" i="6"/>
  <c r="E159" i="6" s="1"/>
  <c r="D158" i="6"/>
  <c r="E158" i="6" s="1"/>
  <c r="D157" i="6"/>
  <c r="E157" i="6" s="1"/>
  <c r="D156" i="6"/>
  <c r="E156" i="6" s="1"/>
  <c r="D155" i="6"/>
  <c r="E155" i="6" s="1"/>
  <c r="D154" i="6"/>
  <c r="E154" i="6" s="1"/>
  <c r="D153" i="6"/>
  <c r="E153" i="6" s="1"/>
  <c r="D152" i="6"/>
  <c r="E152" i="6" s="1"/>
  <c r="D151" i="6"/>
  <c r="E151" i="6" s="1"/>
  <c r="D150" i="6"/>
  <c r="D149" i="6"/>
  <c r="E149" i="6" s="1"/>
  <c r="D148" i="6"/>
  <c r="E148" i="6" s="1"/>
  <c r="D147" i="6"/>
  <c r="E147" i="6" s="1"/>
  <c r="D146" i="6"/>
  <c r="E146" i="6" s="1"/>
  <c r="D145" i="6"/>
  <c r="E145" i="6" s="1"/>
  <c r="D144" i="6"/>
  <c r="E144" i="6" s="1"/>
  <c r="D143" i="6"/>
  <c r="E143" i="6" s="1"/>
  <c r="D142" i="6"/>
  <c r="E142" i="6" s="1"/>
  <c r="D141" i="6"/>
  <c r="E141" i="6" s="1"/>
  <c r="D140" i="6"/>
  <c r="E140" i="6" s="1"/>
  <c r="D139" i="6"/>
  <c r="E139" i="6" s="1"/>
  <c r="D138" i="6"/>
  <c r="E138" i="6" s="1"/>
  <c r="D137" i="6"/>
  <c r="E137" i="6" s="1"/>
  <c r="D136" i="6"/>
  <c r="E136" i="6" s="1"/>
  <c r="D135" i="6"/>
  <c r="E135" i="6" s="1"/>
  <c r="D134" i="6"/>
  <c r="E134" i="6" s="1"/>
  <c r="D133" i="6"/>
  <c r="E133" i="6" s="1"/>
  <c r="D132" i="6"/>
  <c r="E132" i="6" s="1"/>
  <c r="D131" i="6"/>
  <c r="E131" i="6" s="1"/>
  <c r="D130" i="6"/>
  <c r="E130" i="6" s="1"/>
  <c r="D129" i="6"/>
  <c r="E129" i="6" s="1"/>
  <c r="D128" i="6"/>
  <c r="E128" i="6" s="1"/>
  <c r="D127" i="6"/>
  <c r="E127" i="6" s="1"/>
  <c r="D126" i="6"/>
  <c r="E126" i="6" s="1"/>
  <c r="D125" i="6"/>
  <c r="E125" i="6" s="1"/>
  <c r="D124" i="6"/>
  <c r="E124" i="6" s="1"/>
  <c r="D123" i="6"/>
  <c r="E123" i="6" s="1"/>
  <c r="D122" i="6"/>
  <c r="E122" i="6" s="1"/>
  <c r="D121" i="6"/>
  <c r="E121" i="6" s="1"/>
  <c r="D120" i="6"/>
  <c r="E120" i="6" s="1"/>
  <c r="D119" i="6"/>
  <c r="E119" i="6" s="1"/>
  <c r="D118" i="6"/>
  <c r="E118" i="6" s="1"/>
  <c r="D117" i="6"/>
  <c r="E117" i="6" s="1"/>
  <c r="D116" i="6"/>
  <c r="D115" i="6"/>
  <c r="E115" i="6" s="1"/>
  <c r="D114" i="6"/>
  <c r="E114" i="6" s="1"/>
  <c r="D113" i="6"/>
  <c r="E113" i="6" s="1"/>
  <c r="D112" i="6"/>
  <c r="E112" i="6" s="1"/>
  <c r="D111" i="6"/>
  <c r="E111" i="6" s="1"/>
  <c r="D110" i="6"/>
  <c r="E110" i="6" s="1"/>
  <c r="D109" i="6"/>
  <c r="E109" i="6" s="1"/>
  <c r="D108" i="6"/>
  <c r="D107" i="6"/>
  <c r="E107" i="6" s="1"/>
  <c r="D106" i="6"/>
  <c r="E106" i="6" s="1"/>
  <c r="D105" i="6"/>
  <c r="E105" i="6" s="1"/>
  <c r="D104" i="6"/>
  <c r="E104" i="6" s="1"/>
  <c r="D103" i="6"/>
  <c r="D102" i="6"/>
  <c r="E102" i="6" s="1"/>
  <c r="D101" i="6"/>
  <c r="E101" i="6" s="1"/>
  <c r="D100" i="6"/>
  <c r="E100" i="6" s="1"/>
  <c r="D99" i="6"/>
  <c r="E99" i="6" s="1"/>
  <c r="D98" i="6"/>
  <c r="E98" i="6" s="1"/>
  <c r="D97" i="6"/>
  <c r="E97" i="6" s="1"/>
  <c r="D96" i="6"/>
  <c r="E96" i="6" s="1"/>
  <c r="D95" i="6"/>
  <c r="E95" i="6" s="1"/>
  <c r="D94" i="6"/>
  <c r="D93" i="6"/>
  <c r="E93" i="6" s="1"/>
  <c r="D92" i="6"/>
  <c r="E92" i="6" s="1"/>
  <c r="D91" i="6"/>
  <c r="E91" i="6" s="1"/>
  <c r="D90" i="6"/>
  <c r="E90" i="6" s="1"/>
  <c r="D89" i="6"/>
  <c r="E89" i="6" s="1"/>
  <c r="D88" i="6"/>
  <c r="E88" i="6" s="1"/>
  <c r="D87" i="6"/>
  <c r="E87" i="6" s="1"/>
  <c r="F60" i="6"/>
  <c r="G60" i="6" s="1"/>
  <c r="F61" i="6"/>
  <c r="G61" i="6" s="1"/>
  <c r="F62" i="6"/>
  <c r="G62" i="6" s="1"/>
  <c r="F63" i="6"/>
  <c r="G63" i="6" s="1"/>
  <c r="F64" i="6"/>
  <c r="G64" i="6" s="1"/>
  <c r="F65" i="6"/>
  <c r="G65" i="6" s="1"/>
  <c r="F66" i="6"/>
  <c r="G66" i="6" s="1"/>
  <c r="F67" i="6"/>
  <c r="G67" i="6" s="1"/>
  <c r="F68" i="6"/>
  <c r="G68" i="6" s="1"/>
  <c r="F69" i="6"/>
  <c r="G69" i="6" s="1"/>
  <c r="F70" i="6"/>
  <c r="G70" i="6" s="1"/>
  <c r="F71" i="6"/>
  <c r="G71" i="6" s="1"/>
  <c r="F72" i="6"/>
  <c r="G72" i="6" s="1"/>
  <c r="F59" i="6"/>
  <c r="G59" i="6" s="1"/>
  <c r="X130" i="5"/>
  <c r="X131" i="5"/>
  <c r="X132" i="5"/>
  <c r="X133" i="5"/>
  <c r="X134" i="5"/>
  <c r="X135" i="5"/>
  <c r="X136" i="5"/>
  <c r="X137" i="5"/>
  <c r="X138" i="5"/>
  <c r="X139" i="5"/>
  <c r="X140" i="5"/>
  <c r="X129" i="5"/>
  <c r="P55" i="5"/>
  <c r="V117" i="6" l="1"/>
  <c r="U111" i="6"/>
  <c r="V128" i="6"/>
  <c r="H91" i="6"/>
  <c r="H99" i="6"/>
  <c r="H106" i="6"/>
  <c r="H138" i="6"/>
  <c r="H162" i="6"/>
  <c r="H146" i="6"/>
  <c r="H98" i="6"/>
  <c r="H155" i="6"/>
  <c r="H124" i="6"/>
  <c r="H140" i="6"/>
  <c r="H148" i="6"/>
  <c r="H156" i="6"/>
  <c r="H102" i="6"/>
  <c r="H110" i="6"/>
  <c r="H118" i="6"/>
  <c r="H126" i="6"/>
  <c r="H142" i="6"/>
  <c r="H95" i="6"/>
  <c r="H93" i="6"/>
  <c r="H109" i="6"/>
  <c r="H101" i="6"/>
  <c r="H117" i="6"/>
  <c r="H125" i="6"/>
  <c r="H133" i="6"/>
  <c r="H149" i="6"/>
  <c r="Q59" i="6"/>
  <c r="M69" i="6"/>
  <c r="H159" i="6"/>
  <c r="I157" i="6"/>
  <c r="I101" i="6"/>
  <c r="H104" i="6"/>
  <c r="H112" i="6"/>
  <c r="H120" i="6"/>
  <c r="H128" i="6"/>
  <c r="H136" i="6"/>
  <c r="H144" i="6"/>
  <c r="H158" i="6"/>
  <c r="H107" i="6"/>
  <c r="H123" i="6"/>
  <c r="H131" i="6"/>
  <c r="H147" i="6"/>
  <c r="H96" i="6"/>
  <c r="H119" i="6"/>
  <c r="H127" i="6"/>
  <c r="H135" i="6"/>
  <c r="H151" i="6"/>
  <c r="H165" i="6"/>
  <c r="H89" i="6"/>
  <c r="H121" i="6"/>
  <c r="H145" i="6"/>
  <c r="H160" i="6"/>
  <c r="H168" i="6"/>
  <c r="H105" i="6"/>
  <c r="H113" i="6"/>
  <c r="H129" i="6"/>
  <c r="H153" i="6"/>
  <c r="H167" i="6"/>
  <c r="H92" i="6"/>
  <c r="H100" i="6"/>
  <c r="H161" i="6"/>
  <c r="H169" i="6"/>
  <c r="H88" i="6"/>
  <c r="H90" i="6"/>
  <c r="H97" i="6"/>
  <c r="H114" i="6"/>
  <c r="H111" i="6"/>
  <c r="H115" i="6"/>
  <c r="H122" i="6"/>
  <c r="H132" i="6"/>
  <c r="H130" i="6"/>
  <c r="H134" i="6"/>
  <c r="H139" i="6"/>
  <c r="H137" i="6"/>
  <c r="H141" i="6"/>
  <c r="H143" i="6"/>
  <c r="H154" i="6"/>
  <c r="H152" i="6"/>
  <c r="H157" i="6"/>
  <c r="H166" i="6"/>
  <c r="H170" i="6"/>
  <c r="E163" i="6"/>
  <c r="H163" i="6" s="1"/>
  <c r="I164" i="6"/>
  <c r="I108" i="6"/>
  <c r="E103" i="6"/>
  <c r="H103" i="6" s="1"/>
  <c r="I150" i="6"/>
  <c r="I94" i="6"/>
  <c r="I115" i="6"/>
  <c r="H87" i="6"/>
  <c r="I136" i="6"/>
  <c r="I87" i="6"/>
  <c r="E116" i="6"/>
  <c r="H116" i="6" s="1"/>
  <c r="I143" i="6"/>
  <c r="E108" i="6"/>
  <c r="H108" i="6" s="1"/>
  <c r="I129" i="6"/>
  <c r="E164" i="6"/>
  <c r="H164" i="6" s="1"/>
  <c r="I122" i="6"/>
  <c r="E94" i="6"/>
  <c r="H94" i="6" s="1"/>
  <c r="E150" i="6"/>
  <c r="H150" i="6" s="1"/>
  <c r="M59" i="6"/>
  <c r="E74" i="6"/>
  <c r="W151" i="5"/>
  <c r="K136" i="6" l="1"/>
  <c r="K108" i="6"/>
  <c r="K122" i="6"/>
  <c r="K129" i="6"/>
  <c r="K101" i="6"/>
  <c r="K143" i="6"/>
  <c r="K115" i="6"/>
  <c r="K87" i="6"/>
  <c r="K94" i="6"/>
  <c r="K150" i="6"/>
  <c r="K157" i="6"/>
  <c r="K164" i="6"/>
  <c r="G130" i="5" l="1"/>
  <c r="G131" i="5"/>
  <c r="G132" i="5"/>
  <c r="G133" i="5"/>
  <c r="G134" i="5"/>
  <c r="G135" i="5"/>
  <c r="G129" i="5"/>
  <c r="J136" i="5"/>
  <c r="J143" i="5"/>
  <c r="J150" i="5"/>
  <c r="J157" i="5"/>
  <c r="J164" i="5"/>
  <c r="J171" i="5"/>
  <c r="J178" i="5"/>
  <c r="J185" i="5"/>
  <c r="J192" i="5"/>
  <c r="J199" i="5"/>
  <c r="J206" i="5"/>
  <c r="J129"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D164" i="5"/>
  <c r="E164" i="5" s="1"/>
  <c r="D165" i="5"/>
  <c r="E165" i="5" s="1"/>
  <c r="D166" i="5"/>
  <c r="E166" i="5" s="1"/>
  <c r="D167" i="5"/>
  <c r="E167" i="5" s="1"/>
  <c r="D168" i="5"/>
  <c r="E168" i="5" s="1"/>
  <c r="D169" i="5"/>
  <c r="E169" i="5" s="1"/>
  <c r="D170" i="5"/>
  <c r="E170" i="5" s="1"/>
  <c r="D171" i="5"/>
  <c r="E171" i="5" s="1"/>
  <c r="D172" i="5"/>
  <c r="E172" i="5" s="1"/>
  <c r="D173" i="5"/>
  <c r="E173" i="5" s="1"/>
  <c r="D174" i="5"/>
  <c r="E174" i="5" s="1"/>
  <c r="D175" i="5"/>
  <c r="E175" i="5" s="1"/>
  <c r="D176" i="5"/>
  <c r="E176" i="5" s="1"/>
  <c r="D177" i="5"/>
  <c r="E177" i="5" s="1"/>
  <c r="D178" i="5"/>
  <c r="D179" i="5"/>
  <c r="E179" i="5" s="1"/>
  <c r="D180" i="5"/>
  <c r="E180" i="5" s="1"/>
  <c r="D181" i="5"/>
  <c r="E181" i="5" s="1"/>
  <c r="D182" i="5"/>
  <c r="E182" i="5" s="1"/>
  <c r="D183" i="5"/>
  <c r="E183" i="5" s="1"/>
  <c r="D184" i="5"/>
  <c r="E184" i="5" s="1"/>
  <c r="D185" i="5"/>
  <c r="D186" i="5"/>
  <c r="E186" i="5" s="1"/>
  <c r="D187" i="5"/>
  <c r="E187" i="5" s="1"/>
  <c r="D188" i="5"/>
  <c r="E188" i="5" s="1"/>
  <c r="D189" i="5"/>
  <c r="E189" i="5" s="1"/>
  <c r="D190" i="5"/>
  <c r="E190" i="5" s="1"/>
  <c r="D191" i="5"/>
  <c r="E191" i="5" s="1"/>
  <c r="D192" i="5"/>
  <c r="E192" i="5" s="1"/>
  <c r="D193" i="5"/>
  <c r="E193" i="5" s="1"/>
  <c r="D194" i="5"/>
  <c r="E194" i="5" s="1"/>
  <c r="D195" i="5"/>
  <c r="E195" i="5" s="1"/>
  <c r="D196" i="5"/>
  <c r="E196" i="5" s="1"/>
  <c r="D197" i="5"/>
  <c r="E197" i="5" s="1"/>
  <c r="D198" i="5"/>
  <c r="E198" i="5" s="1"/>
  <c r="D199" i="5"/>
  <c r="D200" i="5"/>
  <c r="E200" i="5" s="1"/>
  <c r="D201" i="5"/>
  <c r="E201" i="5" s="1"/>
  <c r="D202" i="5"/>
  <c r="E202" i="5" s="1"/>
  <c r="D203" i="5"/>
  <c r="E203" i="5" s="1"/>
  <c r="D204" i="5"/>
  <c r="E204" i="5" s="1"/>
  <c r="D205" i="5"/>
  <c r="E205" i="5" s="1"/>
  <c r="D206" i="5"/>
  <c r="E206" i="5" s="1"/>
  <c r="D207" i="5"/>
  <c r="E207" i="5" s="1"/>
  <c r="D208" i="5"/>
  <c r="E208" i="5" s="1"/>
  <c r="D209" i="5"/>
  <c r="E209" i="5" s="1"/>
  <c r="D210" i="5"/>
  <c r="E210" i="5" s="1"/>
  <c r="D211" i="5"/>
  <c r="E211" i="5" s="1"/>
  <c r="D212" i="5"/>
  <c r="E212" i="5" s="1"/>
  <c r="G143" i="5"/>
  <c r="G144" i="5"/>
  <c r="G145" i="5"/>
  <c r="G146" i="5"/>
  <c r="G147" i="5"/>
  <c r="G148" i="5"/>
  <c r="G149" i="5"/>
  <c r="G150" i="5"/>
  <c r="G151" i="5"/>
  <c r="G152" i="5"/>
  <c r="G153" i="5"/>
  <c r="G154" i="5"/>
  <c r="G155" i="5"/>
  <c r="G156" i="5"/>
  <c r="G157" i="5"/>
  <c r="G158" i="5"/>
  <c r="G159" i="5"/>
  <c r="G160" i="5"/>
  <c r="G161" i="5"/>
  <c r="G162" i="5"/>
  <c r="G163" i="5"/>
  <c r="D143" i="5"/>
  <c r="E143" i="5" s="1"/>
  <c r="D144" i="5"/>
  <c r="E144" i="5" s="1"/>
  <c r="D145" i="5"/>
  <c r="E145" i="5" s="1"/>
  <c r="D146" i="5"/>
  <c r="E146" i="5" s="1"/>
  <c r="D147" i="5"/>
  <c r="E147" i="5" s="1"/>
  <c r="D148" i="5"/>
  <c r="E148" i="5" s="1"/>
  <c r="D149" i="5"/>
  <c r="E149" i="5" s="1"/>
  <c r="D150" i="5"/>
  <c r="E150" i="5" s="1"/>
  <c r="D151" i="5"/>
  <c r="E151" i="5" s="1"/>
  <c r="D152" i="5"/>
  <c r="E152" i="5" s="1"/>
  <c r="D153" i="5"/>
  <c r="E153" i="5" s="1"/>
  <c r="D154" i="5"/>
  <c r="E154" i="5" s="1"/>
  <c r="D155" i="5"/>
  <c r="E155" i="5" s="1"/>
  <c r="D156" i="5"/>
  <c r="E156" i="5" s="1"/>
  <c r="D157" i="5"/>
  <c r="D158" i="5"/>
  <c r="E158" i="5" s="1"/>
  <c r="D159" i="5"/>
  <c r="E159" i="5" s="1"/>
  <c r="D160" i="5"/>
  <c r="E160" i="5" s="1"/>
  <c r="D161" i="5"/>
  <c r="E161" i="5" s="1"/>
  <c r="D162" i="5"/>
  <c r="E162" i="5" s="1"/>
  <c r="D163" i="5"/>
  <c r="E163" i="5" s="1"/>
  <c r="G136" i="5"/>
  <c r="G137" i="5"/>
  <c r="G138" i="5"/>
  <c r="G139" i="5"/>
  <c r="G140" i="5"/>
  <c r="G141" i="5"/>
  <c r="G142" i="5"/>
  <c r="D142" i="5"/>
  <c r="E142" i="5" s="1"/>
  <c r="D130" i="5"/>
  <c r="E130" i="5" s="1"/>
  <c r="D131" i="5"/>
  <c r="E131" i="5" s="1"/>
  <c r="D132" i="5"/>
  <c r="E132" i="5" s="1"/>
  <c r="D133" i="5"/>
  <c r="E133" i="5" s="1"/>
  <c r="D134" i="5"/>
  <c r="E134" i="5" s="1"/>
  <c r="D135" i="5"/>
  <c r="E135" i="5" s="1"/>
  <c r="D136" i="5"/>
  <c r="D137" i="5"/>
  <c r="E137" i="5" s="1"/>
  <c r="D138" i="5"/>
  <c r="E138" i="5" s="1"/>
  <c r="D139" i="5"/>
  <c r="E139" i="5" s="1"/>
  <c r="D140" i="5"/>
  <c r="E140" i="5" s="1"/>
  <c r="D141" i="5"/>
  <c r="E141" i="5" s="1"/>
  <c r="D129" i="5"/>
  <c r="E129" i="5" s="1"/>
  <c r="I120" i="5"/>
  <c r="P56" i="5"/>
  <c r="P57" i="5"/>
  <c r="P58" i="5"/>
  <c r="P59" i="5"/>
  <c r="P60" i="5"/>
  <c r="P61" i="5"/>
  <c r="P62" i="5"/>
  <c r="P63" i="5"/>
  <c r="P64" i="5"/>
  <c r="P65" i="5"/>
  <c r="P66" i="5"/>
  <c r="P67" i="5"/>
  <c r="P68" i="5"/>
  <c r="T57" i="5"/>
  <c r="Q61" i="5" s="1"/>
  <c r="S57" i="5"/>
  <c r="E60" i="5"/>
  <c r="G60" i="5" s="1"/>
  <c r="E124" i="5"/>
  <c r="G124" i="5" s="1"/>
  <c r="E61" i="5"/>
  <c r="E62" i="5"/>
  <c r="E63" i="5"/>
  <c r="E64" i="5"/>
  <c r="E65" i="5"/>
  <c r="G65" i="5" s="1"/>
  <c r="E66" i="5"/>
  <c r="E67" i="5"/>
  <c r="E68" i="5"/>
  <c r="E69" i="5"/>
  <c r="E70" i="5"/>
  <c r="G70" i="5" s="1"/>
  <c r="E71" i="5"/>
  <c r="E72" i="5"/>
  <c r="E73" i="5"/>
  <c r="E74" i="5"/>
  <c r="E75" i="5"/>
  <c r="G75" i="5" s="1"/>
  <c r="E76" i="5"/>
  <c r="E77" i="5"/>
  <c r="E78" i="5"/>
  <c r="E79" i="5"/>
  <c r="E80" i="5"/>
  <c r="G80" i="5" s="1"/>
  <c r="E81" i="5"/>
  <c r="E82" i="5"/>
  <c r="E83" i="5"/>
  <c r="E84" i="5"/>
  <c r="E85" i="5"/>
  <c r="G85" i="5" s="1"/>
  <c r="E86" i="5"/>
  <c r="E87" i="5"/>
  <c r="E88" i="5"/>
  <c r="E89" i="5"/>
  <c r="E90" i="5"/>
  <c r="G90" i="5" s="1"/>
  <c r="E91" i="5"/>
  <c r="E92" i="5"/>
  <c r="E93" i="5"/>
  <c r="E94" i="5"/>
  <c r="E95" i="5"/>
  <c r="G95" i="5" s="1"/>
  <c r="E96" i="5"/>
  <c r="E97" i="5"/>
  <c r="E98" i="5"/>
  <c r="E99" i="5"/>
  <c r="E100" i="5"/>
  <c r="G100" i="5" s="1"/>
  <c r="E101" i="5"/>
  <c r="E102" i="5"/>
  <c r="E103" i="5"/>
  <c r="E104" i="5"/>
  <c r="E105" i="5"/>
  <c r="G105" i="5" s="1"/>
  <c r="E106" i="5"/>
  <c r="E107" i="5"/>
  <c r="E108" i="5"/>
  <c r="E109" i="5"/>
  <c r="E110" i="5"/>
  <c r="G110" i="5" s="1"/>
  <c r="E111" i="5"/>
  <c r="E112" i="5"/>
  <c r="E113" i="5"/>
  <c r="E114" i="5"/>
  <c r="E115" i="5"/>
  <c r="G115" i="5" s="1"/>
  <c r="E116" i="5"/>
  <c r="E117" i="5"/>
  <c r="E118" i="5"/>
  <c r="E119" i="5"/>
  <c r="E120" i="5"/>
  <c r="G120" i="5" s="1"/>
  <c r="E121" i="5"/>
  <c r="G121" i="5" s="1"/>
  <c r="E122" i="5"/>
  <c r="G122" i="5" s="1"/>
  <c r="E123" i="5"/>
  <c r="G123" i="5" s="1"/>
  <c r="U60" i="5" l="1"/>
  <c r="H129" i="5"/>
  <c r="H161" i="5"/>
  <c r="H212" i="5"/>
  <c r="H196" i="5"/>
  <c r="H188" i="5"/>
  <c r="H180" i="5"/>
  <c r="H164" i="5"/>
  <c r="H133" i="5"/>
  <c r="H141" i="5"/>
  <c r="H151" i="5"/>
  <c r="H143" i="5"/>
  <c r="H140" i="5"/>
  <c r="H208" i="5"/>
  <c r="H176" i="5"/>
  <c r="H206" i="5"/>
  <c r="H198" i="5"/>
  <c r="H190" i="5"/>
  <c r="H182" i="5"/>
  <c r="H174" i="5"/>
  <c r="H166" i="5"/>
  <c r="H139" i="5"/>
  <c r="H138" i="5"/>
  <c r="H211" i="5"/>
  <c r="H203" i="5"/>
  <c r="H195" i="5"/>
  <c r="H187" i="5"/>
  <c r="H179" i="5"/>
  <c r="H171" i="5"/>
  <c r="H137" i="5"/>
  <c r="H210" i="5"/>
  <c r="H202" i="5"/>
  <c r="H194" i="5"/>
  <c r="H186" i="5"/>
  <c r="H170" i="5"/>
  <c r="H154" i="5"/>
  <c r="H200" i="5"/>
  <c r="H184" i="5"/>
  <c r="H168" i="5"/>
  <c r="H152" i="5"/>
  <c r="H207" i="5"/>
  <c r="H191" i="5"/>
  <c r="H183" i="5"/>
  <c r="H175" i="5"/>
  <c r="H167" i="5"/>
  <c r="H132" i="5"/>
  <c r="H158" i="5"/>
  <c r="I178" i="5"/>
  <c r="H209" i="5"/>
  <c r="H201" i="5"/>
  <c r="H193" i="5"/>
  <c r="I185" i="5"/>
  <c r="H177" i="5"/>
  <c r="H169" i="5"/>
  <c r="H204" i="5"/>
  <c r="H172" i="5"/>
  <c r="I192" i="5"/>
  <c r="I199" i="5"/>
  <c r="I136" i="5"/>
  <c r="H156" i="5"/>
  <c r="H205" i="5"/>
  <c r="H197" i="5"/>
  <c r="H189" i="5"/>
  <c r="H181" i="5"/>
  <c r="H173" i="5"/>
  <c r="H165" i="5"/>
  <c r="H192" i="5"/>
  <c r="E136" i="5"/>
  <c r="H136" i="5" s="1"/>
  <c r="H130" i="5"/>
  <c r="H131" i="5"/>
  <c r="I171" i="5"/>
  <c r="H145" i="5"/>
  <c r="I164" i="5"/>
  <c r="E178" i="5"/>
  <c r="H178" i="5" s="1"/>
  <c r="E185" i="5"/>
  <c r="H185" i="5" s="1"/>
  <c r="I206" i="5"/>
  <c r="H134" i="5"/>
  <c r="I157" i="5"/>
  <c r="H142" i="5"/>
  <c r="E199" i="5"/>
  <c r="H199" i="5" s="1"/>
  <c r="H163" i="5"/>
  <c r="H135" i="5"/>
  <c r="H162" i="5"/>
  <c r="H160" i="5"/>
  <c r="H159" i="5"/>
  <c r="H155" i="5"/>
  <c r="H153" i="5"/>
  <c r="H150" i="5"/>
  <c r="I150" i="5"/>
  <c r="E157" i="5"/>
  <c r="H157" i="5" s="1"/>
  <c r="H149" i="5"/>
  <c r="H148" i="5"/>
  <c r="H147" i="5"/>
  <c r="H146" i="5"/>
  <c r="H144" i="5"/>
  <c r="I143" i="5"/>
  <c r="I129" i="5"/>
  <c r="Q57" i="5"/>
  <c r="Q65" i="5"/>
  <c r="Q56" i="5"/>
  <c r="Q58" i="5"/>
  <c r="Q66" i="5"/>
  <c r="Q64" i="5"/>
  <c r="Q63" i="5"/>
  <c r="Q62" i="5"/>
  <c r="Q60" i="5"/>
  <c r="Q67" i="5"/>
  <c r="Q68" i="5"/>
  <c r="Q59" i="5"/>
  <c r="V64" i="5"/>
  <c r="Q55" i="5"/>
  <c r="K129" i="5" l="1"/>
  <c r="K192" i="5"/>
  <c r="K206" i="5"/>
  <c r="K171" i="5"/>
  <c r="K164" i="5"/>
  <c r="K185" i="5"/>
  <c r="K178" i="5"/>
  <c r="K199" i="5"/>
  <c r="K136" i="5"/>
  <c r="U62" i="5"/>
  <c r="K157" i="5"/>
  <c r="K150" i="5"/>
  <c r="K143" i="5"/>
</calcChain>
</file>

<file path=xl/connections.xml><?xml version="1.0" encoding="utf-8"?>
<connections xmlns="http://schemas.openxmlformats.org/spreadsheetml/2006/main">
  <connection id="1" name="Подключение" type="4" refreshedVersion="6" background="1" saveData="1">
    <webPr sourceData="1" parsePre="1" consecutive="1" xl2000="1" url="https://www.worldometers.info/world-population/germany-population"/>
  </connection>
  <connection id="2" name="Подключение1" type="4" refreshedVersion="6" background="1" saveData="1">
    <webPr sourceData="1" parsePre="1" consecutive="1" xl2000="1" url="https://www.worldometers.info/world-population/liberia-population"/>
  </connection>
</connections>
</file>

<file path=xl/sharedStrings.xml><?xml version="1.0" encoding="utf-8"?>
<sst xmlns="http://schemas.openxmlformats.org/spreadsheetml/2006/main" count="253" uniqueCount="109">
  <si>
    <t>Год</t>
  </si>
  <si>
    <t>Численность</t>
  </si>
  <si>
    <t>Источник: https: www.worldometers.info</t>
  </si>
  <si>
    <t>Аппроксимация данных</t>
  </si>
  <si>
    <t>Прирост, %</t>
  </si>
  <si>
    <t>Рождений</t>
  </si>
  <si>
    <t>Смертей</t>
  </si>
  <si>
    <t>Демографическая ситуация в Германии</t>
  </si>
  <si>
    <t>Источник: https://ru.wikipedia</t>
  </si>
  <si>
    <t>Коэффициент чистой миграции</t>
  </si>
  <si>
    <t>год</t>
  </si>
  <si>
    <t>значение</t>
  </si>
  <si>
    <t>1970</t>
  </si>
  <si>
    <t>1971</t>
  </si>
  <si>
    <t>1972</t>
  </si>
  <si>
    <t>1973</t>
  </si>
  <si>
    <t>1974</t>
  </si>
  <si>
    <t>1975</t>
  </si>
  <si>
    <t>1976</t>
  </si>
  <si>
    <t>1977</t>
  </si>
  <si>
    <t>1978</t>
  </si>
  <si>
    <t>1979</t>
  </si>
  <si>
    <t>1980</t>
  </si>
  <si>
    <t>1981</t>
  </si>
  <si>
    <t>1982</t>
  </si>
  <si>
    <t>1983</t>
  </si>
  <si>
    <t>1984</t>
  </si>
  <si>
    <t>1985</t>
  </si>
  <si>
    <t>1986</t>
  </si>
  <si>
    <t>1987</t>
  </si>
  <si>
    <t>1988</t>
  </si>
  <si>
    <t>Источник - CIA World Factboo</t>
  </si>
  <si>
    <t>Уровень экономического развития</t>
  </si>
  <si>
    <t>Инфляция, %</t>
  </si>
  <si>
    <t>Источник: https://data.worldbank.org</t>
  </si>
  <si>
    <t>Темпы объема промышленного производства, %</t>
  </si>
  <si>
    <t>Уровень безработицы, %</t>
  </si>
  <si>
    <t>Германия. Описание.</t>
  </si>
  <si>
    <t xml:space="preserve">1. С 1950 по 1970 годы население Германии росло экспоненциально (R = 0,032), затем рост замедлился, с 1970 по 1975 он являлся линейным (277654x+8*10^7). Начиная с 1972 года число смертей в Германии превышает число рождений, поэтому в 1975 – 1985 годах численность населения  линейно убывает ( -582222x + 8*10^7).  После 1985 года, можно заметить, что общий прирост снова становится положительным ( 1985 – 1995 гг  – экспоненциальный рост с R = 0,02 и замедленный в 1995 -2005 гг – линейный 232041x+8*10^7), но это исключительно за счет перекрытия естественной убыли миграционным приростом.  В 2008 году в мире начался финансово-экономический кризис, который проявился в виде сильного снижения основных экономических показателей в большинстве стран с развитой экономикой, что привело к резкому сокращению рождаемости и низкому уровню миграции, в результате – локальный спад в 2008 – 2010 годах. После 2010 и по настоящее время численность населения Германии растет, но при этом с 2018 года можно заметить замедление. (Аппроксимация функцией 2 *10^6  ln⁡x ̇  + 8*10^7).  Соответственно, в рамках данной странный нельзя говорить о стационарной популяции, так как коэффициент естественного прироста отрицательный, при этом динамику сложно охарактеризовать как устойчивую, хоть и в последние 10 лет численность населения растет. </t>
  </si>
  <si>
    <t>2. В начале второй половины XX века в Германии быстрыми темпами проходил научно-технический прогресс, в следствие которого экономика страны характеризовалась стабильным подъемом.  С конца 1960-х годов в темпах развития происходили заметные колебания. Особенно это проявилась в 1973-1975 годах и в 1980-1985 годах (на графике Инфляции и ВВП видны соответствующие колебания), этим годам характерен спад мировой экономики.  Затем, в период с 1985 по 1990 наблюдается продолжительный подъем: ВВП и ВВП по ППС растут, уровень безработицы падает. Это связано с увеличением инвестиций, расширением экспорта и развитием сложных сфер производства, ориентированных на потребителей за пределами страны. С 1991 по 1993 динамика экономически показателей ВВП и ВВП по ППС снижается, что связано с воссоединением Германии и началом масштабных реформ.  С 2000 по 2007 года Германия активна наращивала темпы объема промышленного производства, расширяла свое присутствие на мировом рынке за счет экспорта, но при этом наблюдался высокий уровень безработицы, следовательно, относительно низкие показатели роста. В 2008 – 2010 годах экономика страны, рынок которой сильно зависит от мировых экономических показателей, пострадала от кризиса, поэтому мы видим спады на всех построенных графиках. С 2011 года показатель ВВП по ПСС в Германии неуклонно растет, уровень безработицы падает, что говорит об увеличении производительности экономики страны.</t>
  </si>
  <si>
    <t xml:space="preserve">3. Проанализировав динамику населения и экономического развития страны, можно сделать выводы, что спад развития экономики влечет за собой замедление роста численности, что в случае с Германией выпало на 1970-1975, 1980-1985, 2008-2010 года, а увеличении темпов развития – быстрой скорости роста, как в 1950-1970, 1985-1990.   </t>
  </si>
  <si>
    <r>
      <rPr>
        <sz val="14"/>
        <color theme="1"/>
        <rFont val="Arial Black"/>
        <family val="2"/>
        <charset val="204"/>
      </rPr>
      <t>Используемые данные</t>
    </r>
    <r>
      <rPr>
        <sz val="11"/>
        <color theme="1"/>
        <rFont val="Calibri"/>
        <family val="2"/>
        <scheme val="minor"/>
      </rPr>
      <t xml:space="preserve"> </t>
    </r>
  </si>
  <si>
    <t xml:space="preserve"> ВВП, млрд. долларов США</t>
  </si>
  <si>
    <t xml:space="preserve"> ВВП по ППС, млрд. долларов США</t>
  </si>
  <si>
    <t>Экспорт</t>
  </si>
  <si>
    <t>Импорт</t>
  </si>
  <si>
    <t>Демографическая ситуация в Либерии</t>
  </si>
  <si>
    <t>Рождения</t>
  </si>
  <si>
    <t>Источники: https://www.macrotrends.net/countries/LBR/liberia/birth-rate</t>
  </si>
  <si>
    <t>https://www.macrotrends.net/countries/LBR/liberia/death-rate</t>
  </si>
  <si>
    <t>Либерия. Описание.</t>
  </si>
  <si>
    <t>Источник: https://www.google.com/publicdata</t>
  </si>
  <si>
    <t>Источник: https://www.imf.org/external/datamapper</t>
  </si>
  <si>
    <t>ВВП,млрд.долларов США</t>
  </si>
  <si>
    <t>ВВП на душу насаления по ППС, доллары США</t>
  </si>
  <si>
    <t>Изменение ВВП</t>
  </si>
  <si>
    <t>Торговый баланс Либерии, млрд. долл.</t>
  </si>
  <si>
    <t>экспорт</t>
  </si>
  <si>
    <t>импорт</t>
  </si>
  <si>
    <t>торговый баланс</t>
  </si>
  <si>
    <t>2. Либерия - одна из наиболее бедных стран Африки и мира. Главные статьи ее экспорта – каучук, лес, железная руда, алмазы, какао, кофе. В конце 1970 - х годов и в начале 1980-х можно отметить экономические трудности, связанные с падением конъюнктуры на мировых рынках каучука и железной руды, поэтому на графиках транспортного баланса видно резкое уменьшение импорта и экспорта. Её экономика так же сильно пострадала во время гражданских войн (1989—1996) и в результате экономических санкций, введённых ООН против диктаторского режима Чарльза Тейлора(1999-2003), поэтому мы наблюдаем резкий спад номинального ВВП, ВВП по ППС в эти года и увелечение уровня безработицы. С середины 2000-х страна начала делать определенные шаги к восстановлению, поэтому ее экономические показатели стали расти, но эпидемия Эболы в 2014–2015 годах опять откинула развитие и заморозила многие перспективные проекты, поэтому на графиках видны некие торможения. С 2015 и по настоящее время экономика страны продолжает расти.</t>
  </si>
  <si>
    <t>3. Экономическая развитость страны и динамика численности населения тесно связаны. Можно убедиться на примере Либерии. Спады в экономике и спады в численности населения выпали на одни и те же даты. В настоящее время экономика развивается, а вместе с ней увеличивается численность населения.</t>
  </si>
  <si>
    <r>
      <t>1.</t>
    </r>
    <r>
      <rPr>
        <sz val="7"/>
        <color theme="1"/>
        <rFont val="Arial"/>
        <family val="2"/>
        <charset val="204"/>
      </rPr>
      <t xml:space="preserve">      </t>
    </r>
    <r>
      <rPr>
        <sz val="11"/>
        <color theme="1"/>
        <rFont val="Arial"/>
        <family val="2"/>
        <charset val="204"/>
      </rPr>
      <t>С 1955 по 1985 население Либерии росло экспоненциально (R = 0.1256), затем в 1990 по 1995 годы численность населения убывает линейно (-31251x + 2E+06). Убыль в данный период объясняется двумя гражданскими войнами (с 1989 по 2003гг), что в свою очередь отрицательно влияет на численность населения. После 1995 года до наших дней население растет логарифмически (1E+06ln(x) + 2E+06). Данное явление можно объяснить за счет снижения смертности в период с 1955 год до 2020. Однако в рассматриваемый период также уменьшалась рождаемость (данные представлены в тыс. населения). Но в период с 1986 года общая численность население увеличилось за счет улучшения показателя продолжительности жизни (с 34 лет по 62.5 года) и уменьшения младенческой смертности. Соответственно, в рамках данной страны можно говорить о положительной динамике прироста населения, соответсвенно популяция не является стационарной.</t>
    </r>
  </si>
  <si>
    <t>Плотность рождений</t>
  </si>
  <si>
    <t xml:space="preserve">ожидаемая продолжительность(расчет) </t>
  </si>
  <si>
    <t xml:space="preserve">официально </t>
  </si>
  <si>
    <t>Расчет</t>
  </si>
  <si>
    <t xml:space="preserve">Официально </t>
  </si>
  <si>
    <t>Средний возраст</t>
  </si>
  <si>
    <t>Официально</t>
  </si>
  <si>
    <t>относительная погрешность</t>
  </si>
  <si>
    <t>коэффициент детерминации</t>
  </si>
  <si>
    <t>относительная погрешность 1950-1970</t>
  </si>
  <si>
    <t>Источник: https://www.worldometers.info/demographics/germany-demographics/</t>
  </si>
  <si>
    <t>начало возрастного интервала</t>
  </si>
  <si>
    <t>повозрастной коэффициент рождаемости</t>
  </si>
  <si>
    <t>повозрастной коэффициент рождаемости девочек</t>
  </si>
  <si>
    <t>числа живущих на возрастном интервале</t>
  </si>
  <si>
    <t>расчет нетто-коэффициента воспроизводства</t>
  </si>
  <si>
    <t>нетто-коэффициент воспроизводства</t>
  </si>
  <si>
    <t>статистические данные</t>
  </si>
  <si>
    <t>суммарный коэффициент рождаемости</t>
  </si>
  <si>
    <t>статистический скр</t>
  </si>
  <si>
    <t>расчет</t>
  </si>
  <si>
    <t>Источники: https://www.worldometers, https://www.populationpyramid.net,  https://knoema.com</t>
  </si>
  <si>
    <t>Источники: https://www.populationpyramid.net,  https://knoema.com</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</si>
  <si>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</si>
  <si>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</si>
  <si>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</si>
  <si>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</si>
  <si>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</si>
  <si>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</si>
  <si>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</si>
  <si>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 xml:space="preserve">1. Вычислив полную ожидаемую продолжительность жизни по формуле для стационарной популяции и сравнив полученные значения с реальными данными из источника, сделала вывод, что в рамках данной страны невозможно использовать отношение. Во-первых, это заметно визуально по графикам, во-вторых, суммарный коэффициент погрешности равен 119%, а коэффициент детерминации R2 = 0,2 (вычисления коэффициентов по формулам на странице “Германия рождаемость”). Такие значения показателей говорят о несоответствии построенной модели данным.
С 1950 до 1970 года численность населения германии росла, рождаемость превосходила смертность, суммарный коэффициент погрешность за это время равен 25%. В 1970 году на графике динамики естественного движения Германии рождаемость равна смертности, поэтому мы видим совпадение значений, рассчитанного по формуле и взятого из официального источника (относительная погрешность ошибки 4%). В этот год население было стационарным. В периоды рассматриваемые далее графики ведут себя по-разному: реальные значения линейно увеличиваются, а отношение численности популяции к плотности рождений имеют скачки. Это связано с тем, что численность населения росла исключительно из-за перекрытия естественной убыли миграционным приростом, что не учитывалось при вычислении по формуле. В 1990 году, аналогично 1970 году, видим совпадение значений с погрешностью 14%.
</t>
  </si>
  <si>
    <t>Задание 2</t>
  </si>
  <si>
    <t xml:space="preserve">2. Рассчитав значение нетто-коэффициент воспроизводства женского населения и сравнив полученные результаты с известными данными, получили точность результатов R2 = 0,92, но при этом относительная погрешность 638%. Это можно объяснить тем, что при вычислении коэффициента детерминации использовалась регрессионная модель и корреляция. Если обратить внимание на построенные графики, то линии действительно повторяют одни и те же движения (возрастают, убывают, локальные минимумы и максимумы) на одинаковых временных промежутках, но при этом абсолютные значения сильно отличаются. По расчетам в Германии на протяжении всей рассматриваемой оси H(0) = B &gt; 1, что свидетельствует о устойчивой и возрастающей популяции.  Но по статическим данным с 1955 – 1970 год B&gt;1, популяция возрастающая, что совпадает с экспоненциальным ростом населения. Начиная с 1975 года H(0) &lt; 1, следовательно R отрицательно и популяция устойчивая и убывающая. Это совпадает с информацией о том, что с 1975 года число смертей превышает число рождений, но противоречит росту численности населения, который, как было сказано раньше, связан с миграцией. </t>
  </si>
  <si>
    <t xml:space="preserve">3. Модель устойчивой и стационарной популяции нецелесообразно использовать для описания демографических показателей Германии. При использовании формул для подсчета ожидаемой продолжительности жизни и нетто-коэффициента воспроизводства населения получили большую относительную ошибку, что говорит о несоответствии полученных результатов статистическим данным. </t>
  </si>
  <si>
    <t>численность</t>
  </si>
  <si>
    <t>относительная ошибка</t>
  </si>
  <si>
    <t>относительная ошибка 1955-1985</t>
  </si>
  <si>
    <t>относительная ошибка 1985-1995</t>
  </si>
  <si>
    <t xml:space="preserve"> относительная ошибка 1995-2020</t>
  </si>
  <si>
    <t>ВЫВОД ИТОГОВ скр</t>
  </si>
  <si>
    <t>1955-1985</t>
  </si>
  <si>
    <t>1985 - 1995</t>
  </si>
  <si>
    <t>1995-2005</t>
  </si>
  <si>
    <t xml:space="preserve">1. Построив график изменения продолжительности жизни в Либерии, использовав формулу для стационарного населения, и сравнив с официальными данными, получили точность приближения R2= 0,9, но относительную ошибку 254%. C 1955 по 1985, когда население росло экспоненциально, относительная ошибка 98%, коэффициент детерминации 0,003, что говорит о невозможности использовать формулу для стационарного населения на этом промежутке. 1985-1995 год, население линейно убывает, но с небольшой скоростью, относительная ошибка 7%, точность приближения 0,86. Можно сделать вывод, что на данном участке население было стационарным. С 1995 года население Либерии растет логарифмически. Оба графика ожидаемой продолжительности жизни имеют тренд на повышение, поэтому на этом промежутке R2 = 0,93, однако значения, рассчитанные по формуле, растут гораздо быстрее, чем статистические данные, поэтому относительная ошибка равна 41,19%. То есть, на данном промежутке популяция не является стационарной. Можно сделать вывод, что применение отношения численности к плотности рождения для вычисления ожидаемой продолжительности жизни на всем рассматриваемом промежутке времени невозможно в рамках Либерии, так как население не является стационарным, что видно и из графиков рождений и смертей. </t>
  </si>
  <si>
    <t xml:space="preserve">2. Сравнив графики нетто-коэффициента воспроизводства женского населения, построенного по формуле и по статистическим данным, на всем промежутке получили точность R2= 0,3 и относительную погрешность 144%. В 1955 – 1985 население росло экспоненциально, относительная ошибка построенных графиков 30%, коэффициент детерминации 0,98. При этом на данном промежутке H(0) = B &gt; 1, следовательно, популяция устойчивая и возрастающая, что соответствует росту численности населения за счет превышения количества рождений над количеством смертей. 1985-1995 из-за гражданской войны численность населения линейно убывала, на этом промежутке R2 = 0,99, относительная ошибка 15%.  При этом H(0) = B &gt; 1. Это связано с тем, что хоть и суммарный коэффициент рождаемости упал, но рождаемость все равно была больше смертности. После 1995 года оба графика имеют тренд на возрастание, но при этом R2 = 0, 004. Такой результат можно объяснить тем, что нетто-коэффициент справедлив для стабильного населения, у которого не меняется уровень рождаемости и смертности, а в Либерии в эти годы по графикам смертности и рождаемости можно сделать вывод, что оба эти показатели быстрее снижались, нежели в предыдущие годы. А численность населения росла из-за увеличения продолжительности жизни и уменьшении младенческой смертности. </t>
  </si>
  <si>
    <t xml:space="preserve">3. Можно сделать вывод, что ни модель устойчивой популяции, ни модель стационарной популяции невозможно применить ко всему временном промежутку 1955-2020, так как модельные показатели не соответствуют статистическим. При этом можно выделить отдельные временные рамки: 1955 – 1985 популяция была устойчивой и возрастающей. По первому пункту было получено, что в 1985 – 1995 года популяция была стационарной, но этому предположению противоречит 2 пункт, так как нетто-коэффициент не равен 1 (в эти года он больше 2). С 1995 года обе модели дают плохую точность приближения (R2 слишком мал, относительная ошибка велика).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</si>
</sst>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 _₽_-;\-* #,##0\ _₽_-;_-* &quot;-&quot;??\ _₽_-;_-@_-"/>
    <numFmt numFmtId="165" formatCode="0.000"/>
    <numFmt numFmtId="166" formatCode="0.000000"/>
  </numFmts>
  <fonts count="1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family val="2"/>
      <charset val="204"/>
    </font>
    <font>
      <sz val="14"/>
      <color theme="1"/>
      <name val="Arial Black"/>
      <family val="2"/>
      <charset val="204"/>
    </font>
    <font>
      <sz val="11"/>
      <color rgb="FF000000"/>
      <name val="Calibri"/>
      <family val="2"/>
      <charset val="204"/>
      <scheme val="minor"/>
    </font>
    <font>
      <u/>
      <sz val="11"/>
      <color theme="10"/>
      <name val="Calibri"/>
      <family val="2"/>
      <scheme val="minor"/>
    </font>
    <font>
      <sz val="10"/>
      <color rgb="FF444444"/>
      <name val="Arial"/>
      <family val="2"/>
      <charset val="204"/>
    </font>
    <font>
      <sz val="10"/>
      <color theme="1"/>
      <name val="Arial"/>
      <family val="2"/>
      <charset val="204"/>
    </font>
    <font>
      <sz val="14"/>
      <color rgb="FF000000"/>
      <name val="Verdana"/>
      <family val="2"/>
      <charset val="204"/>
    </font>
    <font>
      <sz val="7"/>
      <color theme="1"/>
      <name val="Arial"/>
      <family val="2"/>
      <charset val="204"/>
    </font>
    <font>
      <sz val="11"/>
      <color rgb="FF000000"/>
      <name val="Arial"/>
      <family val="2"/>
      <charset val="204"/>
    </font>
    <font>
      <b/>
      <sz val="11"/>
      <color theme="1"/>
      <name val="Calibri"/>
      <family val="2"/>
      <charset val="204"/>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9F9F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rgb="FFDDDDDD"/>
      </left>
      <right style="medium">
        <color rgb="FFDDDDDD"/>
      </right>
      <top style="medium">
        <color rgb="FFDDDDDD"/>
      </top>
      <bottom style="medium">
        <color rgb="FFDDDDDD"/>
      </bottom>
      <diagonal/>
    </border>
    <border>
      <left style="thin">
        <color theme="1"/>
      </left>
      <right style="thin">
        <color theme="1"/>
      </right>
      <top style="thin">
        <color theme="1"/>
      </top>
      <bottom style="thin">
        <color theme="1"/>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theme="1"/>
      </left>
      <right/>
      <top style="thin">
        <color theme="1"/>
      </top>
      <bottom style="thin">
        <color theme="1"/>
      </bottom>
      <diagonal/>
    </border>
  </borders>
  <cellStyleXfs count="5">
    <xf numFmtId="0" fontId="0"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0" fontId="8" fillId="0" borderId="0" applyNumberFormat="0" applyFill="0" applyBorder="0" applyAlignment="0" applyProtection="0"/>
  </cellStyleXfs>
  <cellXfs count="115">
    <xf numFmtId="0" fontId="0" fillId="0" borderId="0" xfId="0"/>
    <xf numFmtId="16" fontId="0" fillId="0" borderId="0" xfId="0" applyNumberFormat="1"/>
    <xf numFmtId="0" fontId="0" fillId="0" borderId="0" xfId="0" applyAlignment="1">
      <alignment horizontal="center"/>
    </xf>
    <xf numFmtId="0" fontId="0" fillId="0" borderId="0" xfId="0" applyAlignment="1">
      <alignment horizontal="left"/>
    </xf>
    <xf numFmtId="2" fontId="0" fillId="0" borderId="0" xfId="0" applyNumberFormat="1" applyAlignment="1">
      <alignment horizontal="left"/>
    </xf>
    <xf numFmtId="0" fontId="0" fillId="0" borderId="0" xfId="0" applyBorder="1"/>
    <xf numFmtId="1" fontId="0" fillId="0" borderId="1" xfId="0" applyNumberFormat="1" applyBorder="1" applyAlignment="1">
      <alignment horizontal="center"/>
    </xf>
    <xf numFmtId="0" fontId="5" fillId="0" borderId="0" xfId="0" applyFont="1"/>
    <xf numFmtId="0" fontId="0" fillId="0" borderId="0" xfId="0" applyAlignment="1"/>
    <xf numFmtId="0" fontId="6" fillId="0" borderId="0" xfId="0" applyFont="1" applyAlignment="1">
      <alignment horizontal="center"/>
    </xf>
    <xf numFmtId="10" fontId="0" fillId="0" borderId="0" xfId="0" applyNumberFormat="1"/>
    <xf numFmtId="3" fontId="0" fillId="0" borderId="0" xfId="0" applyNumberFormat="1"/>
    <xf numFmtId="4" fontId="0" fillId="0" borderId="0" xfId="0" applyNumberFormat="1"/>
    <xf numFmtId="164" fontId="0" fillId="0" borderId="0" xfId="1" applyNumberFormat="1" applyFont="1"/>
    <xf numFmtId="2" fontId="0" fillId="0" borderId="1" xfId="0" applyNumberFormat="1" applyBorder="1" applyAlignment="1">
      <alignment horizontal="center"/>
    </xf>
    <xf numFmtId="2" fontId="0" fillId="0" borderId="1" xfId="2" applyNumberFormat="1" applyFont="1" applyBorder="1" applyAlignment="1">
      <alignment horizontal="center"/>
    </xf>
    <xf numFmtId="2" fontId="0" fillId="0" borderId="1" xfId="0" quotePrefix="1" applyNumberFormat="1" applyBorder="1" applyAlignment="1">
      <alignment horizontal="center"/>
    </xf>
    <xf numFmtId="0" fontId="0" fillId="0" borderId="1" xfId="1" applyNumberFormat="1" applyFont="1" applyBorder="1" applyAlignment="1">
      <alignment horizontal="center"/>
    </xf>
    <xf numFmtId="164" fontId="0" fillId="0" borderId="1" xfId="1" applyNumberFormat="1" applyFont="1" applyBorder="1" applyAlignment="1">
      <alignment horizontal="center"/>
    </xf>
    <xf numFmtId="2" fontId="0" fillId="0" borderId="1" xfId="1" applyNumberFormat="1" applyFont="1" applyBorder="1" applyAlignment="1">
      <alignment horizontal="center"/>
    </xf>
    <xf numFmtId="2" fontId="0" fillId="0" borderId="1" xfId="0" applyNumberFormat="1" applyBorder="1" applyAlignment="1">
      <alignment horizontal="left"/>
    </xf>
    <xf numFmtId="0" fontId="0" fillId="0" borderId="1" xfId="0" applyBorder="1"/>
    <xf numFmtId="0" fontId="5" fillId="0" borderId="0" xfId="0" applyFont="1" applyAlignment="1">
      <alignment horizontal="left"/>
    </xf>
    <xf numFmtId="0" fontId="0" fillId="0" borderId="6" xfId="1" applyNumberFormat="1" applyFont="1" applyBorder="1" applyAlignment="1">
      <alignment horizontal="center"/>
    </xf>
    <xf numFmtId="0" fontId="0" fillId="0" borderId="7" xfId="1" applyNumberFormat="1" applyFont="1" applyBorder="1" applyAlignment="1">
      <alignment horizontal="center"/>
    </xf>
    <xf numFmtId="164" fontId="0" fillId="0" borderId="0" xfId="1" applyNumberFormat="1" applyFont="1" applyBorder="1" applyAlignment="1">
      <alignment horizontal="center"/>
    </xf>
    <xf numFmtId="0" fontId="0" fillId="0" borderId="0" xfId="1" applyNumberFormat="1" applyFont="1" applyBorder="1" applyAlignment="1">
      <alignment horizontal="center"/>
    </xf>
    <xf numFmtId="0" fontId="0" fillId="0" borderId="8" xfId="1" applyNumberFormat="1" applyFont="1" applyBorder="1" applyAlignment="1">
      <alignment horizontal="center"/>
    </xf>
    <xf numFmtId="164" fontId="0" fillId="0" borderId="9" xfId="1" applyNumberFormat="1" applyFont="1" applyBorder="1" applyAlignment="1">
      <alignment horizontal="center"/>
    </xf>
    <xf numFmtId="0" fontId="0" fillId="0" borderId="9" xfId="1" applyNumberFormat="1" applyFont="1" applyBorder="1" applyAlignment="1">
      <alignment horizontal="center"/>
    </xf>
    <xf numFmtId="0" fontId="0" fillId="0" borderId="5" xfId="1" applyNumberFormat="1" applyFont="1" applyBorder="1" applyAlignment="1">
      <alignment horizontal="center"/>
    </xf>
    <xf numFmtId="164" fontId="0" fillId="0" borderId="10" xfId="1" applyNumberFormat="1" applyFont="1" applyBorder="1" applyAlignment="1">
      <alignment horizontal="center"/>
    </xf>
    <xf numFmtId="0" fontId="0" fillId="0" borderId="2" xfId="1" applyNumberFormat="1" applyFont="1" applyBorder="1" applyAlignment="1">
      <alignment horizontal="center"/>
    </xf>
    <xf numFmtId="0" fontId="0" fillId="0" borderId="4" xfId="1"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left"/>
    </xf>
    <xf numFmtId="0" fontId="7" fillId="0" borderId="3" xfId="0" applyFont="1" applyBorder="1" applyAlignment="1">
      <alignment horizontal="center" vertical="center" wrapText="1"/>
    </xf>
    <xf numFmtId="0" fontId="3" fillId="0" borderId="6" xfId="1" applyNumberFormat="1" applyFont="1" applyBorder="1" applyAlignment="1">
      <alignment horizontal="center"/>
    </xf>
    <xf numFmtId="0" fontId="3" fillId="0" borderId="7" xfId="1" applyNumberFormat="1" applyFont="1" applyBorder="1" applyAlignment="1">
      <alignment horizontal="center"/>
    </xf>
    <xf numFmtId="164" fontId="3" fillId="0" borderId="9" xfId="1" applyNumberFormat="1" applyFont="1" applyBorder="1" applyAlignment="1">
      <alignment horizontal="center"/>
    </xf>
    <xf numFmtId="0" fontId="3" fillId="0" borderId="1" xfId="1" applyNumberFormat="1" applyFont="1" applyBorder="1" applyAlignment="1">
      <alignment horizontal="center"/>
    </xf>
    <xf numFmtId="0" fontId="5" fillId="0" borderId="0" xfId="0" applyFont="1" applyAlignment="1">
      <alignment horizontal="left"/>
    </xf>
    <xf numFmtId="2" fontId="0" fillId="0" borderId="0" xfId="0" applyNumberFormat="1" applyAlignment="1">
      <alignment horizontal="center"/>
    </xf>
    <xf numFmtId="0" fontId="2" fillId="0" borderId="1" xfId="0" applyFont="1" applyBorder="1" applyAlignment="1">
      <alignment horizontal="center"/>
    </xf>
    <xf numFmtId="0" fontId="9" fillId="3" borderId="11" xfId="0" applyFont="1" applyFill="1" applyBorder="1" applyAlignment="1">
      <alignment horizontal="center" vertical="center" wrapText="1"/>
    </xf>
    <xf numFmtId="0" fontId="9" fillId="0" borderId="11" xfId="0" applyFont="1" applyBorder="1" applyAlignment="1">
      <alignment horizontal="center" vertical="center" wrapText="1"/>
    </xf>
    <xf numFmtId="49" fontId="0" fillId="0" borderId="12" xfId="0" applyNumberFormat="1" applyBorder="1" applyAlignment="1">
      <alignment horizontal="center"/>
    </xf>
    <xf numFmtId="0" fontId="9" fillId="3" borderId="12" xfId="0" applyFont="1" applyFill="1" applyBorder="1" applyAlignment="1">
      <alignment horizontal="center" vertical="center" wrapText="1"/>
    </xf>
    <xf numFmtId="0" fontId="9" fillId="0" borderId="12" xfId="0" applyFont="1" applyBorder="1" applyAlignment="1">
      <alignment horizontal="center" vertical="center" wrapText="1"/>
    </xf>
    <xf numFmtId="0" fontId="0" fillId="0" borderId="1" xfId="0" applyBorder="1" applyAlignment="1">
      <alignment horizontal="center"/>
    </xf>
    <xf numFmtId="0" fontId="8" fillId="0" borderId="0" xfId="4"/>
    <xf numFmtId="0" fontId="2" fillId="0" borderId="0" xfId="0" applyFont="1"/>
    <xf numFmtId="0" fontId="10" fillId="0" borderId="0" xfId="0" applyFont="1"/>
    <xf numFmtId="2" fontId="0" fillId="0" borderId="1" xfId="0" applyNumberFormat="1" applyBorder="1"/>
    <xf numFmtId="0" fontId="11" fillId="0" borderId="0" xfId="0" applyFont="1"/>
    <xf numFmtId="165" fontId="0" fillId="0" borderId="1" xfId="0" applyNumberFormat="1" applyBorder="1" applyAlignment="1">
      <alignment horizontal="center"/>
    </xf>
    <xf numFmtId="0" fontId="0" fillId="0" borderId="1" xfId="0" applyFill="1" applyBorder="1" applyAlignment="1">
      <alignment horizontal="center"/>
    </xf>
    <xf numFmtId="2" fontId="0" fillId="0" borderId="1" xfId="0" applyNumberFormat="1" applyFill="1" applyBorder="1" applyAlignment="1">
      <alignment horizontal="center"/>
    </xf>
    <xf numFmtId="0" fontId="0" fillId="0" borderId="1" xfId="0" applyFill="1" applyBorder="1" applyAlignment="1"/>
    <xf numFmtId="0" fontId="0" fillId="0" borderId="1" xfId="0" applyBorder="1" applyAlignment="1"/>
    <xf numFmtId="0" fontId="14" fillId="0" borderId="0" xfId="0" applyFont="1"/>
    <xf numFmtId="10" fontId="0" fillId="0" borderId="1" xfId="0" applyNumberFormat="1" applyBorder="1"/>
    <xf numFmtId="0" fontId="0" fillId="0" borderId="1" xfId="0" applyBorder="1" applyAlignment="1">
      <alignment vertical="top" wrapText="1"/>
    </xf>
    <xf numFmtId="166" fontId="0" fillId="0" borderId="1" xfId="0" applyNumberFormat="1" applyBorder="1"/>
    <xf numFmtId="0" fontId="0" fillId="0" borderId="1" xfId="0" applyFill="1" applyBorder="1" applyAlignment="1">
      <alignment vertical="top" wrapText="1"/>
    </xf>
    <xf numFmtId="2" fontId="0" fillId="0" borderId="1" xfId="0" applyNumberFormat="1" applyFill="1" applyBorder="1"/>
    <xf numFmtId="2" fontId="0" fillId="0" borderId="8" xfId="0" applyNumberFormat="1" applyBorder="1"/>
    <xf numFmtId="0" fontId="0" fillId="0" borderId="8" xfId="0" applyBorder="1"/>
    <xf numFmtId="0" fontId="0" fillId="0" borderId="0" xfId="0" applyFill="1" applyBorder="1" applyAlignment="1"/>
    <xf numFmtId="0" fontId="0" fillId="0" borderId="0" xfId="0" applyBorder="1" applyAlignment="1">
      <alignment horizontal="center" vertical="center"/>
    </xf>
    <xf numFmtId="0" fontId="0" fillId="0" borderId="13" xfId="0" applyFill="1" applyBorder="1" applyAlignment="1"/>
    <xf numFmtId="0" fontId="15" fillId="0" borderId="15" xfId="0" applyFont="1" applyFill="1" applyBorder="1" applyAlignment="1">
      <alignment horizontal="centerContinuous"/>
    </xf>
    <xf numFmtId="0" fontId="15" fillId="0" borderId="0" xfId="0" applyFont="1" applyFill="1" applyBorder="1" applyAlignment="1">
      <alignment horizontal="center"/>
    </xf>
    <xf numFmtId="1" fontId="0" fillId="0" borderId="0" xfId="0" applyNumberFormat="1" applyBorder="1" applyAlignment="1">
      <alignment horizontal="center"/>
    </xf>
    <xf numFmtId="0" fontId="0" fillId="0" borderId="0" xfId="0" applyFill="1" applyBorder="1"/>
    <xf numFmtId="2" fontId="0" fillId="0" borderId="0" xfId="0" applyNumberFormat="1" applyFill="1" applyBorder="1"/>
    <xf numFmtId="166" fontId="0" fillId="0" borderId="0" xfId="0" applyNumberFormat="1" applyFill="1" applyBorder="1"/>
    <xf numFmtId="10" fontId="0" fillId="0" borderId="0" xfId="0" applyNumberFormat="1" applyBorder="1"/>
    <xf numFmtId="0" fontId="0" fillId="0" borderId="1" xfId="0" applyBorder="1" applyAlignment="1">
      <alignment horizontal="center" wrapText="1"/>
    </xf>
    <xf numFmtId="0" fontId="0" fillId="0" borderId="1" xfId="0" applyBorder="1" applyAlignment="1">
      <alignment wrapText="1"/>
    </xf>
    <xf numFmtId="49" fontId="0" fillId="0" borderId="16" xfId="0" applyNumberFormat="1" applyBorder="1" applyAlignment="1">
      <alignment horizontal="center"/>
    </xf>
    <xf numFmtId="49" fontId="0" fillId="0" borderId="1" xfId="0" applyNumberFormat="1" applyFill="1" applyBorder="1" applyAlignment="1">
      <alignment horizontal="center"/>
    </xf>
    <xf numFmtId="0" fontId="9" fillId="0"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49" fontId="0" fillId="0" borderId="1" xfId="0" applyNumberFormat="1" applyBorder="1" applyAlignment="1">
      <alignment horizontal="center"/>
    </xf>
    <xf numFmtId="0" fontId="0" fillId="0" borderId="6" xfId="0" applyBorder="1"/>
    <xf numFmtId="10" fontId="15" fillId="0" borderId="0" xfId="0" applyNumberFormat="1" applyFont="1" applyFill="1" applyBorder="1" applyAlignment="1">
      <alignment horizontal="center"/>
    </xf>
    <xf numFmtId="0" fontId="5" fillId="0" borderId="0" xfId="0" applyFont="1" applyAlignment="1">
      <alignment horizontal="left"/>
    </xf>
    <xf numFmtId="0" fontId="0" fillId="2" borderId="0" xfId="0" applyFill="1" applyAlignment="1">
      <alignment horizontal="center"/>
    </xf>
    <xf numFmtId="0" fontId="6" fillId="2" borderId="1" xfId="0" applyFont="1" applyFill="1" applyBorder="1" applyAlignment="1">
      <alignment horizontal="center"/>
    </xf>
    <xf numFmtId="0" fontId="5" fillId="0" borderId="0" xfId="0" applyFont="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wrapText="1"/>
    </xf>
    <xf numFmtId="1" fontId="0" fillId="0" borderId="2" xfId="0" applyNumberFormat="1" applyBorder="1" applyAlignment="1">
      <alignment horizontal="center" vertical="center"/>
    </xf>
    <xf numFmtId="1" fontId="0" fillId="0" borderId="9" xfId="0" applyNumberFormat="1" applyBorder="1" applyAlignment="1">
      <alignment horizontal="center" vertical="center"/>
    </xf>
    <xf numFmtId="1" fontId="0" fillId="0" borderId="7" xfId="0" applyNumberFormat="1" applyBorder="1" applyAlignment="1">
      <alignment horizontal="center" vertical="center"/>
    </xf>
    <xf numFmtId="0" fontId="6" fillId="2" borderId="5" xfId="0" applyFont="1" applyFill="1" applyBorder="1" applyAlignment="1">
      <alignment horizontal="center"/>
    </xf>
    <xf numFmtId="0" fontId="6" fillId="2" borderId="0" xfId="0" applyFont="1" applyFill="1" applyBorder="1" applyAlignment="1">
      <alignment horizontal="center"/>
    </xf>
    <xf numFmtId="0" fontId="0" fillId="0" borderId="1" xfId="0" applyBorder="1" applyAlignment="1">
      <alignment horizontal="center"/>
    </xf>
    <xf numFmtId="0" fontId="5" fillId="0" borderId="1" xfId="0" applyFont="1" applyBorder="1" applyAlignment="1">
      <alignment horizontal="left" vertical="top" wrapText="1"/>
    </xf>
    <xf numFmtId="0" fontId="6" fillId="2" borderId="0" xfId="0" applyFont="1" applyFill="1" applyAlignment="1">
      <alignment horizontal="center"/>
    </xf>
    <xf numFmtId="0" fontId="6" fillId="2" borderId="14" xfId="0" applyFont="1" applyFill="1" applyBorder="1" applyAlignment="1">
      <alignment horizontal="center" vertical="top" wrapText="1"/>
    </xf>
    <xf numFmtId="0" fontId="15" fillId="0" borderId="6" xfId="0" applyFont="1" applyFill="1" applyBorder="1" applyAlignment="1">
      <alignment horizontal="center"/>
    </xf>
    <xf numFmtId="0" fontId="15" fillId="0" borderId="8" xfId="0" applyFont="1" applyFill="1" applyBorder="1" applyAlignment="1">
      <alignment horizontal="center"/>
    </xf>
    <xf numFmtId="0" fontId="1" fillId="0" borderId="1" xfId="0" applyFont="1"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13" fillId="0" borderId="1" xfId="0" applyFont="1" applyBorder="1" applyAlignment="1">
      <alignment horizontal="left" vertical="top" wrapText="1"/>
    </xf>
  </cellXfs>
  <cellStyles count="5">
    <cellStyle name="Гиперссылка" xfId="4" builtinId="8"/>
    <cellStyle name="Обычный" xfId="0" builtinId="0"/>
    <cellStyle name="Обычный 2" xfId="3"/>
    <cellStyle name="Процентный" xfId="2" builtinId="5"/>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sz="1400" b="1">
                <a:solidFill>
                  <a:schemeClr val="tx1"/>
                </a:solidFill>
                <a:latin typeface="Arial" panose="020B0604020202020204" pitchFamily="34" charset="0"/>
                <a:cs typeface="Arial" panose="020B0604020202020204" pitchFamily="34" charset="0"/>
              </a:rPr>
              <a:t>Численность</a:t>
            </a:r>
            <a:r>
              <a:rPr lang="ru-RU" sz="1400"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sz="1400" b="1" baseline="0">
                <a:solidFill>
                  <a:schemeClr val="tx1"/>
                </a:solidFill>
                <a:latin typeface="Arial" panose="020B0604020202020204" pitchFamily="34" charset="0"/>
                <a:cs typeface="Arial" panose="020B0604020202020204" pitchFamily="34" charset="0"/>
              </a:rPr>
              <a:t>1950-2020 гг.</a:t>
            </a:r>
            <a:endParaRPr lang="ru-RU" sz="1400" b="1">
              <a:solidFill>
                <a:schemeClr val="tx1"/>
              </a:solidFill>
              <a:latin typeface="Arial" panose="020B0604020202020204" pitchFamily="34" charset="0"/>
              <a:cs typeface="Arial" panose="020B0604020202020204" pitchFamily="34" charset="0"/>
            </a:endParaRPr>
          </a:p>
        </c:rich>
      </c:tx>
      <c:layout>
        <c:manualLayout>
          <c:xMode val="edge"/>
          <c:yMode val="edge"/>
          <c:x val="0.22579743358807217"/>
          <c:y val="1.620089104900769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'Германия расчет'!$F$174:$F$191</c:f>
              <c:numCache>
                <c:formatCode>0</c:formatCode>
                <c:ptCount val="18"/>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pt idx="16">
                  <c:v>2019</c:v>
                </c:pt>
                <c:pt idx="17">
                  <c:v>2020</c:v>
                </c:pt>
              </c:numCache>
            </c:numRef>
          </c:cat>
          <c:val>
            <c:numRef>
              <c:f>'Германия расчет'!$G$174:$G$191</c:f>
              <c:numCache>
                <c:formatCode>0</c:formatCode>
                <c:ptCount val="18"/>
                <c:pt idx="0">
                  <c:v>71537459</c:v>
                </c:pt>
                <c:pt idx="1">
                  <c:v>73414239</c:v>
                </c:pt>
                <c:pt idx="2">
                  <c:v>76258032</c:v>
                </c:pt>
                <c:pt idx="3">
                  <c:v>78578385</c:v>
                </c:pt>
                <c:pt idx="4">
                  <c:v>78856039</c:v>
                </c:pt>
                <c:pt idx="5">
                  <c:v>78283100</c:v>
                </c:pt>
                <c:pt idx="6">
                  <c:v>77691595</c:v>
                </c:pt>
                <c:pt idx="7">
                  <c:v>79053984</c:v>
                </c:pt>
                <c:pt idx="8">
                  <c:v>81138659</c:v>
                </c:pt>
                <c:pt idx="9">
                  <c:v>81400882</c:v>
                </c:pt>
                <c:pt idx="10">
                  <c:v>81602741</c:v>
                </c:pt>
                <c:pt idx="11">
                  <c:v>80827002</c:v>
                </c:pt>
                <c:pt idx="12">
                  <c:v>81787411</c:v>
                </c:pt>
                <c:pt idx="13">
                  <c:v>82193768</c:v>
                </c:pt>
                <c:pt idx="14">
                  <c:v>82658409</c:v>
                </c:pt>
                <c:pt idx="15">
                  <c:v>83124418</c:v>
                </c:pt>
                <c:pt idx="16">
                  <c:v>83517045</c:v>
                </c:pt>
                <c:pt idx="17">
                  <c:v>83783942</c:v>
                </c:pt>
              </c:numCache>
            </c:numRef>
          </c:val>
          <c:smooth val="0"/>
          <c:extLst>
            <c:ext xmlns:c16="http://schemas.microsoft.com/office/drawing/2014/chart" uri="{C3380CC4-5D6E-409C-BE32-E72D297353CC}">
              <c16:uniqueId val="{00000000-D9A9-4044-9077-BF4B184813F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date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b" anchorCtr="0"/>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0"/>
        <c:lblOffset val="100"/>
        <c:baseTimeUnit val="days"/>
      </c:date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At val="1955"/>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Динамика естественного движения Германии</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0.10772071164820411"/>
          <c:y val="0.13012295081967212"/>
          <c:w val="0.87381671701913399"/>
          <c:h val="0.65644523686588352"/>
        </c:manualLayout>
      </c:layout>
      <c:lineChart>
        <c:grouping val="standard"/>
        <c:varyColors val="0"/>
        <c:ser>
          <c:idx val="0"/>
          <c:order val="0"/>
          <c:tx>
            <c:v>Рождаемость</c:v>
          </c:tx>
          <c:spPr>
            <a:ln w="22225" cap="rnd" cmpd="sng" algn="ctr">
              <a:solidFill>
                <a:schemeClr val="accent1"/>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'Германия расчет'!$B$174:$B$242</c:f>
              <c:numCache>
                <c:formatCode>_-* #\ ##0\ _₽_-;\-* #\ ##0\ _₽_-;_-* "-"??\ _₽_-;_-@_-</c:formatCode>
                <c:ptCount val="69"/>
                <c:pt idx="0">
                  <c:v>1116701</c:v>
                </c:pt>
                <c:pt idx="1">
                  <c:v>1106380</c:v>
                </c:pt>
                <c:pt idx="2">
                  <c:v>1105084</c:v>
                </c:pt>
                <c:pt idx="3">
                  <c:v>1095029</c:v>
                </c:pt>
                <c:pt idx="4">
                  <c:v>1109743</c:v>
                </c:pt>
                <c:pt idx="5">
                  <c:v>1113408</c:v>
                </c:pt>
                <c:pt idx="6">
                  <c:v>1137169</c:v>
                </c:pt>
                <c:pt idx="7">
                  <c:v>1165555</c:v>
                </c:pt>
                <c:pt idx="8">
                  <c:v>1175870</c:v>
                </c:pt>
                <c:pt idx="9">
                  <c:v>1243922</c:v>
                </c:pt>
                <c:pt idx="10">
                  <c:v>1261614</c:v>
                </c:pt>
                <c:pt idx="11">
                  <c:v>1313505</c:v>
                </c:pt>
                <c:pt idx="12">
                  <c:v>1316534</c:v>
                </c:pt>
                <c:pt idx="13">
                  <c:v>1355595</c:v>
                </c:pt>
                <c:pt idx="14">
                  <c:v>1357304</c:v>
                </c:pt>
                <c:pt idx="15">
                  <c:v>1325386</c:v>
                </c:pt>
                <c:pt idx="16">
                  <c:v>1318303</c:v>
                </c:pt>
                <c:pt idx="17">
                  <c:v>1272276</c:v>
                </c:pt>
                <c:pt idx="18">
                  <c:v>1214968</c:v>
                </c:pt>
                <c:pt idx="19">
                  <c:v>1142366</c:v>
                </c:pt>
                <c:pt idx="20">
                  <c:v>1047737</c:v>
                </c:pt>
                <c:pt idx="21">
                  <c:v>1013396</c:v>
                </c:pt>
                <c:pt idx="22">
                  <c:v>901657</c:v>
                </c:pt>
                <c:pt idx="23">
                  <c:v>815969</c:v>
                </c:pt>
                <c:pt idx="24">
                  <c:v>805500</c:v>
                </c:pt>
                <c:pt idx="25">
                  <c:v>782310</c:v>
                </c:pt>
                <c:pt idx="26">
                  <c:v>798334</c:v>
                </c:pt>
                <c:pt idx="27">
                  <c:v>805496</c:v>
                </c:pt>
                <c:pt idx="28">
                  <c:v>808619</c:v>
                </c:pt>
                <c:pt idx="29">
                  <c:v>817217</c:v>
                </c:pt>
                <c:pt idx="30">
                  <c:v>865789</c:v>
                </c:pt>
                <c:pt idx="31">
                  <c:v>862100</c:v>
                </c:pt>
                <c:pt idx="32">
                  <c:v>861275</c:v>
                </c:pt>
                <c:pt idx="33">
                  <c:v>827933</c:v>
                </c:pt>
                <c:pt idx="34">
                  <c:v>812292</c:v>
                </c:pt>
                <c:pt idx="35">
                  <c:v>813803</c:v>
                </c:pt>
                <c:pt idx="36">
                  <c:v>848232</c:v>
                </c:pt>
                <c:pt idx="37">
                  <c:v>867969</c:v>
                </c:pt>
                <c:pt idx="38">
                  <c:v>892993</c:v>
                </c:pt>
                <c:pt idx="39">
                  <c:v>880459</c:v>
                </c:pt>
                <c:pt idx="40">
                  <c:v>905675</c:v>
                </c:pt>
                <c:pt idx="41">
                  <c:v>830019</c:v>
                </c:pt>
                <c:pt idx="42">
                  <c:v>809114</c:v>
                </c:pt>
                <c:pt idx="43">
                  <c:v>798447</c:v>
                </c:pt>
                <c:pt idx="44">
                  <c:v>769603</c:v>
                </c:pt>
                <c:pt idx="45">
                  <c:v>765221</c:v>
                </c:pt>
                <c:pt idx="46">
                  <c:v>796013</c:v>
                </c:pt>
                <c:pt idx="47">
                  <c:v>812173</c:v>
                </c:pt>
                <c:pt idx="48">
                  <c:v>785034</c:v>
                </c:pt>
                <c:pt idx="49">
                  <c:v>770744</c:v>
                </c:pt>
                <c:pt idx="50">
                  <c:v>766999</c:v>
                </c:pt>
                <c:pt idx="51">
                  <c:v>734475</c:v>
                </c:pt>
                <c:pt idx="52">
                  <c:v>719250</c:v>
                </c:pt>
                <c:pt idx="53">
                  <c:v>706721</c:v>
                </c:pt>
                <c:pt idx="54">
                  <c:v>705622</c:v>
                </c:pt>
                <c:pt idx="55">
                  <c:v>685795</c:v>
                </c:pt>
                <c:pt idx="56">
                  <c:v>672724</c:v>
                </c:pt>
                <c:pt idx="57">
                  <c:v>684862</c:v>
                </c:pt>
                <c:pt idx="58">
                  <c:v>682514</c:v>
                </c:pt>
                <c:pt idx="59">
                  <c:v>665126</c:v>
                </c:pt>
                <c:pt idx="60">
                  <c:v>677947</c:v>
                </c:pt>
                <c:pt idx="61">
                  <c:v>662685</c:v>
                </c:pt>
                <c:pt idx="62">
                  <c:v>673544</c:v>
                </c:pt>
                <c:pt idx="63">
                  <c:v>682069</c:v>
                </c:pt>
                <c:pt idx="64">
                  <c:v>714927</c:v>
                </c:pt>
                <c:pt idx="65">
                  <c:v>737575</c:v>
                </c:pt>
                <c:pt idx="66">
                  <c:v>792131</c:v>
                </c:pt>
                <c:pt idx="67">
                  <c:v>784901</c:v>
                </c:pt>
                <c:pt idx="68">
                  <c:v>787541</c:v>
                </c:pt>
              </c:numCache>
            </c:numRef>
          </c:val>
          <c:smooth val="0"/>
          <c:extLst>
            <c:ext xmlns:c16="http://schemas.microsoft.com/office/drawing/2014/chart" uri="{C3380CC4-5D6E-409C-BE32-E72D297353CC}">
              <c16:uniqueId val="{00000000-172D-4C46-BE8A-269C142AF0EF}"/>
            </c:ext>
          </c:extLst>
        </c:ser>
        <c:ser>
          <c:idx val="1"/>
          <c:order val="1"/>
          <c:tx>
            <c:v>Смертность</c:v>
          </c:tx>
          <c:spPr>
            <a:ln w="22225" cap="rnd" cmpd="sng" algn="ctr">
              <a:solidFill>
                <a:schemeClr val="accent2"/>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'Германия расчет'!$C$174:$C$242</c:f>
              <c:numCache>
                <c:formatCode>0.00</c:formatCode>
                <c:ptCount val="69"/>
                <c:pt idx="0">
                  <c:v>748329</c:v>
                </c:pt>
                <c:pt idx="1">
                  <c:v>752697</c:v>
                </c:pt>
                <c:pt idx="2">
                  <c:v>767639</c:v>
                </c:pt>
                <c:pt idx="3">
                  <c:v>790654</c:v>
                </c:pt>
                <c:pt idx="4">
                  <c:v>775291</c:v>
                </c:pt>
                <c:pt idx="5">
                  <c:v>795938</c:v>
                </c:pt>
                <c:pt idx="6">
                  <c:v>812111</c:v>
                </c:pt>
                <c:pt idx="7">
                  <c:v>840195</c:v>
                </c:pt>
                <c:pt idx="8">
                  <c:v>818418</c:v>
                </c:pt>
                <c:pt idx="9">
                  <c:v>835402</c:v>
                </c:pt>
                <c:pt idx="10">
                  <c:v>876721</c:v>
                </c:pt>
                <c:pt idx="11">
                  <c:v>850300</c:v>
                </c:pt>
                <c:pt idx="12">
                  <c:v>878814</c:v>
                </c:pt>
                <c:pt idx="13">
                  <c:v>895070</c:v>
                </c:pt>
                <c:pt idx="14">
                  <c:v>870319</c:v>
                </c:pt>
                <c:pt idx="15">
                  <c:v>907882</c:v>
                </c:pt>
                <c:pt idx="16">
                  <c:v>911984</c:v>
                </c:pt>
                <c:pt idx="17">
                  <c:v>914417</c:v>
                </c:pt>
                <c:pt idx="18">
                  <c:v>976521</c:v>
                </c:pt>
                <c:pt idx="19">
                  <c:v>988092</c:v>
                </c:pt>
                <c:pt idx="20">
                  <c:v>975664</c:v>
                </c:pt>
                <c:pt idx="21">
                  <c:v>965623</c:v>
                </c:pt>
                <c:pt idx="22">
                  <c:v>965689</c:v>
                </c:pt>
                <c:pt idx="23">
                  <c:v>962988</c:v>
                </c:pt>
                <c:pt idx="24">
                  <c:v>956573</c:v>
                </c:pt>
                <c:pt idx="25">
                  <c:v>989649</c:v>
                </c:pt>
                <c:pt idx="26">
                  <c:v>966873</c:v>
                </c:pt>
                <c:pt idx="27">
                  <c:v>931155</c:v>
                </c:pt>
                <c:pt idx="28">
                  <c:v>955550</c:v>
                </c:pt>
                <c:pt idx="29">
                  <c:v>944474</c:v>
                </c:pt>
                <c:pt idx="30">
                  <c:v>952371</c:v>
                </c:pt>
                <c:pt idx="31">
                  <c:v>954436</c:v>
                </c:pt>
                <c:pt idx="32">
                  <c:v>943832</c:v>
                </c:pt>
                <c:pt idx="33">
                  <c:v>941032</c:v>
                </c:pt>
                <c:pt idx="34">
                  <c:v>917299</c:v>
                </c:pt>
                <c:pt idx="35">
                  <c:v>929649</c:v>
                </c:pt>
                <c:pt idx="36">
                  <c:v>925426</c:v>
                </c:pt>
                <c:pt idx="37">
                  <c:v>901291</c:v>
                </c:pt>
                <c:pt idx="38">
                  <c:v>900627</c:v>
                </c:pt>
                <c:pt idx="39">
                  <c:v>903441</c:v>
                </c:pt>
                <c:pt idx="40">
                  <c:v>921445</c:v>
                </c:pt>
                <c:pt idx="41">
                  <c:v>911245</c:v>
                </c:pt>
                <c:pt idx="42">
                  <c:v>885443</c:v>
                </c:pt>
                <c:pt idx="43">
                  <c:v>897270</c:v>
                </c:pt>
                <c:pt idx="44">
                  <c:v>884661</c:v>
                </c:pt>
                <c:pt idx="45">
                  <c:v>884588</c:v>
                </c:pt>
                <c:pt idx="46">
                  <c:v>882843</c:v>
                </c:pt>
                <c:pt idx="47">
                  <c:v>860389</c:v>
                </c:pt>
                <c:pt idx="48">
                  <c:v>852382</c:v>
                </c:pt>
                <c:pt idx="49">
                  <c:v>846330</c:v>
                </c:pt>
                <c:pt idx="50">
                  <c:v>838797</c:v>
                </c:pt>
                <c:pt idx="51">
                  <c:v>828541</c:v>
                </c:pt>
                <c:pt idx="52">
                  <c:v>841686</c:v>
                </c:pt>
                <c:pt idx="53">
                  <c:v>853946</c:v>
                </c:pt>
                <c:pt idx="54">
                  <c:v>818271</c:v>
                </c:pt>
                <c:pt idx="55">
                  <c:v>830227</c:v>
                </c:pt>
                <c:pt idx="56">
                  <c:v>821627</c:v>
                </c:pt>
                <c:pt idx="57">
                  <c:v>827155</c:v>
                </c:pt>
                <c:pt idx="58">
                  <c:v>844439</c:v>
                </c:pt>
                <c:pt idx="59">
                  <c:v>854544</c:v>
                </c:pt>
                <c:pt idx="60">
                  <c:v>858768</c:v>
                </c:pt>
                <c:pt idx="61">
                  <c:v>852328</c:v>
                </c:pt>
                <c:pt idx="62">
                  <c:v>869582</c:v>
                </c:pt>
                <c:pt idx="63">
                  <c:v>893825</c:v>
                </c:pt>
                <c:pt idx="64">
                  <c:v>868356</c:v>
                </c:pt>
                <c:pt idx="65">
                  <c:v>925200</c:v>
                </c:pt>
                <c:pt idx="66">
                  <c:v>910902</c:v>
                </c:pt>
                <c:pt idx="67">
                  <c:v>932272</c:v>
                </c:pt>
                <c:pt idx="68">
                  <c:v>954897</c:v>
                </c:pt>
              </c:numCache>
            </c:numRef>
          </c:val>
          <c:smooth val="0"/>
          <c:extLst>
            <c:ext xmlns:c16="http://schemas.microsoft.com/office/drawing/2014/chart" uri="{C3380CC4-5D6E-409C-BE32-E72D297353CC}">
              <c16:uniqueId val="{00000001-172D-4C46-BE8A-269C142AF0E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53650752"/>
        <c:axId val="1353646176"/>
      </c:lineChart>
      <c:dateAx>
        <c:axId val="1353650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353646176"/>
        <c:crosses val="autoZero"/>
        <c:auto val="0"/>
        <c:lblOffset val="100"/>
        <c:baseTimeUnit val="days"/>
      </c:dateAx>
      <c:valAx>
        <c:axId val="1353646176"/>
        <c:scaling>
          <c:orientation val="minMax"/>
          <c:min val="600000"/>
        </c:scaling>
        <c:delete val="0"/>
        <c:axPos val="l"/>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353650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Размер номинального ВВП Германии.</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strRef>
              <c:f>'Германия расчет'!$A$245:$A$293</c:f>
              <c:strCach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strCache>
            </c:strRef>
          </c:cat>
          <c:val>
            <c:numRef>
              <c:f>'Германия расчет'!$B$246:$B$294</c:f>
              <c:numCache>
                <c:formatCode>_-* #\ ##0\ _₽_-;\-* #\ ##0\ _₽_-;_-* "-"??\ _₽_-;_-@_-</c:formatCode>
                <c:ptCount val="49"/>
                <c:pt idx="0">
                  <c:v>215.83</c:v>
                </c:pt>
                <c:pt idx="1">
                  <c:v>249.958</c:v>
                </c:pt>
                <c:pt idx="2">
                  <c:v>299.80200000000002</c:v>
                </c:pt>
                <c:pt idx="3">
                  <c:v>398.37400000000002</c:v>
                </c:pt>
                <c:pt idx="4">
                  <c:v>445.33</c:v>
                </c:pt>
                <c:pt idx="5">
                  <c:v>490.637</c:v>
                </c:pt>
                <c:pt idx="6">
                  <c:v>519.75400000000002</c:v>
                </c:pt>
                <c:pt idx="7">
                  <c:v>600.49800000000005</c:v>
                </c:pt>
                <c:pt idx="8">
                  <c:v>740.47</c:v>
                </c:pt>
                <c:pt idx="9">
                  <c:v>881.34500000000003</c:v>
                </c:pt>
                <c:pt idx="10">
                  <c:v>950.29100000000005</c:v>
                </c:pt>
                <c:pt idx="11">
                  <c:v>800.47199999999998</c:v>
                </c:pt>
                <c:pt idx="12">
                  <c:v>776.57600000000002</c:v>
                </c:pt>
                <c:pt idx="13">
                  <c:v>770.68399999999997</c:v>
                </c:pt>
                <c:pt idx="14">
                  <c:v>725.11</c:v>
                </c:pt>
                <c:pt idx="15">
                  <c:v>732.53499999999997</c:v>
                </c:pt>
                <c:pt idx="16">
                  <c:v>1046.6600000000001</c:v>
                </c:pt>
                <c:pt idx="17">
                  <c:v>1298.6600000000001</c:v>
                </c:pt>
                <c:pt idx="18">
                  <c:v>1401.05</c:v>
                </c:pt>
                <c:pt idx="19">
                  <c:v>1216.8</c:v>
                </c:pt>
                <c:pt idx="20">
                  <c:v>1547</c:v>
                </c:pt>
                <c:pt idx="21">
                  <c:v>1815.1</c:v>
                </c:pt>
                <c:pt idx="22">
                  <c:v>2069</c:v>
                </c:pt>
                <c:pt idx="23">
                  <c:v>2008.6</c:v>
                </c:pt>
                <c:pt idx="24">
                  <c:v>2152.6999999999998</c:v>
                </c:pt>
                <c:pt idx="25">
                  <c:v>2525</c:v>
                </c:pt>
                <c:pt idx="26">
                  <c:v>2437.8000000000002</c:v>
                </c:pt>
                <c:pt idx="27">
                  <c:v>2159.9</c:v>
                </c:pt>
                <c:pt idx="28">
                  <c:v>2181.1999999999998</c:v>
                </c:pt>
                <c:pt idx="29">
                  <c:v>2133.8000000000002</c:v>
                </c:pt>
                <c:pt idx="30">
                  <c:v>1891.9</c:v>
                </c:pt>
                <c:pt idx="31">
                  <c:v>1882.5</c:v>
                </c:pt>
                <c:pt idx="32">
                  <c:v>2013.7</c:v>
                </c:pt>
                <c:pt idx="33">
                  <c:v>2428.5</c:v>
                </c:pt>
                <c:pt idx="34">
                  <c:v>2729.9</c:v>
                </c:pt>
                <c:pt idx="35">
                  <c:v>2771.1</c:v>
                </c:pt>
                <c:pt idx="36">
                  <c:v>2905.4</c:v>
                </c:pt>
                <c:pt idx="37">
                  <c:v>3328.6</c:v>
                </c:pt>
                <c:pt idx="38">
                  <c:v>3640.7</c:v>
                </c:pt>
                <c:pt idx="39">
                  <c:v>3307.2</c:v>
                </c:pt>
                <c:pt idx="40">
                  <c:v>3286.5</c:v>
                </c:pt>
                <c:pt idx="41">
                  <c:v>3629</c:v>
                </c:pt>
                <c:pt idx="42">
                  <c:v>3367</c:v>
                </c:pt>
                <c:pt idx="43">
                  <c:v>3593</c:v>
                </c:pt>
                <c:pt idx="44">
                  <c:v>3820</c:v>
                </c:pt>
                <c:pt idx="45">
                  <c:v>3371</c:v>
                </c:pt>
                <c:pt idx="46">
                  <c:v>3495</c:v>
                </c:pt>
                <c:pt idx="47">
                  <c:v>3685</c:v>
                </c:pt>
                <c:pt idx="48">
                  <c:v>3951.34</c:v>
                </c:pt>
              </c:numCache>
            </c:numRef>
          </c:val>
          <c:smooth val="0"/>
          <c:extLst>
            <c:ext xmlns:c16="http://schemas.microsoft.com/office/drawing/2014/chart" uri="{C3380CC4-5D6E-409C-BE32-E72D297353CC}">
              <c16:uniqueId val="{00000000-7C3C-4B40-B7D5-2522705C0F0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878237327"/>
        <c:axId val="1878238575"/>
      </c:lineChart>
      <c:dateAx>
        <c:axId val="18782373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878238575"/>
        <c:crosses val="autoZero"/>
        <c:auto val="0"/>
        <c:lblOffset val="100"/>
        <c:baseTimeUnit val="days"/>
      </c:dateAx>
      <c:valAx>
        <c:axId val="18782385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млрд. долларов США</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8782373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Размер ВВП по ППС Германии</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'Германия расчет'!$A$264:$A$292</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'Германия расчет'!$E$265:$E$293</c:f>
              <c:numCache>
                <c:formatCode>General</c:formatCode>
                <c:ptCount val="29"/>
                <c:pt idx="0">
                  <c:v>1317.7</c:v>
                </c:pt>
                <c:pt idx="1">
                  <c:v>1446.8</c:v>
                </c:pt>
                <c:pt idx="2">
                  <c:v>1573.2</c:v>
                </c:pt>
                <c:pt idx="3">
                  <c:v>1634.7</c:v>
                </c:pt>
                <c:pt idx="4">
                  <c:v>1653.9</c:v>
                </c:pt>
                <c:pt idx="5">
                  <c:v>1731.4</c:v>
                </c:pt>
                <c:pt idx="6">
                  <c:v>1798.7</c:v>
                </c:pt>
                <c:pt idx="7">
                  <c:v>1848.2</c:v>
                </c:pt>
                <c:pt idx="8">
                  <c:v>1914.3</c:v>
                </c:pt>
                <c:pt idx="9">
                  <c:v>1968</c:v>
                </c:pt>
                <c:pt idx="10">
                  <c:v>2031.9</c:v>
                </c:pt>
                <c:pt idx="11">
                  <c:v>2144.3000000000002</c:v>
                </c:pt>
                <c:pt idx="12">
                  <c:v>2228.6</c:v>
                </c:pt>
                <c:pt idx="13">
                  <c:v>2265.3000000000002</c:v>
                </c:pt>
                <c:pt idx="14">
                  <c:v>2304</c:v>
                </c:pt>
                <c:pt idx="15">
                  <c:v>2399.1</c:v>
                </c:pt>
                <c:pt idx="16">
                  <c:v>2492.1999999999998</c:v>
                </c:pt>
                <c:pt idx="17">
                  <c:v>2672.7</c:v>
                </c:pt>
                <c:pt idx="18">
                  <c:v>2843.6</c:v>
                </c:pt>
                <c:pt idx="19">
                  <c:v>2930.2</c:v>
                </c:pt>
                <c:pt idx="20">
                  <c:v>2810.7</c:v>
                </c:pt>
                <c:pt idx="21">
                  <c:v>2944.4</c:v>
                </c:pt>
                <c:pt idx="22">
                  <c:v>3085</c:v>
                </c:pt>
                <c:pt idx="23">
                  <c:v>3123</c:v>
                </c:pt>
                <c:pt idx="24">
                  <c:v>3227</c:v>
                </c:pt>
                <c:pt idx="25">
                  <c:v>3621</c:v>
                </c:pt>
                <c:pt idx="26">
                  <c:v>3842</c:v>
                </c:pt>
                <c:pt idx="27">
                  <c:v>3979</c:v>
                </c:pt>
                <c:pt idx="28">
                  <c:v>4171</c:v>
                </c:pt>
              </c:numCache>
            </c:numRef>
          </c:val>
          <c:smooth val="0"/>
          <c:extLst>
            <c:ext xmlns:c16="http://schemas.microsoft.com/office/drawing/2014/chart" uri="{C3380CC4-5D6E-409C-BE32-E72D297353CC}">
              <c16:uniqueId val="{00000000-D949-4D1C-9656-4071E44512C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92173263"/>
        <c:axId val="2092162863"/>
      </c:lineChart>
      <c:dateAx>
        <c:axId val="20921732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92162863"/>
        <c:crosses val="autoZero"/>
        <c:auto val="0"/>
        <c:lblOffset val="100"/>
        <c:baseTimeUnit val="days"/>
      </c:dateAx>
      <c:valAx>
        <c:axId val="20921628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млрд.долларов США</a:t>
                </a:r>
              </a:p>
            </c:rich>
          </c:tx>
          <c:layout>
            <c:manualLayout>
              <c:xMode val="edge"/>
              <c:yMode val="edge"/>
              <c:x val="1.823985408116735E-2"/>
              <c:y val="0.2975280008315792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9217326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solidFill>
                <a:latin typeface="Arial" panose="020B0604020202020204" pitchFamily="34" charset="0"/>
                <a:ea typeface="+mn-ea"/>
                <a:cs typeface="Arial" panose="020B0604020202020204" pitchFamily="34" charset="0"/>
              </a:defRPr>
            </a:pPr>
            <a:r>
              <a:rPr lang="ru-RU" b="1">
                <a:solidFill>
                  <a:schemeClr val="tx1"/>
                </a:solidFill>
                <a:latin typeface="Arial" panose="020B0604020202020204" pitchFamily="34" charset="0"/>
                <a:cs typeface="Arial" panose="020B0604020202020204" pitchFamily="34" charset="0"/>
              </a:rPr>
              <a:t>Инфляция.</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Arial" panose="020B0604020202020204" pitchFamily="34" charset="0"/>
              <a:ea typeface="+mn-ea"/>
              <a:cs typeface="Arial" panose="020B0604020202020204" pitchFamily="34" charset="0"/>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strRef>
              <c:f>'Германия расчет'!$A$246:$A$292</c:f>
              <c:strCache>
                <c:ptCount val="47"/>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strCache>
            </c:strRef>
          </c:cat>
          <c:val>
            <c:numRef>
              <c:f>'Германия расчет'!$C$247:$C$294</c:f>
              <c:numCache>
                <c:formatCode>General</c:formatCode>
                <c:ptCount val="48"/>
                <c:pt idx="0">
                  <c:v>7.6213364537706996</c:v>
                </c:pt>
                <c:pt idx="1">
                  <c:v>4.5318571303211002</c:v>
                </c:pt>
                <c:pt idx="2">
                  <c:v>6.299513708239175</c:v>
                </c:pt>
                <c:pt idx="3">
                  <c:v>7.275290203563344</c:v>
                </c:pt>
                <c:pt idx="4">
                  <c:v>5.6666236644113752</c:v>
                </c:pt>
                <c:pt idx="5">
                  <c:v>3.3061944473132598</c:v>
                </c:pt>
                <c:pt idx="6">
                  <c:v>3.1007182453128337</c:v>
                </c:pt>
                <c:pt idx="7">
                  <c:v>3.5458418214087288</c:v>
                </c:pt>
                <c:pt idx="8">
                  <c:v>4.2781406838190605</c:v>
                </c:pt>
                <c:pt idx="9">
                  <c:v>5.4511894011106676</c:v>
                </c:pt>
                <c:pt idx="10">
                  <c:v>4.1752387687536157</c:v>
                </c:pt>
                <c:pt idx="11">
                  <c:v>4.5810585494468086</c:v>
                </c:pt>
                <c:pt idx="12">
                  <c:v>2.8079385369524203</c:v>
                </c:pt>
                <c:pt idx="13">
                  <c:v>1.9891463385747272</c:v>
                </c:pt>
                <c:pt idx="14">
                  <c:v>2.1247256820178535</c:v>
                </c:pt>
                <c:pt idx="15">
                  <c:v>2.9995431328350151</c:v>
                </c:pt>
                <c:pt idx="16">
                  <c:v>1.2796635780818661</c:v>
                </c:pt>
                <c:pt idx="17">
                  <c:v>1.6904612959849317</c:v>
                </c:pt>
                <c:pt idx="18">
                  <c:v>2.8790667431162262</c:v>
                </c:pt>
                <c:pt idx="19">
                  <c:v>3.3966435108943926</c:v>
                </c:pt>
                <c:pt idx="20">
                  <c:v>3.0850797460691268</c:v>
                </c:pt>
                <c:pt idx="21">
                  <c:v>5.3010341627735187</c:v>
                </c:pt>
                <c:pt idx="22">
                  <c:v>3.8862762990801656</c:v>
                </c:pt>
                <c:pt idx="23">
                  <c:v>2.0454718437190422</c:v>
                </c:pt>
                <c:pt idx="24">
                  <c:v>1.9907147834931749</c:v>
                </c:pt>
                <c:pt idx="25">
                  <c:v>0.58718138608860215</c:v>
                </c:pt>
                <c:pt idx="26">
                  <c:v>0.28121338500865534</c:v>
                </c:pt>
                <c:pt idx="27">
                  <c:v>0.68341740580781618</c:v>
                </c:pt>
                <c:pt idx="28">
                  <c:v>0.33850869833204911</c:v>
                </c:pt>
                <c:pt idx="29">
                  <c:v>-0.47264257201433679</c:v>
                </c:pt>
                <c:pt idx="30">
                  <c:v>1.288793838218055</c:v>
                </c:pt>
                <c:pt idx="31">
                  <c:v>1.378618717297968</c:v>
                </c:pt>
                <c:pt idx="32">
                  <c:v>1.3349452799195944</c:v>
                </c:pt>
                <c:pt idx="33">
                  <c:v>1.1007799874279698</c:v>
                </c:pt>
                <c:pt idx="34">
                  <c:v>0.41502975361132144</c:v>
                </c:pt>
                <c:pt idx="35">
                  <c:v>0.39907413419007298</c:v>
                </c:pt>
                <c:pt idx="36">
                  <c:v>1.7627409021512506</c:v>
                </c:pt>
                <c:pt idx="37">
                  <c:v>0.90694436582201376</c:v>
                </c:pt>
                <c:pt idx="38">
                  <c:v>1.8454719707291929</c:v>
                </c:pt>
                <c:pt idx="39">
                  <c:v>0.64615824787664167</c:v>
                </c:pt>
                <c:pt idx="40">
                  <c:v>1.0705139351497905</c:v>
                </c:pt>
                <c:pt idx="41">
                  <c:v>1.4954240539764498</c:v>
                </c:pt>
                <c:pt idx="42">
                  <c:v>1.9688822465452773</c:v>
                </c:pt>
                <c:pt idx="43">
                  <c:v>1.8618494587032615</c:v>
                </c:pt>
                <c:pt idx="44">
                  <c:v>1.7361918132969834</c:v>
                </c:pt>
                <c:pt idx="45">
                  <c:v>1.1770067990070459</c:v>
                </c:pt>
                <c:pt idx="46">
                  <c:v>1.0473298056811018</c:v>
                </c:pt>
                <c:pt idx="47">
                  <c:v>1.5120255425168381</c:v>
                </c:pt>
              </c:numCache>
            </c:numRef>
          </c:val>
          <c:smooth val="0"/>
          <c:extLst>
            <c:ext xmlns:c16="http://schemas.microsoft.com/office/drawing/2014/chart" uri="{C3380CC4-5D6E-409C-BE32-E72D297353CC}">
              <c16:uniqueId val="{00000000-5F8B-42C3-9BAE-EAEE5339338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87220415"/>
        <c:axId val="2087218335"/>
      </c:lineChart>
      <c:dateAx>
        <c:axId val="2087220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low"/>
        <c:spPr>
          <a:noFill/>
          <a:ln w="9525" cap="flat" cmpd="sng" algn="ctr">
            <a:solidFill>
              <a:schemeClr val="dk1">
                <a:lumMod val="15000"/>
                <a:lumOff val="85000"/>
              </a:schemeClr>
            </a:solidFill>
            <a:round/>
          </a:ln>
          <a:effectLst>
            <a:softEdge rad="0"/>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87218335"/>
        <c:crosses val="autoZero"/>
        <c:auto val="0"/>
        <c:lblOffset val="100"/>
        <c:baseTimeUnit val="days"/>
      </c:dateAx>
      <c:valAx>
        <c:axId val="2087218335"/>
        <c:scaling>
          <c:orientation val="minMax"/>
          <c:max val="8"/>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8722041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Темпы объема промышленного производства.</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'Германия расчет'!$A$273:$A$292</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'Германия расчет'!$G$274:$G$293</c:f>
              <c:numCache>
                <c:formatCode>General</c:formatCode>
                <c:ptCount val="20"/>
                <c:pt idx="0">
                  <c:v>3.7</c:v>
                </c:pt>
                <c:pt idx="1">
                  <c:v>0.9</c:v>
                </c:pt>
                <c:pt idx="2">
                  <c:v>4.7</c:v>
                </c:pt>
                <c:pt idx="3">
                  <c:v>0.4</c:v>
                </c:pt>
                <c:pt idx="4">
                  <c:v>-2.1</c:v>
                </c:pt>
                <c:pt idx="5">
                  <c:v>0.2</c:v>
                </c:pt>
                <c:pt idx="6">
                  <c:v>2.2000000000000002</c:v>
                </c:pt>
                <c:pt idx="7">
                  <c:v>2.9</c:v>
                </c:pt>
                <c:pt idx="8">
                  <c:v>4.4000000000000004</c:v>
                </c:pt>
                <c:pt idx="9">
                  <c:v>5.2</c:v>
                </c:pt>
                <c:pt idx="10">
                  <c:v>0.1</c:v>
                </c:pt>
                <c:pt idx="11">
                  <c:v>-15</c:v>
                </c:pt>
                <c:pt idx="12">
                  <c:v>9</c:v>
                </c:pt>
                <c:pt idx="13">
                  <c:v>8</c:v>
                </c:pt>
                <c:pt idx="14">
                  <c:v>0</c:v>
                </c:pt>
                <c:pt idx="15">
                  <c:v>-0.3</c:v>
                </c:pt>
                <c:pt idx="16">
                  <c:v>1.3</c:v>
                </c:pt>
                <c:pt idx="17">
                  <c:v>1.5</c:v>
                </c:pt>
                <c:pt idx="18">
                  <c:v>1.5</c:v>
                </c:pt>
                <c:pt idx="19">
                  <c:v>1.4</c:v>
                </c:pt>
              </c:numCache>
            </c:numRef>
          </c:val>
          <c:smooth val="0"/>
          <c:extLst>
            <c:ext xmlns:c16="http://schemas.microsoft.com/office/drawing/2014/chart" uri="{C3380CC4-5D6E-409C-BE32-E72D297353CC}">
              <c16:uniqueId val="{00000000-23FC-49C7-AD92-A1FB14B9BD4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7557903"/>
        <c:axId val="27553327"/>
      </c:lineChart>
      <c:dateAx>
        <c:axId val="275579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7553327"/>
        <c:crosses val="autoZero"/>
        <c:auto val="0"/>
        <c:lblOffset val="100"/>
        <c:baseTimeUnit val="days"/>
      </c:dateAx>
      <c:valAx>
        <c:axId val="275533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755790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Уровень безработицы,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9.2566471409616838E-2"/>
          <c:y val="0.16806331471135941"/>
          <c:w val="0.88903764926735152"/>
          <c:h val="0.62624158712004574"/>
        </c:manualLayout>
      </c:layout>
      <c:lineChart>
        <c:grouping val="standard"/>
        <c:varyColors val="0"/>
        <c:ser>
          <c:idx val="0"/>
          <c:order val="0"/>
          <c:spPr>
            <a:ln w="22225" cap="rnd" cmpd="sng" algn="ctr">
              <a:solidFill>
                <a:schemeClr val="accent1"/>
              </a:solidFill>
              <a:round/>
            </a:ln>
            <a:effectLst/>
          </c:spPr>
          <c:marker>
            <c:symbol val="none"/>
          </c:marker>
          <c:cat>
            <c:numRef>
              <c:f>'Германия расчет'!$A$264:$A$295</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'Германия расчет'!$K$264:$K$295</c:f>
              <c:numCache>
                <c:formatCode>General</c:formatCode>
                <c:ptCount val="32"/>
                <c:pt idx="0">
                  <c:v>6.8</c:v>
                </c:pt>
                <c:pt idx="1">
                  <c:v>6.2</c:v>
                </c:pt>
                <c:pt idx="2">
                  <c:v>5.5</c:v>
                </c:pt>
                <c:pt idx="3">
                  <c:v>6.6</c:v>
                </c:pt>
                <c:pt idx="4">
                  <c:v>7.8</c:v>
                </c:pt>
                <c:pt idx="5">
                  <c:v>8.4</c:v>
                </c:pt>
                <c:pt idx="6">
                  <c:v>8.3000000000000007</c:v>
                </c:pt>
                <c:pt idx="7">
                  <c:v>9</c:v>
                </c:pt>
                <c:pt idx="8">
                  <c:v>9.6999999999999993</c:v>
                </c:pt>
                <c:pt idx="9">
                  <c:v>9.4</c:v>
                </c:pt>
                <c:pt idx="10">
                  <c:v>8.6</c:v>
                </c:pt>
                <c:pt idx="11">
                  <c:v>8</c:v>
                </c:pt>
                <c:pt idx="12">
                  <c:v>7.9</c:v>
                </c:pt>
                <c:pt idx="13">
                  <c:v>8.6999999999999993</c:v>
                </c:pt>
                <c:pt idx="14">
                  <c:v>9.8000000000000007</c:v>
                </c:pt>
                <c:pt idx="15">
                  <c:v>10.5</c:v>
                </c:pt>
                <c:pt idx="16">
                  <c:v>11.2</c:v>
                </c:pt>
                <c:pt idx="17">
                  <c:v>10.199999999999999</c:v>
                </c:pt>
                <c:pt idx="18">
                  <c:v>8.8000000000000007</c:v>
                </c:pt>
                <c:pt idx="19">
                  <c:v>7.6</c:v>
                </c:pt>
                <c:pt idx="20">
                  <c:v>7.7</c:v>
                </c:pt>
                <c:pt idx="21">
                  <c:v>7.1</c:v>
                </c:pt>
                <c:pt idx="22">
                  <c:v>7.1</c:v>
                </c:pt>
                <c:pt idx="23">
                  <c:v>5.5</c:v>
                </c:pt>
                <c:pt idx="24">
                  <c:v>5.3</c:v>
                </c:pt>
                <c:pt idx="25">
                  <c:v>5</c:v>
                </c:pt>
                <c:pt idx="26">
                  <c:v>4.8</c:v>
                </c:pt>
                <c:pt idx="27">
                  <c:v>4.3</c:v>
                </c:pt>
                <c:pt idx="28">
                  <c:v>3.8</c:v>
                </c:pt>
                <c:pt idx="29">
                  <c:v>3.3</c:v>
                </c:pt>
                <c:pt idx="30">
                  <c:v>3.1</c:v>
                </c:pt>
                <c:pt idx="31">
                  <c:v>3.2</c:v>
                </c:pt>
              </c:numCache>
            </c:numRef>
          </c:val>
          <c:smooth val="0"/>
          <c:extLst>
            <c:ext xmlns:c16="http://schemas.microsoft.com/office/drawing/2014/chart" uri="{C3380CC4-5D6E-409C-BE32-E72D297353CC}">
              <c16:uniqueId val="{00000000-77F4-4268-A43C-CF9E82119D8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4562287"/>
        <c:axId val="64560623"/>
      </c:lineChart>
      <c:dateAx>
        <c:axId val="645622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64560623"/>
        <c:crosses val="autoZero"/>
        <c:auto val="0"/>
        <c:lblOffset val="100"/>
        <c:baseTimeUnit val="days"/>
      </c:dateAx>
      <c:valAx>
        <c:axId val="64560623"/>
        <c:scaling>
          <c:orientation val="minMax"/>
          <c:min val="2"/>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645622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solidFill>
                <a:latin typeface="Arial" panose="020B0604020202020204" pitchFamily="34" charset="0"/>
                <a:ea typeface="+mn-ea"/>
                <a:cs typeface="Arial" panose="020B0604020202020204" pitchFamily="34" charset="0"/>
              </a:defRPr>
            </a:pPr>
            <a:r>
              <a:rPr lang="ru-RU" b="1">
                <a:solidFill>
                  <a:schemeClr val="tx1"/>
                </a:solidFill>
                <a:latin typeface="Arial" panose="020B0604020202020204" pitchFamily="34" charset="0"/>
                <a:cs typeface="Arial" panose="020B0604020202020204" pitchFamily="34" charset="0"/>
              </a:rPr>
              <a:t>Международная</a:t>
            </a:r>
            <a:r>
              <a:rPr lang="ru-RU" b="1" baseline="0">
                <a:solidFill>
                  <a:schemeClr val="tx1"/>
                </a:solidFill>
                <a:latin typeface="Arial" panose="020B0604020202020204" pitchFamily="34" charset="0"/>
                <a:cs typeface="Arial" panose="020B0604020202020204" pitchFamily="34" charset="0"/>
              </a:rPr>
              <a:t> торговля</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Arial" panose="020B0604020202020204" pitchFamily="34" charset="0"/>
              <a:ea typeface="+mn-ea"/>
              <a:cs typeface="Arial" panose="020B0604020202020204" pitchFamily="34" charset="0"/>
            </a:defRPr>
          </a:pPr>
          <a:endParaRPr lang="ru-RU"/>
        </a:p>
      </c:txPr>
    </c:title>
    <c:autoTitleDeleted val="0"/>
    <c:plotArea>
      <c:layout/>
      <c:lineChart>
        <c:grouping val="standard"/>
        <c:varyColors val="0"/>
        <c:ser>
          <c:idx val="0"/>
          <c:order val="0"/>
          <c:tx>
            <c:v>Объем экспорта</c:v>
          </c:tx>
          <c:spPr>
            <a:ln w="22225" cap="rnd" cmpd="sng" algn="ctr">
              <a:solidFill>
                <a:schemeClr val="accent1"/>
              </a:solidFill>
              <a:round/>
            </a:ln>
            <a:effectLst/>
          </c:spPr>
          <c:marker>
            <c:symbol val="none"/>
          </c:marker>
          <c:cat>
            <c:numRef>
              <c:f>'Германия расчет'!$A$302:$A$321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'Германия расчет'!$B$302:$B$321</c:f>
              <c:numCache>
                <c:formatCode>_-* #\ ##0\ _₽_-;\-* #\ ##0\ _₽_-;_-* "-"??\ _₽_-;_-@_-</c:formatCode>
                <c:ptCount val="20"/>
                <c:pt idx="0">
                  <c:v>543.6</c:v>
                </c:pt>
                <c:pt idx="1">
                  <c:v>610</c:v>
                </c:pt>
                <c:pt idx="2">
                  <c:v>578</c:v>
                </c:pt>
                <c:pt idx="3">
                  <c:v>571.4</c:v>
                </c:pt>
                <c:pt idx="4">
                  <c:v>608</c:v>
                </c:pt>
                <c:pt idx="5">
                  <c:v>608</c:v>
                </c:pt>
                <c:pt idx="6">
                  <c:v>696.9</c:v>
                </c:pt>
                <c:pt idx="7">
                  <c:v>893.3</c:v>
                </c:pt>
                <c:pt idx="8">
                  <c:v>1016</c:v>
                </c:pt>
                <c:pt idx="9">
                  <c:v>1133</c:v>
                </c:pt>
                <c:pt idx="10">
                  <c:v>1498</c:v>
                </c:pt>
                <c:pt idx="11">
                  <c:v>1145</c:v>
                </c:pt>
                <c:pt idx="12">
                  <c:v>1303</c:v>
                </c:pt>
                <c:pt idx="13">
                  <c:v>1547</c:v>
                </c:pt>
                <c:pt idx="14">
                  <c:v>1460</c:v>
                </c:pt>
                <c:pt idx="15">
                  <c:v>1506</c:v>
                </c:pt>
                <c:pt idx="16">
                  <c:v>1492</c:v>
                </c:pt>
                <c:pt idx="17">
                  <c:v>1309</c:v>
                </c:pt>
                <c:pt idx="18">
                  <c:v>1283</c:v>
                </c:pt>
                <c:pt idx="19">
                  <c:v>1401</c:v>
                </c:pt>
              </c:numCache>
            </c:numRef>
          </c:val>
          <c:smooth val="0"/>
          <c:extLst>
            <c:ext xmlns:c16="http://schemas.microsoft.com/office/drawing/2014/chart" uri="{C3380CC4-5D6E-409C-BE32-E72D297353CC}">
              <c16:uniqueId val="{00000000-69C3-4105-AA3B-06ACB6D635B2}"/>
            </c:ext>
          </c:extLst>
        </c:ser>
        <c:ser>
          <c:idx val="1"/>
          <c:order val="1"/>
          <c:tx>
            <c:v>Объем импорта</c:v>
          </c:tx>
          <c:spPr>
            <a:ln w="22225" cap="rnd" cmpd="sng" algn="ctr">
              <a:solidFill>
                <a:schemeClr val="accent2"/>
              </a:solidFill>
              <a:round/>
            </a:ln>
            <a:effectLst/>
          </c:spPr>
          <c:marker>
            <c:symbol val="none"/>
          </c:marker>
          <c:cat>
            <c:numRef>
              <c:f>'Германия расчет'!$A$302:$A$321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'Германия расчет'!$C$302:$C$321</c:f>
              <c:numCache>
                <c:formatCode>General</c:formatCode>
                <c:ptCount val="20"/>
                <c:pt idx="0">
                  <c:v>471.2</c:v>
                </c:pt>
                <c:pt idx="1">
                  <c:v>587</c:v>
                </c:pt>
                <c:pt idx="2">
                  <c:v>505</c:v>
                </c:pt>
                <c:pt idx="3">
                  <c:v>486</c:v>
                </c:pt>
                <c:pt idx="4">
                  <c:v>487.3</c:v>
                </c:pt>
                <c:pt idx="5">
                  <c:v>487.3</c:v>
                </c:pt>
                <c:pt idx="6">
                  <c:v>585</c:v>
                </c:pt>
                <c:pt idx="7">
                  <c:v>716.7</c:v>
                </c:pt>
                <c:pt idx="8">
                  <c:v>801</c:v>
                </c:pt>
                <c:pt idx="9">
                  <c:v>916.4</c:v>
                </c:pt>
                <c:pt idx="10">
                  <c:v>1232</c:v>
                </c:pt>
                <c:pt idx="11">
                  <c:v>956.7</c:v>
                </c:pt>
                <c:pt idx="12">
                  <c:v>1099</c:v>
                </c:pt>
                <c:pt idx="13">
                  <c:v>1333</c:v>
                </c:pt>
                <c:pt idx="14">
                  <c:v>1222</c:v>
                </c:pt>
                <c:pt idx="15">
                  <c:v>1249</c:v>
                </c:pt>
                <c:pt idx="16">
                  <c:v>1188</c:v>
                </c:pt>
                <c:pt idx="17">
                  <c:v>1017</c:v>
                </c:pt>
                <c:pt idx="18">
                  <c:v>987.6</c:v>
                </c:pt>
                <c:pt idx="19">
                  <c:v>1104</c:v>
                </c:pt>
              </c:numCache>
            </c:numRef>
          </c:val>
          <c:smooth val="0"/>
          <c:extLst>
            <c:ext xmlns:c16="http://schemas.microsoft.com/office/drawing/2014/chart" uri="{C3380CC4-5D6E-409C-BE32-E72D297353CC}">
              <c16:uniqueId val="{00000001-69C3-4105-AA3B-06ACB6D635B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7572463"/>
        <c:axId val="27560399"/>
      </c:lineChart>
      <c:dateAx>
        <c:axId val="275724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7560399"/>
        <c:crosses val="autoZero"/>
        <c:auto val="0"/>
        <c:lblOffset val="100"/>
        <c:baseTimeUnit val="days"/>
      </c:dateAx>
      <c:valAx>
        <c:axId val="275603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млрдюдолларов США</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75724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Динамика естественного движения Германии</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0.10772071164820411"/>
          <c:y val="0.13012295081967212"/>
          <c:w val="0.87381671701913399"/>
          <c:h val="0.65644523686588352"/>
        </c:manualLayout>
      </c:layout>
      <c:lineChart>
        <c:grouping val="standard"/>
        <c:varyColors val="0"/>
        <c:ser>
          <c:idx val="0"/>
          <c:order val="0"/>
          <c:tx>
            <c:v>Рождаемость</c:v>
          </c:tx>
          <c:spPr>
            <a:ln w="22225" cap="rnd" cmpd="sng" algn="ctr">
              <a:solidFill>
                <a:schemeClr val="accent1"/>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'Германия расчет'!$B$174:$B$242</c:f>
              <c:numCache>
                <c:formatCode>_-* #\ ##0\ _₽_-;\-* #\ ##0\ _₽_-;_-* "-"??\ _₽_-;_-@_-</c:formatCode>
                <c:ptCount val="69"/>
                <c:pt idx="0">
                  <c:v>1116701</c:v>
                </c:pt>
                <c:pt idx="1">
                  <c:v>1106380</c:v>
                </c:pt>
                <c:pt idx="2">
                  <c:v>1105084</c:v>
                </c:pt>
                <c:pt idx="3">
                  <c:v>1095029</c:v>
                </c:pt>
                <c:pt idx="4">
                  <c:v>1109743</c:v>
                </c:pt>
                <c:pt idx="5">
                  <c:v>1113408</c:v>
                </c:pt>
                <c:pt idx="6">
                  <c:v>1137169</c:v>
                </c:pt>
                <c:pt idx="7">
                  <c:v>1165555</c:v>
                </c:pt>
                <c:pt idx="8">
                  <c:v>1175870</c:v>
                </c:pt>
                <c:pt idx="9">
                  <c:v>1243922</c:v>
                </c:pt>
                <c:pt idx="10">
                  <c:v>1261614</c:v>
                </c:pt>
                <c:pt idx="11">
                  <c:v>1313505</c:v>
                </c:pt>
                <c:pt idx="12">
                  <c:v>1316534</c:v>
                </c:pt>
                <c:pt idx="13">
                  <c:v>1355595</c:v>
                </c:pt>
                <c:pt idx="14">
                  <c:v>1357304</c:v>
                </c:pt>
                <c:pt idx="15">
                  <c:v>1325386</c:v>
                </c:pt>
                <c:pt idx="16">
                  <c:v>1318303</c:v>
                </c:pt>
                <c:pt idx="17">
                  <c:v>1272276</c:v>
                </c:pt>
                <c:pt idx="18">
                  <c:v>1214968</c:v>
                </c:pt>
                <c:pt idx="19">
                  <c:v>1142366</c:v>
                </c:pt>
                <c:pt idx="20">
                  <c:v>1047737</c:v>
                </c:pt>
                <c:pt idx="21">
                  <c:v>1013396</c:v>
                </c:pt>
                <c:pt idx="22">
                  <c:v>901657</c:v>
                </c:pt>
                <c:pt idx="23">
                  <c:v>815969</c:v>
                </c:pt>
                <c:pt idx="24">
                  <c:v>805500</c:v>
                </c:pt>
                <c:pt idx="25">
                  <c:v>782310</c:v>
                </c:pt>
                <c:pt idx="26">
                  <c:v>798334</c:v>
                </c:pt>
                <c:pt idx="27">
                  <c:v>805496</c:v>
                </c:pt>
                <c:pt idx="28">
                  <c:v>808619</c:v>
                </c:pt>
                <c:pt idx="29">
                  <c:v>817217</c:v>
                </c:pt>
                <c:pt idx="30">
                  <c:v>865789</c:v>
                </c:pt>
                <c:pt idx="31">
                  <c:v>862100</c:v>
                </c:pt>
                <c:pt idx="32">
                  <c:v>861275</c:v>
                </c:pt>
                <c:pt idx="33">
                  <c:v>827933</c:v>
                </c:pt>
                <c:pt idx="34">
                  <c:v>812292</c:v>
                </c:pt>
                <c:pt idx="35">
                  <c:v>813803</c:v>
                </c:pt>
                <c:pt idx="36">
                  <c:v>848232</c:v>
                </c:pt>
                <c:pt idx="37">
                  <c:v>867969</c:v>
                </c:pt>
                <c:pt idx="38">
                  <c:v>892993</c:v>
                </c:pt>
                <c:pt idx="39">
                  <c:v>880459</c:v>
                </c:pt>
                <c:pt idx="40">
                  <c:v>905675</c:v>
                </c:pt>
                <c:pt idx="41">
                  <c:v>830019</c:v>
                </c:pt>
                <c:pt idx="42">
                  <c:v>809114</c:v>
                </c:pt>
                <c:pt idx="43">
                  <c:v>798447</c:v>
                </c:pt>
                <c:pt idx="44">
                  <c:v>769603</c:v>
                </c:pt>
                <c:pt idx="45">
                  <c:v>765221</c:v>
                </c:pt>
                <c:pt idx="46">
                  <c:v>796013</c:v>
                </c:pt>
                <c:pt idx="47">
                  <c:v>812173</c:v>
                </c:pt>
                <c:pt idx="48">
                  <c:v>785034</c:v>
                </c:pt>
                <c:pt idx="49">
                  <c:v>770744</c:v>
                </c:pt>
                <c:pt idx="50">
                  <c:v>766999</c:v>
                </c:pt>
                <c:pt idx="51">
                  <c:v>734475</c:v>
                </c:pt>
                <c:pt idx="52">
                  <c:v>719250</c:v>
                </c:pt>
                <c:pt idx="53">
                  <c:v>706721</c:v>
                </c:pt>
                <c:pt idx="54">
                  <c:v>705622</c:v>
                </c:pt>
                <c:pt idx="55">
                  <c:v>685795</c:v>
                </c:pt>
                <c:pt idx="56">
                  <c:v>672724</c:v>
                </c:pt>
                <c:pt idx="57">
                  <c:v>684862</c:v>
                </c:pt>
                <c:pt idx="58">
                  <c:v>682514</c:v>
                </c:pt>
                <c:pt idx="59">
                  <c:v>665126</c:v>
                </c:pt>
                <c:pt idx="60">
                  <c:v>677947</c:v>
                </c:pt>
                <c:pt idx="61">
                  <c:v>662685</c:v>
                </c:pt>
                <c:pt idx="62">
                  <c:v>673544</c:v>
                </c:pt>
                <c:pt idx="63">
                  <c:v>682069</c:v>
                </c:pt>
                <c:pt idx="64">
                  <c:v>714927</c:v>
                </c:pt>
                <c:pt idx="65">
                  <c:v>737575</c:v>
                </c:pt>
                <c:pt idx="66">
                  <c:v>792131</c:v>
                </c:pt>
                <c:pt idx="67">
                  <c:v>784901</c:v>
                </c:pt>
                <c:pt idx="68">
                  <c:v>787541</c:v>
                </c:pt>
              </c:numCache>
            </c:numRef>
          </c:val>
          <c:smooth val="0"/>
          <c:extLst>
            <c:ext xmlns:c16="http://schemas.microsoft.com/office/drawing/2014/chart" uri="{C3380CC4-5D6E-409C-BE32-E72D297353CC}">
              <c16:uniqueId val="{00000000-1AD0-45FB-8870-7A3C5C102ABA}"/>
            </c:ext>
          </c:extLst>
        </c:ser>
        <c:ser>
          <c:idx val="1"/>
          <c:order val="1"/>
          <c:tx>
            <c:v>Смертность</c:v>
          </c:tx>
          <c:spPr>
            <a:ln w="22225" cap="rnd" cmpd="sng" algn="ctr">
              <a:solidFill>
                <a:schemeClr val="accent2"/>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'Германия расчет'!$C$174:$C$242</c:f>
              <c:numCache>
                <c:formatCode>0.00</c:formatCode>
                <c:ptCount val="69"/>
                <c:pt idx="0">
                  <c:v>748329</c:v>
                </c:pt>
                <c:pt idx="1">
                  <c:v>752697</c:v>
                </c:pt>
                <c:pt idx="2">
                  <c:v>767639</c:v>
                </c:pt>
                <c:pt idx="3">
                  <c:v>790654</c:v>
                </c:pt>
                <c:pt idx="4">
                  <c:v>775291</c:v>
                </c:pt>
                <c:pt idx="5">
                  <c:v>795938</c:v>
                </c:pt>
                <c:pt idx="6">
                  <c:v>812111</c:v>
                </c:pt>
                <c:pt idx="7">
                  <c:v>840195</c:v>
                </c:pt>
                <c:pt idx="8">
                  <c:v>818418</c:v>
                </c:pt>
                <c:pt idx="9">
                  <c:v>835402</c:v>
                </c:pt>
                <c:pt idx="10">
                  <c:v>876721</c:v>
                </c:pt>
                <c:pt idx="11">
                  <c:v>850300</c:v>
                </c:pt>
                <c:pt idx="12">
                  <c:v>878814</c:v>
                </c:pt>
                <c:pt idx="13">
                  <c:v>895070</c:v>
                </c:pt>
                <c:pt idx="14">
                  <c:v>870319</c:v>
                </c:pt>
                <c:pt idx="15">
                  <c:v>907882</c:v>
                </c:pt>
                <c:pt idx="16">
                  <c:v>911984</c:v>
                </c:pt>
                <c:pt idx="17">
                  <c:v>914417</c:v>
                </c:pt>
                <c:pt idx="18">
                  <c:v>976521</c:v>
                </c:pt>
                <c:pt idx="19">
                  <c:v>988092</c:v>
                </c:pt>
                <c:pt idx="20">
                  <c:v>975664</c:v>
                </c:pt>
                <c:pt idx="21">
                  <c:v>965623</c:v>
                </c:pt>
                <c:pt idx="22">
                  <c:v>965689</c:v>
                </c:pt>
                <c:pt idx="23">
                  <c:v>962988</c:v>
                </c:pt>
                <c:pt idx="24">
                  <c:v>956573</c:v>
                </c:pt>
                <c:pt idx="25">
                  <c:v>989649</c:v>
                </c:pt>
                <c:pt idx="26">
                  <c:v>966873</c:v>
                </c:pt>
                <c:pt idx="27">
                  <c:v>931155</c:v>
                </c:pt>
                <c:pt idx="28">
                  <c:v>955550</c:v>
                </c:pt>
                <c:pt idx="29">
                  <c:v>944474</c:v>
                </c:pt>
                <c:pt idx="30">
                  <c:v>952371</c:v>
                </c:pt>
                <c:pt idx="31">
                  <c:v>954436</c:v>
                </c:pt>
                <c:pt idx="32">
                  <c:v>943832</c:v>
                </c:pt>
                <c:pt idx="33">
                  <c:v>941032</c:v>
                </c:pt>
                <c:pt idx="34">
                  <c:v>917299</c:v>
                </c:pt>
                <c:pt idx="35">
                  <c:v>929649</c:v>
                </c:pt>
                <c:pt idx="36">
                  <c:v>925426</c:v>
                </c:pt>
                <c:pt idx="37">
                  <c:v>901291</c:v>
                </c:pt>
                <c:pt idx="38">
                  <c:v>900627</c:v>
                </c:pt>
                <c:pt idx="39">
                  <c:v>903441</c:v>
                </c:pt>
                <c:pt idx="40">
                  <c:v>921445</c:v>
                </c:pt>
                <c:pt idx="41">
                  <c:v>911245</c:v>
                </c:pt>
                <c:pt idx="42">
                  <c:v>885443</c:v>
                </c:pt>
                <c:pt idx="43">
                  <c:v>897270</c:v>
                </c:pt>
                <c:pt idx="44">
                  <c:v>884661</c:v>
                </c:pt>
                <c:pt idx="45">
                  <c:v>884588</c:v>
                </c:pt>
                <c:pt idx="46">
                  <c:v>882843</c:v>
                </c:pt>
                <c:pt idx="47">
                  <c:v>860389</c:v>
                </c:pt>
                <c:pt idx="48">
                  <c:v>852382</c:v>
                </c:pt>
                <c:pt idx="49">
                  <c:v>846330</c:v>
                </c:pt>
                <c:pt idx="50">
                  <c:v>838797</c:v>
                </c:pt>
                <c:pt idx="51">
                  <c:v>828541</c:v>
                </c:pt>
                <c:pt idx="52">
                  <c:v>841686</c:v>
                </c:pt>
                <c:pt idx="53">
                  <c:v>853946</c:v>
                </c:pt>
                <c:pt idx="54">
                  <c:v>818271</c:v>
                </c:pt>
                <c:pt idx="55">
                  <c:v>830227</c:v>
                </c:pt>
                <c:pt idx="56">
                  <c:v>821627</c:v>
                </c:pt>
                <c:pt idx="57">
                  <c:v>827155</c:v>
                </c:pt>
                <c:pt idx="58">
                  <c:v>844439</c:v>
                </c:pt>
                <c:pt idx="59">
                  <c:v>854544</c:v>
                </c:pt>
                <c:pt idx="60">
                  <c:v>858768</c:v>
                </c:pt>
                <c:pt idx="61">
                  <c:v>852328</c:v>
                </c:pt>
                <c:pt idx="62">
                  <c:v>869582</c:v>
                </c:pt>
                <c:pt idx="63">
                  <c:v>893825</c:v>
                </c:pt>
                <c:pt idx="64">
                  <c:v>868356</c:v>
                </c:pt>
                <c:pt idx="65">
                  <c:v>925200</c:v>
                </c:pt>
                <c:pt idx="66">
                  <c:v>910902</c:v>
                </c:pt>
                <c:pt idx="67">
                  <c:v>932272</c:v>
                </c:pt>
                <c:pt idx="68">
                  <c:v>954897</c:v>
                </c:pt>
              </c:numCache>
            </c:numRef>
          </c:val>
          <c:smooth val="0"/>
          <c:extLst>
            <c:ext xmlns:c16="http://schemas.microsoft.com/office/drawing/2014/chart" uri="{C3380CC4-5D6E-409C-BE32-E72D297353CC}">
              <c16:uniqueId val="{00000001-1AD0-45FB-8870-7A3C5C102AB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53650752"/>
        <c:axId val="1353646176"/>
      </c:lineChart>
      <c:dateAx>
        <c:axId val="1353650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353646176"/>
        <c:crosses val="autoZero"/>
        <c:auto val="0"/>
        <c:lblOffset val="100"/>
        <c:baseTimeUnit val="days"/>
      </c:dateAx>
      <c:valAx>
        <c:axId val="1353646176"/>
        <c:scaling>
          <c:orientation val="minMax"/>
          <c:min val="600000"/>
        </c:scaling>
        <c:delete val="0"/>
        <c:axPos val="l"/>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353650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Ожидаемая продолжительность жизни</a:t>
            </a:r>
          </a:p>
        </c:rich>
      </c:tx>
      <c:layout>
        <c:manualLayout>
          <c:xMode val="edge"/>
          <c:yMode val="edge"/>
          <c:x val="0.3094582239720035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'Германия рождаемость'!$N$54</c:f>
              <c:strCache>
                <c:ptCount val="1"/>
                <c:pt idx="0">
                  <c:v>Расчет</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'Германия рождаемость'!$M$55:$M$68</c:f>
              <c:numCache>
                <c:formatCode>General</c:formatCode>
                <c:ptCount val="14"/>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2019</c:v>
                </c:pt>
              </c:numCache>
            </c:numRef>
          </c:xVal>
          <c:yVal>
            <c:numRef>
              <c:f>'Германия рождаемость'!$N$55:$N$68</c:f>
              <c:numCache>
                <c:formatCode>General</c:formatCode>
                <c:ptCount val="14"/>
                <c:pt idx="0">
                  <c:v>64.250893652641267</c:v>
                </c:pt>
                <c:pt idx="1">
                  <c:v>58.190729494124191</c:v>
                </c:pt>
                <c:pt idx="2">
                  <c:v>57.536470130211121</c:v>
                </c:pt>
                <c:pt idx="3">
                  <c:v>74.998196112192275</c:v>
                </c:pt>
                <c:pt idx="4">
                  <c:v>100.79896588308982</c:v>
                </c:pt>
                <c:pt idx="5">
                  <c:v>90.418219681700734</c:v>
                </c:pt>
                <c:pt idx="6">
                  <c:v>95.467324401605794</c:v>
                </c:pt>
                <c:pt idx="7">
                  <c:v>87.287364672757889</c:v>
                </c:pt>
                <c:pt idx="8">
                  <c:v>106.03297478767571</c:v>
                </c:pt>
                <c:pt idx="9">
                  <c:v>106.12905883840787</c:v>
                </c:pt>
                <c:pt idx="10">
                  <c:v>118.98999117812174</c:v>
                </c:pt>
                <c:pt idx="11">
                  <c:v>119.22318706329551</c:v>
                </c:pt>
                <c:pt idx="12">
                  <c:v>110.88690777209098</c:v>
                </c:pt>
                <c:pt idx="13">
                  <c:v>105.71777848101266</c:v>
                </c:pt>
              </c:numCache>
            </c:numRef>
          </c:yVal>
          <c:smooth val="0"/>
          <c:extLst>
            <c:ext xmlns:c16="http://schemas.microsoft.com/office/drawing/2014/chart" uri="{C3380CC4-5D6E-409C-BE32-E72D297353CC}">
              <c16:uniqueId val="{00000000-8FE8-4986-92A2-3591CCD8142C}"/>
            </c:ext>
          </c:extLst>
        </c:ser>
        <c:ser>
          <c:idx val="1"/>
          <c:order val="1"/>
          <c:tx>
            <c:strRef>
              <c:f>'Германия рождаемость'!$O$54</c:f>
              <c:strCache>
                <c:ptCount val="1"/>
                <c:pt idx="0">
                  <c:v>Официально </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'Германия рождаемость'!$M$55:$M$68</c:f>
              <c:numCache>
                <c:formatCode>General</c:formatCode>
                <c:ptCount val="14"/>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2019</c:v>
                </c:pt>
              </c:numCache>
            </c:numRef>
          </c:xVal>
          <c:yVal>
            <c:numRef>
              <c:f>'Германия рождаемость'!$O$55:$O$68</c:f>
              <c:numCache>
                <c:formatCode>General</c:formatCode>
                <c:ptCount val="14"/>
                <c:pt idx="0">
                  <c:v>67.5</c:v>
                </c:pt>
                <c:pt idx="1">
                  <c:v>68.900000000000006</c:v>
                </c:pt>
                <c:pt idx="2">
                  <c:v>70.7</c:v>
                </c:pt>
                <c:pt idx="3">
                  <c:v>71.2</c:v>
                </c:pt>
                <c:pt idx="4">
                  <c:v>72.3</c:v>
                </c:pt>
                <c:pt idx="5">
                  <c:v>73.7</c:v>
                </c:pt>
                <c:pt idx="6">
                  <c:v>75</c:v>
                </c:pt>
                <c:pt idx="7">
                  <c:v>76</c:v>
                </c:pt>
                <c:pt idx="8">
                  <c:v>77.3</c:v>
                </c:pt>
                <c:pt idx="9">
                  <c:v>78.599999999999994</c:v>
                </c:pt>
                <c:pt idx="10">
                  <c:v>79.7</c:v>
                </c:pt>
                <c:pt idx="11">
                  <c:v>80.5</c:v>
                </c:pt>
                <c:pt idx="12">
                  <c:v>81.099999999999994</c:v>
                </c:pt>
                <c:pt idx="13">
                  <c:v>81.900000000000006</c:v>
                </c:pt>
              </c:numCache>
            </c:numRef>
          </c:yVal>
          <c:smooth val="0"/>
          <c:extLst>
            <c:ext xmlns:c16="http://schemas.microsoft.com/office/drawing/2014/chart" uri="{C3380CC4-5D6E-409C-BE32-E72D297353CC}">
              <c16:uniqueId val="{00000001-8FE8-4986-92A2-3591CCD8142C}"/>
            </c:ext>
          </c:extLst>
        </c:ser>
        <c:dLbls>
          <c:showLegendKey val="0"/>
          <c:showVal val="0"/>
          <c:showCatName val="0"/>
          <c:showSerName val="0"/>
          <c:showPercent val="0"/>
          <c:showBubbleSize val="0"/>
        </c:dLbls>
        <c:axId val="2062611631"/>
        <c:axId val="2062600399"/>
      </c:scatterChart>
      <c:valAx>
        <c:axId val="2062611631"/>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a:t>ГОД</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2600399"/>
        <c:crosses val="autoZero"/>
        <c:crossBetween val="midCat"/>
      </c:valAx>
      <c:valAx>
        <c:axId val="206260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a:t>ЛЕТ</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2611631"/>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Суммарный коэффициент рождаемости</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'Германия рождаемость'!$Q$128</c:f>
              <c:strCache>
                <c:ptCount val="1"/>
                <c:pt idx="0">
                  <c:v>расчет</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'Германия рождаемость'!$P$129:$P$140</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f>'Германия рождаемость'!$Q$129:$Q$140</c:f>
              <c:numCache>
                <c:formatCode>General</c:formatCode>
                <c:ptCount val="12"/>
                <c:pt idx="0">
                  <c:v>2.2739499999999997</c:v>
                </c:pt>
                <c:pt idx="1">
                  <c:v>2.4735999999999998</c:v>
                </c:pt>
                <c:pt idx="2">
                  <c:v>2.3606000000000003</c:v>
                </c:pt>
                <c:pt idx="3">
                  <c:v>1.7083999999999999</c:v>
                </c:pt>
                <c:pt idx="4">
                  <c:v>1.508</c:v>
                </c:pt>
                <c:pt idx="5">
                  <c:v>1.4637</c:v>
                </c:pt>
                <c:pt idx="6">
                  <c:v>1.4295000000000002</c:v>
                </c:pt>
                <c:pt idx="7">
                  <c:v>1.3007499999999999</c:v>
                </c:pt>
                <c:pt idx="8">
                  <c:v>1.34565</c:v>
                </c:pt>
                <c:pt idx="9">
                  <c:v>1.3513500000000001</c:v>
                </c:pt>
                <c:pt idx="10">
                  <c:v>1.3623499999999999</c:v>
                </c:pt>
                <c:pt idx="11">
                  <c:v>1.427</c:v>
                </c:pt>
              </c:numCache>
            </c:numRef>
          </c:yVal>
          <c:smooth val="0"/>
          <c:extLst>
            <c:ext xmlns:c16="http://schemas.microsoft.com/office/drawing/2014/chart" uri="{C3380CC4-5D6E-409C-BE32-E72D297353CC}">
              <c16:uniqueId val="{00000000-5338-45C5-AE61-3E5991D5D3E5}"/>
            </c:ext>
          </c:extLst>
        </c:ser>
        <c:ser>
          <c:idx val="1"/>
          <c:order val="1"/>
          <c:tx>
            <c:strRef>
              <c:f>'Германия рождаемость'!$R$128</c:f>
              <c:strCache>
                <c:ptCount val="1"/>
                <c:pt idx="0">
                  <c:v>статистические данные</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'Германия рождаемость'!$P$129:$P$140</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f>'Германия рождаемость'!$R$129:$R$140</c:f>
              <c:numCache>
                <c:formatCode>General</c:formatCode>
                <c:ptCount val="12"/>
                <c:pt idx="0">
                  <c:v>2.2999999999999998</c:v>
                </c:pt>
                <c:pt idx="1">
                  <c:v>2.5</c:v>
                </c:pt>
                <c:pt idx="2">
                  <c:v>2.42</c:v>
                </c:pt>
                <c:pt idx="3">
                  <c:v>1.7</c:v>
                </c:pt>
                <c:pt idx="4">
                  <c:v>1.52</c:v>
                </c:pt>
                <c:pt idx="5">
                  <c:v>1.5</c:v>
                </c:pt>
                <c:pt idx="6">
                  <c:v>1.4</c:v>
                </c:pt>
                <c:pt idx="7">
                  <c:v>1.3</c:v>
                </c:pt>
                <c:pt idx="8">
                  <c:v>1.32</c:v>
                </c:pt>
                <c:pt idx="9">
                  <c:v>1.4</c:v>
                </c:pt>
                <c:pt idx="10">
                  <c:v>1.4</c:v>
                </c:pt>
                <c:pt idx="11">
                  <c:v>1.4</c:v>
                </c:pt>
              </c:numCache>
            </c:numRef>
          </c:yVal>
          <c:smooth val="0"/>
          <c:extLst>
            <c:ext xmlns:c16="http://schemas.microsoft.com/office/drawing/2014/chart" uri="{C3380CC4-5D6E-409C-BE32-E72D297353CC}">
              <c16:uniqueId val="{00000001-5338-45C5-AE61-3E5991D5D3E5}"/>
            </c:ext>
          </c:extLst>
        </c:ser>
        <c:dLbls>
          <c:showLegendKey val="0"/>
          <c:showVal val="0"/>
          <c:showCatName val="0"/>
          <c:showSerName val="0"/>
          <c:showPercent val="0"/>
          <c:showBubbleSize val="0"/>
        </c:dLbls>
        <c:axId val="1900773295"/>
        <c:axId val="1900773711"/>
      </c:scatterChart>
      <c:valAx>
        <c:axId val="190077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a:t>ГОД</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0773711"/>
        <c:crosses val="autoZero"/>
        <c:crossBetween val="midCat"/>
      </c:valAx>
      <c:valAx>
        <c:axId val="190077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0773295"/>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1950-</a:t>
            </a:r>
            <a:r>
              <a:rPr lang="en-US" b="1" baseline="0">
                <a:solidFill>
                  <a:schemeClr val="tx1"/>
                </a:solidFill>
                <a:latin typeface="Arial" panose="020B0604020202020204" pitchFamily="34" charset="0"/>
                <a:cs typeface="Arial" panose="020B0604020202020204" pitchFamily="34" charset="0"/>
              </a:rPr>
              <a:t>197</a:t>
            </a:r>
            <a:r>
              <a:rPr lang="ru-RU" b="1" baseline="0">
                <a:solidFill>
                  <a:schemeClr val="tx1"/>
                </a:solidFill>
                <a:latin typeface="Arial" panose="020B0604020202020204" pitchFamily="34" charset="0"/>
                <a:cs typeface="Arial" panose="020B0604020202020204" pitchFamily="34" charset="0"/>
              </a:rPr>
              <a:t>0 гг.</a:t>
            </a:r>
            <a:endParaRPr lang="ru-RU" b="1">
              <a:solidFill>
                <a:schemeClr val="tx1"/>
              </a:solidFill>
              <a:latin typeface="Arial" panose="020B0604020202020204" pitchFamily="34" charset="0"/>
              <a:cs typeface="Arial" panose="020B0604020202020204" pitchFamily="34" charset="0"/>
            </a:endParaRPr>
          </a:p>
        </c:rich>
      </c:tx>
      <c:layout>
        <c:manualLayout>
          <c:xMode val="edge"/>
          <c:yMode val="edge"/>
          <c:x val="0.16041954257821558"/>
          <c:y val="2.88065843621399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trendline>
            <c:spPr>
              <a:ln w="12700" cap="rnd" cmpd="sng">
                <a:solidFill>
                  <a:srgbClr val="FF0000"/>
                </a:solidFill>
              </a:ln>
              <a:effectLst/>
            </c:spPr>
            <c:trendlineType val="exp"/>
            <c:dispRSqr val="1"/>
            <c:dispEq val="1"/>
            <c:trendlineLbl>
              <c:layout>
                <c:manualLayout>
                  <c:x val="2.1827318618457786E-3"/>
                  <c:y val="0.15594059405940594"/>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aseline="0">
                        <a:solidFill>
                          <a:schemeClr val="tx1"/>
                        </a:solidFill>
                        <a:latin typeface="Arial" panose="020B0604020202020204" pitchFamily="34" charset="0"/>
                        <a:cs typeface="Arial" panose="020B0604020202020204" pitchFamily="34" charset="0"/>
                      </a:rPr>
                      <a:t>y = 7E+07e</a:t>
                    </a:r>
                    <a:r>
                      <a:rPr lang="en-US" baseline="30000">
                        <a:solidFill>
                          <a:schemeClr val="tx1"/>
                        </a:solidFill>
                        <a:latin typeface="Arial" panose="020B0604020202020204" pitchFamily="34" charset="0"/>
                        <a:cs typeface="Arial" panose="020B0604020202020204" pitchFamily="34" charset="0"/>
                      </a:rPr>
                      <a:t>0,032x</a:t>
                    </a:r>
                    <a:r>
                      <a:rPr lang="en-US" baseline="0">
                        <a:solidFill>
                          <a:schemeClr val="tx1"/>
                        </a:solidFill>
                        <a:latin typeface="Arial" panose="020B0604020202020204" pitchFamily="34" charset="0"/>
                        <a:cs typeface="Arial" panose="020B0604020202020204" pitchFamily="34" charset="0"/>
                      </a:rPr>
                      <a:t/>
                    </a:r>
                    <a:br>
                      <a:rPr lang="en-US" baseline="0">
                        <a:solidFill>
                          <a:schemeClr val="tx1"/>
                        </a:solidFill>
                        <a:latin typeface="Arial" panose="020B0604020202020204" pitchFamily="34" charset="0"/>
                        <a:cs typeface="Arial" panose="020B0604020202020204" pitchFamily="34" charset="0"/>
                      </a:rPr>
                    </a:br>
                    <a:r>
                      <a:rPr lang="en-US" baseline="0">
                        <a:solidFill>
                          <a:schemeClr val="tx1"/>
                        </a:solidFill>
                        <a:latin typeface="Arial" panose="020B0604020202020204" pitchFamily="34" charset="0"/>
                        <a:cs typeface="Arial" panose="020B0604020202020204" pitchFamily="34" charset="0"/>
                      </a:rPr>
                      <a:t>R² = 0,9952</a:t>
                    </a:r>
                    <a:endParaRPr lang="en-US">
                      <a:solidFill>
                        <a:schemeClr val="tx1"/>
                      </a:solidFill>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расчет'!$F$174:$F$177</c:f>
              <c:numCache>
                <c:formatCode>0</c:formatCode>
                <c:ptCount val="4"/>
                <c:pt idx="0">
                  <c:v>1955</c:v>
                </c:pt>
                <c:pt idx="1">
                  <c:v>1960</c:v>
                </c:pt>
                <c:pt idx="2">
                  <c:v>1965</c:v>
                </c:pt>
                <c:pt idx="3">
                  <c:v>1970</c:v>
                </c:pt>
              </c:numCache>
            </c:numRef>
          </c:cat>
          <c:val>
            <c:numRef>
              <c:extLst>
                <c:ext xmlns:c15="http://schemas.microsoft.com/office/drawing/2012/chart" uri="{02D57815-91ED-43cb-92C2-25804820EDAC}">
                  <c15:fullRef>
                    <c15:sqref>'Германия расчет'!$G$174:$G$191</c15:sqref>
                  </c15:fullRef>
                </c:ext>
              </c:extLst>
              <c:f>'Германия расчет'!$G$174:$G$177</c:f>
              <c:numCache>
                <c:formatCode>0</c:formatCode>
                <c:ptCount val="4"/>
                <c:pt idx="0">
                  <c:v>71537459</c:v>
                </c:pt>
                <c:pt idx="1">
                  <c:v>73414239</c:v>
                </c:pt>
                <c:pt idx="2">
                  <c:v>76258032</c:v>
                </c:pt>
                <c:pt idx="3">
                  <c:v>78578385</c:v>
                </c:pt>
              </c:numCache>
            </c:numRef>
          </c:val>
          <c:smooth val="0"/>
          <c:extLst>
            <c:ext xmlns:c16="http://schemas.microsoft.com/office/drawing/2014/chart" uri="{C3380CC4-5D6E-409C-BE32-E72D297353CC}">
              <c16:uniqueId val="{00000000-2080-4DA6-A67D-DCFEA1D742B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400" b="1">
                <a:solidFill>
                  <a:schemeClr val="tx1"/>
                </a:solidFill>
                <a:latin typeface="Arial" panose="020B0604020202020204" pitchFamily="34" charset="0"/>
                <a:cs typeface="Arial" panose="020B0604020202020204" pitchFamily="34" charset="0"/>
              </a:rPr>
              <a:t>Нетто-коэффицент</a:t>
            </a:r>
            <a:r>
              <a:rPr lang="ru-RU" sz="1400" b="1" baseline="0">
                <a:solidFill>
                  <a:schemeClr val="tx1"/>
                </a:solidFill>
                <a:latin typeface="Arial" panose="020B0604020202020204" pitchFamily="34" charset="0"/>
                <a:cs typeface="Arial" panose="020B0604020202020204" pitchFamily="34" charset="0"/>
              </a:rPr>
              <a:t> воспроизводства населения. </a:t>
            </a:r>
            <a:r>
              <a:rPr lang="en-US" sz="1400" b="1" baseline="0">
                <a:solidFill>
                  <a:schemeClr val="tx1"/>
                </a:solidFill>
                <a:latin typeface="Arial" panose="020B0604020202020204" pitchFamily="34" charset="0"/>
                <a:cs typeface="Arial" panose="020B0604020202020204" pitchFamily="34" charset="0"/>
              </a:rPr>
              <a:t>H(0)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lotArea>
      <c:layout/>
      <c:scatterChart>
        <c:scatterStyle val="lineMarker"/>
        <c:varyColors val="0"/>
        <c:ser>
          <c:idx val="0"/>
          <c:order val="0"/>
          <c:tx>
            <c:strRef>
              <c:f>'Германия рождаемость'!$V$128</c:f>
              <c:strCache>
                <c:ptCount val="1"/>
                <c:pt idx="0">
                  <c:v>расчет</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'Германия рождаемость'!$U$129:$U$140</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f>'Германия рождаемость'!$V$129:$V$140</c:f>
              <c:numCache>
                <c:formatCode>General</c:formatCode>
                <c:ptCount val="12"/>
                <c:pt idx="0">
                  <c:v>2.9808843223684001</c:v>
                </c:pt>
                <c:pt idx="1">
                  <c:v>3.2072221029883998</c:v>
                </c:pt>
                <c:pt idx="2">
                  <c:v>2.9904951916667994</c:v>
                </c:pt>
                <c:pt idx="3">
                  <c:v>2.1950969277448</c:v>
                </c:pt>
                <c:pt idx="4">
                  <c:v>2.0317702888940001</c:v>
                </c:pt>
                <c:pt idx="5">
                  <c:v>2.1094269347419998</c:v>
                </c:pt>
                <c:pt idx="6">
                  <c:v>2.1538128129943996</c:v>
                </c:pt>
                <c:pt idx="7">
                  <c:v>1.9163931139404</c:v>
                </c:pt>
                <c:pt idx="8">
                  <c:v>1.7881620399707998</c:v>
                </c:pt>
                <c:pt idx="9">
                  <c:v>1.6680457116260001</c:v>
                </c:pt>
                <c:pt idx="10">
                  <c:v>1.6014134341280002</c:v>
                </c:pt>
                <c:pt idx="11">
                  <c:v>1.6968057647304</c:v>
                </c:pt>
              </c:numCache>
            </c:numRef>
          </c:yVal>
          <c:smooth val="0"/>
          <c:extLst>
            <c:ext xmlns:c16="http://schemas.microsoft.com/office/drawing/2014/chart" uri="{C3380CC4-5D6E-409C-BE32-E72D297353CC}">
              <c16:uniqueId val="{00000000-6632-46C2-86A7-5A701D22C33F}"/>
            </c:ext>
          </c:extLst>
        </c:ser>
        <c:ser>
          <c:idx val="1"/>
          <c:order val="1"/>
          <c:tx>
            <c:strRef>
              <c:f>'Германия рождаемость'!$W$128</c:f>
              <c:strCache>
                <c:ptCount val="1"/>
                <c:pt idx="0">
                  <c:v>статистические данные</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'Германия рождаемость'!$U$129:$U$140</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f>'Германия рождаемость'!$W$129:$W$140</c:f>
              <c:numCache>
                <c:formatCode>General</c:formatCode>
                <c:ptCount val="12"/>
                <c:pt idx="0">
                  <c:v>1.04</c:v>
                </c:pt>
                <c:pt idx="1">
                  <c:v>1.1499999999999999</c:v>
                </c:pt>
                <c:pt idx="2">
                  <c:v>1.1100000000000001</c:v>
                </c:pt>
                <c:pt idx="3">
                  <c:v>0.81</c:v>
                </c:pt>
                <c:pt idx="4">
                  <c:v>0.72</c:v>
                </c:pt>
                <c:pt idx="5">
                  <c:v>0.7</c:v>
                </c:pt>
                <c:pt idx="6">
                  <c:v>0.69</c:v>
                </c:pt>
                <c:pt idx="7">
                  <c:v>0.63</c:v>
                </c:pt>
                <c:pt idx="8">
                  <c:v>0.65</c:v>
                </c:pt>
                <c:pt idx="9">
                  <c:v>0.65</c:v>
                </c:pt>
                <c:pt idx="10">
                  <c:v>0.66</c:v>
                </c:pt>
                <c:pt idx="11">
                  <c:v>0.69</c:v>
                </c:pt>
              </c:numCache>
            </c:numRef>
          </c:yVal>
          <c:smooth val="0"/>
          <c:extLst>
            <c:ext xmlns:c16="http://schemas.microsoft.com/office/drawing/2014/chart" uri="{C3380CC4-5D6E-409C-BE32-E72D297353CC}">
              <c16:uniqueId val="{00000001-6632-46C2-86A7-5A701D22C33F}"/>
            </c:ext>
          </c:extLst>
        </c:ser>
        <c:dLbls>
          <c:showLegendKey val="0"/>
          <c:showVal val="0"/>
          <c:showCatName val="0"/>
          <c:showSerName val="0"/>
          <c:showPercent val="0"/>
          <c:showBubbleSize val="0"/>
        </c:dLbls>
        <c:axId val="12000127"/>
        <c:axId val="12000959"/>
      </c:scatterChart>
      <c:valAx>
        <c:axId val="1200012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b="0">
                    <a:latin typeface="Arial" panose="020B0604020202020204" pitchFamily="34" charset="0"/>
                    <a:cs typeface="Arial" panose="020B0604020202020204" pitchFamily="34" charset="0"/>
                  </a:rPr>
                  <a:t>ГОД</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2000959"/>
        <c:crosses val="autoZero"/>
        <c:crossBetween val="midCat"/>
      </c:valAx>
      <c:valAx>
        <c:axId val="12000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2000127"/>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sz="1400" b="1">
                <a:solidFill>
                  <a:schemeClr val="tx1"/>
                </a:solidFill>
                <a:latin typeface="Arial" panose="020B0604020202020204" pitchFamily="34" charset="0"/>
                <a:cs typeface="Arial" panose="020B0604020202020204" pitchFamily="34" charset="0"/>
              </a:rPr>
              <a:t>Численность</a:t>
            </a:r>
            <a:r>
              <a:rPr lang="ru-RU" sz="1400" b="1" baseline="0">
                <a:solidFill>
                  <a:schemeClr val="tx1"/>
                </a:solidFill>
                <a:latin typeface="Arial" panose="020B0604020202020204" pitchFamily="34" charset="0"/>
                <a:cs typeface="Arial" panose="020B0604020202020204" pitchFamily="34" charset="0"/>
              </a:rPr>
              <a:t> населения Либерии</a:t>
            </a:r>
          </a:p>
          <a:p>
            <a:pPr>
              <a:defRPr>
                <a:solidFill>
                  <a:schemeClr val="tx1"/>
                </a:solidFill>
              </a:defRPr>
            </a:pPr>
            <a:r>
              <a:rPr lang="ru-RU" sz="1400" b="1" baseline="0">
                <a:solidFill>
                  <a:schemeClr val="tx1"/>
                </a:solidFill>
                <a:latin typeface="Arial" panose="020B0604020202020204" pitchFamily="34" charset="0"/>
                <a:cs typeface="Arial" panose="020B0604020202020204" pitchFamily="34" charset="0"/>
              </a:rPr>
              <a:t>1950-2020 гг.</a:t>
            </a:r>
            <a:endParaRPr lang="ru-RU" sz="1400" b="1">
              <a:solidFill>
                <a:schemeClr val="tx1"/>
              </a:solidFill>
              <a:latin typeface="Arial" panose="020B0604020202020204" pitchFamily="34" charset="0"/>
              <a:cs typeface="Arial" panose="020B0604020202020204" pitchFamily="34" charset="0"/>
            </a:endParaRPr>
          </a:p>
        </c:rich>
      </c:tx>
      <c:layout>
        <c:manualLayout>
          <c:xMode val="edge"/>
          <c:yMode val="edge"/>
          <c:x val="0.22579743358807217"/>
          <c:y val="1.620089104900769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'Либерия расчет'!$F$137:$F$154</c:f>
              <c:numCache>
                <c:formatCode>0</c:formatCode>
                <c:ptCount val="18"/>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pt idx="16">
                  <c:v>2019</c:v>
                </c:pt>
                <c:pt idx="17">
                  <c:v>2020</c:v>
                </c:pt>
              </c:numCache>
            </c:numRef>
          </c:cat>
          <c:val>
            <c:numRef>
              <c:f>'Либерия расчет'!$G$137:$G$154</c:f>
              <c:numCache>
                <c:formatCode>0</c:formatCode>
                <c:ptCount val="18"/>
                <c:pt idx="0">
                  <c:v>1011363</c:v>
                </c:pt>
                <c:pt idx="1">
                  <c:v>1118657</c:v>
                </c:pt>
                <c:pt idx="2">
                  <c:v>1245102</c:v>
                </c:pt>
                <c:pt idx="3">
                  <c:v>1400730</c:v>
                </c:pt>
                <c:pt idx="4">
                  <c:v>1600452</c:v>
                </c:pt>
                <c:pt idx="5">
                  <c:v>1853001</c:v>
                </c:pt>
                <c:pt idx="6">
                  <c:v>2145754</c:v>
                </c:pt>
                <c:pt idx="7">
                  <c:v>2075912</c:v>
                </c:pt>
                <c:pt idx="8">
                  <c:v>2044661</c:v>
                </c:pt>
                <c:pt idx="9">
                  <c:v>2848456</c:v>
                </c:pt>
                <c:pt idx="10">
                  <c:v>3218116</c:v>
                </c:pt>
                <c:pt idx="11">
                  <c:v>3891356</c:v>
                </c:pt>
                <c:pt idx="12">
                  <c:v>4472230</c:v>
                </c:pt>
                <c:pt idx="13">
                  <c:v>4586787</c:v>
                </c:pt>
                <c:pt idx="14">
                  <c:v>4702226</c:v>
                </c:pt>
                <c:pt idx="15">
                  <c:v>4818973</c:v>
                </c:pt>
                <c:pt idx="16">
                  <c:v>4937374</c:v>
                </c:pt>
                <c:pt idx="17">
                  <c:v>5057681</c:v>
                </c:pt>
              </c:numCache>
            </c:numRef>
          </c:val>
          <c:smooth val="0"/>
          <c:extLst>
            <c:ext xmlns:c16="http://schemas.microsoft.com/office/drawing/2014/chart" uri="{C3380CC4-5D6E-409C-BE32-E72D297353CC}">
              <c16:uniqueId val="{00000000-0A23-4250-82B8-81B7B0E2B80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date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b" anchorCtr="0"/>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0"/>
        <c:lblOffset val="100"/>
        <c:baseTimeUnit val="days"/>
      </c:date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At val="1955"/>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Ежегодный прирост населения, %</a:t>
            </a: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6.263252403342312E-2"/>
          <c:y val="0.16639748766262899"/>
          <c:w val="0.91154308184659283"/>
          <c:h val="0.68162800309449878"/>
        </c:manualLayout>
      </c:layout>
      <c:lineChart>
        <c:grouping val="standard"/>
        <c:varyColors val="0"/>
        <c:ser>
          <c:idx val="0"/>
          <c:order val="0"/>
          <c:spPr>
            <a:ln w="22225" cap="rnd" cmpd="sng" algn="ctr">
              <a:solidFill>
                <a:schemeClr val="accent1"/>
              </a:solidFill>
              <a:round/>
            </a:ln>
            <a:effectLst/>
          </c:spPr>
          <c:marker>
            <c:symbol val="none"/>
          </c:marker>
          <c:cat>
            <c:numRef>
              <c:f>'Либерия расчет'!$F$137:$F$154</c:f>
              <c:numCache>
                <c:formatCode>0</c:formatCode>
                <c:ptCount val="18"/>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pt idx="16">
                  <c:v>2019</c:v>
                </c:pt>
                <c:pt idx="17">
                  <c:v>2020</c:v>
                </c:pt>
              </c:numCache>
            </c:numRef>
          </c:cat>
          <c:val>
            <c:numRef>
              <c:f>'Либерия расчет'!$H$137:$H$154</c:f>
              <c:numCache>
                <c:formatCode>0.00</c:formatCode>
                <c:ptCount val="18"/>
                <c:pt idx="0">
                  <c:v>1.69</c:v>
                </c:pt>
                <c:pt idx="1">
                  <c:v>2.04</c:v>
                </c:pt>
                <c:pt idx="2">
                  <c:v>2.16</c:v>
                </c:pt>
                <c:pt idx="3">
                  <c:v>2.38</c:v>
                </c:pt>
                <c:pt idx="4">
                  <c:v>2.7</c:v>
                </c:pt>
                <c:pt idx="5">
                  <c:v>2.97</c:v>
                </c:pt>
                <c:pt idx="6">
                  <c:v>2.98</c:v>
                </c:pt>
                <c:pt idx="7">
                  <c:v>-0.66</c:v>
                </c:pt>
                <c:pt idx="8">
                  <c:v>-0.3</c:v>
                </c:pt>
                <c:pt idx="9">
                  <c:v>6.86</c:v>
                </c:pt>
                <c:pt idx="10">
                  <c:v>2.4700000000000002</c:v>
                </c:pt>
                <c:pt idx="11">
                  <c:v>3.87</c:v>
                </c:pt>
                <c:pt idx="12">
                  <c:v>2.82</c:v>
                </c:pt>
                <c:pt idx="13">
                  <c:v>2.56</c:v>
                </c:pt>
                <c:pt idx="14">
                  <c:v>2.52</c:v>
                </c:pt>
                <c:pt idx="15">
                  <c:v>2.48</c:v>
                </c:pt>
                <c:pt idx="16">
                  <c:v>2.46</c:v>
                </c:pt>
                <c:pt idx="17">
                  <c:v>2.44</c:v>
                </c:pt>
              </c:numCache>
            </c:numRef>
          </c:val>
          <c:smooth val="0"/>
          <c:extLst>
            <c:ext xmlns:c16="http://schemas.microsoft.com/office/drawing/2014/chart" uri="{C3380CC4-5D6E-409C-BE32-E72D297353CC}">
              <c16:uniqueId val="{00000000-D643-40D8-95DD-1A8492D3167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02845776"/>
        <c:axId val="1202832880"/>
      </c:lineChart>
      <c:dateAx>
        <c:axId val="1202845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0" sourceLinked="1"/>
        <c:majorTickMark val="none"/>
        <c:minorTickMark val="none"/>
        <c:tickLblPos val="low"/>
        <c:spPr>
          <a:noFill/>
          <a:ln w="9525" cap="flat" cmpd="sng" algn="ctr">
            <a:solidFill>
              <a:schemeClr val="dk1">
                <a:lumMod val="15000"/>
                <a:lumOff val="85000"/>
              </a:schemeClr>
            </a:solidFill>
            <a:round/>
          </a:ln>
          <a:effectLst/>
        </c:spPr>
        <c:txPr>
          <a:bodyPr rot="0" spcFirstLastPara="1" vertOverflow="ellipsis" wrap="square" anchor="b"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202832880"/>
        <c:crosses val="autoZero"/>
        <c:auto val="0"/>
        <c:lblOffset val="100"/>
        <c:baseTimeUnit val="days"/>
      </c:dateAx>
      <c:valAx>
        <c:axId val="1202832880"/>
        <c:scaling>
          <c:orientation val="minMax"/>
          <c:max val="7"/>
          <c:min val="-1"/>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2028457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Динамика естественного движения Либерии</a:t>
            </a:r>
            <a:r>
              <a:rPr lang="ru-RU" b="1" baseline="0">
                <a:solidFill>
                  <a:schemeClr val="tx1"/>
                </a:solidFill>
                <a:latin typeface="Arial" panose="020B0604020202020204" pitchFamily="34" charset="0"/>
                <a:cs typeface="Arial" panose="020B0604020202020204" pitchFamily="34" charset="0"/>
              </a:rPr>
              <a:t>, тыс. населения</a:t>
            </a:r>
            <a:endParaRPr lang="ru-RU" b="1">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0.10772071164820411"/>
          <c:y val="0.13012295081967212"/>
          <c:w val="0.87381671701913399"/>
          <c:h val="0.65644523686588352"/>
        </c:manualLayout>
      </c:layout>
      <c:lineChart>
        <c:grouping val="standard"/>
        <c:varyColors val="0"/>
        <c:ser>
          <c:idx val="0"/>
          <c:order val="0"/>
          <c:tx>
            <c:v>Рождаемость</c:v>
          </c:tx>
          <c:spPr>
            <a:ln w="22225" cap="rnd" cmpd="sng" algn="ctr">
              <a:solidFill>
                <a:schemeClr val="accent1"/>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'Либерия расчет'!$B$137:$B$207</c:f>
              <c:numCache>
                <c:formatCode>General</c:formatCode>
                <c:ptCount val="71"/>
                <c:pt idx="0">
                  <c:v>46.1</c:v>
                </c:pt>
                <c:pt idx="1">
                  <c:v>46.387999999999998</c:v>
                </c:pt>
                <c:pt idx="2">
                  <c:v>46.677</c:v>
                </c:pt>
                <c:pt idx="3">
                  <c:v>46.966000000000001</c:v>
                </c:pt>
                <c:pt idx="4">
                  <c:v>47.255000000000003</c:v>
                </c:pt>
                <c:pt idx="5">
                  <c:v>47.543999999999997</c:v>
                </c:pt>
                <c:pt idx="6">
                  <c:v>47.832000000000001</c:v>
                </c:pt>
                <c:pt idx="7">
                  <c:v>48.121000000000002</c:v>
                </c:pt>
                <c:pt idx="8">
                  <c:v>48.41</c:v>
                </c:pt>
                <c:pt idx="9">
                  <c:v>48.494</c:v>
                </c:pt>
                <c:pt idx="10">
                  <c:v>48.578000000000003</c:v>
                </c:pt>
                <c:pt idx="11">
                  <c:v>48.661999999999999</c:v>
                </c:pt>
                <c:pt idx="12">
                  <c:v>48.746000000000002</c:v>
                </c:pt>
                <c:pt idx="13">
                  <c:v>48.83</c:v>
                </c:pt>
                <c:pt idx="14">
                  <c:v>48.756999999999998</c:v>
                </c:pt>
                <c:pt idx="15">
                  <c:v>48.685000000000002</c:v>
                </c:pt>
                <c:pt idx="16">
                  <c:v>48.612000000000002</c:v>
                </c:pt>
                <c:pt idx="17">
                  <c:v>48.54</c:v>
                </c:pt>
                <c:pt idx="18">
                  <c:v>48.466999999999999</c:v>
                </c:pt>
                <c:pt idx="19">
                  <c:v>48.517000000000003</c:v>
                </c:pt>
                <c:pt idx="20">
                  <c:v>48.567999999999998</c:v>
                </c:pt>
                <c:pt idx="21">
                  <c:v>48.618000000000002</c:v>
                </c:pt>
                <c:pt idx="22">
                  <c:v>48.668999999999997</c:v>
                </c:pt>
                <c:pt idx="23">
                  <c:v>48.719000000000001</c:v>
                </c:pt>
                <c:pt idx="24">
                  <c:v>48.716000000000001</c:v>
                </c:pt>
                <c:pt idx="25">
                  <c:v>48.713000000000001</c:v>
                </c:pt>
                <c:pt idx="26">
                  <c:v>48.71</c:v>
                </c:pt>
                <c:pt idx="27">
                  <c:v>48.707000000000001</c:v>
                </c:pt>
                <c:pt idx="28">
                  <c:v>48.704000000000001</c:v>
                </c:pt>
                <c:pt idx="29">
                  <c:v>48.631</c:v>
                </c:pt>
                <c:pt idx="30">
                  <c:v>48.558</c:v>
                </c:pt>
                <c:pt idx="31">
                  <c:v>48.484999999999999</c:v>
                </c:pt>
                <c:pt idx="32">
                  <c:v>48.411999999999999</c:v>
                </c:pt>
                <c:pt idx="33">
                  <c:v>48.338999999999999</c:v>
                </c:pt>
                <c:pt idx="34">
                  <c:v>48.005000000000003</c:v>
                </c:pt>
                <c:pt idx="35">
                  <c:v>47.671999999999997</c:v>
                </c:pt>
                <c:pt idx="36">
                  <c:v>47.338000000000001</c:v>
                </c:pt>
                <c:pt idx="37">
                  <c:v>47.005000000000003</c:v>
                </c:pt>
                <c:pt idx="38">
                  <c:v>46.670999999999999</c:v>
                </c:pt>
                <c:pt idx="39">
                  <c:v>46.182000000000002</c:v>
                </c:pt>
                <c:pt idx="40">
                  <c:v>45.692999999999998</c:v>
                </c:pt>
                <c:pt idx="41">
                  <c:v>45.203000000000003</c:v>
                </c:pt>
                <c:pt idx="42">
                  <c:v>44.713999999999999</c:v>
                </c:pt>
                <c:pt idx="43">
                  <c:v>44.225000000000001</c:v>
                </c:pt>
                <c:pt idx="44">
                  <c:v>44.136000000000003</c:v>
                </c:pt>
                <c:pt idx="45">
                  <c:v>44.046999999999997</c:v>
                </c:pt>
                <c:pt idx="46">
                  <c:v>43.957000000000001</c:v>
                </c:pt>
                <c:pt idx="47">
                  <c:v>43.868000000000002</c:v>
                </c:pt>
                <c:pt idx="48">
                  <c:v>43.779000000000003</c:v>
                </c:pt>
                <c:pt idx="49">
                  <c:v>43.356000000000002</c:v>
                </c:pt>
                <c:pt idx="50">
                  <c:v>42.933</c:v>
                </c:pt>
                <c:pt idx="51">
                  <c:v>42.509</c:v>
                </c:pt>
                <c:pt idx="52">
                  <c:v>42.085999999999999</c:v>
                </c:pt>
                <c:pt idx="53">
                  <c:v>41.662999999999997</c:v>
                </c:pt>
                <c:pt idx="54">
                  <c:v>41.054000000000002</c:v>
                </c:pt>
                <c:pt idx="55">
                  <c:v>40.445</c:v>
                </c:pt>
                <c:pt idx="56">
                  <c:v>39.835000000000001</c:v>
                </c:pt>
                <c:pt idx="57">
                  <c:v>39.225999999999999</c:v>
                </c:pt>
                <c:pt idx="58">
                  <c:v>38.616999999999997</c:v>
                </c:pt>
                <c:pt idx="59">
                  <c:v>38.012</c:v>
                </c:pt>
                <c:pt idx="60">
                  <c:v>37.406999999999996</c:v>
                </c:pt>
                <c:pt idx="61">
                  <c:v>36.801000000000002</c:v>
                </c:pt>
                <c:pt idx="62">
                  <c:v>36.195999999999998</c:v>
                </c:pt>
                <c:pt idx="63">
                  <c:v>35.591000000000001</c:v>
                </c:pt>
                <c:pt idx="64">
                  <c:v>35.116999999999997</c:v>
                </c:pt>
                <c:pt idx="65">
                  <c:v>34.643000000000001</c:v>
                </c:pt>
                <c:pt idx="66">
                  <c:v>34.168999999999997</c:v>
                </c:pt>
                <c:pt idx="67">
                  <c:v>33.695</c:v>
                </c:pt>
                <c:pt idx="68">
                  <c:v>33.220999999999997</c:v>
                </c:pt>
                <c:pt idx="69">
                  <c:v>32.899000000000001</c:v>
                </c:pt>
                <c:pt idx="70">
                  <c:v>32.578000000000003</c:v>
                </c:pt>
              </c:numCache>
            </c:numRef>
          </c:val>
          <c:smooth val="0"/>
          <c:extLst>
            <c:ext xmlns:c16="http://schemas.microsoft.com/office/drawing/2014/chart" uri="{C3380CC4-5D6E-409C-BE32-E72D297353CC}">
              <c16:uniqueId val="{00000000-EABC-4835-BEEC-3ED89B1AAA28}"/>
            </c:ext>
          </c:extLst>
        </c:ser>
        <c:ser>
          <c:idx val="1"/>
          <c:order val="1"/>
          <c:tx>
            <c:v>Смертность</c:v>
          </c:tx>
          <c:spPr>
            <a:ln w="22225" cap="rnd" cmpd="sng" algn="ctr">
              <a:solidFill>
                <a:schemeClr val="accent2"/>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'Либерия расчет'!$C$137:$C$207</c:f>
              <c:numCache>
                <c:formatCode>General</c:formatCode>
                <c:ptCount val="71"/>
                <c:pt idx="0">
                  <c:v>30.47</c:v>
                </c:pt>
                <c:pt idx="1">
                  <c:v>30.382000000000001</c:v>
                </c:pt>
                <c:pt idx="2">
                  <c:v>30.292999999999999</c:v>
                </c:pt>
                <c:pt idx="3">
                  <c:v>30.204000000000001</c:v>
                </c:pt>
                <c:pt idx="4">
                  <c:v>30.114999999999998</c:v>
                </c:pt>
                <c:pt idx="5">
                  <c:v>30.026</c:v>
                </c:pt>
                <c:pt idx="6">
                  <c:v>29.937999999999999</c:v>
                </c:pt>
                <c:pt idx="7">
                  <c:v>29.849</c:v>
                </c:pt>
                <c:pt idx="8">
                  <c:v>29.76</c:v>
                </c:pt>
                <c:pt idx="9">
                  <c:v>29.565000000000001</c:v>
                </c:pt>
                <c:pt idx="10">
                  <c:v>29.37</c:v>
                </c:pt>
                <c:pt idx="11">
                  <c:v>29.175999999999998</c:v>
                </c:pt>
                <c:pt idx="12">
                  <c:v>28.981000000000002</c:v>
                </c:pt>
                <c:pt idx="13">
                  <c:v>28.786000000000001</c:v>
                </c:pt>
                <c:pt idx="14">
                  <c:v>28.259</c:v>
                </c:pt>
                <c:pt idx="15">
                  <c:v>27.731000000000002</c:v>
                </c:pt>
                <c:pt idx="16">
                  <c:v>27.204000000000001</c:v>
                </c:pt>
                <c:pt idx="17">
                  <c:v>26.675999999999998</c:v>
                </c:pt>
                <c:pt idx="18">
                  <c:v>26.149000000000001</c:v>
                </c:pt>
                <c:pt idx="19">
                  <c:v>25.632000000000001</c:v>
                </c:pt>
                <c:pt idx="20">
                  <c:v>25.116</c:v>
                </c:pt>
                <c:pt idx="21">
                  <c:v>24.599</c:v>
                </c:pt>
                <c:pt idx="22">
                  <c:v>24.082999999999998</c:v>
                </c:pt>
                <c:pt idx="23">
                  <c:v>23.565999999999999</c:v>
                </c:pt>
                <c:pt idx="24">
                  <c:v>23.02</c:v>
                </c:pt>
                <c:pt idx="25">
                  <c:v>22.474</c:v>
                </c:pt>
                <c:pt idx="26">
                  <c:v>21.928000000000001</c:v>
                </c:pt>
                <c:pt idx="27">
                  <c:v>21.382000000000001</c:v>
                </c:pt>
                <c:pt idx="28">
                  <c:v>20.835999999999999</c:v>
                </c:pt>
                <c:pt idx="29">
                  <c:v>20.48</c:v>
                </c:pt>
                <c:pt idx="30">
                  <c:v>20.123000000000001</c:v>
                </c:pt>
                <c:pt idx="31">
                  <c:v>19.766999999999999</c:v>
                </c:pt>
                <c:pt idx="32">
                  <c:v>19.41</c:v>
                </c:pt>
                <c:pt idx="33">
                  <c:v>19.053999999999998</c:v>
                </c:pt>
                <c:pt idx="34">
                  <c:v>19.084</c:v>
                </c:pt>
                <c:pt idx="35">
                  <c:v>19.114999999999998</c:v>
                </c:pt>
                <c:pt idx="36">
                  <c:v>19.145</c:v>
                </c:pt>
                <c:pt idx="37">
                  <c:v>19.175999999999998</c:v>
                </c:pt>
                <c:pt idx="38">
                  <c:v>19.206</c:v>
                </c:pt>
                <c:pt idx="39">
                  <c:v>19.186</c:v>
                </c:pt>
                <c:pt idx="40">
                  <c:v>19.167000000000002</c:v>
                </c:pt>
                <c:pt idx="41">
                  <c:v>19.146999999999998</c:v>
                </c:pt>
                <c:pt idx="42">
                  <c:v>19.128</c:v>
                </c:pt>
                <c:pt idx="43">
                  <c:v>19.108000000000001</c:v>
                </c:pt>
                <c:pt idx="44">
                  <c:v>18.47</c:v>
                </c:pt>
                <c:pt idx="45">
                  <c:v>17.831</c:v>
                </c:pt>
                <c:pt idx="46">
                  <c:v>17.193000000000001</c:v>
                </c:pt>
                <c:pt idx="47">
                  <c:v>16.553999999999998</c:v>
                </c:pt>
                <c:pt idx="48">
                  <c:v>15.916</c:v>
                </c:pt>
                <c:pt idx="49">
                  <c:v>15.531000000000001</c:v>
                </c:pt>
                <c:pt idx="50">
                  <c:v>15.147</c:v>
                </c:pt>
                <c:pt idx="51">
                  <c:v>14.762</c:v>
                </c:pt>
                <c:pt idx="52">
                  <c:v>14.378</c:v>
                </c:pt>
                <c:pt idx="53">
                  <c:v>13.993</c:v>
                </c:pt>
                <c:pt idx="54">
                  <c:v>13.318</c:v>
                </c:pt>
                <c:pt idx="55">
                  <c:v>12.643000000000001</c:v>
                </c:pt>
                <c:pt idx="56">
                  <c:v>11.967000000000001</c:v>
                </c:pt>
                <c:pt idx="57">
                  <c:v>11.292</c:v>
                </c:pt>
                <c:pt idx="58">
                  <c:v>10.617000000000001</c:v>
                </c:pt>
                <c:pt idx="59">
                  <c:v>10.295</c:v>
                </c:pt>
                <c:pt idx="60">
                  <c:v>9.9730000000000008</c:v>
                </c:pt>
                <c:pt idx="61">
                  <c:v>9.65</c:v>
                </c:pt>
                <c:pt idx="62">
                  <c:v>9.3279999999999994</c:v>
                </c:pt>
                <c:pt idx="63">
                  <c:v>9.0060000000000002</c:v>
                </c:pt>
                <c:pt idx="64">
                  <c:v>8.7249999999999996</c:v>
                </c:pt>
                <c:pt idx="65">
                  <c:v>8.4429999999999996</c:v>
                </c:pt>
                <c:pt idx="66">
                  <c:v>8.1620000000000008</c:v>
                </c:pt>
                <c:pt idx="67">
                  <c:v>7.88</c:v>
                </c:pt>
                <c:pt idx="68">
                  <c:v>7.5990000000000002</c:v>
                </c:pt>
                <c:pt idx="69">
                  <c:v>7.4939999999999998</c:v>
                </c:pt>
                <c:pt idx="70">
                  <c:v>7.3879999999999999</c:v>
                </c:pt>
              </c:numCache>
            </c:numRef>
          </c:val>
          <c:smooth val="0"/>
          <c:extLst>
            <c:ext xmlns:c16="http://schemas.microsoft.com/office/drawing/2014/chart" uri="{C3380CC4-5D6E-409C-BE32-E72D297353CC}">
              <c16:uniqueId val="{00000001-EABC-4835-BEEC-3ED89B1AAA2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53650752"/>
        <c:axId val="1353646176"/>
      </c:lineChart>
      <c:dateAx>
        <c:axId val="1353650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353646176"/>
        <c:crosses val="autoZero"/>
        <c:auto val="0"/>
        <c:lblOffset val="100"/>
        <c:baseTimeUnit val="days"/>
      </c:dateAx>
      <c:valAx>
        <c:axId val="135364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353650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Либерии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1950-</a:t>
            </a:r>
            <a:r>
              <a:rPr lang="en-US" b="1" baseline="0">
                <a:solidFill>
                  <a:schemeClr val="tx1"/>
                </a:solidFill>
                <a:latin typeface="Arial" panose="020B0604020202020204" pitchFamily="34" charset="0"/>
                <a:cs typeface="Arial" panose="020B0604020202020204" pitchFamily="34" charset="0"/>
              </a:rPr>
              <a:t>19</a:t>
            </a:r>
            <a:r>
              <a:rPr lang="ru-RU" b="1" baseline="0">
                <a:solidFill>
                  <a:schemeClr val="tx1"/>
                </a:solidFill>
                <a:latin typeface="Arial" panose="020B0604020202020204" pitchFamily="34" charset="0"/>
                <a:cs typeface="Arial" panose="020B0604020202020204" pitchFamily="34" charset="0"/>
              </a:rPr>
              <a:t>85 гг.</a:t>
            </a:r>
            <a:endParaRPr lang="ru-RU" b="1">
              <a:solidFill>
                <a:schemeClr val="tx1"/>
              </a:solidFill>
              <a:latin typeface="Arial" panose="020B0604020202020204" pitchFamily="34" charset="0"/>
              <a:cs typeface="Arial" panose="020B0604020202020204" pitchFamily="34" charset="0"/>
            </a:endParaRPr>
          </a:p>
        </c:rich>
      </c:tx>
      <c:layout>
        <c:manualLayout>
          <c:xMode val="edge"/>
          <c:yMode val="edge"/>
          <c:x val="0.16041954257821558"/>
          <c:y val="2.88065843621399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15875" cap="rnd">
                <a:solidFill>
                  <a:srgbClr val="FF0000"/>
                </a:solidFill>
              </a:ln>
              <a:effectLst/>
            </c:spPr>
            <c:trendlineType val="exp"/>
            <c:dispRSqr val="1"/>
            <c:dispEq val="1"/>
            <c:trendlineLbl>
              <c:layout>
                <c:manualLayout>
                  <c:x val="5.7172512526843237E-2"/>
                  <c:y val="-0.103197445146942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f>'Германия расчет'!$F$174:$F$191</c:f>
              <c:numCache>
                <c:formatCode>0</c:formatCode>
                <c:ptCount val="18"/>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pt idx="16">
                  <c:v>2019</c:v>
                </c:pt>
                <c:pt idx="17">
                  <c:v>2020</c:v>
                </c:pt>
              </c:numCache>
            </c:numRef>
          </c:cat>
          <c:val>
            <c:numRef>
              <c:f>'Либерия расчет'!$G$137:$G$143</c:f>
              <c:numCache>
                <c:formatCode>0</c:formatCode>
                <c:ptCount val="7"/>
                <c:pt idx="0">
                  <c:v>1011363</c:v>
                </c:pt>
                <c:pt idx="1">
                  <c:v>1118657</c:v>
                </c:pt>
                <c:pt idx="2">
                  <c:v>1245102</c:v>
                </c:pt>
                <c:pt idx="3">
                  <c:v>1400730</c:v>
                </c:pt>
                <c:pt idx="4">
                  <c:v>1600452</c:v>
                </c:pt>
                <c:pt idx="5">
                  <c:v>1853001</c:v>
                </c:pt>
                <c:pt idx="6">
                  <c:v>2145754</c:v>
                </c:pt>
              </c:numCache>
            </c:numRef>
          </c:val>
          <c:smooth val="0"/>
          <c:extLst>
            <c:ext xmlns:c16="http://schemas.microsoft.com/office/drawing/2014/chart" uri="{C3380CC4-5D6E-409C-BE32-E72D297353CC}">
              <c16:uniqueId val="{00000000-6AA1-489E-8B77-08F8825A54D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Либерии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1990-</a:t>
            </a:r>
            <a:r>
              <a:rPr lang="en-US" b="1" baseline="0">
                <a:solidFill>
                  <a:schemeClr val="tx1"/>
                </a:solidFill>
                <a:latin typeface="Arial" panose="020B0604020202020204" pitchFamily="34" charset="0"/>
                <a:cs typeface="Arial" panose="020B0604020202020204" pitchFamily="34" charset="0"/>
              </a:rPr>
              <a:t>19</a:t>
            </a:r>
            <a:r>
              <a:rPr lang="ru-RU" b="1" baseline="0">
                <a:solidFill>
                  <a:schemeClr val="tx1"/>
                </a:solidFill>
                <a:latin typeface="Arial" panose="020B0604020202020204" pitchFamily="34" charset="0"/>
                <a:cs typeface="Arial" panose="020B0604020202020204" pitchFamily="34" charset="0"/>
              </a:rPr>
              <a:t>95 гг.</a:t>
            </a:r>
            <a:endParaRPr lang="ru-RU" b="1">
              <a:solidFill>
                <a:schemeClr val="tx1"/>
              </a:solidFill>
              <a:latin typeface="Arial" panose="020B0604020202020204" pitchFamily="34" charset="0"/>
              <a:cs typeface="Arial" panose="020B0604020202020204" pitchFamily="34" charset="0"/>
            </a:endParaRPr>
          </a:p>
        </c:rich>
      </c:tx>
      <c:layout>
        <c:manualLayout>
          <c:xMode val="edge"/>
          <c:yMode val="edge"/>
          <c:x val="0.16041954257821558"/>
          <c:y val="2.88065843621399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15875" cap="rnd">
                <a:solidFill>
                  <a:srgbClr val="FF0000"/>
                </a:solidFill>
              </a:ln>
              <a:effectLst/>
            </c:spPr>
            <c:trendlineType val="linear"/>
            <c:dispRSqr val="0"/>
            <c:dispEq val="0"/>
          </c:trendline>
          <c:trendline>
            <c:spPr>
              <a:ln w="9525" cap="rnd">
                <a:solidFill>
                  <a:schemeClr val="accent1"/>
                </a:solidFill>
              </a:ln>
              <a:effectLst/>
            </c:spPr>
            <c:trendlineType val="linear"/>
            <c:dispRSqr val="1"/>
            <c:dispEq val="1"/>
            <c:trendlineLbl>
              <c:layout>
                <c:manualLayout>
                  <c:x val="0.22514766612722634"/>
                  <c:y val="-0.369264186804235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f>'Германия расчет'!$F$181:$F$182</c:f>
              <c:numCache>
                <c:formatCode>0</c:formatCode>
                <c:ptCount val="2"/>
                <c:pt idx="0">
                  <c:v>1990</c:v>
                </c:pt>
                <c:pt idx="1">
                  <c:v>1995</c:v>
                </c:pt>
              </c:numCache>
            </c:numRef>
          </c:cat>
          <c:val>
            <c:numRef>
              <c:f>'Либерия расчет'!$G$144:$G$145</c:f>
              <c:numCache>
                <c:formatCode>0</c:formatCode>
                <c:ptCount val="2"/>
                <c:pt idx="0">
                  <c:v>2075912</c:v>
                </c:pt>
                <c:pt idx="1">
                  <c:v>2044661</c:v>
                </c:pt>
              </c:numCache>
            </c:numRef>
          </c:val>
          <c:smooth val="0"/>
          <c:extLst>
            <c:ext xmlns:c16="http://schemas.microsoft.com/office/drawing/2014/chart" uri="{C3380CC4-5D6E-409C-BE32-E72D297353CC}">
              <c16:uniqueId val="{00000000-79B8-424F-A722-76CCD7EF87C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Либерии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1950-</a:t>
            </a:r>
            <a:r>
              <a:rPr lang="en-US" b="1" baseline="0">
                <a:solidFill>
                  <a:schemeClr val="tx1"/>
                </a:solidFill>
                <a:latin typeface="Arial" panose="020B0604020202020204" pitchFamily="34" charset="0"/>
                <a:cs typeface="Arial" panose="020B0604020202020204" pitchFamily="34" charset="0"/>
              </a:rPr>
              <a:t>19</a:t>
            </a:r>
            <a:r>
              <a:rPr lang="ru-RU" b="1" baseline="0">
                <a:solidFill>
                  <a:schemeClr val="tx1"/>
                </a:solidFill>
                <a:latin typeface="Arial" panose="020B0604020202020204" pitchFamily="34" charset="0"/>
                <a:cs typeface="Arial" panose="020B0604020202020204" pitchFamily="34" charset="0"/>
              </a:rPr>
              <a:t>85 гг.</a:t>
            </a:r>
            <a:endParaRPr lang="ru-RU" b="1">
              <a:solidFill>
                <a:schemeClr val="tx1"/>
              </a:solidFill>
              <a:latin typeface="Arial" panose="020B0604020202020204" pitchFamily="34" charset="0"/>
              <a:cs typeface="Arial" panose="020B0604020202020204" pitchFamily="34" charset="0"/>
            </a:endParaRPr>
          </a:p>
        </c:rich>
      </c:tx>
      <c:layout>
        <c:manualLayout>
          <c:xMode val="edge"/>
          <c:yMode val="edge"/>
          <c:x val="0.16041954257821558"/>
          <c:y val="2.880658436213991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15875" cap="rnd">
                <a:solidFill>
                  <a:srgbClr val="FF0000"/>
                </a:solidFill>
              </a:ln>
              <a:effectLst/>
            </c:spPr>
            <c:trendlineType val="log"/>
            <c:dispRSqr val="1"/>
            <c:dispEq val="1"/>
            <c:trendlineLbl>
              <c:layout>
                <c:manualLayout>
                  <c:x val="1.4882200375840685E-2"/>
                  <c:y val="-6.49483469738696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f>'Германия расчет'!$F$182:$F$191</c:f>
              <c:numCache>
                <c:formatCode>0</c:formatCode>
                <c:ptCount val="10"/>
                <c:pt idx="0">
                  <c:v>1995</c:v>
                </c:pt>
                <c:pt idx="1">
                  <c:v>2000</c:v>
                </c:pt>
                <c:pt idx="2">
                  <c:v>2005</c:v>
                </c:pt>
                <c:pt idx="3">
                  <c:v>2010</c:v>
                </c:pt>
                <c:pt idx="4">
                  <c:v>2015</c:v>
                </c:pt>
                <c:pt idx="5">
                  <c:v>2016</c:v>
                </c:pt>
                <c:pt idx="6">
                  <c:v>2017</c:v>
                </c:pt>
                <c:pt idx="7">
                  <c:v>2018</c:v>
                </c:pt>
                <c:pt idx="8">
                  <c:v>2019</c:v>
                </c:pt>
                <c:pt idx="9">
                  <c:v>2020</c:v>
                </c:pt>
              </c:numCache>
            </c:numRef>
          </c:cat>
          <c:val>
            <c:numRef>
              <c:f>'Либерия расчет'!$G$145:$G$154</c:f>
              <c:numCache>
                <c:formatCode>0</c:formatCode>
                <c:ptCount val="10"/>
                <c:pt idx="0">
                  <c:v>2044661</c:v>
                </c:pt>
                <c:pt idx="1">
                  <c:v>2848456</c:v>
                </c:pt>
                <c:pt idx="2">
                  <c:v>3218116</c:v>
                </c:pt>
                <c:pt idx="3">
                  <c:v>3891356</c:v>
                </c:pt>
                <c:pt idx="4">
                  <c:v>4472230</c:v>
                </c:pt>
                <c:pt idx="5">
                  <c:v>4586787</c:v>
                </c:pt>
                <c:pt idx="6">
                  <c:v>4702226</c:v>
                </c:pt>
                <c:pt idx="7">
                  <c:v>4818973</c:v>
                </c:pt>
                <c:pt idx="8">
                  <c:v>4937374</c:v>
                </c:pt>
                <c:pt idx="9">
                  <c:v>5057681</c:v>
                </c:pt>
              </c:numCache>
            </c:numRef>
          </c:val>
          <c:smooth val="0"/>
          <c:extLst>
            <c:ext xmlns:c16="http://schemas.microsoft.com/office/drawing/2014/chart" uri="{C3380CC4-5D6E-409C-BE32-E72D297353CC}">
              <c16:uniqueId val="{00000000-3515-4676-8902-6B674546AF8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Размер номинального ВВП Либерии.</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lineChart>
        <c:grouping val="standard"/>
        <c:varyColors val="0"/>
        <c:ser>
          <c:idx val="0"/>
          <c:order val="0"/>
          <c:tx>
            <c:strRef>
              <c:f>'[1]Либерия расчет'!$B$193:$B$238</c:f>
              <c:strCache>
                <c:ptCount val="1"/>
                <c:pt idx="0">
                  <c:v>0,19 0,183 0,191 0,2 0,36 0,38 0,48 0,577 0,67 0,717 0,814 0,856 0,85 0,92 1,03 0,7 0,38 0,35 0,22 0,16 0,13 0,16 0,3 0,36 0,44 0,53 0,52 0,54 0,42 0,47 0,55 0,6 0,74 0,85 1,16 1,29 1,55 1,74 1,95 2,01 2,03 2,101 2,152 2,16 3,25 3,22</c:v>
                </c:pt>
              </c:strCache>
            </c:strRef>
          </c:tx>
          <c:spPr>
            <a:ln w="22225" cap="rnd" cmpd="sng" algn="ctr">
              <a:solidFill>
                <a:schemeClr val="accent1"/>
              </a:solidFill>
              <a:round/>
            </a:ln>
            <a:effectLst/>
          </c:spPr>
          <c:marker>
            <c:symbol val="none"/>
          </c:marker>
          <c:cat>
            <c:numRef>
              <c:f>'[1]Либерия расчет'!$A$193:$A$238</c:f>
              <c:numCache>
                <c:formatCode>General</c:formatCode>
                <c:ptCount val="46"/>
                <c:pt idx="0">
                  <c:v>1960</c:v>
                </c:pt>
                <c:pt idx="1">
                  <c:v>1961</c:v>
                </c:pt>
                <c:pt idx="2">
                  <c:v>1962</c:v>
                </c:pt>
                <c:pt idx="3">
                  <c:v>1963</c:v>
                </c:pt>
                <c:pt idx="4">
                  <c:v>1972</c:v>
                </c:pt>
                <c:pt idx="5">
                  <c:v>1973</c:v>
                </c:pt>
                <c:pt idx="6">
                  <c:v>1974</c:v>
                </c:pt>
                <c:pt idx="7">
                  <c:v>1975</c:v>
                </c:pt>
                <c:pt idx="8">
                  <c:v>1977</c:v>
                </c:pt>
                <c:pt idx="9">
                  <c:v>1978</c:v>
                </c:pt>
                <c:pt idx="10">
                  <c:v>1979</c:v>
                </c:pt>
                <c:pt idx="11">
                  <c:v>1980</c:v>
                </c:pt>
                <c:pt idx="12">
                  <c:v>1985</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'[1]Либерия расчет'!$B$193:$B$238</c:f>
              <c:numCache>
                <c:formatCode>General</c:formatCode>
                <c:ptCount val="46"/>
                <c:pt idx="0">
                  <c:v>0.19</c:v>
                </c:pt>
                <c:pt idx="1">
                  <c:v>0.183</c:v>
                </c:pt>
                <c:pt idx="2">
                  <c:v>0.191</c:v>
                </c:pt>
                <c:pt idx="3">
                  <c:v>0.2</c:v>
                </c:pt>
                <c:pt idx="4">
                  <c:v>0.36</c:v>
                </c:pt>
                <c:pt idx="5">
                  <c:v>0.38</c:v>
                </c:pt>
                <c:pt idx="6">
                  <c:v>0.48</c:v>
                </c:pt>
                <c:pt idx="7">
                  <c:v>0.57699999999999996</c:v>
                </c:pt>
                <c:pt idx="8">
                  <c:v>0.67</c:v>
                </c:pt>
                <c:pt idx="9">
                  <c:v>0.71699999999999997</c:v>
                </c:pt>
                <c:pt idx="10">
                  <c:v>0.81399999999999995</c:v>
                </c:pt>
                <c:pt idx="11">
                  <c:v>0.85599999999999998</c:v>
                </c:pt>
                <c:pt idx="12">
                  <c:v>0.85</c:v>
                </c:pt>
                <c:pt idx="13">
                  <c:v>0.92</c:v>
                </c:pt>
                <c:pt idx="14">
                  <c:v>1.03</c:v>
                </c:pt>
                <c:pt idx="15">
                  <c:v>0.7</c:v>
                </c:pt>
                <c:pt idx="16">
                  <c:v>0.38</c:v>
                </c:pt>
                <c:pt idx="17">
                  <c:v>0.35</c:v>
                </c:pt>
                <c:pt idx="18">
                  <c:v>0.22</c:v>
                </c:pt>
                <c:pt idx="19">
                  <c:v>0.16</c:v>
                </c:pt>
                <c:pt idx="20">
                  <c:v>0.13</c:v>
                </c:pt>
                <c:pt idx="21">
                  <c:v>0.16</c:v>
                </c:pt>
                <c:pt idx="22">
                  <c:v>0.3</c:v>
                </c:pt>
                <c:pt idx="23">
                  <c:v>0.36</c:v>
                </c:pt>
                <c:pt idx="24">
                  <c:v>0.44</c:v>
                </c:pt>
                <c:pt idx="25">
                  <c:v>0.53</c:v>
                </c:pt>
                <c:pt idx="26">
                  <c:v>0.52</c:v>
                </c:pt>
                <c:pt idx="27">
                  <c:v>0.54</c:v>
                </c:pt>
                <c:pt idx="28">
                  <c:v>0.42</c:v>
                </c:pt>
                <c:pt idx="29">
                  <c:v>0.47</c:v>
                </c:pt>
                <c:pt idx="30">
                  <c:v>0.55000000000000004</c:v>
                </c:pt>
                <c:pt idx="31">
                  <c:v>0.6</c:v>
                </c:pt>
                <c:pt idx="32">
                  <c:v>0.74</c:v>
                </c:pt>
                <c:pt idx="33">
                  <c:v>0.85</c:v>
                </c:pt>
                <c:pt idx="34">
                  <c:v>1.1599999999999999</c:v>
                </c:pt>
                <c:pt idx="35">
                  <c:v>1.29</c:v>
                </c:pt>
                <c:pt idx="36">
                  <c:v>1.55</c:v>
                </c:pt>
                <c:pt idx="37">
                  <c:v>1.74</c:v>
                </c:pt>
                <c:pt idx="38">
                  <c:v>1.95</c:v>
                </c:pt>
                <c:pt idx="39">
                  <c:v>2.0099999999999998</c:v>
                </c:pt>
                <c:pt idx="40">
                  <c:v>2.0299999999999998</c:v>
                </c:pt>
                <c:pt idx="41">
                  <c:v>2.101</c:v>
                </c:pt>
                <c:pt idx="42">
                  <c:v>2.1520000000000001</c:v>
                </c:pt>
                <c:pt idx="43">
                  <c:v>2.16</c:v>
                </c:pt>
                <c:pt idx="44">
                  <c:v>3.25</c:v>
                </c:pt>
                <c:pt idx="45">
                  <c:v>3.22</c:v>
                </c:pt>
              </c:numCache>
            </c:numRef>
          </c:val>
          <c:smooth val="0"/>
          <c:extLst>
            <c:ext xmlns:c16="http://schemas.microsoft.com/office/drawing/2014/chart" uri="{C3380CC4-5D6E-409C-BE32-E72D297353CC}">
              <c16:uniqueId val="{00000000-0A41-41D1-B5F1-6104DB1F882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878237327"/>
        <c:axId val="1878238575"/>
      </c:lineChart>
      <c:dateAx>
        <c:axId val="18782373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878238575"/>
        <c:crosses val="autoZero"/>
        <c:auto val="0"/>
        <c:lblOffset val="100"/>
        <c:baseTimeUnit val="days"/>
      </c:dateAx>
      <c:valAx>
        <c:axId val="18782385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млрд. долларов США</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8782373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Размер ВВП</a:t>
            </a:r>
            <a:r>
              <a:rPr lang="en-US" b="1">
                <a:solidFill>
                  <a:schemeClr val="tx1"/>
                </a:solidFill>
                <a:latin typeface="Arial" panose="020B0604020202020204" pitchFamily="34" charset="0"/>
                <a:cs typeface="Arial" panose="020B0604020202020204" pitchFamily="34" charset="0"/>
              </a:rPr>
              <a:t> </a:t>
            </a:r>
            <a:r>
              <a:rPr lang="ru-RU" b="1">
                <a:solidFill>
                  <a:schemeClr val="tx1"/>
                </a:solidFill>
                <a:latin typeface="Arial" panose="020B0604020202020204" pitchFamily="34" charset="0"/>
                <a:cs typeface="Arial" panose="020B0604020202020204" pitchFamily="34" charset="0"/>
              </a:rPr>
              <a:t>на</a:t>
            </a:r>
            <a:r>
              <a:rPr lang="ru-RU" b="1" baseline="0">
                <a:solidFill>
                  <a:schemeClr val="tx1"/>
                </a:solidFill>
                <a:latin typeface="Arial" panose="020B0604020202020204" pitchFamily="34" charset="0"/>
                <a:cs typeface="Arial" panose="020B0604020202020204" pitchFamily="34" charset="0"/>
              </a:rPr>
              <a:t> душу населения </a:t>
            </a:r>
            <a:r>
              <a:rPr lang="ru-RU" b="1">
                <a:solidFill>
                  <a:schemeClr val="tx1"/>
                </a:solidFill>
                <a:latin typeface="Arial" panose="020B0604020202020204" pitchFamily="34" charset="0"/>
                <a:cs typeface="Arial" panose="020B0604020202020204" pitchFamily="34" charset="0"/>
              </a:rPr>
              <a:t>по ППС Либерии.</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lineChart>
        <c:grouping val="standard"/>
        <c:varyColors val="0"/>
        <c:ser>
          <c:idx val="0"/>
          <c:order val="0"/>
          <c:tx>
            <c:v>ВВП</c:v>
          </c:tx>
          <c:spPr>
            <a:ln w="22225" cap="rnd" cmpd="sng" algn="ctr">
              <a:solidFill>
                <a:schemeClr val="accent1"/>
              </a:solidFill>
              <a:round/>
            </a:ln>
            <a:effectLst/>
          </c:spPr>
          <c:marker>
            <c:symbol val="none"/>
          </c:marker>
          <c:cat>
            <c:numRef>
              <c:f>'[1]Либерия расчет'!$A$209:$A$236</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'[1]Либерия расчет'!$C$209:$C$236</c:f>
              <c:numCache>
                <c:formatCode>General</c:formatCode>
                <c:ptCount val="28"/>
                <c:pt idx="0">
                  <c:v>565.66</c:v>
                </c:pt>
                <c:pt idx="1">
                  <c:v>510.34</c:v>
                </c:pt>
                <c:pt idx="2">
                  <c:v>345.13</c:v>
                </c:pt>
                <c:pt idx="3">
                  <c:v>239.42</c:v>
                </c:pt>
                <c:pt idx="4">
                  <c:v>190.15</c:v>
                </c:pt>
                <c:pt idx="5">
                  <c:v>180.41</c:v>
                </c:pt>
                <c:pt idx="6">
                  <c:v>194.9</c:v>
                </c:pt>
                <c:pt idx="7">
                  <c:v>379.92</c:v>
                </c:pt>
                <c:pt idx="8">
                  <c:v>462.3</c:v>
                </c:pt>
                <c:pt idx="9">
                  <c:v>533</c:v>
                </c:pt>
                <c:pt idx="10">
                  <c:v>664.78</c:v>
                </c:pt>
                <c:pt idx="11">
                  <c:v>674.78</c:v>
                </c:pt>
                <c:pt idx="12">
                  <c:v>694.72</c:v>
                </c:pt>
                <c:pt idx="13">
                  <c:v>486.3</c:v>
                </c:pt>
                <c:pt idx="14">
                  <c:v>502.96</c:v>
                </c:pt>
                <c:pt idx="15">
                  <c:v>532.5</c:v>
                </c:pt>
                <c:pt idx="16">
                  <c:v>572.72</c:v>
                </c:pt>
                <c:pt idx="17">
                  <c:v>618.79</c:v>
                </c:pt>
                <c:pt idx="18">
                  <c:v>648</c:v>
                </c:pt>
                <c:pt idx="19">
                  <c:v>661.7</c:v>
                </c:pt>
                <c:pt idx="20">
                  <c:v>685.5</c:v>
                </c:pt>
                <c:pt idx="21">
                  <c:v>734</c:v>
                </c:pt>
                <c:pt idx="22">
                  <c:v>782</c:v>
                </c:pt>
                <c:pt idx="23">
                  <c:v>847.13</c:v>
                </c:pt>
                <c:pt idx="24">
                  <c:v>847.72</c:v>
                </c:pt>
                <c:pt idx="25">
                  <c:v>836.16</c:v>
                </c:pt>
                <c:pt idx="26">
                  <c:v>812.67</c:v>
                </c:pt>
                <c:pt idx="27">
                  <c:v>826.45</c:v>
                </c:pt>
              </c:numCache>
            </c:numRef>
          </c:val>
          <c:smooth val="0"/>
          <c:extLst>
            <c:ext xmlns:c16="http://schemas.microsoft.com/office/drawing/2014/chart" uri="{C3380CC4-5D6E-409C-BE32-E72D297353CC}">
              <c16:uniqueId val="{00000000-D48A-4F1F-A147-5FB7930B9D8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92173263"/>
        <c:axId val="2092162863"/>
      </c:lineChart>
      <c:dateAx>
        <c:axId val="20921732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92162863"/>
        <c:crosses val="autoZero"/>
        <c:auto val="0"/>
        <c:lblOffset val="100"/>
        <c:baseTimeUnit val="days"/>
      </c:dateAx>
      <c:valAx>
        <c:axId val="20921628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.доллары США</a:t>
                </a:r>
              </a:p>
            </c:rich>
          </c:tx>
          <c:layout>
            <c:manualLayout>
              <c:xMode val="edge"/>
              <c:yMode val="edge"/>
              <c:x val="1.823985408116735E-2"/>
              <c:y val="0.2975280008315792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9217326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Изменения</a:t>
            </a:r>
            <a:r>
              <a:rPr lang="ru-RU" b="1" baseline="0">
                <a:solidFill>
                  <a:schemeClr val="tx1"/>
                </a:solidFill>
                <a:latin typeface="Arial" panose="020B0604020202020204" pitchFamily="34" charset="0"/>
                <a:cs typeface="Arial" panose="020B0604020202020204" pitchFamily="34" charset="0"/>
              </a:rPr>
              <a:t> номинального ВВП.</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lineChart>
        <c:grouping val="standard"/>
        <c:varyColors val="0"/>
        <c:ser>
          <c:idx val="0"/>
          <c:order val="0"/>
          <c:tx>
            <c:v> изменения ВВП</c:v>
          </c:tx>
          <c:spPr>
            <a:ln w="22225" cap="rnd" cmpd="sng" algn="ctr">
              <a:solidFill>
                <a:schemeClr val="accent1"/>
              </a:solidFill>
              <a:round/>
            </a:ln>
            <a:effectLst/>
          </c:spPr>
          <c:marker>
            <c:symbol val="none"/>
          </c:marker>
          <c:cat>
            <c:numRef>
              <c:f>'[1]Либерия расчет'!$A$194:$A$238</c:f>
              <c:numCache>
                <c:formatCode>General</c:formatCode>
                <c:ptCount val="45"/>
                <c:pt idx="0">
                  <c:v>1961</c:v>
                </c:pt>
                <c:pt idx="1">
                  <c:v>1962</c:v>
                </c:pt>
                <c:pt idx="2">
                  <c:v>1963</c:v>
                </c:pt>
                <c:pt idx="3">
                  <c:v>1972</c:v>
                </c:pt>
                <c:pt idx="4">
                  <c:v>1973</c:v>
                </c:pt>
                <c:pt idx="5">
                  <c:v>1974</c:v>
                </c:pt>
                <c:pt idx="6">
                  <c:v>1975</c:v>
                </c:pt>
                <c:pt idx="7">
                  <c:v>1977</c:v>
                </c:pt>
                <c:pt idx="8">
                  <c:v>1978</c:v>
                </c:pt>
                <c:pt idx="9">
                  <c:v>1979</c:v>
                </c:pt>
                <c:pt idx="10">
                  <c:v>1980</c:v>
                </c:pt>
                <c:pt idx="11">
                  <c:v>1985</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numCache>
            </c:numRef>
          </c:cat>
          <c:val>
            <c:numRef>
              <c:f>'[1]Либерия расчет'!$D$194:$D$238</c:f>
              <c:numCache>
                <c:formatCode>General</c:formatCode>
                <c:ptCount val="45"/>
                <c:pt idx="0">
                  <c:v>-3.6842105263157925</c:v>
                </c:pt>
                <c:pt idx="1">
                  <c:v>4.3715846994535559</c:v>
                </c:pt>
                <c:pt idx="2">
                  <c:v>4.7120418848167578</c:v>
                </c:pt>
                <c:pt idx="3">
                  <c:v>79.999999999999986</c:v>
                </c:pt>
                <c:pt idx="4">
                  <c:v>5.5555555555555607</c:v>
                </c:pt>
                <c:pt idx="5">
                  <c:v>26.315789473684205</c:v>
                </c:pt>
                <c:pt idx="6">
                  <c:v>20.208333333333329</c:v>
                </c:pt>
                <c:pt idx="7">
                  <c:v>16.117850953206254</c:v>
                </c:pt>
                <c:pt idx="8">
                  <c:v>7.014925373134318</c:v>
                </c:pt>
                <c:pt idx="9">
                  <c:v>13.528591352859131</c:v>
                </c:pt>
                <c:pt idx="10">
                  <c:v>5.1597051597051653</c:v>
                </c:pt>
                <c:pt idx="11">
                  <c:v>-0.70093457943925297</c:v>
                </c:pt>
                <c:pt idx="12">
                  <c:v>8.2352941176470669</c:v>
                </c:pt>
                <c:pt idx="13">
                  <c:v>11.956521739130432</c:v>
                </c:pt>
                <c:pt idx="14">
                  <c:v>-32.038834951456316</c:v>
                </c:pt>
                <c:pt idx="15">
                  <c:v>-45.714285714285715</c:v>
                </c:pt>
                <c:pt idx="16">
                  <c:v>-7.8947368421052699</c:v>
                </c:pt>
                <c:pt idx="17">
                  <c:v>-37.142857142857139</c:v>
                </c:pt>
                <c:pt idx="18">
                  <c:v>-27.27272727272727</c:v>
                </c:pt>
                <c:pt idx="19">
                  <c:v>-18.75</c:v>
                </c:pt>
                <c:pt idx="20">
                  <c:v>23.076923076923077</c:v>
                </c:pt>
                <c:pt idx="21">
                  <c:v>87.499999999999986</c:v>
                </c:pt>
                <c:pt idx="22">
                  <c:v>20</c:v>
                </c:pt>
                <c:pt idx="23">
                  <c:v>22.222222222222225</c:v>
                </c:pt>
                <c:pt idx="24">
                  <c:v>20.45454545454546</c:v>
                </c:pt>
                <c:pt idx="25">
                  <c:v>-1.8867924528301903</c:v>
                </c:pt>
                <c:pt idx="26">
                  <c:v>3.8461538461538494</c:v>
                </c:pt>
                <c:pt idx="27">
                  <c:v>-22.222222222222229</c:v>
                </c:pt>
                <c:pt idx="28">
                  <c:v>11.904761904761903</c:v>
                </c:pt>
                <c:pt idx="29">
                  <c:v>17.021276595744698</c:v>
                </c:pt>
                <c:pt idx="30">
                  <c:v>9.0909090909090793</c:v>
                </c:pt>
                <c:pt idx="31">
                  <c:v>23.333333333333336</c:v>
                </c:pt>
                <c:pt idx="32">
                  <c:v>14.864864864864863</c:v>
                </c:pt>
                <c:pt idx="33">
                  <c:v>36.470588235294109</c:v>
                </c:pt>
                <c:pt idx="34">
                  <c:v>11.206896551724149</c:v>
                </c:pt>
                <c:pt idx="35">
                  <c:v>20.155038759689923</c:v>
                </c:pt>
                <c:pt idx="36">
                  <c:v>12.258064516129028</c:v>
                </c:pt>
                <c:pt idx="37">
                  <c:v>12.068965517241377</c:v>
                </c:pt>
                <c:pt idx="38">
                  <c:v>3.0769230769230682</c:v>
                </c:pt>
                <c:pt idx="39">
                  <c:v>0.99502487562189157</c:v>
                </c:pt>
                <c:pt idx="40">
                  <c:v>3.4975369458128167</c:v>
                </c:pt>
                <c:pt idx="41">
                  <c:v>2.4274155164207594</c:v>
                </c:pt>
                <c:pt idx="42">
                  <c:v>0.37174721189591109</c:v>
                </c:pt>
                <c:pt idx="43">
                  <c:v>50.462962962962955</c:v>
                </c:pt>
                <c:pt idx="44">
                  <c:v>-0.92307692307691713</c:v>
                </c:pt>
              </c:numCache>
            </c:numRef>
          </c:val>
          <c:smooth val="0"/>
          <c:extLst>
            <c:ext xmlns:c16="http://schemas.microsoft.com/office/drawing/2014/chart" uri="{C3380CC4-5D6E-409C-BE32-E72D297353CC}">
              <c16:uniqueId val="{00000000-1B38-4013-8ACA-F278D5ECA4D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92173263"/>
        <c:axId val="2092162863"/>
      </c:lineChart>
      <c:dateAx>
        <c:axId val="20921732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low"/>
        <c:spPr>
          <a:noFill/>
          <a:ln w="9525" cap="flat" cmpd="sng" algn="ctr">
            <a:solidFill>
              <a:schemeClr val="dk1">
                <a:lumMod val="15000"/>
                <a:lumOff val="85000"/>
              </a:schemeClr>
            </a:solidFill>
            <a:round/>
          </a:ln>
          <a:effectLst/>
        </c:spPr>
        <c:txPr>
          <a:bodyPr rot="0" spcFirstLastPara="1" vertOverflow="ellipsis"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92162863"/>
        <c:crosses val="autoZero"/>
        <c:auto val="0"/>
        <c:lblOffset val="100"/>
        <c:baseTimeUnit val="days"/>
      </c:dateAx>
      <c:valAx>
        <c:axId val="20921628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a:t>
                </a:r>
              </a:p>
            </c:rich>
          </c:tx>
          <c:layout>
            <c:manualLayout>
              <c:xMode val="edge"/>
              <c:yMode val="edge"/>
              <c:x val="1.823985408116735E-2"/>
              <c:y val="0.2975280008315792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9217326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a:t>
            </a:r>
            <a:r>
              <a:rPr lang="en-US" b="1" baseline="0">
                <a:solidFill>
                  <a:schemeClr val="tx1"/>
                </a:solidFill>
                <a:latin typeface="Arial" panose="020B0604020202020204" pitchFamily="34" charset="0"/>
                <a:cs typeface="Arial" panose="020B0604020202020204" pitchFamily="34" charset="0"/>
              </a:rPr>
              <a:t>7</a:t>
            </a:r>
            <a:r>
              <a:rPr lang="ru-RU" b="1" baseline="0">
                <a:solidFill>
                  <a:schemeClr val="tx1"/>
                </a:solidFill>
                <a:latin typeface="Arial" panose="020B0604020202020204" pitchFamily="34" charset="0"/>
                <a:cs typeface="Arial" panose="020B0604020202020204" pitchFamily="34" charset="0"/>
              </a:rPr>
              <a:t>0-</a:t>
            </a:r>
            <a:r>
              <a:rPr lang="en-US" b="1" baseline="0">
                <a:solidFill>
                  <a:schemeClr val="tx1"/>
                </a:solidFill>
                <a:latin typeface="Arial" panose="020B0604020202020204" pitchFamily="34" charset="0"/>
                <a:cs typeface="Arial" panose="020B0604020202020204" pitchFamily="34" charset="0"/>
              </a:rPr>
              <a:t>1975</a:t>
            </a:r>
            <a:r>
              <a:rPr lang="ru-RU" b="1" baseline="0">
                <a:solidFill>
                  <a:schemeClr val="tx1"/>
                </a:solidFill>
                <a:latin typeface="Arial" panose="020B0604020202020204" pitchFamily="34" charset="0"/>
                <a:cs typeface="Arial" panose="020B0604020202020204" pitchFamily="34" charset="0"/>
              </a:rPr>
              <a:t> гг.</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manualLayout>
          <c:layoutTarget val="inner"/>
          <c:xMode val="edge"/>
          <c:yMode val="edge"/>
          <c:x val="9.6914285714285717E-2"/>
          <c:y val="0.24787500000000001"/>
          <c:w val="0.87260952380952383"/>
          <c:h val="0.57870833333333338"/>
        </c:manualLayout>
      </c:layout>
      <c:lineChart>
        <c:grouping val="standard"/>
        <c:varyColors val="0"/>
        <c:ser>
          <c:idx val="0"/>
          <c:order val="0"/>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trendline>
            <c:spPr>
              <a:ln w="15875" cap="rnd">
                <a:solidFill>
                  <a:srgbClr val="FF0000"/>
                </a:solidFill>
              </a:ln>
              <a:effectLst/>
            </c:spPr>
            <c:trendlineType val="linear"/>
            <c:dispRSqr val="1"/>
            <c:dispEq val="1"/>
            <c:trendlineLbl>
              <c:layout>
                <c:manualLayout>
                  <c:x val="6.7047619047619043E-3"/>
                  <c:y val="0.168791666666666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расчет'!$F$177:$F$178</c:f>
              <c:numCache>
                <c:formatCode>0</c:formatCode>
                <c:ptCount val="2"/>
                <c:pt idx="0">
                  <c:v>1970</c:v>
                </c:pt>
                <c:pt idx="1">
                  <c:v>1975</c:v>
                </c:pt>
              </c:numCache>
            </c:numRef>
          </c:cat>
          <c:val>
            <c:numRef>
              <c:extLst>
                <c:ext xmlns:c15="http://schemas.microsoft.com/office/drawing/2012/chart" uri="{02D57815-91ED-43cb-92C2-25804820EDAC}">
                  <c15:fullRef>
                    <c15:sqref>'Германия расчет'!$G$174:$G$191</c15:sqref>
                  </c15:fullRef>
                </c:ext>
              </c:extLst>
              <c:f>'Германия расчет'!$G$177:$G$178</c:f>
              <c:numCache>
                <c:formatCode>0</c:formatCode>
                <c:ptCount val="2"/>
                <c:pt idx="0">
                  <c:v>78578385</c:v>
                </c:pt>
                <c:pt idx="1">
                  <c:v>78856039</c:v>
                </c:pt>
              </c:numCache>
            </c:numRef>
          </c:val>
          <c:smooth val="0"/>
          <c:extLst>
            <c:ext xmlns:c16="http://schemas.microsoft.com/office/drawing/2014/chart" uri="{C3380CC4-5D6E-409C-BE32-E72D297353CC}">
              <c16:uniqueId val="{00000000-62BB-452F-A27F-3D57343F27F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Уровень безработицы,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9.2566471409616838E-2"/>
          <c:y val="0.16806331471135941"/>
          <c:w val="0.88903764926735152"/>
          <c:h val="0.62624158712004574"/>
        </c:manualLayout>
      </c:layout>
      <c:lineChart>
        <c:grouping val="standard"/>
        <c:varyColors val="0"/>
        <c:ser>
          <c:idx val="0"/>
          <c:order val="0"/>
          <c:tx>
            <c:v>Безработица</c:v>
          </c:tx>
          <c:spPr>
            <a:ln w="22225" cap="rnd" cmpd="sng" algn="ctr">
              <a:solidFill>
                <a:schemeClr val="accent1"/>
              </a:solidFill>
              <a:round/>
            </a:ln>
            <a:effectLst/>
          </c:spPr>
          <c:marker>
            <c:symbol val="none"/>
          </c:marker>
          <c:cat>
            <c:numRef>
              <c:f>'[1]Либерия расчет'!$A$210:$A$237</c:f>
              <c:numCache>
                <c:formatCode>General</c:formatCode>
                <c:ptCount val="28"/>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numCache>
            </c:numRef>
          </c:cat>
          <c:val>
            <c:numRef>
              <c:f>'[1]Либерия расчет'!$E$210:$E$237</c:f>
              <c:numCache>
                <c:formatCode>General</c:formatCode>
                <c:ptCount val="28"/>
                <c:pt idx="0">
                  <c:v>2.3170000000000002</c:v>
                </c:pt>
                <c:pt idx="1">
                  <c:v>2.3279999999999998</c:v>
                </c:pt>
                <c:pt idx="2">
                  <c:v>2.472</c:v>
                </c:pt>
                <c:pt idx="3">
                  <c:v>2.4940000000000002</c:v>
                </c:pt>
                <c:pt idx="4">
                  <c:v>2.6040000000000001</c:v>
                </c:pt>
                <c:pt idx="5">
                  <c:v>2.629</c:v>
                </c:pt>
                <c:pt idx="6">
                  <c:v>2.6709999999999998</c:v>
                </c:pt>
                <c:pt idx="7">
                  <c:v>2.6720000000000002</c:v>
                </c:pt>
                <c:pt idx="8">
                  <c:v>2.782</c:v>
                </c:pt>
                <c:pt idx="9">
                  <c:v>2.7719999999999998</c:v>
                </c:pt>
                <c:pt idx="10">
                  <c:v>2.6059999999999999</c:v>
                </c:pt>
                <c:pt idx="11">
                  <c:v>2.6549999999999998</c:v>
                </c:pt>
                <c:pt idx="12">
                  <c:v>2.6059999999999999</c:v>
                </c:pt>
                <c:pt idx="13">
                  <c:v>2.5259999999999998</c:v>
                </c:pt>
                <c:pt idx="14">
                  <c:v>2.4220000000000002</c:v>
                </c:pt>
                <c:pt idx="15">
                  <c:v>2.226</c:v>
                </c:pt>
                <c:pt idx="16">
                  <c:v>2.032</c:v>
                </c:pt>
                <c:pt idx="17">
                  <c:v>1.964</c:v>
                </c:pt>
                <c:pt idx="18">
                  <c:v>2.246</c:v>
                </c:pt>
                <c:pt idx="19">
                  <c:v>2.266</c:v>
                </c:pt>
                <c:pt idx="20">
                  <c:v>2.2770000000000001</c:v>
                </c:pt>
                <c:pt idx="21">
                  <c:v>2.2629999999999999</c:v>
                </c:pt>
                <c:pt idx="22">
                  <c:v>2.2879999999999998</c:v>
                </c:pt>
                <c:pt idx="23">
                  <c:v>2.2069999999999999</c:v>
                </c:pt>
                <c:pt idx="24">
                  <c:v>2.1840000000000002</c:v>
                </c:pt>
                <c:pt idx="25">
                  <c:v>2.15</c:v>
                </c:pt>
                <c:pt idx="26">
                  <c:v>2.028</c:v>
                </c:pt>
                <c:pt idx="27">
                  <c:v>2.0329999999999999</c:v>
                </c:pt>
              </c:numCache>
            </c:numRef>
          </c:val>
          <c:smooth val="0"/>
          <c:extLst>
            <c:ext xmlns:c16="http://schemas.microsoft.com/office/drawing/2014/chart" uri="{C3380CC4-5D6E-409C-BE32-E72D297353CC}">
              <c16:uniqueId val="{00000000-D508-40FA-8981-B5E8E2D01D5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4562287"/>
        <c:axId val="64560623"/>
      </c:lineChart>
      <c:dateAx>
        <c:axId val="645622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64560623"/>
        <c:crosses val="autoZero"/>
        <c:auto val="0"/>
        <c:lblOffset val="100"/>
        <c:baseTimeUnit val="days"/>
      </c:dateAx>
      <c:valAx>
        <c:axId val="645606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645622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none" spc="20" baseline="0">
                <a:solidFill>
                  <a:schemeClr val="tx1"/>
                </a:solidFill>
                <a:latin typeface="Arial" panose="020B0604020202020204" pitchFamily="34" charset="0"/>
                <a:ea typeface="+mn-ea"/>
                <a:cs typeface="Arial" panose="020B0604020202020204" pitchFamily="34" charset="0"/>
              </a:defRPr>
            </a:pPr>
            <a:r>
              <a:rPr lang="ru-RU" b="1">
                <a:solidFill>
                  <a:schemeClr val="tx1"/>
                </a:solidFill>
                <a:latin typeface="Arial" panose="020B0604020202020204" pitchFamily="34" charset="0"/>
                <a:cs typeface="Arial" panose="020B0604020202020204" pitchFamily="34" charset="0"/>
              </a:rPr>
              <a:t>Инфляция.</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Arial" panose="020B0604020202020204" pitchFamily="34" charset="0"/>
              <a:ea typeface="+mn-ea"/>
              <a:cs typeface="Arial" panose="020B0604020202020204" pitchFamily="34" charset="0"/>
            </a:defRPr>
          </a:pPr>
          <a:endParaRPr lang="ru-RU"/>
        </a:p>
      </c:txPr>
    </c:title>
    <c:autoTitleDeleted val="0"/>
    <c:plotArea>
      <c:layout/>
      <c:lineChart>
        <c:grouping val="standard"/>
        <c:varyColors val="0"/>
        <c:ser>
          <c:idx val="0"/>
          <c:order val="0"/>
          <c:tx>
            <c:v>инфляция</c:v>
          </c:tx>
          <c:spPr>
            <a:ln w="22225" cap="rnd" cmpd="sng" algn="ctr">
              <a:solidFill>
                <a:schemeClr val="accent1"/>
              </a:solidFill>
              <a:round/>
            </a:ln>
            <a:effectLst/>
          </c:spPr>
          <c:marker>
            <c:symbol val="none"/>
          </c:marker>
          <c:cat>
            <c:numRef>
              <c:f>'[1]Либерия расчет'!$A$219:$A$243</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'[1]Либерия расчет'!$F$219:$F$243</c:f>
              <c:numCache>
                <c:formatCode>General</c:formatCode>
                <c:ptCount val="25"/>
                <c:pt idx="0">
                  <c:v>5.3</c:v>
                </c:pt>
                <c:pt idx="1">
                  <c:v>12.1</c:v>
                </c:pt>
                <c:pt idx="2">
                  <c:v>14.2</c:v>
                </c:pt>
                <c:pt idx="3">
                  <c:v>10.3</c:v>
                </c:pt>
                <c:pt idx="4">
                  <c:v>3.6</c:v>
                </c:pt>
                <c:pt idx="5">
                  <c:v>6.9</c:v>
                </c:pt>
                <c:pt idx="6">
                  <c:v>9.5</c:v>
                </c:pt>
                <c:pt idx="7">
                  <c:v>11.4</c:v>
                </c:pt>
                <c:pt idx="8">
                  <c:v>17.5</c:v>
                </c:pt>
                <c:pt idx="9">
                  <c:v>7.4</c:v>
                </c:pt>
                <c:pt idx="10">
                  <c:v>7.3</c:v>
                </c:pt>
                <c:pt idx="11">
                  <c:v>8.5</c:v>
                </c:pt>
                <c:pt idx="12">
                  <c:v>6.8</c:v>
                </c:pt>
                <c:pt idx="13">
                  <c:v>7.6</c:v>
                </c:pt>
                <c:pt idx="14">
                  <c:v>9.9</c:v>
                </c:pt>
                <c:pt idx="15">
                  <c:v>7.7</c:v>
                </c:pt>
                <c:pt idx="16">
                  <c:v>8.8000000000000007</c:v>
                </c:pt>
                <c:pt idx="17">
                  <c:v>12.4</c:v>
                </c:pt>
                <c:pt idx="18">
                  <c:v>23.5</c:v>
                </c:pt>
                <c:pt idx="19">
                  <c:v>22.2</c:v>
                </c:pt>
                <c:pt idx="20">
                  <c:v>20.5</c:v>
                </c:pt>
                <c:pt idx="21">
                  <c:v>17.5</c:v>
                </c:pt>
                <c:pt idx="22">
                  <c:v>24.5</c:v>
                </c:pt>
                <c:pt idx="23">
                  <c:v>24</c:v>
                </c:pt>
                <c:pt idx="24">
                  <c:v>13.5</c:v>
                </c:pt>
              </c:numCache>
            </c:numRef>
          </c:val>
          <c:smooth val="0"/>
          <c:extLst>
            <c:ext xmlns:c16="http://schemas.microsoft.com/office/drawing/2014/chart" uri="{C3380CC4-5D6E-409C-BE32-E72D297353CC}">
              <c16:uniqueId val="{00000000-A48B-4006-8DBF-33C8A5393B3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87220415"/>
        <c:axId val="2087218335"/>
      </c:lineChart>
      <c:dateAx>
        <c:axId val="2087220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low"/>
        <c:spPr>
          <a:noFill/>
          <a:ln w="9525" cap="flat" cmpd="sng" algn="ctr">
            <a:solidFill>
              <a:schemeClr val="dk1">
                <a:lumMod val="15000"/>
                <a:lumOff val="85000"/>
              </a:schemeClr>
            </a:solidFill>
            <a:round/>
          </a:ln>
          <a:effectLst>
            <a:softEdge rad="0"/>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87218335"/>
        <c:crosses val="autoZero"/>
        <c:auto val="0"/>
        <c:lblOffset val="100"/>
        <c:baseTimeUnit val="days"/>
      </c:dateAx>
      <c:valAx>
        <c:axId val="2087218335"/>
        <c:scaling>
          <c:orientation val="minMax"/>
          <c:max val="25"/>
          <c:min val="3"/>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208722041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Торговый</a:t>
            </a:r>
            <a:r>
              <a:rPr lang="ru-RU" b="1" baseline="0">
                <a:solidFill>
                  <a:schemeClr val="tx1"/>
                </a:solidFill>
                <a:latin typeface="Arial" panose="020B0604020202020204" pitchFamily="34" charset="0"/>
                <a:cs typeface="Arial" panose="020B0604020202020204" pitchFamily="34" charset="0"/>
              </a:rPr>
              <a:t> баланс Либерии</a:t>
            </a:r>
            <a:r>
              <a:rPr lang="en-US" baseline="0"/>
              <a:t>.</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Экспорт</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'[1]Либерия расчет'!$H$196:$H$201</c:f>
              <c:numCache>
                <c:formatCode>General</c:formatCode>
                <c:ptCount val="6"/>
                <c:pt idx="0">
                  <c:v>1970</c:v>
                </c:pt>
                <c:pt idx="1">
                  <c:v>1980</c:v>
                </c:pt>
                <c:pt idx="2">
                  <c:v>1990</c:v>
                </c:pt>
                <c:pt idx="3">
                  <c:v>2000</c:v>
                </c:pt>
                <c:pt idx="4">
                  <c:v>2010</c:v>
                </c:pt>
                <c:pt idx="5">
                  <c:v>2018</c:v>
                </c:pt>
              </c:numCache>
            </c:numRef>
          </c:xVal>
          <c:yVal>
            <c:numRef>
              <c:f>'[1]Либерия расчет'!$I$196:$I$201</c:f>
              <c:numCache>
                <c:formatCode>General</c:formatCode>
                <c:ptCount val="6"/>
                <c:pt idx="0">
                  <c:v>0.19</c:v>
                </c:pt>
                <c:pt idx="1">
                  <c:v>0.63</c:v>
                </c:pt>
                <c:pt idx="2">
                  <c:v>0.2</c:v>
                </c:pt>
                <c:pt idx="3">
                  <c:v>0.2</c:v>
                </c:pt>
                <c:pt idx="4">
                  <c:v>0.22</c:v>
                </c:pt>
                <c:pt idx="5">
                  <c:v>0.57999999999999996</c:v>
                </c:pt>
              </c:numCache>
            </c:numRef>
          </c:yVal>
          <c:smooth val="0"/>
          <c:extLst>
            <c:ext xmlns:c16="http://schemas.microsoft.com/office/drawing/2014/chart" uri="{C3380CC4-5D6E-409C-BE32-E72D297353CC}">
              <c16:uniqueId val="{00000000-9C94-4BCE-8B72-D6696144DBB4}"/>
            </c:ext>
          </c:extLst>
        </c:ser>
        <c:ser>
          <c:idx val="1"/>
          <c:order val="1"/>
          <c:tx>
            <c:v>Импорт</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'[1]Либерия расчет'!$H$196:$H$201</c:f>
              <c:numCache>
                <c:formatCode>General</c:formatCode>
                <c:ptCount val="6"/>
                <c:pt idx="0">
                  <c:v>1970</c:v>
                </c:pt>
                <c:pt idx="1">
                  <c:v>1980</c:v>
                </c:pt>
                <c:pt idx="2">
                  <c:v>1990</c:v>
                </c:pt>
                <c:pt idx="3">
                  <c:v>2000</c:v>
                </c:pt>
                <c:pt idx="4">
                  <c:v>2010</c:v>
                </c:pt>
                <c:pt idx="5">
                  <c:v>2018</c:v>
                </c:pt>
              </c:numCache>
            </c:numRef>
          </c:xVal>
          <c:yVal>
            <c:numRef>
              <c:f>'[1]Либерия расчет'!$J$196:$J$201</c:f>
              <c:numCache>
                <c:formatCode>General</c:formatCode>
                <c:ptCount val="6"/>
                <c:pt idx="0">
                  <c:v>0.13</c:v>
                </c:pt>
                <c:pt idx="1">
                  <c:v>0.63</c:v>
                </c:pt>
                <c:pt idx="2">
                  <c:v>0.17</c:v>
                </c:pt>
                <c:pt idx="3">
                  <c:v>0.25</c:v>
                </c:pt>
                <c:pt idx="4">
                  <c:v>0.67</c:v>
                </c:pt>
                <c:pt idx="5">
                  <c:v>1.2</c:v>
                </c:pt>
              </c:numCache>
            </c:numRef>
          </c:yVal>
          <c:smooth val="0"/>
          <c:extLst>
            <c:ext xmlns:c16="http://schemas.microsoft.com/office/drawing/2014/chart" uri="{C3380CC4-5D6E-409C-BE32-E72D297353CC}">
              <c16:uniqueId val="{00000001-9C94-4BCE-8B72-D6696144DBB4}"/>
            </c:ext>
          </c:extLst>
        </c:ser>
        <c:ser>
          <c:idx val="2"/>
          <c:order val="2"/>
          <c:tx>
            <c:v>Торговый баланс</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'[1]Либерия расчет'!$H$196:$H$201</c:f>
              <c:numCache>
                <c:formatCode>General</c:formatCode>
                <c:ptCount val="6"/>
                <c:pt idx="0">
                  <c:v>1970</c:v>
                </c:pt>
                <c:pt idx="1">
                  <c:v>1980</c:v>
                </c:pt>
                <c:pt idx="2">
                  <c:v>1990</c:v>
                </c:pt>
                <c:pt idx="3">
                  <c:v>2000</c:v>
                </c:pt>
                <c:pt idx="4">
                  <c:v>2010</c:v>
                </c:pt>
                <c:pt idx="5">
                  <c:v>2018</c:v>
                </c:pt>
              </c:numCache>
            </c:numRef>
          </c:xVal>
          <c:yVal>
            <c:numRef>
              <c:f>'[1]Либерия расчет'!$K$196:$K$201</c:f>
              <c:numCache>
                <c:formatCode>General</c:formatCode>
                <c:ptCount val="6"/>
                <c:pt idx="0">
                  <c:v>5.2999999999999999E-2</c:v>
                </c:pt>
                <c:pt idx="1">
                  <c:v>-5.0000000000000001E-4</c:v>
                </c:pt>
                <c:pt idx="2">
                  <c:v>3.7999999999999999E-2</c:v>
                </c:pt>
                <c:pt idx="3">
                  <c:v>-4.9000000000000002E-2</c:v>
                </c:pt>
                <c:pt idx="4">
                  <c:v>-0.46</c:v>
                </c:pt>
                <c:pt idx="5">
                  <c:v>-0.61</c:v>
                </c:pt>
              </c:numCache>
            </c:numRef>
          </c:yVal>
          <c:smooth val="0"/>
          <c:extLst>
            <c:ext xmlns:c16="http://schemas.microsoft.com/office/drawing/2014/chart" uri="{C3380CC4-5D6E-409C-BE32-E72D297353CC}">
              <c16:uniqueId val="{00000002-9C94-4BCE-8B72-D6696144DBB4}"/>
            </c:ext>
          </c:extLst>
        </c:ser>
        <c:dLbls>
          <c:showLegendKey val="0"/>
          <c:showVal val="0"/>
          <c:showCatName val="0"/>
          <c:showSerName val="0"/>
          <c:showPercent val="0"/>
          <c:showBubbleSize val="0"/>
        </c:dLbls>
        <c:axId val="2096663568"/>
        <c:axId val="2097866656"/>
      </c:scatterChart>
      <c:valAx>
        <c:axId val="209666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7866656"/>
        <c:crosses val="autoZero"/>
        <c:crossBetween val="midCat"/>
      </c:valAx>
      <c:valAx>
        <c:axId val="20978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6663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Динамика естественного движения Либерии</a:t>
            </a:r>
            <a:r>
              <a:rPr lang="ru-RU" b="1" baseline="0">
                <a:solidFill>
                  <a:schemeClr val="tx1"/>
                </a:solidFill>
                <a:latin typeface="Arial" panose="020B0604020202020204" pitchFamily="34" charset="0"/>
                <a:cs typeface="Arial" panose="020B0604020202020204" pitchFamily="34" charset="0"/>
              </a:rPr>
              <a:t>, тыс. населения</a:t>
            </a:r>
            <a:endParaRPr lang="ru-RU" b="1">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0.10772071164820411"/>
          <c:y val="0.13012295081967212"/>
          <c:w val="0.87381671701913399"/>
          <c:h val="0.65644523686588352"/>
        </c:manualLayout>
      </c:layout>
      <c:lineChart>
        <c:grouping val="standard"/>
        <c:varyColors val="0"/>
        <c:ser>
          <c:idx val="0"/>
          <c:order val="0"/>
          <c:tx>
            <c:v>Рождаемость</c:v>
          </c:tx>
          <c:spPr>
            <a:ln w="22225" cap="rnd" cmpd="sng" algn="ctr">
              <a:solidFill>
                <a:schemeClr val="accent1"/>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'Либерия расчет'!$B$137:$B$207</c:f>
              <c:numCache>
                <c:formatCode>General</c:formatCode>
                <c:ptCount val="71"/>
                <c:pt idx="0">
                  <c:v>46.1</c:v>
                </c:pt>
                <c:pt idx="1">
                  <c:v>46.387999999999998</c:v>
                </c:pt>
                <c:pt idx="2">
                  <c:v>46.677</c:v>
                </c:pt>
                <c:pt idx="3">
                  <c:v>46.966000000000001</c:v>
                </c:pt>
                <c:pt idx="4">
                  <c:v>47.255000000000003</c:v>
                </c:pt>
                <c:pt idx="5">
                  <c:v>47.543999999999997</c:v>
                </c:pt>
                <c:pt idx="6">
                  <c:v>47.832000000000001</c:v>
                </c:pt>
                <c:pt idx="7">
                  <c:v>48.121000000000002</c:v>
                </c:pt>
                <c:pt idx="8">
                  <c:v>48.41</c:v>
                </c:pt>
                <c:pt idx="9">
                  <c:v>48.494</c:v>
                </c:pt>
                <c:pt idx="10">
                  <c:v>48.578000000000003</c:v>
                </c:pt>
                <c:pt idx="11">
                  <c:v>48.661999999999999</c:v>
                </c:pt>
                <c:pt idx="12">
                  <c:v>48.746000000000002</c:v>
                </c:pt>
                <c:pt idx="13">
                  <c:v>48.83</c:v>
                </c:pt>
                <c:pt idx="14">
                  <c:v>48.756999999999998</c:v>
                </c:pt>
                <c:pt idx="15">
                  <c:v>48.685000000000002</c:v>
                </c:pt>
                <c:pt idx="16">
                  <c:v>48.612000000000002</c:v>
                </c:pt>
                <c:pt idx="17">
                  <c:v>48.54</c:v>
                </c:pt>
                <c:pt idx="18">
                  <c:v>48.466999999999999</c:v>
                </c:pt>
                <c:pt idx="19">
                  <c:v>48.517000000000003</c:v>
                </c:pt>
                <c:pt idx="20">
                  <c:v>48.567999999999998</c:v>
                </c:pt>
                <c:pt idx="21">
                  <c:v>48.618000000000002</c:v>
                </c:pt>
                <c:pt idx="22">
                  <c:v>48.668999999999997</c:v>
                </c:pt>
                <c:pt idx="23">
                  <c:v>48.719000000000001</c:v>
                </c:pt>
                <c:pt idx="24">
                  <c:v>48.716000000000001</c:v>
                </c:pt>
                <c:pt idx="25">
                  <c:v>48.713000000000001</c:v>
                </c:pt>
                <c:pt idx="26">
                  <c:v>48.71</c:v>
                </c:pt>
                <c:pt idx="27">
                  <c:v>48.707000000000001</c:v>
                </c:pt>
                <c:pt idx="28">
                  <c:v>48.704000000000001</c:v>
                </c:pt>
                <c:pt idx="29">
                  <c:v>48.631</c:v>
                </c:pt>
                <c:pt idx="30">
                  <c:v>48.558</c:v>
                </c:pt>
                <c:pt idx="31">
                  <c:v>48.484999999999999</c:v>
                </c:pt>
                <c:pt idx="32">
                  <c:v>48.411999999999999</c:v>
                </c:pt>
                <c:pt idx="33">
                  <c:v>48.338999999999999</c:v>
                </c:pt>
                <c:pt idx="34">
                  <c:v>48.005000000000003</c:v>
                </c:pt>
                <c:pt idx="35">
                  <c:v>47.671999999999997</c:v>
                </c:pt>
                <c:pt idx="36">
                  <c:v>47.338000000000001</c:v>
                </c:pt>
                <c:pt idx="37">
                  <c:v>47.005000000000003</c:v>
                </c:pt>
                <c:pt idx="38">
                  <c:v>46.670999999999999</c:v>
                </c:pt>
                <c:pt idx="39">
                  <c:v>46.182000000000002</c:v>
                </c:pt>
                <c:pt idx="40">
                  <c:v>45.692999999999998</c:v>
                </c:pt>
                <c:pt idx="41">
                  <c:v>45.203000000000003</c:v>
                </c:pt>
                <c:pt idx="42">
                  <c:v>44.713999999999999</c:v>
                </c:pt>
                <c:pt idx="43">
                  <c:v>44.225000000000001</c:v>
                </c:pt>
                <c:pt idx="44">
                  <c:v>44.136000000000003</c:v>
                </c:pt>
                <c:pt idx="45">
                  <c:v>44.046999999999997</c:v>
                </c:pt>
                <c:pt idx="46">
                  <c:v>43.957000000000001</c:v>
                </c:pt>
                <c:pt idx="47">
                  <c:v>43.868000000000002</c:v>
                </c:pt>
                <c:pt idx="48">
                  <c:v>43.779000000000003</c:v>
                </c:pt>
                <c:pt idx="49">
                  <c:v>43.356000000000002</c:v>
                </c:pt>
                <c:pt idx="50">
                  <c:v>42.933</c:v>
                </c:pt>
                <c:pt idx="51">
                  <c:v>42.509</c:v>
                </c:pt>
                <c:pt idx="52">
                  <c:v>42.085999999999999</c:v>
                </c:pt>
                <c:pt idx="53">
                  <c:v>41.662999999999997</c:v>
                </c:pt>
                <c:pt idx="54">
                  <c:v>41.054000000000002</c:v>
                </c:pt>
                <c:pt idx="55">
                  <c:v>40.445</c:v>
                </c:pt>
                <c:pt idx="56">
                  <c:v>39.835000000000001</c:v>
                </c:pt>
                <c:pt idx="57">
                  <c:v>39.225999999999999</c:v>
                </c:pt>
                <c:pt idx="58">
                  <c:v>38.616999999999997</c:v>
                </c:pt>
                <c:pt idx="59">
                  <c:v>38.012</c:v>
                </c:pt>
                <c:pt idx="60">
                  <c:v>37.406999999999996</c:v>
                </c:pt>
                <c:pt idx="61">
                  <c:v>36.801000000000002</c:v>
                </c:pt>
                <c:pt idx="62">
                  <c:v>36.195999999999998</c:v>
                </c:pt>
                <c:pt idx="63">
                  <c:v>35.591000000000001</c:v>
                </c:pt>
                <c:pt idx="64">
                  <c:v>35.116999999999997</c:v>
                </c:pt>
                <c:pt idx="65">
                  <c:v>34.643000000000001</c:v>
                </c:pt>
                <c:pt idx="66">
                  <c:v>34.168999999999997</c:v>
                </c:pt>
                <c:pt idx="67">
                  <c:v>33.695</c:v>
                </c:pt>
                <c:pt idx="68">
                  <c:v>33.220999999999997</c:v>
                </c:pt>
                <c:pt idx="69">
                  <c:v>32.899000000000001</c:v>
                </c:pt>
                <c:pt idx="70">
                  <c:v>32.578000000000003</c:v>
                </c:pt>
              </c:numCache>
            </c:numRef>
          </c:val>
          <c:smooth val="0"/>
          <c:extLst>
            <c:ext xmlns:c16="http://schemas.microsoft.com/office/drawing/2014/chart" uri="{C3380CC4-5D6E-409C-BE32-E72D297353CC}">
              <c16:uniqueId val="{00000000-65AA-43FD-BDED-E90F7F383255}"/>
            </c:ext>
          </c:extLst>
        </c:ser>
        <c:ser>
          <c:idx val="1"/>
          <c:order val="1"/>
          <c:tx>
            <c:v>Смертность</c:v>
          </c:tx>
          <c:spPr>
            <a:ln w="22225" cap="rnd" cmpd="sng" algn="ctr">
              <a:solidFill>
                <a:schemeClr val="accent2"/>
              </a:solidFill>
              <a:round/>
            </a:ln>
            <a:effectLst/>
          </c:spPr>
          <c:marker>
            <c:symbol val="none"/>
          </c:marker>
          <c:cat>
            <c:numRef>
              <c:f>'Германия расчет'!$A$174:$A$242</c:f>
              <c:numCache>
                <c:formatCode>General</c:formatCode>
                <c:ptCount val="69"/>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numCache>
            </c:numRef>
          </c:cat>
          <c:val>
            <c:numRef>
              <c:f>'Либерия расчет'!$C$137:$C$207</c:f>
              <c:numCache>
                <c:formatCode>General</c:formatCode>
                <c:ptCount val="71"/>
                <c:pt idx="0">
                  <c:v>30.47</c:v>
                </c:pt>
                <c:pt idx="1">
                  <c:v>30.382000000000001</c:v>
                </c:pt>
                <c:pt idx="2">
                  <c:v>30.292999999999999</c:v>
                </c:pt>
                <c:pt idx="3">
                  <c:v>30.204000000000001</c:v>
                </c:pt>
                <c:pt idx="4">
                  <c:v>30.114999999999998</c:v>
                </c:pt>
                <c:pt idx="5">
                  <c:v>30.026</c:v>
                </c:pt>
                <c:pt idx="6">
                  <c:v>29.937999999999999</c:v>
                </c:pt>
                <c:pt idx="7">
                  <c:v>29.849</c:v>
                </c:pt>
                <c:pt idx="8">
                  <c:v>29.76</c:v>
                </c:pt>
                <c:pt idx="9">
                  <c:v>29.565000000000001</c:v>
                </c:pt>
                <c:pt idx="10">
                  <c:v>29.37</c:v>
                </c:pt>
                <c:pt idx="11">
                  <c:v>29.175999999999998</c:v>
                </c:pt>
                <c:pt idx="12">
                  <c:v>28.981000000000002</c:v>
                </c:pt>
                <c:pt idx="13">
                  <c:v>28.786000000000001</c:v>
                </c:pt>
                <c:pt idx="14">
                  <c:v>28.259</c:v>
                </c:pt>
                <c:pt idx="15">
                  <c:v>27.731000000000002</c:v>
                </c:pt>
                <c:pt idx="16">
                  <c:v>27.204000000000001</c:v>
                </c:pt>
                <c:pt idx="17">
                  <c:v>26.675999999999998</c:v>
                </c:pt>
                <c:pt idx="18">
                  <c:v>26.149000000000001</c:v>
                </c:pt>
                <c:pt idx="19">
                  <c:v>25.632000000000001</c:v>
                </c:pt>
                <c:pt idx="20">
                  <c:v>25.116</c:v>
                </c:pt>
                <c:pt idx="21">
                  <c:v>24.599</c:v>
                </c:pt>
                <c:pt idx="22">
                  <c:v>24.082999999999998</c:v>
                </c:pt>
                <c:pt idx="23">
                  <c:v>23.565999999999999</c:v>
                </c:pt>
                <c:pt idx="24">
                  <c:v>23.02</c:v>
                </c:pt>
                <c:pt idx="25">
                  <c:v>22.474</c:v>
                </c:pt>
                <c:pt idx="26">
                  <c:v>21.928000000000001</c:v>
                </c:pt>
                <c:pt idx="27">
                  <c:v>21.382000000000001</c:v>
                </c:pt>
                <c:pt idx="28">
                  <c:v>20.835999999999999</c:v>
                </c:pt>
                <c:pt idx="29">
                  <c:v>20.48</c:v>
                </c:pt>
                <c:pt idx="30">
                  <c:v>20.123000000000001</c:v>
                </c:pt>
                <c:pt idx="31">
                  <c:v>19.766999999999999</c:v>
                </c:pt>
                <c:pt idx="32">
                  <c:v>19.41</c:v>
                </c:pt>
                <c:pt idx="33">
                  <c:v>19.053999999999998</c:v>
                </c:pt>
                <c:pt idx="34">
                  <c:v>19.084</c:v>
                </c:pt>
                <c:pt idx="35">
                  <c:v>19.114999999999998</c:v>
                </c:pt>
                <c:pt idx="36">
                  <c:v>19.145</c:v>
                </c:pt>
                <c:pt idx="37">
                  <c:v>19.175999999999998</c:v>
                </c:pt>
                <c:pt idx="38">
                  <c:v>19.206</c:v>
                </c:pt>
                <c:pt idx="39">
                  <c:v>19.186</c:v>
                </c:pt>
                <c:pt idx="40">
                  <c:v>19.167000000000002</c:v>
                </c:pt>
                <c:pt idx="41">
                  <c:v>19.146999999999998</c:v>
                </c:pt>
                <c:pt idx="42">
                  <c:v>19.128</c:v>
                </c:pt>
                <c:pt idx="43">
                  <c:v>19.108000000000001</c:v>
                </c:pt>
                <c:pt idx="44">
                  <c:v>18.47</c:v>
                </c:pt>
                <c:pt idx="45">
                  <c:v>17.831</c:v>
                </c:pt>
                <c:pt idx="46">
                  <c:v>17.193000000000001</c:v>
                </c:pt>
                <c:pt idx="47">
                  <c:v>16.553999999999998</c:v>
                </c:pt>
                <c:pt idx="48">
                  <c:v>15.916</c:v>
                </c:pt>
                <c:pt idx="49">
                  <c:v>15.531000000000001</c:v>
                </c:pt>
                <c:pt idx="50">
                  <c:v>15.147</c:v>
                </c:pt>
                <c:pt idx="51">
                  <c:v>14.762</c:v>
                </c:pt>
                <c:pt idx="52">
                  <c:v>14.378</c:v>
                </c:pt>
                <c:pt idx="53">
                  <c:v>13.993</c:v>
                </c:pt>
                <c:pt idx="54">
                  <c:v>13.318</c:v>
                </c:pt>
                <c:pt idx="55">
                  <c:v>12.643000000000001</c:v>
                </c:pt>
                <c:pt idx="56">
                  <c:v>11.967000000000001</c:v>
                </c:pt>
                <c:pt idx="57">
                  <c:v>11.292</c:v>
                </c:pt>
                <c:pt idx="58">
                  <c:v>10.617000000000001</c:v>
                </c:pt>
                <c:pt idx="59">
                  <c:v>10.295</c:v>
                </c:pt>
                <c:pt idx="60">
                  <c:v>9.9730000000000008</c:v>
                </c:pt>
                <c:pt idx="61">
                  <c:v>9.65</c:v>
                </c:pt>
                <c:pt idx="62">
                  <c:v>9.3279999999999994</c:v>
                </c:pt>
                <c:pt idx="63">
                  <c:v>9.0060000000000002</c:v>
                </c:pt>
                <c:pt idx="64">
                  <c:v>8.7249999999999996</c:v>
                </c:pt>
                <c:pt idx="65">
                  <c:v>8.4429999999999996</c:v>
                </c:pt>
                <c:pt idx="66">
                  <c:v>8.1620000000000008</c:v>
                </c:pt>
                <c:pt idx="67">
                  <c:v>7.88</c:v>
                </c:pt>
                <c:pt idx="68">
                  <c:v>7.5990000000000002</c:v>
                </c:pt>
                <c:pt idx="69">
                  <c:v>7.4939999999999998</c:v>
                </c:pt>
                <c:pt idx="70">
                  <c:v>7.3879999999999999</c:v>
                </c:pt>
              </c:numCache>
            </c:numRef>
          </c:val>
          <c:smooth val="0"/>
          <c:extLst>
            <c:ext xmlns:c16="http://schemas.microsoft.com/office/drawing/2014/chart" uri="{C3380CC4-5D6E-409C-BE32-E72D297353CC}">
              <c16:uniqueId val="{00000001-65AA-43FD-BDED-E90F7F38325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53650752"/>
        <c:axId val="1353646176"/>
      </c:lineChart>
      <c:dateAx>
        <c:axId val="1353650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r>
                  <a:rPr lang="ru-RU">
                    <a:latin typeface="Arial" panose="020B0604020202020204" pitchFamily="34" charset="0"/>
                    <a:cs typeface="Arial" panose="020B0604020202020204" pitchFamily="34" charset="0"/>
                  </a:rPr>
                  <a:t>Год</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1353646176"/>
        <c:crosses val="autoZero"/>
        <c:auto val="0"/>
        <c:lblOffset val="100"/>
        <c:baseTimeUnit val="days"/>
      </c:dateAx>
      <c:valAx>
        <c:axId val="135364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353650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Ожидаемая продолжительность жизни</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ru-RU"/>
        </a:p>
      </c:txPr>
    </c:title>
    <c:autoTitleDeleted val="0"/>
    <c:plotArea>
      <c:layout/>
      <c:lineChart>
        <c:grouping val="standard"/>
        <c:varyColors val="0"/>
        <c:ser>
          <c:idx val="2"/>
          <c:order val="2"/>
          <c:tx>
            <c:strRef>
              <c:f>'Либерия рождаемость'!$E$58</c:f>
              <c:strCache>
                <c:ptCount val="1"/>
                <c:pt idx="0">
                  <c:v>статистические данные</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'Либерия рождаемость'!$B$59:$B$72</c:f>
              <c:numCache>
                <c:formatCode>General</c:formatCode>
                <c:ptCount val="14"/>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numCache>
            </c:numRef>
          </c:cat>
          <c:val>
            <c:numRef>
              <c:f>'Либерия рождаемость'!$E$59:$E$72</c:f>
              <c:numCache>
                <c:formatCode>General</c:formatCode>
                <c:ptCount val="14"/>
                <c:pt idx="0">
                  <c:v>47</c:v>
                </c:pt>
                <c:pt idx="1">
                  <c:v>46.6</c:v>
                </c:pt>
                <c:pt idx="2">
                  <c:v>46.2</c:v>
                </c:pt>
                <c:pt idx="3">
                  <c:v>40.9</c:v>
                </c:pt>
                <c:pt idx="4">
                  <c:v>44.5</c:v>
                </c:pt>
                <c:pt idx="5">
                  <c:v>47</c:v>
                </c:pt>
                <c:pt idx="6">
                  <c:v>46.6</c:v>
                </c:pt>
                <c:pt idx="7">
                  <c:v>46.2</c:v>
                </c:pt>
                <c:pt idx="8">
                  <c:v>50.8</c:v>
                </c:pt>
                <c:pt idx="9">
                  <c:v>52.8</c:v>
                </c:pt>
                <c:pt idx="10">
                  <c:v>58.1</c:v>
                </c:pt>
                <c:pt idx="11">
                  <c:v>60.7</c:v>
                </c:pt>
                <c:pt idx="12">
                  <c:v>63.6</c:v>
                </c:pt>
                <c:pt idx="13">
                  <c:v>65</c:v>
                </c:pt>
              </c:numCache>
            </c:numRef>
          </c:val>
          <c:smooth val="0"/>
          <c:extLst>
            <c:ext xmlns:c16="http://schemas.microsoft.com/office/drawing/2014/chart" uri="{C3380CC4-5D6E-409C-BE32-E72D297353CC}">
              <c16:uniqueId val="{00000000-3818-4257-B180-86085D1B7A8D}"/>
            </c:ext>
          </c:extLst>
        </c:ser>
        <c:ser>
          <c:idx val="3"/>
          <c:order val="3"/>
          <c:tx>
            <c:strRef>
              <c:f>'Либерия рождаемость'!$F$58</c:f>
              <c:strCache>
                <c:ptCount val="1"/>
                <c:pt idx="0">
                  <c:v>расчет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'Либерия рождаемость'!$B$59:$B$72</c:f>
              <c:numCache>
                <c:formatCode>General</c:formatCode>
                <c:ptCount val="14"/>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numCache>
            </c:numRef>
          </c:cat>
          <c:val>
            <c:numRef>
              <c:f>'Либерия рождаемость'!$F$59:$F$72</c:f>
              <c:numCache>
                <c:formatCode>General</c:formatCode>
                <c:ptCount val="14"/>
                <c:pt idx="0">
                  <c:v>21.272147905098436</c:v>
                </c:pt>
                <c:pt idx="1">
                  <c:v>23.028057968627774</c:v>
                </c:pt>
                <c:pt idx="2">
                  <c:v>25.574653383999177</c:v>
                </c:pt>
                <c:pt idx="3">
                  <c:v>28.840594630209193</c:v>
                </c:pt>
                <c:pt idx="4">
                  <c:v>32.854720505819799</c:v>
                </c:pt>
                <c:pt idx="5">
                  <c:v>38.160570863709381</c:v>
                </c:pt>
                <c:pt idx="6">
                  <c:v>45.010782010404434</c:v>
                </c:pt>
                <c:pt idx="7">
                  <c:v>45.431729148884948</c:v>
                </c:pt>
                <c:pt idx="8">
                  <c:v>46.419983199763891</c:v>
                </c:pt>
                <c:pt idx="9">
                  <c:v>66.346539957608371</c:v>
                </c:pt>
                <c:pt idx="10">
                  <c:v>79.567709234763257</c:v>
                </c:pt>
                <c:pt idx="11">
                  <c:v>104.02748148742214</c:v>
                </c:pt>
                <c:pt idx="12">
                  <c:v>129.09476661951911</c:v>
                </c:pt>
                <c:pt idx="13">
                  <c:v>155.24835778746393</c:v>
                </c:pt>
              </c:numCache>
            </c:numRef>
          </c:val>
          <c:smooth val="0"/>
          <c:extLst>
            <c:ext xmlns:c16="http://schemas.microsoft.com/office/drawing/2014/chart" uri="{C3380CC4-5D6E-409C-BE32-E72D297353CC}">
              <c16:uniqueId val="{00000001-3818-4257-B180-86085D1B7A8D}"/>
            </c:ext>
          </c:extLst>
        </c:ser>
        <c:dLbls>
          <c:showLegendKey val="0"/>
          <c:showVal val="0"/>
          <c:showCatName val="0"/>
          <c:showSerName val="0"/>
          <c:showPercent val="0"/>
          <c:showBubbleSize val="0"/>
        </c:dLbls>
        <c:marker val="1"/>
        <c:smooth val="0"/>
        <c:axId val="2394735"/>
        <c:axId val="2386831"/>
        <c:extLst>
          <c:ext xmlns:c15="http://schemas.microsoft.com/office/drawing/2012/chart" uri="{02D57815-91ED-43cb-92C2-25804820EDAC}">
            <c15:filteredLineSeries>
              <c15:ser>
                <c:idx val="0"/>
                <c:order val="0"/>
                <c:tx>
                  <c:strRef>
                    <c:extLst>
                      <c:ext uri="{02D57815-91ED-43cb-92C2-25804820EDAC}">
                        <c15:formulaRef>
                          <c15:sqref>'Либерия рождаемость'!$C$58</c15:sqref>
                        </c15:formulaRef>
                      </c:ext>
                    </c:extLst>
                    <c:strCache>
                      <c:ptCount val="1"/>
                      <c:pt idx="0">
                        <c:v>Рождения</c:v>
                      </c:pt>
                    </c:strCache>
                  </c:strRef>
                </c:tx>
                <c:spPr>
                  <a:ln w="28575" cap="rnd">
                    <a:solidFill>
                      <a:schemeClr val="accent1"/>
                    </a:solidFill>
                    <a:round/>
                  </a:ln>
                  <a:effectLst/>
                </c:spPr>
                <c:marker>
                  <c:symbol val="none"/>
                </c:marker>
                <c:cat>
                  <c:numRef>
                    <c:extLst>
                      <c:ext uri="{02D57815-91ED-43cb-92C2-25804820EDAC}">
                        <c15:formulaRef>
                          <c15:sqref>'Либерия рождаемость'!$B$59:$B$72</c15:sqref>
                        </c15:formulaRef>
                      </c:ext>
                    </c:extLst>
                    <c:numCache>
                      <c:formatCode>General</c:formatCode>
                      <c:ptCount val="14"/>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numCache>
                  </c:numRef>
                </c:cat>
                <c:val>
                  <c:numRef>
                    <c:extLst>
                      <c:ext uri="{02D57815-91ED-43cb-92C2-25804820EDAC}">
                        <c15:formulaRef>
                          <c15:sqref>'Либерия рождаемость'!$C$59:$C$72</c15:sqref>
                        </c15:formulaRef>
                      </c:ext>
                    </c:extLst>
                    <c:numCache>
                      <c:formatCode>General</c:formatCode>
                      <c:ptCount val="14"/>
                      <c:pt idx="0">
                        <c:v>47544</c:v>
                      </c:pt>
                      <c:pt idx="1">
                        <c:v>48578</c:v>
                      </c:pt>
                      <c:pt idx="2">
                        <c:v>48685</c:v>
                      </c:pt>
                      <c:pt idx="3">
                        <c:v>48568</c:v>
                      </c:pt>
                      <c:pt idx="4">
                        <c:v>48713</c:v>
                      </c:pt>
                      <c:pt idx="5">
                        <c:v>48558</c:v>
                      </c:pt>
                      <c:pt idx="6">
                        <c:v>47672</c:v>
                      </c:pt>
                      <c:pt idx="7">
                        <c:v>45693</c:v>
                      </c:pt>
                      <c:pt idx="8">
                        <c:v>44047</c:v>
                      </c:pt>
                      <c:pt idx="9">
                        <c:v>42933</c:v>
                      </c:pt>
                      <c:pt idx="10">
                        <c:v>40445</c:v>
                      </c:pt>
                      <c:pt idx="11">
                        <c:v>37407</c:v>
                      </c:pt>
                      <c:pt idx="12">
                        <c:v>34643</c:v>
                      </c:pt>
                      <c:pt idx="13">
                        <c:v>32578</c:v>
                      </c:pt>
                    </c:numCache>
                  </c:numRef>
                </c:val>
                <c:smooth val="0"/>
                <c:extLst>
                  <c:ext xmlns:c16="http://schemas.microsoft.com/office/drawing/2014/chart" uri="{C3380CC4-5D6E-409C-BE32-E72D297353CC}">
                    <c16:uniqueId val="{00000002-3818-4257-B180-86085D1B7A8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'Либерия рождаемость'!$D$58</c15:sqref>
                        </c15:formulaRef>
                      </c:ext>
                    </c:extLst>
                    <c:strCache>
                      <c:ptCount val="1"/>
                      <c:pt idx="0">
                        <c:v>численность</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'Либерия рождаемость'!$B$59:$B$72</c15:sqref>
                        </c15:formulaRef>
                      </c:ext>
                    </c:extLst>
                    <c:numCache>
                      <c:formatCode>General</c:formatCode>
                      <c:ptCount val="14"/>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numCache>
                  </c:numRef>
                </c:cat>
                <c:val>
                  <c:numRef>
                    <c:extLst xmlns:c15="http://schemas.microsoft.com/office/drawing/2012/chart">
                      <c:ext xmlns:c15="http://schemas.microsoft.com/office/drawing/2012/chart" uri="{02D57815-91ED-43cb-92C2-25804820EDAC}">
                        <c15:formulaRef>
                          <c15:sqref>'Либерия рождаемость'!$D$59:$D$72</c15:sqref>
                        </c15:formulaRef>
                      </c:ext>
                    </c:extLst>
                    <c:numCache>
                      <c:formatCode>0</c:formatCode>
                      <c:ptCount val="14"/>
                      <c:pt idx="0">
                        <c:v>1011363</c:v>
                      </c:pt>
                      <c:pt idx="1">
                        <c:v>1118657</c:v>
                      </c:pt>
                      <c:pt idx="2">
                        <c:v>1245102</c:v>
                      </c:pt>
                      <c:pt idx="3">
                        <c:v>1400730</c:v>
                      </c:pt>
                      <c:pt idx="4">
                        <c:v>1600452</c:v>
                      </c:pt>
                      <c:pt idx="5">
                        <c:v>1853001</c:v>
                      </c:pt>
                      <c:pt idx="6">
                        <c:v>2145754</c:v>
                      </c:pt>
                      <c:pt idx="7">
                        <c:v>2075912</c:v>
                      </c:pt>
                      <c:pt idx="8">
                        <c:v>2044661</c:v>
                      </c:pt>
                      <c:pt idx="9">
                        <c:v>2848456</c:v>
                      </c:pt>
                      <c:pt idx="10">
                        <c:v>3218116</c:v>
                      </c:pt>
                      <c:pt idx="11">
                        <c:v>3891356</c:v>
                      </c:pt>
                      <c:pt idx="12">
                        <c:v>4472230</c:v>
                      </c:pt>
                      <c:pt idx="13">
                        <c:v>5057681</c:v>
                      </c:pt>
                    </c:numCache>
                  </c:numRef>
                </c:val>
                <c:smooth val="0"/>
                <c:extLst xmlns:c15="http://schemas.microsoft.com/office/drawing/2012/chart">
                  <c:ext xmlns:c16="http://schemas.microsoft.com/office/drawing/2014/chart" uri="{C3380CC4-5D6E-409C-BE32-E72D297353CC}">
                    <c16:uniqueId val="{00000003-3818-4257-B180-86085D1B7A8D}"/>
                  </c:ext>
                </c:extLst>
              </c15:ser>
            </c15:filteredLineSeries>
          </c:ext>
        </c:extLst>
      </c:lineChart>
      <c:catAx>
        <c:axId val="239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ГОД</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86831"/>
        <c:crosses val="autoZero"/>
        <c:auto val="1"/>
        <c:lblAlgn val="ctr"/>
        <c:lblOffset val="100"/>
        <c:noMultiLvlLbl val="0"/>
      </c:catAx>
      <c:valAx>
        <c:axId val="238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ЛЕТ</a:t>
                </a:r>
              </a:p>
              <a:p>
                <a:pPr>
                  <a:defRPr/>
                </a:pPr>
                <a:endParaRPr lang="ru-RU"/>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947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Суммарный</a:t>
            </a:r>
            <a:r>
              <a:rPr lang="ru-RU" baseline="0"/>
              <a:t> коэффициент рождаемости</a:t>
            </a:r>
            <a:endParaRPr lang="ru-RU"/>
          </a:p>
        </c:rich>
      </c:tx>
      <c:layout>
        <c:manualLayout>
          <c:xMode val="edge"/>
          <c:yMode val="edge"/>
          <c:x val="0.31223600174978128"/>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'Либерия рождаемость'!$P$87</c:f>
              <c:strCache>
                <c:ptCount val="1"/>
                <c:pt idx="0">
                  <c:v>расчет</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'Либерия рождаемость'!$O$88:$O$99</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f>'Либерия рождаемость'!$P$88:$P$99</c:f>
              <c:numCache>
                <c:formatCode>General</c:formatCode>
                <c:ptCount val="12"/>
                <c:pt idx="0">
                  <c:v>6.3502000000000001</c:v>
                </c:pt>
                <c:pt idx="1">
                  <c:v>6.3174499999999991</c:v>
                </c:pt>
                <c:pt idx="2">
                  <c:v>6.5927999999999995</c:v>
                </c:pt>
                <c:pt idx="3">
                  <c:v>6.7989499999999996</c:v>
                </c:pt>
                <c:pt idx="4">
                  <c:v>6.9317000000000011</c:v>
                </c:pt>
                <c:pt idx="5">
                  <c:v>6.9555499999999988</c:v>
                </c:pt>
                <c:pt idx="6">
                  <c:v>6.7428999999999997</c:v>
                </c:pt>
                <c:pt idx="7">
                  <c:v>6.2743000000000002</c:v>
                </c:pt>
                <c:pt idx="8">
                  <c:v>6.0481000000000007</c:v>
                </c:pt>
                <c:pt idx="9">
                  <c:v>5.6500500000000002</c:v>
                </c:pt>
                <c:pt idx="10">
                  <c:v>5.23</c:v>
                </c:pt>
                <c:pt idx="11">
                  <c:v>4.75</c:v>
                </c:pt>
              </c:numCache>
            </c:numRef>
          </c:yVal>
          <c:smooth val="0"/>
          <c:extLst>
            <c:ext xmlns:c16="http://schemas.microsoft.com/office/drawing/2014/chart" uri="{C3380CC4-5D6E-409C-BE32-E72D297353CC}">
              <c16:uniqueId val="{00000000-E201-4E27-8BD8-944907C3F41A}"/>
            </c:ext>
          </c:extLst>
        </c:ser>
        <c:ser>
          <c:idx val="1"/>
          <c:order val="1"/>
          <c:tx>
            <c:strRef>
              <c:f>'Либерия рождаемость'!$Q$87</c:f>
              <c:strCache>
                <c:ptCount val="1"/>
                <c:pt idx="0">
                  <c:v>статистические данные</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'Либерия рождаемость'!$O$88:$O$99</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f>'Либерия рождаемость'!$Q$88:$Q$99</c:f>
              <c:numCache>
                <c:formatCode>General</c:formatCode>
                <c:ptCount val="12"/>
                <c:pt idx="0">
                  <c:v>6.4</c:v>
                </c:pt>
                <c:pt idx="1">
                  <c:v>6.5</c:v>
                </c:pt>
                <c:pt idx="2">
                  <c:v>6.6</c:v>
                </c:pt>
                <c:pt idx="3">
                  <c:v>6.8</c:v>
                </c:pt>
                <c:pt idx="4">
                  <c:v>6.9</c:v>
                </c:pt>
                <c:pt idx="5">
                  <c:v>7</c:v>
                </c:pt>
                <c:pt idx="6">
                  <c:v>6.7</c:v>
                </c:pt>
                <c:pt idx="7">
                  <c:v>6.3</c:v>
                </c:pt>
                <c:pt idx="8">
                  <c:v>6</c:v>
                </c:pt>
                <c:pt idx="9">
                  <c:v>5.69</c:v>
                </c:pt>
                <c:pt idx="10">
                  <c:v>5.23</c:v>
                </c:pt>
                <c:pt idx="11">
                  <c:v>4.75</c:v>
                </c:pt>
              </c:numCache>
            </c:numRef>
          </c:yVal>
          <c:smooth val="0"/>
          <c:extLst>
            <c:ext xmlns:c16="http://schemas.microsoft.com/office/drawing/2014/chart" uri="{C3380CC4-5D6E-409C-BE32-E72D297353CC}">
              <c16:uniqueId val="{00000001-E201-4E27-8BD8-944907C3F41A}"/>
            </c:ext>
          </c:extLst>
        </c:ser>
        <c:dLbls>
          <c:showLegendKey val="0"/>
          <c:showVal val="0"/>
          <c:showCatName val="0"/>
          <c:showSerName val="0"/>
          <c:showPercent val="0"/>
          <c:showBubbleSize val="0"/>
        </c:dLbls>
        <c:axId val="1849997631"/>
        <c:axId val="1849992223"/>
        <c:extLst>
          <c:ext xmlns:c15="http://schemas.microsoft.com/office/drawing/2012/chart" uri="{02D57815-91ED-43cb-92C2-25804820EDAC}">
            <c15:filteredScatterSeries>
              <c15:ser>
                <c:idx val="2"/>
                <c:order val="2"/>
                <c:tx>
                  <c:strRef>
                    <c:extLst>
                      <c:ext uri="{02D57815-91ED-43cb-92C2-25804820EDAC}">
                        <c15:formulaRef>
                          <c15:sqref>'Либерия рождаемость'!$R$87</c15:sqref>
                        </c15:formulaRef>
                      </c:ext>
                    </c:extLst>
                    <c:strCache>
                      <c:ptCount val="1"/>
                      <c:pt idx="0">
                        <c:v>расчет</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extLst>
                      <c:ext uri="{02D57815-91ED-43cb-92C2-25804820EDAC}">
                        <c15:formulaRef>
                          <c15:sqref>'Либерия рождаемость'!$O$88:$O$99</c15:sqref>
                        </c15:formulaRef>
                      </c:ext>
                    </c:extLst>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extLst>
                      <c:ext uri="{02D57815-91ED-43cb-92C2-25804820EDAC}">
                        <c15:formulaRef>
                          <c15:sqref>'Либерия рождаемость'!$R$88:$R$99</c15:sqref>
                        </c15:formulaRef>
                      </c:ext>
                    </c:extLst>
                    <c:numCache>
                      <c:formatCode>General</c:formatCode>
                      <c:ptCount val="12"/>
                      <c:pt idx="0">
                        <c:v>1.3271514153800001</c:v>
                      </c:pt>
                      <c:pt idx="1">
                        <c:v>1.4234448031879998</c:v>
                      </c:pt>
                      <c:pt idx="2">
                        <c:v>1.644664444932</c:v>
                      </c:pt>
                      <c:pt idx="3">
                        <c:v>1.8918949414920001</c:v>
                      </c:pt>
                      <c:pt idx="4">
                        <c:v>2.195578042992</c:v>
                      </c:pt>
                      <c:pt idx="5">
                        <c:v>2.5258784161680001</c:v>
                      </c:pt>
                      <c:pt idx="6">
                        <c:v>2.389396207796</c:v>
                      </c:pt>
                      <c:pt idx="7">
                        <c:v>2.2384890864</c:v>
                      </c:pt>
                      <c:pt idx="8">
                        <c:v>3.0661762581599996</c:v>
                      </c:pt>
                      <c:pt idx="9">
                        <c:v>3.2729778432800005</c:v>
                      </c:pt>
                      <c:pt idx="10">
                        <c:v>3.6813023982840005</c:v>
                      </c:pt>
                      <c:pt idx="11">
                        <c:v>3.8918288810599999</c:v>
                      </c:pt>
                    </c:numCache>
                  </c:numRef>
                </c:yVal>
                <c:smooth val="0"/>
                <c:extLst>
                  <c:ext xmlns:c16="http://schemas.microsoft.com/office/drawing/2014/chart" uri="{C3380CC4-5D6E-409C-BE32-E72D297353CC}">
                    <c16:uniqueId val="{00000002-E201-4E27-8BD8-944907C3F41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'Либерия рождаемость'!$S$87</c15:sqref>
                        </c15:formulaRef>
                      </c:ext>
                    </c:extLst>
                    <c:strCache>
                      <c:ptCount val="1"/>
                      <c:pt idx="0">
                        <c:v>статистические данные</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extLst xmlns:c15="http://schemas.microsoft.com/office/drawing/2012/chart">
                      <c:ext xmlns:c15="http://schemas.microsoft.com/office/drawing/2012/chart" uri="{02D57815-91ED-43cb-92C2-25804820EDAC}">
                        <c15:formulaRef>
                          <c15:sqref>'Либерия рождаемость'!$O$88:$O$99</c15:sqref>
                        </c15:formulaRef>
                      </c:ext>
                    </c:extLst>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extLst xmlns:c15="http://schemas.microsoft.com/office/drawing/2012/chart">
                      <c:ext xmlns:c15="http://schemas.microsoft.com/office/drawing/2012/chart" uri="{02D57815-91ED-43cb-92C2-25804820EDAC}">
                        <c15:formulaRef>
                          <c15:sqref>'Либерия рождаемость'!$S$88:$S$99</c15:sqref>
                        </c15:formulaRef>
                      </c:ext>
                    </c:extLst>
                    <c:numCache>
                      <c:formatCode>General</c:formatCode>
                      <c:ptCount val="12"/>
                      <c:pt idx="0">
                        <c:v>1.69</c:v>
                      </c:pt>
                      <c:pt idx="1">
                        <c:v>1.76</c:v>
                      </c:pt>
                      <c:pt idx="2">
                        <c:v>1.89</c:v>
                      </c:pt>
                      <c:pt idx="3">
                        <c:v>2.0699999999999998</c:v>
                      </c:pt>
                      <c:pt idx="4">
                        <c:v>2.23</c:v>
                      </c:pt>
                      <c:pt idx="5">
                        <c:v>2.33</c:v>
                      </c:pt>
                      <c:pt idx="6">
                        <c:v>2.21</c:v>
                      </c:pt>
                      <c:pt idx="7">
                        <c:v>2.0299999999999998</c:v>
                      </c:pt>
                      <c:pt idx="8">
                        <c:v>2.12</c:v>
                      </c:pt>
                      <c:pt idx="9">
                        <c:v>2.12</c:v>
                      </c:pt>
                      <c:pt idx="10">
                        <c:v>2.12</c:v>
                      </c:pt>
                      <c:pt idx="11">
                        <c:v>2</c:v>
                      </c:pt>
                    </c:numCache>
                  </c:numRef>
                </c:yVal>
                <c:smooth val="0"/>
                <c:extLst xmlns:c15="http://schemas.microsoft.com/office/drawing/2012/chart">
                  <c:ext xmlns:c16="http://schemas.microsoft.com/office/drawing/2014/chart" uri="{C3380CC4-5D6E-409C-BE32-E72D297353CC}">
                    <c16:uniqueId val="{00000003-E201-4E27-8BD8-944907C3F41A}"/>
                  </c:ext>
                </c:extLst>
              </c15:ser>
            </c15:filteredScatterSeries>
          </c:ext>
        </c:extLst>
      </c:scatterChart>
      <c:valAx>
        <c:axId val="184999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a:t>ГОД</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9992223"/>
        <c:crosses val="autoZero"/>
        <c:crossBetween val="midCat"/>
      </c:valAx>
      <c:valAx>
        <c:axId val="184999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9997631"/>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sz="1200">
                <a:latin typeface="Arial" panose="020B0604020202020204" pitchFamily="34" charset="0"/>
                <a:cs typeface="Arial" panose="020B0604020202020204" pitchFamily="34" charset="0"/>
              </a:rPr>
              <a:t>Нетто-коэффициент</a:t>
            </a:r>
            <a:r>
              <a:rPr lang="ru-RU" sz="1200" baseline="0">
                <a:latin typeface="Arial" panose="020B0604020202020204" pitchFamily="34" charset="0"/>
                <a:cs typeface="Arial" panose="020B0604020202020204" pitchFamily="34" charset="0"/>
              </a:rPr>
              <a:t> воспроизводства женского населения </a:t>
            </a:r>
            <a:endParaRPr lang="ru-RU" sz="1200">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2"/>
          <c:order val="2"/>
          <c:tx>
            <c:strRef>
              <c:f>'Либерия рождаемость'!$R$87</c:f>
              <c:strCache>
                <c:ptCount val="1"/>
                <c:pt idx="0">
                  <c:v>расчет</c:v>
                </c:pt>
              </c:strCache>
              <c:extLst xmlns:c15="http://schemas.microsoft.com/office/drawing/2012/chart"/>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'Либерия рождаемость'!$O$88:$O$99</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extLst xmlns:c15="http://schemas.microsoft.com/office/drawing/2012/chart"/>
            </c:numRef>
          </c:xVal>
          <c:yVal>
            <c:numRef>
              <c:f>'Либерия рождаемость'!$R$88:$R$99</c:f>
              <c:numCache>
                <c:formatCode>General</c:formatCode>
                <c:ptCount val="12"/>
                <c:pt idx="0">
                  <c:v>1.3271514153800001</c:v>
                </c:pt>
                <c:pt idx="1">
                  <c:v>1.4234448031879998</c:v>
                </c:pt>
                <c:pt idx="2">
                  <c:v>1.644664444932</c:v>
                </c:pt>
                <c:pt idx="3">
                  <c:v>1.8918949414920001</c:v>
                </c:pt>
                <c:pt idx="4">
                  <c:v>2.195578042992</c:v>
                </c:pt>
                <c:pt idx="5">
                  <c:v>2.5258784161680001</c:v>
                </c:pt>
                <c:pt idx="6">
                  <c:v>2.389396207796</c:v>
                </c:pt>
                <c:pt idx="7">
                  <c:v>2.2384890864</c:v>
                </c:pt>
                <c:pt idx="8">
                  <c:v>3.0661762581599996</c:v>
                </c:pt>
                <c:pt idx="9">
                  <c:v>3.2729778432800005</c:v>
                </c:pt>
                <c:pt idx="10">
                  <c:v>3.6813023982840005</c:v>
                </c:pt>
                <c:pt idx="11">
                  <c:v>3.8918288810599999</c:v>
                </c:pt>
              </c:numCache>
              <c:extLst xmlns:c15="http://schemas.microsoft.com/office/drawing/2012/chart"/>
            </c:numRef>
          </c:yVal>
          <c:smooth val="0"/>
          <c:extLst>
            <c:ext xmlns:c16="http://schemas.microsoft.com/office/drawing/2014/chart" uri="{C3380CC4-5D6E-409C-BE32-E72D297353CC}">
              <c16:uniqueId val="{00000002-0B60-4166-B73C-0B64B9BC3B8F}"/>
            </c:ext>
          </c:extLst>
        </c:ser>
        <c:ser>
          <c:idx val="3"/>
          <c:order val="3"/>
          <c:tx>
            <c:strRef>
              <c:f>'Либерия рождаемость'!$S$87</c:f>
              <c:strCache>
                <c:ptCount val="1"/>
                <c:pt idx="0">
                  <c:v>статистические данные</c:v>
                </c:pt>
              </c:strCache>
              <c:extLst xmlns:c15="http://schemas.microsoft.com/office/drawing/2012/chart"/>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'Либерия рождаемость'!$O$88:$O$99</c:f>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extLst xmlns:c15="http://schemas.microsoft.com/office/drawing/2012/chart"/>
            </c:numRef>
          </c:xVal>
          <c:yVal>
            <c:numRef>
              <c:f>'Либерия рождаемость'!$S$88:$S$99</c:f>
              <c:numCache>
                <c:formatCode>General</c:formatCode>
                <c:ptCount val="12"/>
                <c:pt idx="0">
                  <c:v>1.69</c:v>
                </c:pt>
                <c:pt idx="1">
                  <c:v>1.76</c:v>
                </c:pt>
                <c:pt idx="2">
                  <c:v>1.89</c:v>
                </c:pt>
                <c:pt idx="3">
                  <c:v>2.0699999999999998</c:v>
                </c:pt>
                <c:pt idx="4">
                  <c:v>2.23</c:v>
                </c:pt>
                <c:pt idx="5">
                  <c:v>2.33</c:v>
                </c:pt>
                <c:pt idx="6">
                  <c:v>2.21</c:v>
                </c:pt>
                <c:pt idx="7">
                  <c:v>2.0299999999999998</c:v>
                </c:pt>
                <c:pt idx="8">
                  <c:v>2.12</c:v>
                </c:pt>
                <c:pt idx="9">
                  <c:v>2.12</c:v>
                </c:pt>
                <c:pt idx="10">
                  <c:v>2.12</c:v>
                </c:pt>
                <c:pt idx="11">
                  <c:v>2</c:v>
                </c:pt>
              </c:numCache>
              <c:extLst xmlns:c15="http://schemas.microsoft.com/office/drawing/2012/chart"/>
            </c:numRef>
          </c:yVal>
          <c:smooth val="0"/>
          <c:extLst>
            <c:ext xmlns:c16="http://schemas.microsoft.com/office/drawing/2014/chart" uri="{C3380CC4-5D6E-409C-BE32-E72D297353CC}">
              <c16:uniqueId val="{00000003-0B60-4166-B73C-0B64B9BC3B8F}"/>
            </c:ext>
          </c:extLst>
        </c:ser>
        <c:dLbls>
          <c:showLegendKey val="0"/>
          <c:showVal val="0"/>
          <c:showCatName val="0"/>
          <c:showSerName val="0"/>
          <c:showPercent val="0"/>
          <c:showBubbleSize val="0"/>
        </c:dLbls>
        <c:axId val="1849997631"/>
        <c:axId val="1849992223"/>
        <c:extLst>
          <c:ext xmlns:c15="http://schemas.microsoft.com/office/drawing/2012/chart" uri="{02D57815-91ED-43cb-92C2-25804820EDAC}">
            <c15:filteredScatterSeries>
              <c15:ser>
                <c:idx val="0"/>
                <c:order val="0"/>
                <c:tx>
                  <c:strRef>
                    <c:extLst>
                      <c:ext uri="{02D57815-91ED-43cb-92C2-25804820EDAC}">
                        <c15:formulaRef>
                          <c15:sqref>'Либерия рождаемость'!$P$87</c15:sqref>
                        </c15:formulaRef>
                      </c:ext>
                    </c:extLst>
                    <c:strCache>
                      <c:ptCount val="1"/>
                      <c:pt idx="0">
                        <c:v>расчет</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extLst>
                      <c:ext uri="{02D57815-91ED-43cb-92C2-25804820EDAC}">
                        <c15:formulaRef>
                          <c15:sqref>'Либерия рождаемость'!$O$88:$O$99</c15:sqref>
                        </c15:formulaRef>
                      </c:ext>
                    </c:extLst>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extLst>
                      <c:ext uri="{02D57815-91ED-43cb-92C2-25804820EDAC}">
                        <c15:formulaRef>
                          <c15:sqref>'Либерия рождаемость'!$P$88:$P$99</c15:sqref>
                        </c15:formulaRef>
                      </c:ext>
                    </c:extLst>
                    <c:numCache>
                      <c:formatCode>General</c:formatCode>
                      <c:ptCount val="12"/>
                      <c:pt idx="0">
                        <c:v>6.3502000000000001</c:v>
                      </c:pt>
                      <c:pt idx="1">
                        <c:v>6.3174499999999991</c:v>
                      </c:pt>
                      <c:pt idx="2">
                        <c:v>6.5927999999999995</c:v>
                      </c:pt>
                      <c:pt idx="3">
                        <c:v>6.7989499999999996</c:v>
                      </c:pt>
                      <c:pt idx="4">
                        <c:v>6.9317000000000011</c:v>
                      </c:pt>
                      <c:pt idx="5">
                        <c:v>6.9555499999999988</c:v>
                      </c:pt>
                      <c:pt idx="6">
                        <c:v>6.7428999999999997</c:v>
                      </c:pt>
                      <c:pt idx="7">
                        <c:v>6.2743000000000002</c:v>
                      </c:pt>
                      <c:pt idx="8">
                        <c:v>6.0481000000000007</c:v>
                      </c:pt>
                      <c:pt idx="9">
                        <c:v>5.6500500000000002</c:v>
                      </c:pt>
                      <c:pt idx="10">
                        <c:v>5.23</c:v>
                      </c:pt>
                      <c:pt idx="11">
                        <c:v>4.75</c:v>
                      </c:pt>
                    </c:numCache>
                  </c:numRef>
                </c:yVal>
                <c:smooth val="0"/>
                <c:extLst>
                  <c:ext xmlns:c16="http://schemas.microsoft.com/office/drawing/2014/chart" uri="{C3380CC4-5D6E-409C-BE32-E72D297353CC}">
                    <c16:uniqueId val="{00000000-0B60-4166-B73C-0B64B9BC3B8F}"/>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'Либерия рождаемость'!$Q$87</c15:sqref>
                        </c15:formulaRef>
                      </c:ext>
                    </c:extLst>
                    <c:strCache>
                      <c:ptCount val="1"/>
                      <c:pt idx="0">
                        <c:v>статистические данные</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extLst xmlns:c15="http://schemas.microsoft.com/office/drawing/2012/chart">
                      <c:ext xmlns:c15="http://schemas.microsoft.com/office/drawing/2012/chart" uri="{02D57815-91ED-43cb-92C2-25804820EDAC}">
                        <c15:formulaRef>
                          <c15:sqref>'Либерия рождаемость'!$O$88:$O$99</c15:sqref>
                        </c15:formulaRef>
                      </c:ext>
                    </c:extLst>
                    <c:numCache>
                      <c:formatCode>General</c:formatCode>
                      <c:ptCount val="12"/>
                      <c:pt idx="0">
                        <c:v>1960</c:v>
                      </c:pt>
                      <c:pt idx="1">
                        <c:v>1965</c:v>
                      </c:pt>
                      <c:pt idx="2">
                        <c:v>1970</c:v>
                      </c:pt>
                      <c:pt idx="3">
                        <c:v>1975</c:v>
                      </c:pt>
                      <c:pt idx="4">
                        <c:v>1980</c:v>
                      </c:pt>
                      <c:pt idx="5">
                        <c:v>1985</c:v>
                      </c:pt>
                      <c:pt idx="6">
                        <c:v>1990</c:v>
                      </c:pt>
                      <c:pt idx="7">
                        <c:v>1995</c:v>
                      </c:pt>
                      <c:pt idx="8">
                        <c:v>2000</c:v>
                      </c:pt>
                      <c:pt idx="9">
                        <c:v>2005</c:v>
                      </c:pt>
                      <c:pt idx="10">
                        <c:v>2010</c:v>
                      </c:pt>
                      <c:pt idx="11">
                        <c:v>2015</c:v>
                      </c:pt>
                    </c:numCache>
                  </c:numRef>
                </c:xVal>
                <c:yVal>
                  <c:numRef>
                    <c:extLst xmlns:c15="http://schemas.microsoft.com/office/drawing/2012/chart">
                      <c:ext xmlns:c15="http://schemas.microsoft.com/office/drawing/2012/chart" uri="{02D57815-91ED-43cb-92C2-25804820EDAC}">
                        <c15:formulaRef>
                          <c15:sqref>'Либерия рождаемость'!$Q$88:$Q$99</c15:sqref>
                        </c15:formulaRef>
                      </c:ext>
                    </c:extLst>
                    <c:numCache>
                      <c:formatCode>General</c:formatCode>
                      <c:ptCount val="12"/>
                      <c:pt idx="0">
                        <c:v>6.4</c:v>
                      </c:pt>
                      <c:pt idx="1">
                        <c:v>6.5</c:v>
                      </c:pt>
                      <c:pt idx="2">
                        <c:v>6.6</c:v>
                      </c:pt>
                      <c:pt idx="3">
                        <c:v>6.8</c:v>
                      </c:pt>
                      <c:pt idx="4">
                        <c:v>6.9</c:v>
                      </c:pt>
                      <c:pt idx="5">
                        <c:v>7</c:v>
                      </c:pt>
                      <c:pt idx="6">
                        <c:v>6.7</c:v>
                      </c:pt>
                      <c:pt idx="7">
                        <c:v>6.3</c:v>
                      </c:pt>
                      <c:pt idx="8">
                        <c:v>6</c:v>
                      </c:pt>
                      <c:pt idx="9">
                        <c:v>5.69</c:v>
                      </c:pt>
                      <c:pt idx="10">
                        <c:v>5.23</c:v>
                      </c:pt>
                      <c:pt idx="11">
                        <c:v>4.75</c:v>
                      </c:pt>
                    </c:numCache>
                  </c:numRef>
                </c:yVal>
                <c:smooth val="0"/>
                <c:extLst xmlns:c15="http://schemas.microsoft.com/office/drawing/2012/chart">
                  <c:ext xmlns:c16="http://schemas.microsoft.com/office/drawing/2014/chart" uri="{C3380CC4-5D6E-409C-BE32-E72D297353CC}">
                    <c16:uniqueId val="{00000001-0B60-4166-B73C-0B64B9BC3B8F}"/>
                  </c:ext>
                </c:extLst>
              </c15:ser>
            </c15:filteredScatterSeries>
          </c:ext>
        </c:extLst>
      </c:scatterChart>
      <c:valAx>
        <c:axId val="184999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a:t>ГОД</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9992223"/>
        <c:crosses val="autoZero"/>
        <c:crossBetween val="midCat"/>
      </c:valAx>
      <c:valAx>
        <c:axId val="184999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9997631"/>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1975-1985 гг.</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trendline>
            <c:spPr>
              <a:ln w="15875" cap="rnd">
                <a:solidFill>
                  <a:srgbClr val="FF0000"/>
                </a:solidFill>
              </a:ln>
              <a:effectLst/>
            </c:spPr>
            <c:trendlineType val="linear"/>
            <c:dispRSqr val="1"/>
            <c:dispEq val="1"/>
            <c:trendlineLbl>
              <c:layout>
                <c:manualLayout>
                  <c:x val="-2.00208763529919E-2"/>
                  <c:y val="-0.24960026183167777"/>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aseline="0">
                        <a:latin typeface="Arial" panose="020B0604020202020204" pitchFamily="34" charset="0"/>
                        <a:cs typeface="Arial" panose="020B0604020202020204" pitchFamily="34" charset="0"/>
                      </a:rPr>
                      <a:t>y = -582222x + 8E+07</a:t>
                    </a:r>
                    <a:br>
                      <a:rPr lang="en-US" baseline="0">
                        <a:latin typeface="Arial" panose="020B0604020202020204" pitchFamily="34" charset="0"/>
                        <a:cs typeface="Arial" panose="020B0604020202020204" pitchFamily="34" charset="0"/>
                      </a:rPr>
                    </a:br>
                    <a:r>
                      <a:rPr lang="en-US" baseline="0">
                        <a:latin typeface="Arial" panose="020B0604020202020204" pitchFamily="34" charset="0"/>
                        <a:cs typeface="Arial" panose="020B0604020202020204" pitchFamily="34" charset="0"/>
                      </a:rPr>
                      <a:t>R² = 0,9999</a:t>
                    </a:r>
                    <a:endParaRPr lang="en-US">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расчет'!$F$178:$F$180</c:f>
              <c:numCache>
                <c:formatCode>0</c:formatCode>
                <c:ptCount val="3"/>
                <c:pt idx="0">
                  <c:v>1975</c:v>
                </c:pt>
                <c:pt idx="1">
                  <c:v>1980</c:v>
                </c:pt>
                <c:pt idx="2">
                  <c:v>1985</c:v>
                </c:pt>
              </c:numCache>
            </c:numRef>
          </c:cat>
          <c:val>
            <c:numRef>
              <c:extLst>
                <c:ext xmlns:c15="http://schemas.microsoft.com/office/drawing/2012/chart" uri="{02D57815-91ED-43cb-92C2-25804820EDAC}">
                  <c15:fullRef>
                    <c15:sqref>'Германия расчет'!$G$174:$G$191</c15:sqref>
                  </c15:fullRef>
                </c:ext>
              </c:extLst>
              <c:f>'Германия расчет'!$G$178:$G$180</c:f>
              <c:numCache>
                <c:formatCode>0</c:formatCode>
                <c:ptCount val="3"/>
                <c:pt idx="0">
                  <c:v>78856039</c:v>
                </c:pt>
                <c:pt idx="1">
                  <c:v>78283100</c:v>
                </c:pt>
                <c:pt idx="2">
                  <c:v>77691595</c:v>
                </c:pt>
              </c:numCache>
            </c:numRef>
          </c:val>
          <c:smooth val="0"/>
          <c:extLst>
            <c:ext xmlns:c16="http://schemas.microsoft.com/office/drawing/2014/chart" uri="{C3380CC4-5D6E-409C-BE32-E72D297353CC}">
              <c16:uniqueId val="{00000000-C2DF-4533-AF6D-47445A410B9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1985-1995 гг.</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trendline>
            <c:spPr>
              <a:ln w="15875" cap="rnd">
                <a:solidFill>
                  <a:srgbClr val="FF0000"/>
                </a:solidFill>
              </a:ln>
              <a:effectLst/>
            </c:spPr>
            <c:trendlineType val="exp"/>
            <c:dispRSqr val="1"/>
            <c:dispEq val="1"/>
            <c:trendlineLbl>
              <c:layout>
                <c:manualLayout>
                  <c:x val="5.2754414220949654E-3"/>
                  <c:y val="0.19260066577043722"/>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aseline="0">
                        <a:latin typeface="Arial" panose="020B0604020202020204" pitchFamily="34" charset="0"/>
                        <a:cs typeface="Arial" panose="020B0604020202020204" pitchFamily="34" charset="0"/>
                      </a:rPr>
                      <a:t>y = 8E+07e</a:t>
                    </a:r>
                    <a:r>
                      <a:rPr lang="en-US" baseline="30000">
                        <a:latin typeface="Arial" panose="020B0604020202020204" pitchFamily="34" charset="0"/>
                        <a:cs typeface="Arial" panose="020B0604020202020204" pitchFamily="34" charset="0"/>
                      </a:rPr>
                      <a:t>0,0217x</a:t>
                    </a:r>
                    <a:r>
                      <a:rPr lang="en-US" baseline="0">
                        <a:latin typeface="Arial" panose="020B0604020202020204" pitchFamily="34" charset="0"/>
                        <a:cs typeface="Arial" panose="020B0604020202020204" pitchFamily="34" charset="0"/>
                      </a:rPr>
                      <a:t/>
                    </a:r>
                    <a:br>
                      <a:rPr lang="en-US" baseline="0">
                        <a:latin typeface="Arial" panose="020B0604020202020204" pitchFamily="34" charset="0"/>
                        <a:cs typeface="Arial" panose="020B0604020202020204" pitchFamily="34" charset="0"/>
                      </a:rPr>
                    </a:br>
                    <a:r>
                      <a:rPr lang="en-US" baseline="0">
                        <a:latin typeface="Arial" panose="020B0604020202020204" pitchFamily="34" charset="0"/>
                        <a:cs typeface="Arial" panose="020B0604020202020204" pitchFamily="34" charset="0"/>
                      </a:rPr>
                      <a:t>R² = 0,987</a:t>
                    </a:r>
                    <a:endParaRPr lang="en-US">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расчет'!$F$180:$F$182</c:f>
              <c:numCache>
                <c:formatCode>0</c:formatCode>
                <c:ptCount val="3"/>
                <c:pt idx="0">
                  <c:v>1985</c:v>
                </c:pt>
                <c:pt idx="1">
                  <c:v>1990</c:v>
                </c:pt>
                <c:pt idx="2">
                  <c:v>1995</c:v>
                </c:pt>
              </c:numCache>
            </c:numRef>
          </c:cat>
          <c:val>
            <c:numRef>
              <c:extLst>
                <c:ext xmlns:c15="http://schemas.microsoft.com/office/drawing/2012/chart" uri="{02D57815-91ED-43cb-92C2-25804820EDAC}">
                  <c15:fullRef>
                    <c15:sqref>'Германия расчет'!$G$174:$G$191</c15:sqref>
                  </c15:fullRef>
                </c:ext>
              </c:extLst>
              <c:f>'Германия расчет'!$G$180:$G$182</c:f>
              <c:numCache>
                <c:formatCode>0</c:formatCode>
                <c:ptCount val="3"/>
                <c:pt idx="0">
                  <c:v>77691595</c:v>
                </c:pt>
                <c:pt idx="1">
                  <c:v>79053984</c:v>
                </c:pt>
                <c:pt idx="2">
                  <c:v>81138659</c:v>
                </c:pt>
              </c:numCache>
            </c:numRef>
          </c:val>
          <c:smooth val="0"/>
          <c:extLst>
            <c:ext xmlns:c16="http://schemas.microsoft.com/office/drawing/2014/chart" uri="{C3380CC4-5D6E-409C-BE32-E72D297353CC}">
              <c16:uniqueId val="{00000000-018C-4ABD-9FF8-7A265A01606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1995-2005 гг.</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manualLayout>
          <c:layoutTarget val="inner"/>
          <c:xMode val="edge"/>
          <c:yMode val="edge"/>
          <c:x val="0.10169875424688564"/>
          <c:y val="0.23981139811398114"/>
          <c:w val="0.87376368440921104"/>
          <c:h val="0.58544485444854444"/>
        </c:manualLayout>
      </c:layout>
      <c:lineChart>
        <c:grouping val="standard"/>
        <c:varyColors val="0"/>
        <c:ser>
          <c:idx val="0"/>
          <c:order val="0"/>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trendline>
            <c:spPr>
              <a:ln w="15875" cap="rnd">
                <a:solidFill>
                  <a:srgbClr val="FF0000"/>
                </a:solidFill>
              </a:ln>
              <a:effectLst/>
            </c:spPr>
            <c:trendlineType val="linear"/>
            <c:dispRSqr val="1"/>
            <c:dispEq val="1"/>
            <c:trendlineLbl>
              <c:layout>
                <c:manualLayout>
                  <c:x val="1.3782553117459741E-2"/>
                  <c:y val="0.18098054884228582"/>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aseline="0">
                        <a:latin typeface="Arial" panose="020B0604020202020204" pitchFamily="34" charset="0"/>
                        <a:cs typeface="Arial" panose="020B0604020202020204" pitchFamily="34" charset="0"/>
                      </a:rPr>
                      <a:t>y = 232041x + 8E+07</a:t>
                    </a:r>
                    <a:br>
                      <a:rPr lang="en-US" baseline="0">
                        <a:latin typeface="Arial" panose="020B0604020202020204" pitchFamily="34" charset="0"/>
                        <a:cs typeface="Arial" panose="020B0604020202020204" pitchFamily="34" charset="0"/>
                      </a:rPr>
                    </a:br>
                    <a:r>
                      <a:rPr lang="en-US" baseline="0">
                        <a:latin typeface="Arial" panose="020B0604020202020204" pitchFamily="34" charset="0"/>
                        <a:cs typeface="Arial" panose="020B0604020202020204" pitchFamily="34" charset="0"/>
                      </a:rPr>
                      <a:t>R² = 0,9944</a:t>
                    </a:r>
                    <a:endParaRPr lang="en-US">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расчет'!$F$182:$F$184</c:f>
              <c:numCache>
                <c:formatCode>0</c:formatCode>
                <c:ptCount val="3"/>
                <c:pt idx="0">
                  <c:v>1995</c:v>
                </c:pt>
                <c:pt idx="1">
                  <c:v>2000</c:v>
                </c:pt>
                <c:pt idx="2">
                  <c:v>2005</c:v>
                </c:pt>
              </c:numCache>
            </c:numRef>
          </c:cat>
          <c:val>
            <c:numRef>
              <c:extLst>
                <c:ext xmlns:c15="http://schemas.microsoft.com/office/drawing/2012/chart" uri="{02D57815-91ED-43cb-92C2-25804820EDAC}">
                  <c15:fullRef>
                    <c15:sqref>'Германия расчет'!$G$174:$G$191</c15:sqref>
                  </c15:fullRef>
                </c:ext>
              </c:extLst>
              <c:f>'Германия расчет'!$G$182:$G$184</c:f>
              <c:numCache>
                <c:formatCode>0</c:formatCode>
                <c:ptCount val="3"/>
                <c:pt idx="0">
                  <c:v>81138659</c:v>
                </c:pt>
                <c:pt idx="1">
                  <c:v>81400882</c:v>
                </c:pt>
                <c:pt idx="2">
                  <c:v>81602741</c:v>
                </c:pt>
              </c:numCache>
            </c:numRef>
          </c:val>
          <c:smooth val="0"/>
          <c:extLst>
            <c:ext xmlns:c16="http://schemas.microsoft.com/office/drawing/2014/chart" uri="{C3380CC4-5D6E-409C-BE32-E72D297353CC}">
              <c16:uniqueId val="{00000000-B386-43B2-BF6C-796B2512010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2005-2010 гг.</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trendline>
            <c:spPr>
              <a:ln w="15875" cap="rnd">
                <a:solidFill>
                  <a:srgbClr val="FF0000"/>
                </a:solidFill>
              </a:ln>
              <a:effectLst/>
            </c:spPr>
            <c:trendlineType val="linear"/>
            <c:dispRSqr val="1"/>
            <c:dispEq val="1"/>
            <c:trendlineLbl>
              <c:layout>
                <c:manualLayout>
                  <c:x val="1.2570728588104957E-2"/>
                  <c:y val="-0.249638299522904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расчет'!$F$184:$F$185</c:f>
              <c:numCache>
                <c:formatCode>0</c:formatCode>
                <c:ptCount val="2"/>
                <c:pt idx="0">
                  <c:v>2005</c:v>
                </c:pt>
                <c:pt idx="1">
                  <c:v>2010</c:v>
                </c:pt>
              </c:numCache>
            </c:numRef>
          </c:cat>
          <c:val>
            <c:numRef>
              <c:extLst>
                <c:ext xmlns:c15="http://schemas.microsoft.com/office/drawing/2012/chart" uri="{02D57815-91ED-43cb-92C2-25804820EDAC}">
                  <c15:fullRef>
                    <c15:sqref>'Германия расчет'!$G$174:$G$191</c15:sqref>
                  </c15:fullRef>
                </c:ext>
              </c:extLst>
              <c:f>'Германия расчет'!$G$184:$G$185</c:f>
              <c:numCache>
                <c:formatCode>0</c:formatCode>
                <c:ptCount val="2"/>
                <c:pt idx="0">
                  <c:v>81602741</c:v>
                </c:pt>
                <c:pt idx="1">
                  <c:v>80827002</c:v>
                </c:pt>
              </c:numCache>
            </c:numRef>
          </c:val>
          <c:smooth val="0"/>
          <c:extLst>
            <c:ext xmlns:c16="http://schemas.microsoft.com/office/drawing/2014/chart" uri="{C3380CC4-5D6E-409C-BE32-E72D297353CC}">
              <c16:uniqueId val="{00000000-CA11-4203-AB05-805F1A99EAA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Численность</a:t>
            </a:r>
            <a:r>
              <a:rPr lang="ru-RU" b="1" baseline="0">
                <a:solidFill>
                  <a:schemeClr val="tx1"/>
                </a:solidFill>
                <a:latin typeface="Arial" panose="020B0604020202020204" pitchFamily="34" charset="0"/>
                <a:cs typeface="Arial" panose="020B0604020202020204" pitchFamily="34" charset="0"/>
              </a:rPr>
              <a:t> населения Германии</a:t>
            </a:r>
          </a:p>
          <a:p>
            <a:pPr>
              <a:defRPr>
                <a:solidFill>
                  <a:schemeClr val="tx1"/>
                </a:solidFill>
              </a:defRPr>
            </a:pPr>
            <a:r>
              <a:rPr lang="ru-RU" b="1" baseline="0">
                <a:solidFill>
                  <a:schemeClr val="tx1"/>
                </a:solidFill>
                <a:latin typeface="Arial" panose="020B0604020202020204" pitchFamily="34" charset="0"/>
                <a:cs typeface="Arial" panose="020B0604020202020204" pitchFamily="34" charset="0"/>
              </a:rPr>
              <a:t>2010-2020 гг.</a:t>
            </a:r>
            <a:endParaRPr lang="ru-RU"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ru-RU"/>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trendline>
            <c:spPr>
              <a:ln w="15875" cap="rnd">
                <a:solidFill>
                  <a:srgbClr val="FF0000"/>
                </a:solidFill>
              </a:ln>
              <a:effectLst/>
            </c:spPr>
            <c:trendlineType val="log"/>
            <c:forward val="1"/>
            <c:dispRSqr val="1"/>
            <c:dispEq val="1"/>
            <c:trendlineLbl>
              <c:layout>
                <c:manualLayout>
                  <c:x val="-1.0914669838932004E-2"/>
                  <c:y val="0.130483569104183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trendlineLbl>
          </c:trendline>
          <c:cat>
            <c:numRef>
              <c:extLst>
                <c:ext xmlns:c15="http://schemas.microsoft.com/office/drawing/2012/chart" uri="{02D57815-91ED-43cb-92C2-25804820EDAC}">
                  <c15:fullRef>
                    <c15:sqref>'Германия расчет'!$F$174:$F$191</c15:sqref>
                  </c15:fullRef>
                </c:ext>
              </c:extLst>
              <c:f>'Германия расчет'!$F$185:$F$191</c:f>
              <c:numCache>
                <c:formatCode>0</c:formatCode>
                <c:ptCount val="7"/>
                <c:pt idx="0">
                  <c:v>2010</c:v>
                </c:pt>
                <c:pt idx="1">
                  <c:v>2015</c:v>
                </c:pt>
                <c:pt idx="2">
                  <c:v>2016</c:v>
                </c:pt>
                <c:pt idx="3">
                  <c:v>2017</c:v>
                </c:pt>
                <c:pt idx="4">
                  <c:v>2018</c:v>
                </c:pt>
                <c:pt idx="5">
                  <c:v>2019</c:v>
                </c:pt>
                <c:pt idx="6">
                  <c:v>2020</c:v>
                </c:pt>
              </c:numCache>
            </c:numRef>
          </c:cat>
          <c:val>
            <c:numRef>
              <c:extLst>
                <c:ext xmlns:c15="http://schemas.microsoft.com/office/drawing/2012/chart" uri="{02D57815-91ED-43cb-92C2-25804820EDAC}">
                  <c15:fullRef>
                    <c15:sqref>'Германия расчет'!$G$174:$G$191</c15:sqref>
                  </c15:fullRef>
                </c:ext>
              </c:extLst>
              <c:f>'Германия расчет'!$G$185:$G$191</c:f>
              <c:numCache>
                <c:formatCode>0</c:formatCode>
                <c:ptCount val="7"/>
                <c:pt idx="0">
                  <c:v>80827002</c:v>
                </c:pt>
                <c:pt idx="1">
                  <c:v>81787411</c:v>
                </c:pt>
                <c:pt idx="2">
                  <c:v>82193768</c:v>
                </c:pt>
                <c:pt idx="3">
                  <c:v>82658409</c:v>
                </c:pt>
                <c:pt idx="4">
                  <c:v>83124418</c:v>
                </c:pt>
                <c:pt idx="5">
                  <c:v>83517045</c:v>
                </c:pt>
                <c:pt idx="6">
                  <c:v>83783942</c:v>
                </c:pt>
              </c:numCache>
            </c:numRef>
          </c:val>
          <c:smooth val="0"/>
          <c:extLst>
            <c:ext xmlns:c16="http://schemas.microsoft.com/office/drawing/2014/chart" uri="{C3380CC4-5D6E-409C-BE32-E72D297353CC}">
              <c16:uniqueId val="{00000000-CCF2-4706-8908-88BCD510C75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668416"/>
        <c:axId val="1216687968"/>
      </c:lineChart>
      <c:catAx>
        <c:axId val="1216668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r>
                  <a:rPr lang="ru-RU">
                    <a:solidFill>
                      <a:schemeClr val="tx1"/>
                    </a:solidFill>
                    <a:latin typeface="Arial" panose="020B0604020202020204" pitchFamily="34" charset="0"/>
                    <a:cs typeface="Arial" panose="020B0604020202020204" pitchFamily="34" charset="0"/>
                  </a:rPr>
                  <a:t>Год</a:t>
                </a:r>
              </a:p>
            </c:rich>
          </c:tx>
          <c:layout>
            <c:manualLayout>
              <c:xMode val="edge"/>
              <c:yMode val="edge"/>
              <c:x val="0.45392640153997638"/>
              <c:y val="0.914540884054025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ru-RU"/>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87968"/>
        <c:crosses val="autoZero"/>
        <c:auto val="1"/>
        <c:lblAlgn val="ctr"/>
        <c:lblOffset val="100"/>
        <c:noMultiLvlLbl val="0"/>
      </c:catAx>
      <c:valAx>
        <c:axId val="1216687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Arial" panose="020B0604020202020204" pitchFamily="34" charset="0"/>
                <a:ea typeface="+mn-ea"/>
                <a:cs typeface="Arial" panose="020B0604020202020204" pitchFamily="34" charset="0"/>
              </a:defRPr>
            </a:pPr>
            <a:endParaRPr lang="ru-RU"/>
          </a:p>
        </c:txPr>
        <c:crossAx val="12166684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ru-RU" b="1">
                <a:solidFill>
                  <a:schemeClr val="tx1"/>
                </a:solidFill>
                <a:latin typeface="Arial" panose="020B0604020202020204" pitchFamily="34" charset="0"/>
                <a:cs typeface="Arial" panose="020B0604020202020204" pitchFamily="34" charset="0"/>
              </a:rPr>
              <a:t>Ежегодный прирост населения, %</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ru-RU"/>
        </a:p>
      </c:txPr>
    </c:title>
    <c:autoTitleDeleted val="0"/>
    <c:plotArea>
      <c:layout>
        <c:manualLayout>
          <c:layoutTarget val="inner"/>
          <c:xMode val="edge"/>
          <c:yMode val="edge"/>
          <c:x val="6.263252403342312E-2"/>
          <c:y val="0.16639748766262899"/>
          <c:w val="0.91154308184659283"/>
          <c:h val="0.68162800309449878"/>
        </c:manualLayout>
      </c:layout>
      <c:lineChart>
        <c:grouping val="standard"/>
        <c:varyColors val="0"/>
        <c:ser>
          <c:idx val="0"/>
          <c:order val="0"/>
          <c:spPr>
            <a:ln w="22225" cap="rnd" cmpd="sng" algn="ctr">
              <a:solidFill>
                <a:schemeClr val="accent1"/>
              </a:solidFill>
              <a:round/>
            </a:ln>
            <a:effectLst/>
          </c:spPr>
          <c:marker>
            <c:symbol val="none"/>
          </c:marker>
          <c:cat>
            <c:numRef>
              <c:f>'Германия расчет'!$F$174:$F$191</c:f>
              <c:numCache>
                <c:formatCode>0</c:formatCode>
                <c:ptCount val="18"/>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2016</c:v>
                </c:pt>
                <c:pt idx="14">
                  <c:v>2017</c:v>
                </c:pt>
                <c:pt idx="15">
                  <c:v>2018</c:v>
                </c:pt>
                <c:pt idx="16">
                  <c:v>2019</c:v>
                </c:pt>
                <c:pt idx="17">
                  <c:v>2020</c:v>
                </c:pt>
              </c:numCache>
            </c:numRef>
          </c:cat>
          <c:val>
            <c:numRef>
              <c:f>'Германия расчет'!$H$174:$H$191</c:f>
              <c:numCache>
                <c:formatCode>0.00</c:formatCode>
                <c:ptCount val="18"/>
                <c:pt idx="0">
                  <c:v>0.45</c:v>
                </c:pt>
                <c:pt idx="1">
                  <c:v>0.52</c:v>
                </c:pt>
                <c:pt idx="2">
                  <c:v>0.76</c:v>
                </c:pt>
                <c:pt idx="3">
                  <c:v>0.6</c:v>
                </c:pt>
                <c:pt idx="4">
                  <c:v>7.0000000000000007E-2</c:v>
                </c:pt>
                <c:pt idx="5">
                  <c:v>-0.15</c:v>
                </c:pt>
                <c:pt idx="6">
                  <c:v>-0.15</c:v>
                </c:pt>
                <c:pt idx="7">
                  <c:v>0.35</c:v>
                </c:pt>
                <c:pt idx="8">
                  <c:v>0.52</c:v>
                </c:pt>
                <c:pt idx="9">
                  <c:v>0.06</c:v>
                </c:pt>
                <c:pt idx="10">
                  <c:v>0.05</c:v>
                </c:pt>
                <c:pt idx="11">
                  <c:v>-0.19</c:v>
                </c:pt>
                <c:pt idx="12">
                  <c:v>0.24</c:v>
                </c:pt>
                <c:pt idx="13">
                  <c:v>0.5</c:v>
                </c:pt>
                <c:pt idx="14">
                  <c:v>0.56999999999999995</c:v>
                </c:pt>
                <c:pt idx="15">
                  <c:v>0.56000000000000005</c:v>
                </c:pt>
                <c:pt idx="16">
                  <c:v>0.47</c:v>
                </c:pt>
                <c:pt idx="17">
                  <c:v>0.32</c:v>
                </c:pt>
              </c:numCache>
            </c:numRef>
          </c:val>
          <c:smooth val="0"/>
          <c:extLst>
            <c:ext xmlns:c16="http://schemas.microsoft.com/office/drawing/2014/chart" uri="{C3380CC4-5D6E-409C-BE32-E72D297353CC}">
              <c16:uniqueId val="{00000000-5253-4F30-9F81-D9105A53C2C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02845776"/>
        <c:axId val="1202832880"/>
      </c:lineChart>
      <c:dateAx>
        <c:axId val="1202845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ru-RU"/>
                  <a:t>Год</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ru-RU"/>
            </a:p>
          </c:txPr>
        </c:title>
        <c:numFmt formatCode="0" sourceLinked="1"/>
        <c:majorTickMark val="none"/>
        <c:minorTickMark val="none"/>
        <c:tickLblPos val="low"/>
        <c:spPr>
          <a:noFill/>
          <a:ln w="9525" cap="flat" cmpd="sng" algn="ctr">
            <a:solidFill>
              <a:schemeClr val="dk1">
                <a:lumMod val="15000"/>
                <a:lumOff val="85000"/>
              </a:schemeClr>
            </a:solidFill>
            <a:round/>
          </a:ln>
          <a:effectLst/>
        </c:spPr>
        <c:txPr>
          <a:bodyPr rot="0" spcFirstLastPara="1" vertOverflow="ellipsis" wrap="square" anchor="b"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202832880"/>
        <c:crosses val="autoZero"/>
        <c:auto val="0"/>
        <c:lblOffset val="100"/>
        <c:baseTimeUnit val="days"/>
      </c:dateAx>
      <c:valAx>
        <c:axId val="1202832880"/>
        <c:scaling>
          <c:orientation val="minMax"/>
          <c:max val="0.8"/>
          <c:min val="-0.2"/>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ru-RU"/>
          </a:p>
        </c:txPr>
        <c:crossAx val="12028457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125730</xdr:rowOff>
    </xdr:from>
    <xdr:to>
      <xdr:col>5</xdr:col>
      <xdr:colOff>114300</xdr:colOff>
      <xdr:row>19</xdr:row>
      <xdr:rowOff>175260</xdr:rowOff>
    </xdr:to>
    <xdr:graphicFrame macro="">
      <xdr:nvGraphicFramePr>
        <xdr:cNvPr id="11" name="Диаграмма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7620</xdr:rowOff>
    </xdr:from>
    <xdr:to>
      <xdr:col>2</xdr:col>
      <xdr:colOff>632460</xdr:colOff>
      <xdr:row>66</xdr:row>
      <xdr:rowOff>175260</xdr:rowOff>
    </xdr:to>
    <xdr:graphicFrame macro="">
      <xdr:nvGraphicFramePr>
        <xdr:cNvPr id="14" name="Диаграмма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182880</xdr:colOff>
      <xdr:row>50</xdr:row>
      <xdr:rowOff>22860</xdr:rowOff>
    </xdr:from>
    <xdr:to>
      <xdr:col>9</xdr:col>
      <xdr:colOff>411480</xdr:colOff>
      <xdr:row>66</xdr:row>
      <xdr:rowOff>160020</xdr:rowOff>
    </xdr:to>
    <xdr:graphicFrame macro="">
      <xdr:nvGraphicFramePr>
        <xdr:cNvPr id="15" name="Диаграмма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868680</xdr:colOff>
      <xdr:row>50</xdr:row>
      <xdr:rowOff>22860</xdr:rowOff>
    </xdr:from>
    <xdr:to>
      <xdr:col>14</xdr:col>
      <xdr:colOff>220980</xdr:colOff>
      <xdr:row>67</xdr:row>
      <xdr:rowOff>30480</xdr:rowOff>
    </xdr:to>
    <xdr:graphicFrame macro="">
      <xdr:nvGraphicFramePr>
        <xdr:cNvPr id="16" name="Диаграмма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66</xdr:row>
      <xdr:rowOff>144780</xdr:rowOff>
    </xdr:from>
    <xdr:to>
      <xdr:col>3</xdr:col>
      <xdr:colOff>15240</xdr:colOff>
      <xdr:row>84</xdr:row>
      <xdr:rowOff>15240</xdr:rowOff>
    </xdr:to>
    <xdr:graphicFrame macro="">
      <xdr:nvGraphicFramePr>
        <xdr:cNvPr id="18" name="Диаграмма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182880</xdr:colOff>
      <xdr:row>66</xdr:row>
      <xdr:rowOff>137160</xdr:rowOff>
    </xdr:from>
    <xdr:to>
      <xdr:col>9</xdr:col>
      <xdr:colOff>53340</xdr:colOff>
      <xdr:row>84</xdr:row>
      <xdr:rowOff>15240</xdr:rowOff>
    </xdr:to>
    <xdr:graphicFrame macro="">
      <xdr:nvGraphicFramePr>
        <xdr:cNvPr id="19" name="Диаграмма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891540</xdr:colOff>
      <xdr:row>66</xdr:row>
      <xdr:rowOff>144780</xdr:rowOff>
    </xdr:from>
    <xdr:to>
      <xdr:col>14</xdr:col>
      <xdr:colOff>228600</xdr:colOff>
      <xdr:row>84</xdr:row>
      <xdr:rowOff>30480</xdr:rowOff>
    </xdr:to>
    <xdr:graphicFrame macro="">
      <xdr:nvGraphicFramePr>
        <xdr:cNvPr id="21" name="Диаграмма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84</xdr:row>
      <xdr:rowOff>15240</xdr:rowOff>
    </xdr:from>
    <xdr:to>
      <xdr:col>2</xdr:col>
      <xdr:colOff>640080</xdr:colOff>
      <xdr:row>104</xdr:row>
      <xdr:rowOff>30480</xdr:rowOff>
    </xdr:to>
    <xdr:graphicFrame macro="">
      <xdr:nvGraphicFramePr>
        <xdr:cNvPr id="22" name="Диаграмма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114300</xdr:colOff>
      <xdr:row>2</xdr:row>
      <xdr:rowOff>133350</xdr:rowOff>
    </xdr:from>
    <xdr:to>
      <xdr:col>13</xdr:col>
      <xdr:colOff>518160</xdr:colOff>
      <xdr:row>20</xdr:row>
      <xdr:rowOff>0</xdr:rowOff>
    </xdr:to>
    <xdr:graphicFrame macro="">
      <xdr:nvGraphicFramePr>
        <xdr:cNvPr id="27" name="Диаграмма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15240</xdr:colOff>
      <xdr:row>22</xdr:row>
      <xdr:rowOff>7620</xdr:rowOff>
    </xdr:from>
    <xdr:to>
      <xdr:col>4</xdr:col>
      <xdr:colOff>838200</xdr:colOff>
      <xdr:row>42</xdr:row>
      <xdr:rowOff>167640</xdr:rowOff>
    </xdr:to>
    <xdr:graphicFrame macro="">
      <xdr:nvGraphicFramePr>
        <xdr:cNvPr id="32" name="Диаграмма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38100</xdr:colOff>
      <xdr:row>106</xdr:row>
      <xdr:rowOff>175260</xdr:rowOff>
    </xdr:from>
    <xdr:to>
      <xdr:col>4</xdr:col>
      <xdr:colOff>815340</xdr:colOff>
      <xdr:row>123</xdr:row>
      <xdr:rowOff>175260</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7620</xdr:colOff>
      <xdr:row>106</xdr:row>
      <xdr:rowOff>175260</xdr:rowOff>
    </xdr:from>
    <xdr:to>
      <xdr:col>12</xdr:col>
      <xdr:colOff>716280</xdr:colOff>
      <xdr:row>124</xdr:row>
      <xdr:rowOff>15240</xdr:rowOff>
    </xdr:to>
    <xdr:graphicFrame macro="">
      <xdr:nvGraphicFramePr>
        <xdr:cNvPr id="17" name="Диаграмма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127</xdr:row>
      <xdr:rowOff>15240</xdr:rowOff>
    </xdr:from>
    <xdr:to>
      <xdr:col>4</xdr:col>
      <xdr:colOff>838200</xdr:colOff>
      <xdr:row>144</xdr:row>
      <xdr:rowOff>160020</xdr:rowOff>
    </xdr:to>
    <xdr:graphicFrame macro="">
      <xdr:nvGraphicFramePr>
        <xdr:cNvPr id="23" name="Диаграмма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127</xdr:row>
      <xdr:rowOff>7620</xdr:rowOff>
    </xdr:from>
    <xdr:to>
      <xdr:col>12</xdr:col>
      <xdr:colOff>716280</xdr:colOff>
      <xdr:row>144</xdr:row>
      <xdr:rowOff>167640</xdr:rowOff>
    </xdr:to>
    <xdr:graphicFrame macro="">
      <xdr:nvGraphicFramePr>
        <xdr:cNvPr id="24" name="Диаграмма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148</xdr:row>
      <xdr:rowOff>15240</xdr:rowOff>
    </xdr:from>
    <xdr:to>
      <xdr:col>5</xdr:col>
      <xdr:colOff>30480</xdr:colOff>
      <xdr:row>163</xdr:row>
      <xdr:rowOff>0</xdr:rowOff>
    </xdr:to>
    <xdr:graphicFrame macro="">
      <xdr:nvGraphicFramePr>
        <xdr:cNvPr id="25" name="Диаграмма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148</xdr:row>
      <xdr:rowOff>15240</xdr:rowOff>
    </xdr:from>
    <xdr:to>
      <xdr:col>12</xdr:col>
      <xdr:colOff>685800</xdr:colOff>
      <xdr:row>162</xdr:row>
      <xdr:rowOff>175260</xdr:rowOff>
    </xdr:to>
    <xdr:graphicFrame macro="">
      <xdr:nvGraphicFramePr>
        <xdr:cNvPr id="26" name="Диаграмма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2</xdr:row>
      <xdr:rowOff>7620</xdr:rowOff>
    </xdr:from>
    <xdr:to>
      <xdr:col>12</xdr:col>
      <xdr:colOff>15240</xdr:colOff>
      <xdr:row>22</xdr:row>
      <xdr:rowOff>144780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xdr:colOff>
      <xdr:row>2</xdr:row>
      <xdr:rowOff>7620</xdr:rowOff>
    </xdr:from>
    <xdr:to>
      <xdr:col>20</xdr:col>
      <xdr:colOff>594360</xdr:colOff>
      <xdr:row>22</xdr:row>
      <xdr:rowOff>160020</xdr:rowOff>
    </xdr:to>
    <xdr:graphicFrame macro="">
      <xdr:nvGraphicFramePr>
        <xdr:cNvPr id="7" name="Диаграмма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11</xdr:col>
      <xdr:colOff>601980</xdr:colOff>
      <xdr:row>41</xdr:row>
      <xdr:rowOff>0</xdr:rowOff>
    </xdr:to>
    <xdr:graphicFrame macro="">
      <xdr:nvGraphicFramePr>
        <xdr:cNvPr id="9" name="Диаграмма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594360</xdr:colOff>
      <xdr:row>26</xdr:row>
      <xdr:rowOff>7620</xdr:rowOff>
    </xdr:from>
    <xdr:to>
      <xdr:col>21</xdr:col>
      <xdr:colOff>0</xdr:colOff>
      <xdr:row>41</xdr:row>
      <xdr:rowOff>7620</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487680</xdr:colOff>
      <xdr:row>20</xdr:row>
      <xdr:rowOff>49530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487680</xdr:colOff>
      <xdr:row>3</xdr:row>
      <xdr:rowOff>0</xdr:rowOff>
    </xdr:from>
    <xdr:to>
      <xdr:col>19</xdr:col>
      <xdr:colOff>0</xdr:colOff>
      <xdr:row>20</xdr:row>
      <xdr:rowOff>49530</xdr:rowOff>
    </xdr:to>
    <xdr:graphicFrame macro="">
      <xdr:nvGraphicFramePr>
        <xdr:cNvPr id="10"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7</xdr:col>
      <xdr:colOff>495300</xdr:colOff>
      <xdr:row>43</xdr:row>
      <xdr:rowOff>7620</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51</xdr:row>
      <xdr:rowOff>0</xdr:rowOff>
    </xdr:from>
    <xdr:to>
      <xdr:col>5</xdr:col>
      <xdr:colOff>38100</xdr:colOff>
      <xdr:row>67</xdr:row>
      <xdr:rowOff>167640</xdr:rowOff>
    </xdr:to>
    <xdr:graphicFrame macro="">
      <xdr:nvGraphicFramePr>
        <xdr:cNvPr id="12" name="Диаграмма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838200</xdr:colOff>
      <xdr:row>51</xdr:row>
      <xdr:rowOff>0</xdr:rowOff>
    </xdr:from>
    <xdr:to>
      <xdr:col>9</xdr:col>
      <xdr:colOff>7620</xdr:colOff>
      <xdr:row>67</xdr:row>
      <xdr:rowOff>167640</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51</xdr:row>
      <xdr:rowOff>0</xdr:rowOff>
    </xdr:from>
    <xdr:to>
      <xdr:col>15</xdr:col>
      <xdr:colOff>0</xdr:colOff>
      <xdr:row>67</xdr:row>
      <xdr:rowOff>167640</xdr:rowOff>
    </xdr:to>
    <xdr:graphicFrame macro="">
      <xdr:nvGraphicFramePr>
        <xdr:cNvPr id="14" name="Диаграмма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70</xdr:row>
      <xdr:rowOff>285749</xdr:rowOff>
    </xdr:from>
    <xdr:to>
      <xdr:col>6</xdr:col>
      <xdr:colOff>676275</xdr:colOff>
      <xdr:row>87</xdr:row>
      <xdr:rowOff>180974</xdr:rowOff>
    </xdr:to>
    <xdr:graphicFrame macro="">
      <xdr:nvGraphicFramePr>
        <xdr:cNvPr id="19" name="Диаграмма 18">
          <a:extLst>
            <a:ext uri="{FF2B5EF4-FFF2-40B4-BE49-F238E27FC236}">
              <a16:creationId xmlns:a16="http://schemas.microsoft.com/office/drawing/2014/main" id="{3DDEE0D1-9ECA-4378-8349-5B7A013CD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704850</xdr:colOff>
      <xdr:row>71</xdr:row>
      <xdr:rowOff>28575</xdr:rowOff>
    </xdr:from>
    <xdr:to>
      <xdr:col>14</xdr:col>
      <xdr:colOff>257174</xdr:colOff>
      <xdr:row>88</xdr:row>
      <xdr:rowOff>9525</xdr:rowOff>
    </xdr:to>
    <xdr:graphicFrame macro="">
      <xdr:nvGraphicFramePr>
        <xdr:cNvPr id="20" name="Диаграмма 19">
          <a:extLst>
            <a:ext uri="{FF2B5EF4-FFF2-40B4-BE49-F238E27FC236}">
              <a16:creationId xmlns:a16="http://schemas.microsoft.com/office/drawing/2014/main" id="{BC4361C2-E7A5-494A-84FC-9B6FFB861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9526</xdr:colOff>
      <xdr:row>89</xdr:row>
      <xdr:rowOff>171450</xdr:rowOff>
    </xdr:from>
    <xdr:to>
      <xdr:col>6</xdr:col>
      <xdr:colOff>438150</xdr:colOff>
      <xdr:row>107</xdr:row>
      <xdr:rowOff>0</xdr:rowOff>
    </xdr:to>
    <xdr:graphicFrame macro="">
      <xdr:nvGraphicFramePr>
        <xdr:cNvPr id="21" name="Диаграмма 20">
          <a:extLst>
            <a:ext uri="{FF2B5EF4-FFF2-40B4-BE49-F238E27FC236}">
              <a16:creationId xmlns:a16="http://schemas.microsoft.com/office/drawing/2014/main" id="{7C4057D8-902A-4883-8182-EEBCC207A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409575</xdr:colOff>
      <xdr:row>90</xdr:row>
      <xdr:rowOff>0</xdr:rowOff>
    </xdr:from>
    <xdr:to>
      <xdr:col>14</xdr:col>
      <xdr:colOff>257175</xdr:colOff>
      <xdr:row>107</xdr:row>
      <xdr:rowOff>9525</xdr:rowOff>
    </xdr:to>
    <xdr:graphicFrame macro="">
      <xdr:nvGraphicFramePr>
        <xdr:cNvPr id="22" name="Диаграмма 21">
          <a:extLst>
            <a:ext uri="{FF2B5EF4-FFF2-40B4-BE49-F238E27FC236}">
              <a16:creationId xmlns:a16="http://schemas.microsoft.com/office/drawing/2014/main" id="{06BC184A-B6B0-4044-B42E-7CC82A37C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108</xdr:row>
      <xdr:rowOff>180975</xdr:rowOff>
    </xdr:from>
    <xdr:to>
      <xdr:col>6</xdr:col>
      <xdr:colOff>895350</xdr:colOff>
      <xdr:row>126</xdr:row>
      <xdr:rowOff>161925</xdr:rowOff>
    </xdr:to>
    <xdr:graphicFrame macro="">
      <xdr:nvGraphicFramePr>
        <xdr:cNvPr id="23" name="Диаграмма 22">
          <a:extLst>
            <a:ext uri="{FF2B5EF4-FFF2-40B4-BE49-F238E27FC236}">
              <a16:creationId xmlns:a16="http://schemas.microsoft.com/office/drawing/2014/main" id="{3163562A-57F3-434A-A408-6E0F53619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9524</xdr:colOff>
      <xdr:row>109</xdr:row>
      <xdr:rowOff>0</xdr:rowOff>
    </xdr:from>
    <xdr:to>
      <xdr:col>14</xdr:col>
      <xdr:colOff>295275</xdr:colOff>
      <xdr:row>126</xdr:row>
      <xdr:rowOff>152400</xdr:rowOff>
    </xdr:to>
    <xdr:graphicFrame macro="">
      <xdr:nvGraphicFramePr>
        <xdr:cNvPr id="24" name="Диаграмма 23">
          <a:extLst>
            <a:ext uri="{FF2B5EF4-FFF2-40B4-BE49-F238E27FC236}">
              <a16:creationId xmlns:a16="http://schemas.microsoft.com/office/drawing/2014/main" id="{77E72518-F3D0-47F7-A8CE-40F9D0FC5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4</xdr:row>
      <xdr:rowOff>7620</xdr:rowOff>
    </xdr:from>
    <xdr:to>
      <xdr:col>10</xdr:col>
      <xdr:colOff>571500</xdr:colOff>
      <xdr:row>23</xdr:row>
      <xdr:rowOff>152400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4</xdr:row>
      <xdr:rowOff>38100</xdr:rowOff>
    </xdr:from>
    <xdr:to>
      <xdr:col>21</xdr:col>
      <xdr:colOff>480060</xdr:colOff>
      <xdr:row>23</xdr:row>
      <xdr:rowOff>167640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175260</xdr:rowOff>
    </xdr:from>
    <xdr:to>
      <xdr:col>10</xdr:col>
      <xdr:colOff>594360</xdr:colOff>
      <xdr:row>46</xdr:row>
      <xdr:rowOff>0</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29</xdr:row>
      <xdr:rowOff>175260</xdr:rowOff>
    </xdr:from>
    <xdr:to>
      <xdr:col>20</xdr:col>
      <xdr:colOff>457200</xdr:colOff>
      <xdr:row>45</xdr:row>
      <xdr:rowOff>167640</xdr:rowOff>
    </xdr:to>
    <xdr:graphicFrame macro="">
      <xdr:nvGraphicFramePr>
        <xdr:cNvPr id="7" name="Диаграмма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Downloads\teoria_risk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ермания расчет"/>
      <sheetName val="Германия описание"/>
      <sheetName val="Либерия расчет"/>
      <sheetName val="Либерия описание"/>
    </sheetNames>
    <sheetDataSet>
      <sheetData sheetId="0"/>
      <sheetData sheetId="1"/>
      <sheetData sheetId="2">
        <row r="193">
          <cell r="A193">
            <v>1960</v>
          </cell>
          <cell r="B193">
            <v>0.19</v>
          </cell>
        </row>
        <row r="194">
          <cell r="A194">
            <v>1961</v>
          </cell>
          <cell r="B194">
            <v>0.183</v>
          </cell>
          <cell r="D194">
            <v>-3.6842105263157925</v>
          </cell>
        </row>
        <row r="195">
          <cell r="A195">
            <v>1962</v>
          </cell>
          <cell r="B195">
            <v>0.191</v>
          </cell>
          <cell r="D195">
            <v>4.3715846994535559</v>
          </cell>
        </row>
        <row r="196">
          <cell r="A196">
            <v>1963</v>
          </cell>
          <cell r="B196">
            <v>0.2</v>
          </cell>
          <cell r="D196">
            <v>4.7120418848167578</v>
          </cell>
          <cell r="H196">
            <v>1970</v>
          </cell>
          <cell r="I196">
            <v>0.19</v>
          </cell>
          <cell r="J196">
            <v>0.13</v>
          </cell>
          <cell r="K196">
            <v>5.2999999999999999E-2</v>
          </cell>
        </row>
        <row r="197">
          <cell r="A197">
            <v>1972</v>
          </cell>
          <cell r="B197">
            <v>0.36</v>
          </cell>
          <cell r="D197">
            <v>79.999999999999986</v>
          </cell>
          <cell r="H197">
            <v>1980</v>
          </cell>
          <cell r="I197">
            <v>0.63</v>
          </cell>
          <cell r="J197">
            <v>0.63</v>
          </cell>
          <cell r="K197">
            <v>-5.0000000000000001E-4</v>
          </cell>
        </row>
        <row r="198">
          <cell r="A198">
            <v>1973</v>
          </cell>
          <cell r="B198">
            <v>0.38</v>
          </cell>
          <cell r="D198">
            <v>5.5555555555555607</v>
          </cell>
          <cell r="H198">
            <v>1990</v>
          </cell>
          <cell r="I198">
            <v>0.2</v>
          </cell>
          <cell r="J198">
            <v>0.17</v>
          </cell>
          <cell r="K198">
            <v>3.7999999999999999E-2</v>
          </cell>
        </row>
        <row r="199">
          <cell r="A199">
            <v>1974</v>
          </cell>
          <cell r="B199">
            <v>0.48</v>
          </cell>
          <cell r="D199">
            <v>26.315789473684205</v>
          </cell>
          <cell r="H199">
            <v>2000</v>
          </cell>
          <cell r="I199">
            <v>0.2</v>
          </cell>
          <cell r="J199">
            <v>0.25</v>
          </cell>
          <cell r="K199">
            <v>-4.9000000000000002E-2</v>
          </cell>
        </row>
        <row r="200">
          <cell r="A200">
            <v>1975</v>
          </cell>
          <cell r="B200">
            <v>0.57699999999999996</v>
          </cell>
          <cell r="D200">
            <v>20.208333333333329</v>
          </cell>
          <cell r="H200">
            <v>2010</v>
          </cell>
          <cell r="I200">
            <v>0.22</v>
          </cell>
          <cell r="J200">
            <v>0.67</v>
          </cell>
          <cell r="K200">
            <v>-0.46</v>
          </cell>
        </row>
        <row r="201">
          <cell r="A201">
            <v>1977</v>
          </cell>
          <cell r="B201">
            <v>0.67</v>
          </cell>
          <cell r="D201">
            <v>16.117850953206254</v>
          </cell>
          <cell r="H201">
            <v>2018</v>
          </cell>
          <cell r="I201">
            <v>0.57999999999999996</v>
          </cell>
          <cell r="J201">
            <v>1.2</v>
          </cell>
          <cell r="K201">
            <v>-0.61</v>
          </cell>
        </row>
        <row r="202">
          <cell r="A202">
            <v>1978</v>
          </cell>
          <cell r="B202">
            <v>0.71699999999999997</v>
          </cell>
          <cell r="D202">
            <v>7.014925373134318</v>
          </cell>
        </row>
        <row r="203">
          <cell r="A203">
            <v>1979</v>
          </cell>
          <cell r="B203">
            <v>0.81399999999999995</v>
          </cell>
          <cell r="D203">
            <v>13.528591352859131</v>
          </cell>
        </row>
        <row r="204">
          <cell r="A204">
            <v>1980</v>
          </cell>
          <cell r="B204">
            <v>0.85599999999999998</v>
          </cell>
          <cell r="D204">
            <v>5.1597051597051653</v>
          </cell>
        </row>
        <row r="205">
          <cell r="A205">
            <v>1985</v>
          </cell>
          <cell r="B205">
            <v>0.85</v>
          </cell>
          <cell r="D205">
            <v>-0.70093457943925297</v>
          </cell>
        </row>
        <row r="206">
          <cell r="A206">
            <v>1987</v>
          </cell>
          <cell r="B206">
            <v>0.92</v>
          </cell>
          <cell r="D206">
            <v>8.2352941176470669</v>
          </cell>
        </row>
        <row r="207">
          <cell r="A207">
            <v>1988</v>
          </cell>
          <cell r="B207">
            <v>1.03</v>
          </cell>
          <cell r="D207">
            <v>11.956521739130432</v>
          </cell>
        </row>
        <row r="208">
          <cell r="A208">
            <v>1989</v>
          </cell>
          <cell r="B208">
            <v>0.7</v>
          </cell>
          <cell r="D208">
            <v>-32.038834951456316</v>
          </cell>
        </row>
        <row r="209">
          <cell r="A209">
            <v>1990</v>
          </cell>
          <cell r="B209">
            <v>0.38</v>
          </cell>
          <cell r="C209">
            <v>565.66</v>
          </cell>
          <cell r="D209">
            <v>-45.714285714285715</v>
          </cell>
        </row>
        <row r="210">
          <cell r="A210">
            <v>1991</v>
          </cell>
          <cell r="B210">
            <v>0.35</v>
          </cell>
          <cell r="C210">
            <v>510.34</v>
          </cell>
          <cell r="D210">
            <v>-7.8947368421052699</v>
          </cell>
          <cell r="E210">
            <v>2.3170000000000002</v>
          </cell>
        </row>
        <row r="211">
          <cell r="A211">
            <v>1992</v>
          </cell>
          <cell r="B211">
            <v>0.22</v>
          </cell>
          <cell r="C211">
            <v>345.13</v>
          </cell>
          <cell r="D211">
            <v>-37.142857142857139</v>
          </cell>
          <cell r="E211">
            <v>2.3279999999999998</v>
          </cell>
        </row>
        <row r="212">
          <cell r="A212">
            <v>1993</v>
          </cell>
          <cell r="B212">
            <v>0.16</v>
          </cell>
          <cell r="C212">
            <v>239.42</v>
          </cell>
          <cell r="D212">
            <v>-27.27272727272727</v>
          </cell>
          <cell r="E212">
            <v>2.472</v>
          </cell>
        </row>
        <row r="213">
          <cell r="A213">
            <v>1994</v>
          </cell>
          <cell r="B213">
            <v>0.13</v>
          </cell>
          <cell r="C213">
            <v>190.15</v>
          </cell>
          <cell r="D213">
            <v>-18.75</v>
          </cell>
          <cell r="E213">
            <v>2.4940000000000002</v>
          </cell>
        </row>
        <row r="214">
          <cell r="A214">
            <v>1995</v>
          </cell>
          <cell r="B214">
            <v>0.16</v>
          </cell>
          <cell r="C214">
            <v>180.41</v>
          </cell>
          <cell r="D214">
            <v>23.076923076923077</v>
          </cell>
          <cell r="E214">
            <v>2.6040000000000001</v>
          </cell>
        </row>
        <row r="215">
          <cell r="A215">
            <v>1996</v>
          </cell>
          <cell r="B215">
            <v>0.3</v>
          </cell>
          <cell r="C215">
            <v>194.9</v>
          </cell>
          <cell r="D215">
            <v>87.499999999999986</v>
          </cell>
          <cell r="E215">
            <v>2.629</v>
          </cell>
        </row>
        <row r="216">
          <cell r="A216">
            <v>1997</v>
          </cell>
          <cell r="B216">
            <v>0.36</v>
          </cell>
          <cell r="C216">
            <v>379.92</v>
          </cell>
          <cell r="D216">
            <v>20</v>
          </cell>
          <cell r="E216">
            <v>2.6709999999999998</v>
          </cell>
        </row>
        <row r="217">
          <cell r="A217">
            <v>1998</v>
          </cell>
          <cell r="B217">
            <v>0.44</v>
          </cell>
          <cell r="C217">
            <v>462.3</v>
          </cell>
          <cell r="D217">
            <v>22.222222222222225</v>
          </cell>
          <cell r="E217">
            <v>2.6720000000000002</v>
          </cell>
        </row>
        <row r="218">
          <cell r="A218">
            <v>1999</v>
          </cell>
          <cell r="B218">
            <v>0.53</v>
          </cell>
          <cell r="C218">
            <v>533</v>
          </cell>
          <cell r="D218">
            <v>20.45454545454546</v>
          </cell>
          <cell r="E218">
            <v>2.782</v>
          </cell>
        </row>
        <row r="219">
          <cell r="A219">
            <v>2000</v>
          </cell>
          <cell r="B219">
            <v>0.52</v>
          </cell>
          <cell r="C219">
            <v>664.78</v>
          </cell>
          <cell r="D219">
            <v>-1.8867924528301903</v>
          </cell>
          <cell r="E219">
            <v>2.7719999999999998</v>
          </cell>
          <cell r="F219">
            <v>5.3</v>
          </cell>
        </row>
        <row r="220">
          <cell r="A220">
            <v>2001</v>
          </cell>
          <cell r="B220">
            <v>0.54</v>
          </cell>
          <cell r="C220">
            <v>674.78</v>
          </cell>
          <cell r="D220">
            <v>3.8461538461538494</v>
          </cell>
          <cell r="E220">
            <v>2.6059999999999999</v>
          </cell>
          <cell r="F220">
            <v>12.1</v>
          </cell>
        </row>
        <row r="221">
          <cell r="A221">
            <v>2002</v>
          </cell>
          <cell r="B221">
            <v>0.42</v>
          </cell>
          <cell r="C221">
            <v>694.72</v>
          </cell>
          <cell r="D221">
            <v>-22.222222222222229</v>
          </cell>
          <cell r="E221">
            <v>2.6549999999999998</v>
          </cell>
          <cell r="F221">
            <v>14.2</v>
          </cell>
        </row>
        <row r="222">
          <cell r="A222">
            <v>2003</v>
          </cell>
          <cell r="B222">
            <v>0.47</v>
          </cell>
          <cell r="C222">
            <v>486.3</v>
          </cell>
          <cell r="D222">
            <v>11.904761904761903</v>
          </cell>
          <cell r="E222">
            <v>2.6059999999999999</v>
          </cell>
          <cell r="F222">
            <v>10.3</v>
          </cell>
        </row>
        <row r="223">
          <cell r="A223">
            <v>2004</v>
          </cell>
          <cell r="B223">
            <v>0.55000000000000004</v>
          </cell>
          <cell r="C223">
            <v>502.96</v>
          </cell>
          <cell r="D223">
            <v>17.021276595744698</v>
          </cell>
          <cell r="E223">
            <v>2.5259999999999998</v>
          </cell>
          <cell r="F223">
            <v>3.6</v>
          </cell>
        </row>
        <row r="224">
          <cell r="A224">
            <v>2005</v>
          </cell>
          <cell r="B224">
            <v>0.6</v>
          </cell>
          <cell r="C224">
            <v>532.5</v>
          </cell>
          <cell r="D224">
            <v>9.0909090909090793</v>
          </cell>
          <cell r="E224">
            <v>2.4220000000000002</v>
          </cell>
          <cell r="F224">
            <v>6.9</v>
          </cell>
        </row>
        <row r="225">
          <cell r="A225">
            <v>2006</v>
          </cell>
          <cell r="B225">
            <v>0.74</v>
          </cell>
          <cell r="C225">
            <v>572.72</v>
          </cell>
          <cell r="D225">
            <v>23.333333333333336</v>
          </cell>
          <cell r="E225">
            <v>2.226</v>
          </cell>
          <cell r="F225">
            <v>9.5</v>
          </cell>
        </row>
        <row r="226">
          <cell r="A226">
            <v>2007</v>
          </cell>
          <cell r="B226">
            <v>0.85</v>
          </cell>
          <cell r="C226">
            <v>618.79</v>
          </cell>
          <cell r="D226">
            <v>14.864864864864863</v>
          </cell>
          <cell r="E226">
            <v>2.032</v>
          </cell>
          <cell r="F226">
            <v>11.4</v>
          </cell>
        </row>
        <row r="227">
          <cell r="A227">
            <v>2008</v>
          </cell>
          <cell r="B227">
            <v>1.1599999999999999</v>
          </cell>
          <cell r="C227">
            <v>648</v>
          </cell>
          <cell r="D227">
            <v>36.470588235294109</v>
          </cell>
          <cell r="E227">
            <v>1.964</v>
          </cell>
          <cell r="F227">
            <v>17.5</v>
          </cell>
        </row>
        <row r="228">
          <cell r="A228">
            <v>2009</v>
          </cell>
          <cell r="B228">
            <v>1.29</v>
          </cell>
          <cell r="C228">
            <v>661.7</v>
          </cell>
          <cell r="D228">
            <v>11.206896551724149</v>
          </cell>
          <cell r="E228">
            <v>2.246</v>
          </cell>
          <cell r="F228">
            <v>7.4</v>
          </cell>
        </row>
        <row r="229">
          <cell r="A229">
            <v>2010</v>
          </cell>
          <cell r="B229">
            <v>1.55</v>
          </cell>
          <cell r="C229">
            <v>685.5</v>
          </cell>
          <cell r="D229">
            <v>20.155038759689923</v>
          </cell>
          <cell r="E229">
            <v>2.266</v>
          </cell>
          <cell r="F229">
            <v>7.3</v>
          </cell>
        </row>
        <row r="230">
          <cell r="A230">
            <v>2011</v>
          </cell>
          <cell r="B230">
            <v>1.74</v>
          </cell>
          <cell r="C230">
            <v>734</v>
          </cell>
          <cell r="D230">
            <v>12.258064516129028</v>
          </cell>
          <cell r="E230">
            <v>2.2770000000000001</v>
          </cell>
          <cell r="F230">
            <v>8.5</v>
          </cell>
        </row>
        <row r="231">
          <cell r="A231">
            <v>2012</v>
          </cell>
          <cell r="B231">
            <v>1.95</v>
          </cell>
          <cell r="C231">
            <v>782</v>
          </cell>
          <cell r="D231">
            <v>12.068965517241377</v>
          </cell>
          <cell r="E231">
            <v>2.2629999999999999</v>
          </cell>
          <cell r="F231">
            <v>6.8</v>
          </cell>
        </row>
        <row r="232">
          <cell r="A232">
            <v>2013</v>
          </cell>
          <cell r="B232">
            <v>2.0099999999999998</v>
          </cell>
          <cell r="C232">
            <v>847.13</v>
          </cell>
          <cell r="D232">
            <v>3.0769230769230682</v>
          </cell>
          <cell r="E232">
            <v>2.2879999999999998</v>
          </cell>
          <cell r="F232">
            <v>7.6</v>
          </cell>
        </row>
        <row r="233">
          <cell r="A233">
            <v>2014</v>
          </cell>
          <cell r="B233">
            <v>2.0299999999999998</v>
          </cell>
          <cell r="C233">
            <v>847.72</v>
          </cell>
          <cell r="D233">
            <v>0.99502487562189157</v>
          </cell>
          <cell r="E233">
            <v>2.2069999999999999</v>
          </cell>
          <cell r="F233">
            <v>9.9</v>
          </cell>
        </row>
        <row r="234">
          <cell r="A234">
            <v>2015</v>
          </cell>
          <cell r="B234">
            <v>2.101</v>
          </cell>
          <cell r="C234">
            <v>836.16</v>
          </cell>
          <cell r="D234">
            <v>3.4975369458128167</v>
          </cell>
          <cell r="E234">
            <v>2.1840000000000002</v>
          </cell>
          <cell r="F234">
            <v>7.7</v>
          </cell>
        </row>
        <row r="235">
          <cell r="A235">
            <v>2016</v>
          </cell>
          <cell r="B235">
            <v>2.1520000000000001</v>
          </cell>
          <cell r="C235">
            <v>812.67</v>
          </cell>
          <cell r="D235">
            <v>2.4274155164207594</v>
          </cell>
          <cell r="E235">
            <v>2.15</v>
          </cell>
          <cell r="F235">
            <v>8.8000000000000007</v>
          </cell>
        </row>
        <row r="236">
          <cell r="A236">
            <v>2017</v>
          </cell>
          <cell r="B236">
            <v>2.16</v>
          </cell>
          <cell r="C236">
            <v>826.45</v>
          </cell>
          <cell r="D236">
            <v>0.37174721189591109</v>
          </cell>
          <cell r="E236">
            <v>2.028</v>
          </cell>
          <cell r="F236">
            <v>12.4</v>
          </cell>
        </row>
        <row r="237">
          <cell r="A237">
            <v>2018</v>
          </cell>
          <cell r="B237">
            <v>3.25</v>
          </cell>
          <cell r="D237">
            <v>50.462962962962955</v>
          </cell>
          <cell r="E237">
            <v>2.0329999999999999</v>
          </cell>
          <cell r="F237">
            <v>23.5</v>
          </cell>
        </row>
        <row r="238">
          <cell r="A238">
            <v>2019</v>
          </cell>
          <cell r="B238">
            <v>3.22</v>
          </cell>
          <cell r="D238">
            <v>-0.92307692307691713</v>
          </cell>
          <cell r="F238">
            <v>22.2</v>
          </cell>
        </row>
        <row r="239">
          <cell r="A239">
            <v>2020</v>
          </cell>
          <cell r="F239">
            <v>20.5</v>
          </cell>
        </row>
        <row r="240">
          <cell r="A240">
            <v>2021</v>
          </cell>
          <cell r="F240">
            <v>17.5</v>
          </cell>
        </row>
        <row r="241">
          <cell r="A241">
            <v>2022</v>
          </cell>
          <cell r="F241">
            <v>24.5</v>
          </cell>
        </row>
        <row r="242">
          <cell r="A242">
            <v>2023</v>
          </cell>
          <cell r="F242">
            <v>24</v>
          </cell>
        </row>
        <row r="243">
          <cell r="A243">
            <v>2024</v>
          </cell>
          <cell r="F243">
            <v>13.5</v>
          </cell>
        </row>
      </sheetData>
      <sheetData sheetId="3"/>
    </sheetDataSet>
  </externalBook>
</externalLink>
</file>

<file path=xl/queryTables/queryTable1.xml><?xml version="1.0" encoding="utf-8"?>
<queryTable xmlns="http://schemas.openxmlformats.org/spreadsheetml/2006/main" name="germany-population"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iberia-population" connectionId="2" autoFormatId="16" applyNumberFormats="0" applyBorderFormats="0" applyFontFormats="1" applyPatternFormats="1"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ia.gov/library/publications/the-world-factbook/index.html" TargetMode="External"/><Relationship Id="rId4"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84"/>
  <sheetViews>
    <sheetView topLeftCell="A165" workbookViewId="0">
      <selection activeCell="A169" sqref="A169:N169"/>
    </sheetView>
  </sheetViews>
  <sheetFormatPr defaultRowHeight="14.4" x14ac:dyDescent="0.3"/>
  <cols>
    <col min="1" max="1" width="44.88671875" customWidth="1"/>
    <col min="2" max="2" width="20.5546875" bestFit="1" customWidth="1"/>
    <col min="3" max="3" width="13.77734375" bestFit="1" customWidth="1"/>
    <col min="4" max="4" width="8.6640625" customWidth="1"/>
    <col min="5" max="5" width="12.33203125" bestFit="1" customWidth="1"/>
    <col min="6" max="6" width="7.5546875" customWidth="1"/>
    <col min="7" max="7" width="11.33203125" bestFit="1" customWidth="1"/>
    <col min="8" max="8" width="13.6640625" bestFit="1" customWidth="1"/>
    <col min="9" max="9" width="27.88671875" customWidth="1"/>
    <col min="10" max="10" width="15.33203125" bestFit="1" customWidth="1"/>
    <col min="11" max="11" width="16" bestFit="1" customWidth="1"/>
    <col min="12" max="12" width="15.33203125" bestFit="1" customWidth="1"/>
    <col min="13" max="13" width="10.6640625" bestFit="1" customWidth="1"/>
  </cols>
  <sheetData>
    <row r="2" spans="1:14" ht="21" x14ac:dyDescent="0.5">
      <c r="A2" s="90" t="s">
        <v>7</v>
      </c>
      <c r="B2" s="90"/>
      <c r="C2" s="90"/>
      <c r="D2" s="90"/>
      <c r="E2" s="90"/>
      <c r="F2" s="90"/>
      <c r="G2" s="90"/>
      <c r="H2" s="90"/>
      <c r="I2" s="90"/>
      <c r="J2" s="90"/>
      <c r="K2" s="90"/>
      <c r="L2" s="90"/>
      <c r="M2" s="90"/>
      <c r="N2" s="90"/>
    </row>
    <row r="20" spans="1:22" x14ac:dyDescent="0.3">
      <c r="N20" s="8"/>
      <c r="O20" s="8"/>
      <c r="P20" s="8"/>
      <c r="Q20" s="8"/>
      <c r="R20" s="8"/>
      <c r="S20" s="8"/>
      <c r="T20" s="8"/>
      <c r="U20" s="8"/>
      <c r="V20" s="8"/>
    </row>
    <row r="21" spans="1:22" x14ac:dyDescent="0.3">
      <c r="A21" s="7" t="s">
        <v>2</v>
      </c>
      <c r="G21" s="7" t="s">
        <v>2</v>
      </c>
    </row>
    <row r="22" spans="1:22" x14ac:dyDescent="0.3">
      <c r="A22" s="7"/>
    </row>
    <row r="23" spans="1:22" x14ac:dyDescent="0.3">
      <c r="A23" s="7"/>
    </row>
    <row r="24" spans="1:22" x14ac:dyDescent="0.3">
      <c r="A24" s="7"/>
    </row>
    <row r="25" spans="1:22" x14ac:dyDescent="0.3">
      <c r="A25" s="7"/>
    </row>
    <row r="26" spans="1:22" x14ac:dyDescent="0.3">
      <c r="A26" s="7"/>
    </row>
    <row r="27" spans="1:22" x14ac:dyDescent="0.3">
      <c r="A27" s="7"/>
    </row>
    <row r="28" spans="1:22" ht="13.8" customHeight="1" x14ac:dyDescent="0.3">
      <c r="A28" s="7"/>
    </row>
    <row r="29" spans="1:22" ht="13.8" customHeight="1" x14ac:dyDescent="0.3">
      <c r="A29" s="7"/>
    </row>
    <row r="30" spans="1:22" ht="13.8" customHeight="1" x14ac:dyDescent="0.3">
      <c r="A30" s="7"/>
    </row>
    <row r="31" spans="1:22" x14ac:dyDescent="0.3">
      <c r="A31" s="7"/>
    </row>
    <row r="32" spans="1:22" x14ac:dyDescent="0.3">
      <c r="A32" s="7"/>
    </row>
    <row r="33" spans="1:1" x14ac:dyDescent="0.3">
      <c r="A33" s="7"/>
    </row>
    <row r="34" spans="1:1" x14ac:dyDescent="0.3">
      <c r="A34" s="7"/>
    </row>
    <row r="35" spans="1:1" x14ac:dyDescent="0.3">
      <c r="A35" s="7"/>
    </row>
    <row r="36" spans="1:1" x14ac:dyDescent="0.3">
      <c r="A36" s="7"/>
    </row>
    <row r="37" spans="1:1" x14ac:dyDescent="0.3">
      <c r="A37" s="7"/>
    </row>
    <row r="38" spans="1:1" x14ac:dyDescent="0.3">
      <c r="A38" s="7"/>
    </row>
    <row r="39" spans="1:1" x14ac:dyDescent="0.3">
      <c r="A39" s="7"/>
    </row>
    <row r="40" spans="1:1" x14ac:dyDescent="0.3">
      <c r="A40" s="7"/>
    </row>
    <row r="41" spans="1:1" x14ac:dyDescent="0.3">
      <c r="A41" s="7"/>
    </row>
    <row r="42" spans="1:1" x14ac:dyDescent="0.3">
      <c r="A42" s="7"/>
    </row>
    <row r="43" spans="1:1" x14ac:dyDescent="0.3">
      <c r="A43" s="7"/>
    </row>
    <row r="44" spans="1:1" x14ac:dyDescent="0.3">
      <c r="A44" s="7"/>
    </row>
    <row r="45" spans="1:1" x14ac:dyDescent="0.3">
      <c r="A45" s="7" t="s">
        <v>8</v>
      </c>
    </row>
    <row r="46" spans="1:1" x14ac:dyDescent="0.3">
      <c r="A46" s="7"/>
    </row>
    <row r="47" spans="1:1" x14ac:dyDescent="0.3">
      <c r="A47" s="7"/>
    </row>
    <row r="48" spans="1:1" x14ac:dyDescent="0.3">
      <c r="A48" s="7"/>
    </row>
    <row r="49" spans="1:15" ht="21" x14ac:dyDescent="0.5">
      <c r="A49" s="90" t="s">
        <v>3</v>
      </c>
      <c r="B49" s="90"/>
      <c r="C49" s="90"/>
      <c r="D49" s="90"/>
      <c r="E49" s="90"/>
      <c r="F49" s="90"/>
      <c r="G49" s="90"/>
      <c r="H49" s="90"/>
      <c r="I49" s="90"/>
      <c r="J49" s="90"/>
      <c r="K49" s="90"/>
      <c r="L49" s="90"/>
      <c r="M49" s="90"/>
      <c r="N49" s="90"/>
      <c r="O49" s="90"/>
    </row>
    <row r="50" spans="1:15" ht="21" x14ac:dyDescent="0.5">
      <c r="A50" s="9"/>
      <c r="B50" s="2"/>
      <c r="C50" s="2"/>
      <c r="D50" s="2"/>
      <c r="E50" s="2"/>
      <c r="F50" s="2"/>
      <c r="G50" s="2"/>
      <c r="H50" s="2"/>
      <c r="I50" s="2"/>
      <c r="J50" s="2"/>
      <c r="K50" s="2"/>
      <c r="L50" s="2"/>
      <c r="M50" s="2"/>
    </row>
    <row r="106" spans="1:14" ht="21" x14ac:dyDescent="0.5">
      <c r="A106" s="90" t="s">
        <v>32</v>
      </c>
      <c r="B106" s="90"/>
      <c r="C106" s="90"/>
      <c r="D106" s="90"/>
      <c r="E106" s="90"/>
      <c r="F106" s="90"/>
      <c r="G106" s="90"/>
      <c r="H106" s="90"/>
      <c r="I106" s="90"/>
      <c r="J106" s="90"/>
      <c r="K106" s="90"/>
      <c r="L106" s="90"/>
      <c r="M106" s="90"/>
      <c r="N106" s="90"/>
    </row>
    <row r="126" spans="1:8" x14ac:dyDescent="0.3">
      <c r="A126" s="7" t="s">
        <v>34</v>
      </c>
      <c r="F126" s="91" t="s">
        <v>31</v>
      </c>
      <c r="G126" s="91"/>
      <c r="H126" s="91"/>
    </row>
    <row r="137" spans="13:13" x14ac:dyDescent="0.3">
      <c r="M137" s="3"/>
    </row>
    <row r="138" spans="13:13" x14ac:dyDescent="0.3">
      <c r="M138" s="4"/>
    </row>
    <row r="139" spans="13:13" x14ac:dyDescent="0.3">
      <c r="M139" s="4"/>
    </row>
    <row r="140" spans="13:13" x14ac:dyDescent="0.3">
      <c r="M140" s="4"/>
    </row>
    <row r="141" spans="13:13" x14ac:dyDescent="0.3">
      <c r="M141" s="4"/>
    </row>
    <row r="142" spans="13:13" x14ac:dyDescent="0.3">
      <c r="M142" s="4"/>
    </row>
    <row r="143" spans="13:13" x14ac:dyDescent="0.3">
      <c r="M143" s="4"/>
    </row>
    <row r="144" spans="13:13" x14ac:dyDescent="0.3">
      <c r="M144" s="4"/>
    </row>
    <row r="145" spans="1:13" x14ac:dyDescent="0.3">
      <c r="M145" s="4"/>
    </row>
    <row r="146" spans="1:13" x14ac:dyDescent="0.3">
      <c r="M146" s="4"/>
    </row>
    <row r="147" spans="1:13" x14ac:dyDescent="0.3">
      <c r="A147" s="7" t="s">
        <v>34</v>
      </c>
      <c r="F147" s="88" t="s">
        <v>31</v>
      </c>
      <c r="G147" s="88"/>
      <c r="H147" s="88"/>
      <c r="M147" s="4"/>
    </row>
    <row r="148" spans="1:13" x14ac:dyDescent="0.3">
      <c r="M148" s="4"/>
    </row>
    <row r="149" spans="1:13" x14ac:dyDescent="0.3">
      <c r="M149" s="4"/>
    </row>
    <row r="150" spans="1:13" x14ac:dyDescent="0.3">
      <c r="M150" s="4"/>
    </row>
    <row r="151" spans="1:13" x14ac:dyDescent="0.3">
      <c r="M151" s="4"/>
    </row>
    <row r="152" spans="1:13" x14ac:dyDescent="0.3">
      <c r="M152" s="4"/>
    </row>
    <row r="153" spans="1:13" x14ac:dyDescent="0.3">
      <c r="M153" s="4"/>
    </row>
    <row r="154" spans="1:13" x14ac:dyDescent="0.3">
      <c r="M154" s="4"/>
    </row>
    <row r="155" spans="1:13" x14ac:dyDescent="0.3">
      <c r="M155" s="4"/>
    </row>
    <row r="165" spans="1:14" x14ac:dyDescent="0.3">
      <c r="A165" s="88" t="s">
        <v>31</v>
      </c>
      <c r="B165" s="88"/>
      <c r="C165" s="88"/>
      <c r="F165" s="88" t="s">
        <v>31</v>
      </c>
      <c r="G165" s="88"/>
      <c r="H165" s="88"/>
    </row>
    <row r="166" spans="1:14" x14ac:dyDescent="0.3">
      <c r="A166" s="22"/>
      <c r="B166" s="22"/>
      <c r="C166" s="22"/>
      <c r="F166" s="22"/>
      <c r="G166" s="22"/>
      <c r="H166" s="22"/>
    </row>
    <row r="167" spans="1:14" x14ac:dyDescent="0.3">
      <c r="A167" s="22"/>
      <c r="B167" s="22"/>
      <c r="C167" s="22"/>
      <c r="F167" s="22"/>
      <c r="G167" s="22"/>
      <c r="H167" s="22"/>
    </row>
    <row r="168" spans="1:14" x14ac:dyDescent="0.3">
      <c r="A168" s="22"/>
      <c r="B168" s="22"/>
      <c r="C168" s="22"/>
      <c r="F168" s="22"/>
      <c r="G168" s="22"/>
      <c r="H168" s="22"/>
    </row>
    <row r="169" spans="1:14" ht="21" x14ac:dyDescent="0.5">
      <c r="A169" s="89" t="s">
        <v>41</v>
      </c>
      <c r="B169" s="89"/>
      <c r="C169" s="89"/>
      <c r="D169" s="89"/>
      <c r="E169" s="89"/>
      <c r="F169" s="89"/>
      <c r="G169" s="89"/>
      <c r="H169" s="89"/>
      <c r="I169" s="89"/>
      <c r="J169" s="89"/>
      <c r="K169" s="89"/>
      <c r="L169" s="89"/>
      <c r="M169" s="89"/>
      <c r="N169" s="89"/>
    </row>
    <row r="173" spans="1:14" ht="46.2" customHeight="1" x14ac:dyDescent="0.3">
      <c r="A173" s="17" t="s">
        <v>0</v>
      </c>
      <c r="B173" s="17" t="s">
        <v>5</v>
      </c>
      <c r="C173" s="34" t="s">
        <v>6</v>
      </c>
      <c r="F173" s="44" t="s">
        <v>0</v>
      </c>
      <c r="G173" s="34" t="s">
        <v>1</v>
      </c>
      <c r="H173" s="35" t="s">
        <v>4</v>
      </c>
      <c r="I173" s="36" t="s">
        <v>9</v>
      </c>
    </row>
    <row r="174" spans="1:14" x14ac:dyDescent="0.3">
      <c r="A174" s="17">
        <v>1950</v>
      </c>
      <c r="B174" s="18">
        <v>1116701</v>
      </c>
      <c r="C174" s="19">
        <v>748329</v>
      </c>
      <c r="F174" s="6">
        <v>1955</v>
      </c>
      <c r="G174" s="6">
        <v>71537459</v>
      </c>
      <c r="H174" s="14">
        <v>0.45</v>
      </c>
      <c r="I174" s="20">
        <v>-8.4</v>
      </c>
    </row>
    <row r="175" spans="1:14" x14ac:dyDescent="0.3">
      <c r="A175" s="17">
        <v>1951</v>
      </c>
      <c r="B175" s="18">
        <v>1106380</v>
      </c>
      <c r="C175" s="19">
        <v>752697</v>
      </c>
      <c r="F175" s="6">
        <v>1960</v>
      </c>
      <c r="G175" s="6">
        <v>73414239</v>
      </c>
      <c r="H175" s="15">
        <v>0.52</v>
      </c>
      <c r="I175" s="20">
        <v>7.9660000000000002</v>
      </c>
    </row>
    <row r="176" spans="1:14" x14ac:dyDescent="0.3">
      <c r="A176" s="17">
        <v>1952</v>
      </c>
      <c r="B176" s="18">
        <v>1105084</v>
      </c>
      <c r="C176" s="19">
        <v>767639</v>
      </c>
      <c r="F176" s="6">
        <v>1965</v>
      </c>
      <c r="G176" s="6">
        <v>76258032</v>
      </c>
      <c r="H176" s="14">
        <v>0.76</v>
      </c>
      <c r="I176" s="20">
        <v>133.863</v>
      </c>
    </row>
    <row r="177" spans="1:9" x14ac:dyDescent="0.3">
      <c r="A177" s="17">
        <v>1953</v>
      </c>
      <c r="B177" s="18">
        <v>1095029</v>
      </c>
      <c r="C177" s="19">
        <v>790654</v>
      </c>
      <c r="F177" s="6">
        <v>1970</v>
      </c>
      <c r="G177" s="6">
        <v>78578385</v>
      </c>
      <c r="H177" s="14">
        <v>0.6</v>
      </c>
      <c r="I177" s="20">
        <v>174.25299999999999</v>
      </c>
    </row>
    <row r="178" spans="1:9" x14ac:dyDescent="0.3">
      <c r="A178" s="17">
        <v>1954</v>
      </c>
      <c r="B178" s="18">
        <v>1109743</v>
      </c>
      <c r="C178" s="19">
        <v>775291</v>
      </c>
      <c r="F178" s="6">
        <v>1975</v>
      </c>
      <c r="G178" s="6">
        <v>78856039</v>
      </c>
      <c r="H178" s="14">
        <v>7.0000000000000007E-2</v>
      </c>
      <c r="I178" s="20">
        <v>140.346</v>
      </c>
    </row>
    <row r="179" spans="1:9" x14ac:dyDescent="0.3">
      <c r="A179" s="17">
        <v>1955</v>
      </c>
      <c r="B179" s="18">
        <v>1113408</v>
      </c>
      <c r="C179" s="19">
        <v>795938</v>
      </c>
      <c r="F179" s="6">
        <v>1980</v>
      </c>
      <c r="G179" s="6">
        <v>78283100</v>
      </c>
      <c r="H179" s="16">
        <v>-0.15</v>
      </c>
      <c r="I179" s="20">
        <v>45.779000000000003</v>
      </c>
    </row>
    <row r="180" spans="1:9" x14ac:dyDescent="0.3">
      <c r="A180" s="17">
        <v>1956</v>
      </c>
      <c r="B180" s="18">
        <v>1137169</v>
      </c>
      <c r="C180" s="19">
        <v>812111</v>
      </c>
      <c r="F180" s="6">
        <v>1985</v>
      </c>
      <c r="G180" s="6">
        <v>77691595</v>
      </c>
      <c r="H180" s="16">
        <v>-0.15</v>
      </c>
      <c r="I180" s="20">
        <v>5</v>
      </c>
    </row>
    <row r="181" spans="1:9" x14ac:dyDescent="0.3">
      <c r="A181" s="17">
        <v>1957</v>
      </c>
      <c r="B181" s="18">
        <v>1165555</v>
      </c>
      <c r="C181" s="19">
        <v>840195</v>
      </c>
      <c r="F181" s="6">
        <v>1990</v>
      </c>
      <c r="G181" s="6">
        <v>79053984</v>
      </c>
      <c r="H181" s="14">
        <v>0.35</v>
      </c>
      <c r="I181" s="20">
        <v>336.74700000000001</v>
      </c>
    </row>
    <row r="182" spans="1:9" x14ac:dyDescent="0.3">
      <c r="A182" s="17">
        <v>1958</v>
      </c>
      <c r="B182" s="18">
        <v>1175870</v>
      </c>
      <c r="C182" s="19">
        <v>818418</v>
      </c>
      <c r="F182" s="6">
        <v>1995</v>
      </c>
      <c r="G182" s="6">
        <v>81138659</v>
      </c>
      <c r="H182" s="14">
        <v>0.52</v>
      </c>
      <c r="I182" s="20">
        <v>525.69200000000001</v>
      </c>
    </row>
    <row r="183" spans="1:9" x14ac:dyDescent="0.3">
      <c r="A183" s="17">
        <v>1959</v>
      </c>
      <c r="B183" s="18">
        <v>1243922</v>
      </c>
      <c r="C183" s="19">
        <v>835402</v>
      </c>
      <c r="F183" s="6">
        <v>2000</v>
      </c>
      <c r="G183" s="6">
        <v>81400882</v>
      </c>
      <c r="H183" s="14">
        <v>0.06</v>
      </c>
      <c r="I183" s="20">
        <v>143.18899999999999</v>
      </c>
    </row>
    <row r="184" spans="1:9" x14ac:dyDescent="0.3">
      <c r="A184" s="17">
        <v>1960</v>
      </c>
      <c r="B184" s="18">
        <v>1261614</v>
      </c>
      <c r="C184" s="19">
        <v>876721</v>
      </c>
      <c r="F184" s="6">
        <v>2005</v>
      </c>
      <c r="G184" s="6">
        <v>81602741</v>
      </c>
      <c r="H184" s="14">
        <v>0.05</v>
      </c>
      <c r="I184" s="20">
        <v>164.88900000000001</v>
      </c>
    </row>
    <row r="185" spans="1:9" x14ac:dyDescent="0.3">
      <c r="A185" s="17">
        <v>1961</v>
      </c>
      <c r="B185" s="18">
        <v>1313505</v>
      </c>
      <c r="C185" s="19">
        <v>850300</v>
      </c>
      <c r="F185" s="6">
        <v>2010</v>
      </c>
      <c r="G185" s="6">
        <v>80827002</v>
      </c>
      <c r="H185" s="16">
        <v>-0.19</v>
      </c>
      <c r="I185" s="20">
        <v>8.6170000000000009</v>
      </c>
    </row>
    <row r="186" spans="1:9" x14ac:dyDescent="0.3">
      <c r="A186" s="17">
        <v>1962</v>
      </c>
      <c r="B186" s="18">
        <v>1316534</v>
      </c>
      <c r="C186" s="19">
        <v>878814</v>
      </c>
      <c r="F186" s="6">
        <v>2015</v>
      </c>
      <c r="G186" s="6">
        <v>81787411</v>
      </c>
      <c r="H186" s="14">
        <v>0.24</v>
      </c>
      <c r="I186" s="20">
        <v>387.71499999999997</v>
      </c>
    </row>
    <row r="187" spans="1:9" x14ac:dyDescent="0.3">
      <c r="A187" s="17">
        <v>1963</v>
      </c>
      <c r="B187" s="18">
        <v>1355595</v>
      </c>
      <c r="C187" s="19">
        <v>895070</v>
      </c>
      <c r="F187" s="6">
        <v>2016</v>
      </c>
      <c r="G187" s="6">
        <v>82193768</v>
      </c>
      <c r="H187" s="14">
        <v>0.5</v>
      </c>
      <c r="I187" s="20">
        <v>543.822</v>
      </c>
    </row>
    <row r="188" spans="1:9" x14ac:dyDescent="0.3">
      <c r="A188" s="17">
        <v>1964</v>
      </c>
      <c r="B188" s="18">
        <v>1357304</v>
      </c>
      <c r="C188" s="19">
        <v>870319</v>
      </c>
      <c r="F188" s="6">
        <v>2017</v>
      </c>
      <c r="G188" s="6">
        <v>82658409</v>
      </c>
      <c r="H188" s="14">
        <v>0.56999999999999995</v>
      </c>
      <c r="I188" s="20">
        <v>543.822</v>
      </c>
    </row>
    <row r="189" spans="1:9" x14ac:dyDescent="0.3">
      <c r="A189" s="17">
        <v>1965</v>
      </c>
      <c r="B189" s="18">
        <v>1325386</v>
      </c>
      <c r="C189" s="19">
        <v>907882</v>
      </c>
      <c r="F189" s="6">
        <v>2018</v>
      </c>
      <c r="G189" s="6">
        <v>83124418</v>
      </c>
      <c r="H189" s="14">
        <v>0.56000000000000005</v>
      </c>
      <c r="I189" s="20">
        <v>543.822</v>
      </c>
    </row>
    <row r="190" spans="1:9" x14ac:dyDescent="0.3">
      <c r="A190" s="17">
        <v>1966</v>
      </c>
      <c r="B190" s="18">
        <v>1318303</v>
      </c>
      <c r="C190" s="19">
        <v>911984</v>
      </c>
      <c r="F190" s="6">
        <v>2019</v>
      </c>
      <c r="G190" s="6">
        <v>83517045</v>
      </c>
      <c r="H190" s="14">
        <v>0.47</v>
      </c>
      <c r="I190" s="20">
        <v>543.822</v>
      </c>
    </row>
    <row r="191" spans="1:9" x14ac:dyDescent="0.3">
      <c r="A191" s="17">
        <v>1967</v>
      </c>
      <c r="B191" s="18">
        <v>1272276</v>
      </c>
      <c r="C191" s="19">
        <v>914417</v>
      </c>
      <c r="F191" s="6">
        <v>2020</v>
      </c>
      <c r="G191" s="6">
        <v>83783942</v>
      </c>
      <c r="H191" s="14">
        <v>0.32</v>
      </c>
      <c r="I191" s="20">
        <v>543.822</v>
      </c>
    </row>
    <row r="192" spans="1:9" x14ac:dyDescent="0.3">
      <c r="A192" s="17">
        <v>1968</v>
      </c>
      <c r="B192" s="18">
        <v>1214968</v>
      </c>
      <c r="C192" s="19">
        <v>976521</v>
      </c>
    </row>
    <row r="193" spans="1:3" x14ac:dyDescent="0.3">
      <c r="A193" s="17">
        <v>1969</v>
      </c>
      <c r="B193" s="18">
        <v>1142366</v>
      </c>
      <c r="C193" s="19">
        <v>988092</v>
      </c>
    </row>
    <row r="194" spans="1:3" x14ac:dyDescent="0.3">
      <c r="A194" s="17">
        <v>1970</v>
      </c>
      <c r="B194" s="18">
        <v>1047737</v>
      </c>
      <c r="C194" s="19">
        <v>975664</v>
      </c>
    </row>
    <row r="195" spans="1:3" x14ac:dyDescent="0.3">
      <c r="A195" s="17">
        <v>1971</v>
      </c>
      <c r="B195" s="18">
        <v>1013396</v>
      </c>
      <c r="C195" s="19">
        <v>965623</v>
      </c>
    </row>
    <row r="196" spans="1:3" x14ac:dyDescent="0.3">
      <c r="A196" s="17">
        <v>1972</v>
      </c>
      <c r="B196" s="18">
        <v>901657</v>
      </c>
      <c r="C196" s="19">
        <v>965689</v>
      </c>
    </row>
    <row r="197" spans="1:3" x14ac:dyDescent="0.3">
      <c r="A197" s="17">
        <v>1973</v>
      </c>
      <c r="B197" s="18">
        <v>815969</v>
      </c>
      <c r="C197" s="19">
        <v>962988</v>
      </c>
    </row>
    <row r="198" spans="1:3" x14ac:dyDescent="0.3">
      <c r="A198" s="17">
        <v>1974</v>
      </c>
      <c r="B198" s="18">
        <v>805500</v>
      </c>
      <c r="C198" s="19">
        <v>956573</v>
      </c>
    </row>
    <row r="199" spans="1:3" x14ac:dyDescent="0.3">
      <c r="A199" s="17">
        <v>1975</v>
      </c>
      <c r="B199" s="18">
        <v>782310</v>
      </c>
      <c r="C199" s="19">
        <v>989649</v>
      </c>
    </row>
    <row r="200" spans="1:3" x14ac:dyDescent="0.3">
      <c r="A200" s="17">
        <v>1976</v>
      </c>
      <c r="B200" s="18">
        <v>798334</v>
      </c>
      <c r="C200" s="19">
        <v>966873</v>
      </c>
    </row>
    <row r="201" spans="1:3" x14ac:dyDescent="0.3">
      <c r="A201" s="17">
        <v>1977</v>
      </c>
      <c r="B201" s="18">
        <v>805496</v>
      </c>
      <c r="C201" s="19">
        <v>931155</v>
      </c>
    </row>
    <row r="202" spans="1:3" x14ac:dyDescent="0.3">
      <c r="A202" s="17">
        <v>1978</v>
      </c>
      <c r="B202" s="18">
        <v>808619</v>
      </c>
      <c r="C202" s="19">
        <v>955550</v>
      </c>
    </row>
    <row r="203" spans="1:3" x14ac:dyDescent="0.3">
      <c r="A203" s="17">
        <v>1979</v>
      </c>
      <c r="B203" s="18">
        <v>817217</v>
      </c>
      <c r="C203" s="19">
        <v>944474</v>
      </c>
    </row>
    <row r="204" spans="1:3" x14ac:dyDescent="0.3">
      <c r="A204" s="17">
        <v>1980</v>
      </c>
      <c r="B204" s="18">
        <v>865789</v>
      </c>
      <c r="C204" s="19">
        <v>952371</v>
      </c>
    </row>
    <row r="205" spans="1:3" x14ac:dyDescent="0.3">
      <c r="A205" s="17">
        <v>1981</v>
      </c>
      <c r="B205" s="18">
        <v>862100</v>
      </c>
      <c r="C205" s="19">
        <v>954436</v>
      </c>
    </row>
    <row r="206" spans="1:3" x14ac:dyDescent="0.3">
      <c r="A206" s="17">
        <v>1982</v>
      </c>
      <c r="B206" s="18">
        <v>861275</v>
      </c>
      <c r="C206" s="19">
        <v>943832</v>
      </c>
    </row>
    <row r="207" spans="1:3" x14ac:dyDescent="0.3">
      <c r="A207" s="17">
        <v>1983</v>
      </c>
      <c r="B207" s="18">
        <v>827933</v>
      </c>
      <c r="C207" s="19">
        <v>941032</v>
      </c>
    </row>
    <row r="208" spans="1:3" x14ac:dyDescent="0.3">
      <c r="A208" s="17">
        <v>1984</v>
      </c>
      <c r="B208" s="18">
        <v>812292</v>
      </c>
      <c r="C208" s="19">
        <v>917299</v>
      </c>
    </row>
    <row r="209" spans="1:8" x14ac:dyDescent="0.3">
      <c r="A209" s="17">
        <v>1985</v>
      </c>
      <c r="B209" s="18">
        <v>813803</v>
      </c>
      <c r="C209" s="19">
        <v>929649</v>
      </c>
    </row>
    <row r="210" spans="1:8" x14ac:dyDescent="0.3">
      <c r="A210" s="17">
        <v>1986</v>
      </c>
      <c r="B210" s="18">
        <v>848232</v>
      </c>
      <c r="C210" s="19">
        <v>925426</v>
      </c>
    </row>
    <row r="211" spans="1:8" x14ac:dyDescent="0.3">
      <c r="A211" s="17">
        <v>1987</v>
      </c>
      <c r="B211" s="18">
        <v>867969</v>
      </c>
      <c r="C211" s="19">
        <v>901291</v>
      </c>
    </row>
    <row r="212" spans="1:8" x14ac:dyDescent="0.3">
      <c r="A212" s="17">
        <v>1988</v>
      </c>
      <c r="B212" s="18">
        <v>892993</v>
      </c>
      <c r="C212" s="19">
        <v>900627</v>
      </c>
    </row>
    <row r="213" spans="1:8" x14ac:dyDescent="0.3">
      <c r="A213" s="17">
        <v>1989</v>
      </c>
      <c r="B213" s="18">
        <v>880459</v>
      </c>
      <c r="C213" s="19">
        <v>903441</v>
      </c>
    </row>
    <row r="214" spans="1:8" x14ac:dyDescent="0.3">
      <c r="A214" s="17">
        <v>1990</v>
      </c>
      <c r="B214" s="18">
        <v>905675</v>
      </c>
      <c r="C214" s="19">
        <v>921445</v>
      </c>
    </row>
    <row r="215" spans="1:8" x14ac:dyDescent="0.3">
      <c r="A215" s="17">
        <v>1991</v>
      </c>
      <c r="B215" s="18">
        <v>830019</v>
      </c>
      <c r="C215" s="19">
        <v>911245</v>
      </c>
    </row>
    <row r="216" spans="1:8" x14ac:dyDescent="0.3">
      <c r="A216" s="17">
        <v>1992</v>
      </c>
      <c r="B216" s="18">
        <v>809114</v>
      </c>
      <c r="C216" s="19">
        <v>885443</v>
      </c>
    </row>
    <row r="217" spans="1:8" x14ac:dyDescent="0.3">
      <c r="A217" s="17">
        <v>1993</v>
      </c>
      <c r="B217" s="18">
        <v>798447</v>
      </c>
      <c r="C217" s="19">
        <v>897270</v>
      </c>
    </row>
    <row r="218" spans="1:8" x14ac:dyDescent="0.3">
      <c r="A218" s="17">
        <v>1994</v>
      </c>
      <c r="B218" s="18">
        <v>769603</v>
      </c>
      <c r="C218" s="19">
        <v>884661</v>
      </c>
    </row>
    <row r="219" spans="1:8" x14ac:dyDescent="0.3">
      <c r="A219" s="17">
        <v>1995</v>
      </c>
      <c r="B219" s="18">
        <v>765221</v>
      </c>
      <c r="C219" s="19">
        <v>884588</v>
      </c>
      <c r="H219" s="4"/>
    </row>
    <row r="220" spans="1:8" x14ac:dyDescent="0.3">
      <c r="A220" s="17">
        <v>1996</v>
      </c>
      <c r="B220" s="18">
        <v>796013</v>
      </c>
      <c r="C220" s="19">
        <v>882843</v>
      </c>
      <c r="H220" s="4"/>
    </row>
    <row r="221" spans="1:8" x14ac:dyDescent="0.3">
      <c r="A221" s="17">
        <v>1997</v>
      </c>
      <c r="B221" s="18">
        <v>812173</v>
      </c>
      <c r="C221" s="19">
        <v>860389</v>
      </c>
      <c r="H221" s="4"/>
    </row>
    <row r="222" spans="1:8" x14ac:dyDescent="0.3">
      <c r="A222" s="17">
        <v>1998</v>
      </c>
      <c r="B222" s="18">
        <v>785034</v>
      </c>
      <c r="C222" s="19">
        <v>852382</v>
      </c>
      <c r="H222" s="4"/>
    </row>
    <row r="223" spans="1:8" x14ac:dyDescent="0.3">
      <c r="A223" s="17">
        <v>1999</v>
      </c>
      <c r="B223" s="18">
        <v>770744</v>
      </c>
      <c r="C223" s="19">
        <v>846330</v>
      </c>
      <c r="H223" s="4"/>
    </row>
    <row r="224" spans="1:8" x14ac:dyDescent="0.3">
      <c r="A224" s="17">
        <v>2000</v>
      </c>
      <c r="B224" s="18">
        <v>766999</v>
      </c>
      <c r="C224" s="19">
        <v>838797</v>
      </c>
      <c r="H224" s="4"/>
    </row>
    <row r="225" spans="1:8" x14ac:dyDescent="0.3">
      <c r="A225" s="17">
        <v>2001</v>
      </c>
      <c r="B225" s="18">
        <v>734475</v>
      </c>
      <c r="C225" s="19">
        <v>828541</v>
      </c>
      <c r="H225" s="4"/>
    </row>
    <row r="226" spans="1:8" x14ac:dyDescent="0.3">
      <c r="A226" s="17">
        <v>2002</v>
      </c>
      <c r="B226" s="18">
        <v>719250</v>
      </c>
      <c r="C226" s="19">
        <v>841686</v>
      </c>
      <c r="H226" s="4"/>
    </row>
    <row r="227" spans="1:8" x14ac:dyDescent="0.3">
      <c r="A227" s="17">
        <v>2003</v>
      </c>
      <c r="B227" s="18">
        <v>706721</v>
      </c>
      <c r="C227" s="19">
        <v>853946</v>
      </c>
      <c r="H227" s="4"/>
    </row>
    <row r="228" spans="1:8" x14ac:dyDescent="0.3">
      <c r="A228" s="17">
        <v>2004</v>
      </c>
      <c r="B228" s="18">
        <v>705622</v>
      </c>
      <c r="C228" s="19">
        <v>818271</v>
      </c>
      <c r="H228" s="4"/>
    </row>
    <row r="229" spans="1:8" x14ac:dyDescent="0.3">
      <c r="A229" s="17">
        <v>2005</v>
      </c>
      <c r="B229" s="18">
        <v>685795</v>
      </c>
      <c r="C229" s="19">
        <v>830227</v>
      </c>
    </row>
    <row r="230" spans="1:8" x14ac:dyDescent="0.3">
      <c r="A230" s="17">
        <v>2006</v>
      </c>
      <c r="B230" s="18">
        <v>672724</v>
      </c>
      <c r="C230" s="19">
        <v>821627</v>
      </c>
    </row>
    <row r="231" spans="1:8" x14ac:dyDescent="0.3">
      <c r="A231" s="17">
        <v>2007</v>
      </c>
      <c r="B231" s="18">
        <v>684862</v>
      </c>
      <c r="C231" s="19">
        <v>827155</v>
      </c>
    </row>
    <row r="232" spans="1:8" x14ac:dyDescent="0.3">
      <c r="A232" s="17">
        <v>2008</v>
      </c>
      <c r="B232" s="18">
        <v>682514</v>
      </c>
      <c r="C232" s="19">
        <v>844439</v>
      </c>
    </row>
    <row r="233" spans="1:8" x14ac:dyDescent="0.3">
      <c r="A233" s="17">
        <v>2009</v>
      </c>
      <c r="B233" s="18">
        <v>665126</v>
      </c>
      <c r="C233" s="19">
        <v>854544</v>
      </c>
    </row>
    <row r="234" spans="1:8" x14ac:dyDescent="0.3">
      <c r="A234" s="17">
        <v>2010</v>
      </c>
      <c r="B234" s="18">
        <v>677947</v>
      </c>
      <c r="C234" s="19">
        <v>858768</v>
      </c>
    </row>
    <row r="235" spans="1:8" x14ac:dyDescent="0.3">
      <c r="A235" s="17">
        <v>2011</v>
      </c>
      <c r="B235" s="18">
        <v>662685</v>
      </c>
      <c r="C235" s="19">
        <v>852328</v>
      </c>
    </row>
    <row r="236" spans="1:8" x14ac:dyDescent="0.3">
      <c r="A236" s="17">
        <v>2012</v>
      </c>
      <c r="B236" s="18">
        <v>673544</v>
      </c>
      <c r="C236" s="19">
        <v>869582</v>
      </c>
    </row>
    <row r="237" spans="1:8" x14ac:dyDescent="0.3">
      <c r="A237" s="17">
        <v>2013</v>
      </c>
      <c r="B237" s="18">
        <v>682069</v>
      </c>
      <c r="C237" s="19">
        <v>893825</v>
      </c>
    </row>
    <row r="238" spans="1:8" x14ac:dyDescent="0.3">
      <c r="A238" s="17">
        <v>2014</v>
      </c>
      <c r="B238" s="18">
        <v>714927</v>
      </c>
      <c r="C238" s="19">
        <v>868356</v>
      </c>
    </row>
    <row r="239" spans="1:8" x14ac:dyDescent="0.3">
      <c r="A239" s="17">
        <v>2015</v>
      </c>
      <c r="B239" s="18">
        <v>737575</v>
      </c>
      <c r="C239" s="19">
        <v>925200</v>
      </c>
    </row>
    <row r="240" spans="1:8" x14ac:dyDescent="0.3">
      <c r="A240" s="17">
        <v>2016</v>
      </c>
      <c r="B240" s="18">
        <v>792131</v>
      </c>
      <c r="C240" s="19">
        <v>910902</v>
      </c>
    </row>
    <row r="241" spans="1:11" x14ac:dyDescent="0.3">
      <c r="A241" s="17">
        <v>2017</v>
      </c>
      <c r="B241" s="18">
        <v>784901</v>
      </c>
      <c r="C241" s="19">
        <v>932272</v>
      </c>
    </row>
    <row r="242" spans="1:11" x14ac:dyDescent="0.3">
      <c r="A242" s="17">
        <v>2018</v>
      </c>
      <c r="B242" s="18">
        <v>787541</v>
      </c>
      <c r="C242" s="19">
        <v>954897</v>
      </c>
    </row>
    <row r="243" spans="1:11" x14ac:dyDescent="0.3">
      <c r="B243" s="13"/>
      <c r="C243" s="13"/>
    </row>
    <row r="244" spans="1:11" x14ac:dyDescent="0.3">
      <c r="A244" s="37" t="s">
        <v>0</v>
      </c>
    </row>
    <row r="245" spans="1:11" x14ac:dyDescent="0.3">
      <c r="A245" s="17" t="s">
        <v>12</v>
      </c>
      <c r="B245" s="34" t="s">
        <v>42</v>
      </c>
    </row>
    <row r="246" spans="1:11" x14ac:dyDescent="0.3">
      <c r="A246" s="17" t="s">
        <v>13</v>
      </c>
      <c r="B246" s="18">
        <v>215.83</v>
      </c>
      <c r="C246" s="38" t="s">
        <v>33</v>
      </c>
      <c r="D246" s="25"/>
      <c r="E246" s="26"/>
      <c r="F246" s="25"/>
      <c r="G246" s="26"/>
      <c r="H246" s="25"/>
      <c r="I246" s="26"/>
      <c r="J246" s="25"/>
      <c r="K246" s="26"/>
    </row>
    <row r="247" spans="1:11" x14ac:dyDescent="0.3">
      <c r="A247" s="17" t="s">
        <v>14</v>
      </c>
      <c r="B247" s="18">
        <v>249.958</v>
      </c>
      <c r="C247" s="23">
        <v>7.6213364537706996</v>
      </c>
      <c r="D247" s="25"/>
      <c r="E247" s="26"/>
      <c r="F247" s="25"/>
      <c r="G247" s="26"/>
      <c r="H247" s="25"/>
      <c r="I247" s="26"/>
      <c r="J247" s="25"/>
      <c r="K247" s="26"/>
    </row>
    <row r="248" spans="1:11" x14ac:dyDescent="0.3">
      <c r="A248" s="17" t="s">
        <v>15</v>
      </c>
      <c r="B248" s="18">
        <v>299.80200000000002</v>
      </c>
      <c r="C248" s="23">
        <v>4.5318571303211002</v>
      </c>
      <c r="D248" s="25"/>
      <c r="E248" s="26"/>
      <c r="F248" s="25"/>
      <c r="G248" s="26"/>
      <c r="H248" s="25"/>
      <c r="I248" s="26"/>
      <c r="J248" s="25"/>
      <c r="K248" s="26"/>
    </row>
    <row r="249" spans="1:11" x14ac:dyDescent="0.3">
      <c r="A249" s="17" t="s">
        <v>16</v>
      </c>
      <c r="B249" s="18">
        <v>398.37400000000002</v>
      </c>
      <c r="C249" s="23">
        <v>6.299513708239175</v>
      </c>
      <c r="D249" s="25"/>
      <c r="E249" s="26"/>
      <c r="F249" s="25"/>
      <c r="G249" s="26"/>
      <c r="H249" s="25"/>
      <c r="I249" s="26"/>
      <c r="J249" s="25"/>
      <c r="K249" s="26"/>
    </row>
    <row r="250" spans="1:11" x14ac:dyDescent="0.3">
      <c r="A250" s="17" t="s">
        <v>17</v>
      </c>
      <c r="B250" s="18">
        <v>445.33</v>
      </c>
      <c r="C250" s="23">
        <v>7.275290203563344</v>
      </c>
      <c r="D250" s="25"/>
      <c r="E250" s="26"/>
      <c r="F250" s="25"/>
      <c r="G250" s="26"/>
      <c r="H250" s="25"/>
      <c r="I250" s="26"/>
      <c r="J250" s="25"/>
      <c r="K250" s="26"/>
    </row>
    <row r="251" spans="1:11" x14ac:dyDescent="0.3">
      <c r="A251" s="17" t="s">
        <v>18</v>
      </c>
      <c r="B251" s="18">
        <v>490.637</v>
      </c>
      <c r="C251" s="23">
        <v>5.6666236644113752</v>
      </c>
      <c r="D251" s="25"/>
      <c r="E251" s="26"/>
      <c r="F251" s="25"/>
      <c r="G251" s="26"/>
      <c r="H251" s="25"/>
      <c r="I251" s="26"/>
      <c r="J251" s="25"/>
      <c r="K251" s="26"/>
    </row>
    <row r="252" spans="1:11" x14ac:dyDescent="0.3">
      <c r="A252" s="17" t="s">
        <v>19</v>
      </c>
      <c r="B252" s="18">
        <v>519.75400000000002</v>
      </c>
      <c r="C252" s="23">
        <v>3.3061944473132598</v>
      </c>
      <c r="D252" s="25"/>
      <c r="E252" s="26"/>
      <c r="F252" s="25"/>
      <c r="G252" s="26"/>
      <c r="H252" s="25"/>
      <c r="I252" s="26"/>
      <c r="J252" s="25"/>
      <c r="K252" s="26"/>
    </row>
    <row r="253" spans="1:11" x14ac:dyDescent="0.3">
      <c r="A253" s="17" t="s">
        <v>20</v>
      </c>
      <c r="B253" s="18">
        <v>600.49800000000005</v>
      </c>
      <c r="C253" s="23">
        <v>3.1007182453128337</v>
      </c>
      <c r="D253" s="25"/>
      <c r="E253" s="26"/>
      <c r="F253" s="25"/>
      <c r="G253" s="26"/>
      <c r="H253" s="25"/>
      <c r="I253" s="26"/>
      <c r="J253" s="25"/>
      <c r="K253" s="26"/>
    </row>
    <row r="254" spans="1:11" x14ac:dyDescent="0.3">
      <c r="A254" s="17" t="s">
        <v>21</v>
      </c>
      <c r="B254" s="18">
        <v>740.47</v>
      </c>
      <c r="C254" s="23">
        <v>3.5458418214087288</v>
      </c>
      <c r="D254" s="25"/>
      <c r="E254" s="26"/>
      <c r="F254" s="25"/>
      <c r="G254" s="26"/>
      <c r="H254" s="25"/>
      <c r="I254" s="26"/>
      <c r="J254" s="25"/>
      <c r="K254" s="26"/>
    </row>
    <row r="255" spans="1:11" x14ac:dyDescent="0.3">
      <c r="A255" s="17" t="s">
        <v>22</v>
      </c>
      <c r="B255" s="18">
        <v>881.34500000000003</v>
      </c>
      <c r="C255" s="23">
        <v>4.2781406838190605</v>
      </c>
      <c r="D255" s="25"/>
      <c r="E255" s="26"/>
      <c r="F255" s="25"/>
      <c r="G255" s="26"/>
      <c r="H255" s="25"/>
      <c r="I255" s="26"/>
      <c r="J255" s="25"/>
      <c r="K255" s="26"/>
    </row>
    <row r="256" spans="1:11" x14ac:dyDescent="0.3">
      <c r="A256" s="17" t="s">
        <v>23</v>
      </c>
      <c r="B256" s="18">
        <v>950.29100000000005</v>
      </c>
      <c r="C256" s="23">
        <v>5.4511894011106676</v>
      </c>
      <c r="D256" s="25"/>
      <c r="E256" s="26"/>
      <c r="F256" s="25"/>
      <c r="G256" s="26"/>
      <c r="H256" s="25"/>
      <c r="I256" s="26"/>
      <c r="J256" s="25"/>
      <c r="K256" s="26"/>
    </row>
    <row r="257" spans="1:12" x14ac:dyDescent="0.3">
      <c r="A257" s="17" t="s">
        <v>24</v>
      </c>
      <c r="B257" s="18">
        <v>800.47199999999998</v>
      </c>
      <c r="C257" s="23">
        <v>4.1752387687536157</v>
      </c>
      <c r="D257" s="25"/>
      <c r="E257" s="26"/>
      <c r="F257" s="25"/>
      <c r="G257" s="26"/>
      <c r="H257" s="25"/>
      <c r="I257" s="26"/>
      <c r="J257" s="25"/>
      <c r="K257" s="26"/>
    </row>
    <row r="258" spans="1:12" x14ac:dyDescent="0.3">
      <c r="A258" s="17" t="s">
        <v>25</v>
      </c>
      <c r="B258" s="18">
        <v>776.57600000000002</v>
      </c>
      <c r="C258" s="23">
        <v>4.5810585494468086</v>
      </c>
      <c r="D258" s="25"/>
      <c r="E258" s="26"/>
      <c r="F258" s="25"/>
      <c r="G258" s="26"/>
      <c r="H258" s="25"/>
      <c r="I258" s="26"/>
      <c r="J258" s="25"/>
      <c r="K258" s="26"/>
    </row>
    <row r="259" spans="1:12" x14ac:dyDescent="0.3">
      <c r="A259" s="17" t="s">
        <v>26</v>
      </c>
      <c r="B259" s="18">
        <v>770.68399999999997</v>
      </c>
      <c r="C259" s="23">
        <v>2.8079385369524203</v>
      </c>
      <c r="D259" s="25"/>
      <c r="E259" s="26"/>
      <c r="F259" s="25"/>
      <c r="G259" s="26"/>
      <c r="H259" s="25"/>
      <c r="I259" s="26"/>
      <c r="J259" s="25"/>
      <c r="K259" s="26"/>
    </row>
    <row r="260" spans="1:12" x14ac:dyDescent="0.3">
      <c r="A260" s="17" t="s">
        <v>27</v>
      </c>
      <c r="B260" s="18">
        <v>725.11</v>
      </c>
      <c r="C260" s="23">
        <v>1.9891463385747272</v>
      </c>
      <c r="D260" s="25"/>
      <c r="E260" s="26"/>
      <c r="F260" s="25"/>
      <c r="G260" s="26"/>
      <c r="H260" s="25"/>
      <c r="I260" s="26"/>
      <c r="J260" s="25"/>
      <c r="K260" s="26"/>
    </row>
    <row r="261" spans="1:12" x14ac:dyDescent="0.3">
      <c r="A261" s="17" t="s">
        <v>28</v>
      </c>
      <c r="B261" s="18">
        <v>732.53499999999997</v>
      </c>
      <c r="C261" s="23">
        <v>2.1247256820178535</v>
      </c>
      <c r="D261" s="25"/>
      <c r="E261" s="26"/>
      <c r="F261" s="25"/>
      <c r="G261" s="26"/>
      <c r="H261" s="25"/>
      <c r="I261" s="26"/>
      <c r="J261" s="25"/>
      <c r="K261" s="26"/>
    </row>
    <row r="262" spans="1:12" x14ac:dyDescent="0.3">
      <c r="A262" s="17" t="s">
        <v>29</v>
      </c>
      <c r="B262" s="18">
        <v>1046.6600000000001</v>
      </c>
      <c r="C262" s="23">
        <v>2.9995431328350151</v>
      </c>
      <c r="D262" s="25"/>
      <c r="E262" s="26"/>
      <c r="F262" s="25"/>
      <c r="G262" s="26"/>
      <c r="H262" s="25"/>
      <c r="I262" s="26"/>
      <c r="J262" s="25"/>
      <c r="K262" s="26"/>
    </row>
    <row r="263" spans="1:12" x14ac:dyDescent="0.3">
      <c r="A263" s="17" t="s">
        <v>30</v>
      </c>
      <c r="B263" s="18">
        <v>1298.6600000000001</v>
      </c>
      <c r="C263" s="23">
        <v>1.2796635780818661</v>
      </c>
      <c r="D263" s="25"/>
      <c r="E263" s="26"/>
      <c r="F263" s="25"/>
      <c r="G263" s="26"/>
      <c r="H263" s="25"/>
      <c r="I263" s="26"/>
      <c r="J263" s="25"/>
      <c r="K263" s="41" t="s">
        <v>36</v>
      </c>
      <c r="L263" s="8"/>
    </row>
    <row r="264" spans="1:12" x14ac:dyDescent="0.3">
      <c r="A264" s="17">
        <v>1989</v>
      </c>
      <c r="B264" s="18">
        <v>1401.05</v>
      </c>
      <c r="C264" s="17">
        <v>1.6904612959849317</v>
      </c>
      <c r="E264" s="40" t="s">
        <v>43</v>
      </c>
      <c r="F264" s="28"/>
      <c r="G264" s="30"/>
      <c r="H264" s="25"/>
      <c r="I264" s="26"/>
      <c r="J264" s="25"/>
      <c r="K264" s="27">
        <v>6.8</v>
      </c>
    </row>
    <row r="265" spans="1:12" x14ac:dyDescent="0.3">
      <c r="A265" s="17">
        <v>1990</v>
      </c>
      <c r="B265" s="18">
        <v>1216.8</v>
      </c>
      <c r="C265" s="23">
        <v>2.8790667431162262</v>
      </c>
      <c r="D265" s="25"/>
      <c r="E265" s="17">
        <v>1317.7</v>
      </c>
      <c r="F265" s="25"/>
      <c r="G265" s="26"/>
      <c r="H265" s="25"/>
      <c r="I265" s="26"/>
      <c r="J265" s="25"/>
      <c r="K265" s="27">
        <v>6.2</v>
      </c>
    </row>
    <row r="266" spans="1:12" x14ac:dyDescent="0.3">
      <c r="A266" s="17">
        <v>1991</v>
      </c>
      <c r="B266" s="18">
        <v>1547</v>
      </c>
      <c r="C266" s="23">
        <v>3.3966435108943926</v>
      </c>
      <c r="D266" s="25"/>
      <c r="E266" s="17">
        <v>1446.8</v>
      </c>
      <c r="F266" s="25"/>
      <c r="G266" s="26"/>
      <c r="H266" s="25"/>
      <c r="I266" s="26"/>
      <c r="J266" s="25"/>
      <c r="K266" s="27">
        <v>5.5</v>
      </c>
    </row>
    <row r="267" spans="1:12" x14ac:dyDescent="0.3">
      <c r="A267" s="17">
        <v>1992</v>
      </c>
      <c r="B267" s="18">
        <v>1815.1</v>
      </c>
      <c r="C267" s="23">
        <v>3.0850797460691268</v>
      </c>
      <c r="D267" s="25"/>
      <c r="E267" s="17">
        <v>1573.2</v>
      </c>
      <c r="F267" s="25"/>
      <c r="G267" s="26"/>
      <c r="H267" s="25"/>
      <c r="I267" s="26"/>
      <c r="J267" s="25"/>
      <c r="K267" s="27">
        <v>6.6</v>
      </c>
    </row>
    <row r="268" spans="1:12" x14ac:dyDescent="0.3">
      <c r="A268" s="17">
        <v>1993</v>
      </c>
      <c r="B268" s="18">
        <v>2069</v>
      </c>
      <c r="C268" s="23">
        <v>5.3010341627735187</v>
      </c>
      <c r="D268" s="25"/>
      <c r="E268" s="17">
        <v>1634.7</v>
      </c>
      <c r="F268" s="25"/>
      <c r="G268" s="26"/>
      <c r="H268" s="25"/>
      <c r="I268" s="26"/>
      <c r="J268" s="25"/>
      <c r="K268" s="27">
        <v>7.8</v>
      </c>
    </row>
    <row r="269" spans="1:12" x14ac:dyDescent="0.3">
      <c r="A269" s="17">
        <v>1994</v>
      </c>
      <c r="B269" s="18">
        <v>2008.6</v>
      </c>
      <c r="C269" s="23">
        <v>3.8862762990801656</v>
      </c>
      <c r="D269" s="25"/>
      <c r="E269" s="17">
        <v>1653.9</v>
      </c>
      <c r="F269" s="25"/>
      <c r="G269" s="26"/>
      <c r="H269" s="25"/>
      <c r="I269" s="26"/>
      <c r="J269" s="25"/>
      <c r="K269" s="27">
        <v>8.4</v>
      </c>
    </row>
    <row r="270" spans="1:12" x14ac:dyDescent="0.3">
      <c r="A270" s="17">
        <v>1995</v>
      </c>
      <c r="B270" s="18">
        <v>2152.6999999999998</v>
      </c>
      <c r="C270" s="23">
        <v>2.0454718437190422</v>
      </c>
      <c r="D270" s="25"/>
      <c r="E270" s="17">
        <v>1731.4</v>
      </c>
      <c r="F270" s="25"/>
      <c r="G270" s="26"/>
      <c r="H270" s="25"/>
      <c r="I270" s="26"/>
      <c r="J270" s="25"/>
      <c r="K270" s="27">
        <v>8.3000000000000007</v>
      </c>
    </row>
    <row r="271" spans="1:12" x14ac:dyDescent="0.3">
      <c r="A271" s="17">
        <v>1996</v>
      </c>
      <c r="B271" s="18">
        <v>2525</v>
      </c>
      <c r="C271" s="23">
        <v>1.9907147834931749</v>
      </c>
      <c r="D271" s="25"/>
      <c r="E271" s="17">
        <v>1798.7</v>
      </c>
      <c r="F271" s="25"/>
      <c r="G271" s="26"/>
      <c r="H271" s="25"/>
      <c r="I271" s="26"/>
      <c r="J271" s="25"/>
      <c r="K271" s="27">
        <v>9</v>
      </c>
    </row>
    <row r="272" spans="1:12" x14ac:dyDescent="0.3">
      <c r="A272" s="17">
        <v>1997</v>
      </c>
      <c r="B272" s="18">
        <v>2437.8000000000002</v>
      </c>
      <c r="C272" s="23">
        <v>0.58718138608860215</v>
      </c>
      <c r="D272" s="25"/>
      <c r="E272" s="17">
        <v>1848.2</v>
      </c>
      <c r="F272" s="25"/>
      <c r="G272" s="26"/>
      <c r="H272" s="25"/>
      <c r="I272" s="26"/>
      <c r="J272" s="25"/>
      <c r="K272" s="17">
        <v>9.6999999999999993</v>
      </c>
    </row>
    <row r="273" spans="1:11" x14ac:dyDescent="0.3">
      <c r="A273" s="17">
        <v>1998</v>
      </c>
      <c r="B273" s="18">
        <v>2159.9</v>
      </c>
      <c r="C273" s="23">
        <v>0.28121338500865534</v>
      </c>
      <c r="D273" s="25"/>
      <c r="E273" s="17">
        <v>1914.3</v>
      </c>
      <c r="F273" s="31"/>
      <c r="G273" s="39" t="s">
        <v>35</v>
      </c>
      <c r="H273" s="28"/>
      <c r="I273" s="29"/>
      <c r="J273" s="28"/>
      <c r="K273" s="27">
        <v>9.4</v>
      </c>
    </row>
    <row r="274" spans="1:11" x14ac:dyDescent="0.3">
      <c r="A274" s="17">
        <v>1999</v>
      </c>
      <c r="B274" s="18">
        <v>2181.1999999999998</v>
      </c>
      <c r="C274" s="23">
        <v>0.68341740580781618</v>
      </c>
      <c r="D274" s="25"/>
      <c r="E274" s="17">
        <v>1968</v>
      </c>
      <c r="F274" s="25"/>
      <c r="G274" s="17">
        <v>3.7</v>
      </c>
      <c r="H274" s="25"/>
      <c r="I274" s="26"/>
      <c r="J274" s="25"/>
      <c r="K274" s="17">
        <v>8.6</v>
      </c>
    </row>
    <row r="275" spans="1:11" x14ac:dyDescent="0.3">
      <c r="A275" s="17">
        <v>2000</v>
      </c>
      <c r="B275" s="18">
        <v>2133.8000000000002</v>
      </c>
      <c r="C275" s="23">
        <v>0.33850869833204911</v>
      </c>
      <c r="D275" s="25"/>
      <c r="E275" s="17">
        <v>2031.9</v>
      </c>
      <c r="F275" s="25"/>
      <c r="G275" s="17">
        <v>0.9</v>
      </c>
      <c r="H275" s="25"/>
      <c r="I275" s="26"/>
      <c r="J275" s="25"/>
      <c r="K275" s="17">
        <v>8</v>
      </c>
    </row>
    <row r="276" spans="1:11" x14ac:dyDescent="0.3">
      <c r="A276" s="17">
        <v>2001</v>
      </c>
      <c r="B276" s="18">
        <v>1891.9</v>
      </c>
      <c r="C276" s="23">
        <v>-0.47264257201433679</v>
      </c>
      <c r="D276" s="25"/>
      <c r="E276" s="17">
        <v>2144.3000000000002</v>
      </c>
      <c r="F276" s="25"/>
      <c r="G276" s="17">
        <v>4.7</v>
      </c>
      <c r="H276" s="25"/>
      <c r="I276" s="26"/>
      <c r="J276" s="25"/>
      <c r="K276" s="17">
        <v>7.9</v>
      </c>
    </row>
    <row r="277" spans="1:11" x14ac:dyDescent="0.3">
      <c r="A277" s="17">
        <v>2002</v>
      </c>
      <c r="B277" s="18">
        <v>1882.5</v>
      </c>
      <c r="C277" s="23">
        <v>1.288793838218055</v>
      </c>
      <c r="D277" s="25"/>
      <c r="E277" s="17">
        <v>2228.6</v>
      </c>
      <c r="F277" s="25"/>
      <c r="G277" s="17">
        <v>0.4</v>
      </c>
      <c r="H277" s="25"/>
      <c r="I277" s="26"/>
      <c r="J277" s="25"/>
      <c r="K277" s="17">
        <v>8.6999999999999993</v>
      </c>
    </row>
    <row r="278" spans="1:11" x14ac:dyDescent="0.3">
      <c r="A278" s="17">
        <v>2003</v>
      </c>
      <c r="B278" s="18">
        <v>2013.7</v>
      </c>
      <c r="C278" s="23">
        <v>1.378618717297968</v>
      </c>
      <c r="D278" s="25"/>
      <c r="E278" s="17">
        <v>2265.3000000000002</v>
      </c>
      <c r="F278" s="25"/>
      <c r="G278" s="17">
        <v>-2.1</v>
      </c>
      <c r="H278" s="25"/>
      <c r="I278" s="26"/>
      <c r="J278" s="25"/>
      <c r="K278" s="17">
        <v>9.8000000000000007</v>
      </c>
    </row>
    <row r="279" spans="1:11" x14ac:dyDescent="0.3">
      <c r="A279" s="17">
        <v>2004</v>
      </c>
      <c r="B279" s="18">
        <v>2428.5</v>
      </c>
      <c r="C279" s="23">
        <v>1.3349452799195944</v>
      </c>
      <c r="D279" s="25"/>
      <c r="E279" s="17">
        <v>2304</v>
      </c>
      <c r="F279" s="25"/>
      <c r="G279" s="17">
        <v>0.2</v>
      </c>
      <c r="H279" s="25"/>
      <c r="I279" s="26"/>
      <c r="J279" s="25"/>
      <c r="K279" s="17">
        <v>10.5</v>
      </c>
    </row>
    <row r="280" spans="1:11" x14ac:dyDescent="0.3">
      <c r="A280" s="17">
        <v>2005</v>
      </c>
      <c r="B280" s="18">
        <v>2729.9</v>
      </c>
      <c r="C280" s="23">
        <v>1.1007799874279698</v>
      </c>
      <c r="D280" s="25"/>
      <c r="E280" s="17">
        <v>2399.1</v>
      </c>
      <c r="F280" s="25"/>
      <c r="G280" s="17">
        <v>2.2000000000000002</v>
      </c>
      <c r="H280" s="25"/>
      <c r="I280" s="26"/>
      <c r="J280" s="25"/>
      <c r="K280" s="17">
        <v>11.2</v>
      </c>
    </row>
    <row r="281" spans="1:11" x14ac:dyDescent="0.3">
      <c r="A281" s="17">
        <v>2006</v>
      </c>
      <c r="B281" s="18">
        <v>2771.1</v>
      </c>
      <c r="C281" s="23">
        <v>0.41502975361132144</v>
      </c>
      <c r="D281" s="25"/>
      <c r="E281" s="17">
        <v>2492.1999999999998</v>
      </c>
      <c r="F281" s="25"/>
      <c r="G281" s="17">
        <v>2.9</v>
      </c>
      <c r="H281" s="25"/>
      <c r="I281" s="26"/>
      <c r="J281" s="25"/>
      <c r="K281" s="17">
        <v>10.199999999999999</v>
      </c>
    </row>
    <row r="282" spans="1:11" x14ac:dyDescent="0.3">
      <c r="A282" s="17">
        <v>2007</v>
      </c>
      <c r="B282" s="18">
        <v>2905.4</v>
      </c>
      <c r="C282" s="23">
        <v>0.39907413419007298</v>
      </c>
      <c r="D282" s="25"/>
      <c r="E282" s="17">
        <v>2672.7</v>
      </c>
      <c r="F282" s="25"/>
      <c r="G282" s="17">
        <v>4.4000000000000004</v>
      </c>
      <c r="H282" s="25"/>
      <c r="I282" s="26"/>
      <c r="J282" s="25"/>
      <c r="K282" s="17">
        <v>8.8000000000000007</v>
      </c>
    </row>
    <row r="283" spans="1:11" x14ac:dyDescent="0.3">
      <c r="A283" s="17">
        <v>2008</v>
      </c>
      <c r="B283" s="18">
        <v>3328.6</v>
      </c>
      <c r="C283" s="23">
        <v>1.7627409021512506</v>
      </c>
      <c r="D283" s="25"/>
      <c r="E283" s="17">
        <v>2843.6</v>
      </c>
      <c r="F283" s="25"/>
      <c r="G283" s="17">
        <v>5.2</v>
      </c>
      <c r="H283" s="25"/>
      <c r="I283" s="26"/>
      <c r="J283" s="25"/>
      <c r="K283" s="17">
        <v>7.6</v>
      </c>
    </row>
    <row r="284" spans="1:11" x14ac:dyDescent="0.3">
      <c r="A284" s="17">
        <v>2009</v>
      </c>
      <c r="B284" s="18">
        <v>3640.7</v>
      </c>
      <c r="C284" s="23">
        <v>0.90694436582201376</v>
      </c>
      <c r="D284" s="25"/>
      <c r="E284" s="17">
        <v>2930.2</v>
      </c>
      <c r="F284" s="25"/>
      <c r="G284" s="17">
        <v>0.1</v>
      </c>
      <c r="H284" s="25"/>
      <c r="I284" s="26"/>
      <c r="J284" s="25"/>
      <c r="K284" s="17">
        <v>7.7</v>
      </c>
    </row>
    <row r="285" spans="1:11" x14ac:dyDescent="0.3">
      <c r="A285" s="17">
        <v>2010</v>
      </c>
      <c r="B285" s="18">
        <v>3307.2</v>
      </c>
      <c r="C285" s="23">
        <v>1.8454719707291929</v>
      </c>
      <c r="D285" s="25"/>
      <c r="E285" s="17">
        <v>2810.7</v>
      </c>
      <c r="F285" s="25"/>
      <c r="G285" s="17">
        <v>-15</v>
      </c>
      <c r="H285" s="25"/>
      <c r="I285" s="26"/>
      <c r="J285" s="25"/>
      <c r="K285" s="17">
        <v>7.1</v>
      </c>
    </row>
    <row r="286" spans="1:11" x14ac:dyDescent="0.3">
      <c r="A286" s="17">
        <v>2011</v>
      </c>
      <c r="B286" s="18">
        <v>3286.5</v>
      </c>
      <c r="C286" s="23">
        <v>0.64615824787664167</v>
      </c>
      <c r="D286" s="25"/>
      <c r="E286" s="17">
        <v>2944.4</v>
      </c>
      <c r="F286" s="25"/>
      <c r="G286" s="17">
        <v>9</v>
      </c>
      <c r="H286" s="25"/>
      <c r="I286" s="26"/>
      <c r="J286" s="25"/>
      <c r="K286" s="17">
        <v>7.1</v>
      </c>
    </row>
    <row r="287" spans="1:11" x14ac:dyDescent="0.3">
      <c r="A287" s="17">
        <v>2012</v>
      </c>
      <c r="B287" s="18">
        <v>3629</v>
      </c>
      <c r="C287" s="23">
        <v>1.0705139351497905</v>
      </c>
      <c r="D287" s="25"/>
      <c r="E287" s="17">
        <v>3085</v>
      </c>
      <c r="F287" s="25"/>
      <c r="G287" s="17">
        <v>8</v>
      </c>
      <c r="H287" s="25"/>
      <c r="I287" s="26"/>
      <c r="J287" s="25"/>
      <c r="K287" s="17">
        <v>5.5</v>
      </c>
    </row>
    <row r="288" spans="1:11" x14ac:dyDescent="0.3">
      <c r="A288" s="17">
        <v>2013</v>
      </c>
      <c r="B288" s="18">
        <v>3367</v>
      </c>
      <c r="C288" s="23">
        <v>1.4954240539764498</v>
      </c>
      <c r="D288" s="25"/>
      <c r="E288" s="17">
        <v>3123</v>
      </c>
      <c r="F288" s="25"/>
      <c r="G288" s="17">
        <v>0</v>
      </c>
      <c r="H288" s="25"/>
      <c r="I288" s="26"/>
      <c r="J288" s="25"/>
      <c r="K288" s="17">
        <v>5.3</v>
      </c>
    </row>
    <row r="289" spans="1:11" x14ac:dyDescent="0.3">
      <c r="A289" s="17">
        <v>2014</v>
      </c>
      <c r="B289" s="18">
        <v>3593</v>
      </c>
      <c r="C289" s="23">
        <v>1.9688822465452773</v>
      </c>
      <c r="D289" s="25"/>
      <c r="E289" s="17">
        <v>3227</v>
      </c>
      <c r="F289" s="25"/>
      <c r="G289" s="17">
        <v>-0.3</v>
      </c>
      <c r="H289" s="25"/>
      <c r="I289" s="26"/>
      <c r="J289" s="25"/>
      <c r="K289" s="17">
        <v>5</v>
      </c>
    </row>
    <row r="290" spans="1:11" x14ac:dyDescent="0.3">
      <c r="A290" s="17">
        <v>2015</v>
      </c>
      <c r="B290" s="18">
        <v>3820</v>
      </c>
      <c r="C290" s="23">
        <v>1.8618494587032615</v>
      </c>
      <c r="D290" s="25"/>
      <c r="E290" s="17">
        <v>3621</v>
      </c>
      <c r="F290" s="25"/>
      <c r="G290" s="17">
        <v>1.3</v>
      </c>
      <c r="H290" s="25"/>
      <c r="I290" s="26"/>
      <c r="J290" s="25"/>
      <c r="K290" s="17">
        <v>4.8</v>
      </c>
    </row>
    <row r="291" spans="1:11" x14ac:dyDescent="0.3">
      <c r="A291" s="17">
        <v>2016</v>
      </c>
      <c r="B291" s="18">
        <v>3371</v>
      </c>
      <c r="C291" s="23">
        <v>1.7361918132969834</v>
      </c>
      <c r="D291" s="25"/>
      <c r="E291" s="17">
        <v>3842</v>
      </c>
      <c r="F291" s="25"/>
      <c r="G291" s="17">
        <v>1.5</v>
      </c>
      <c r="H291" s="25"/>
      <c r="I291" s="26"/>
      <c r="J291" s="25"/>
      <c r="K291" s="17">
        <v>4.3</v>
      </c>
    </row>
    <row r="292" spans="1:11" x14ac:dyDescent="0.3">
      <c r="A292" s="17">
        <v>2017</v>
      </c>
      <c r="B292" s="18">
        <v>3495</v>
      </c>
      <c r="C292" s="23">
        <v>1.1770067990070459</v>
      </c>
      <c r="D292" s="25"/>
      <c r="E292" s="17">
        <v>3979</v>
      </c>
      <c r="F292" s="25"/>
      <c r="G292" s="17">
        <v>1.5</v>
      </c>
      <c r="H292" s="25"/>
      <c r="I292" s="26"/>
      <c r="J292" s="25"/>
      <c r="K292" s="17">
        <v>3.8</v>
      </c>
    </row>
    <row r="293" spans="1:11" x14ac:dyDescent="0.3">
      <c r="A293" s="17">
        <v>2018</v>
      </c>
      <c r="B293" s="18">
        <v>3685</v>
      </c>
      <c r="C293" s="23">
        <v>1.0473298056811018</v>
      </c>
      <c r="D293" s="25"/>
      <c r="E293" s="17">
        <v>4171</v>
      </c>
      <c r="F293" s="25"/>
      <c r="G293" s="17">
        <v>1.4</v>
      </c>
      <c r="H293" s="25"/>
      <c r="I293" s="26"/>
      <c r="J293" s="25"/>
      <c r="K293" s="17">
        <v>3.3</v>
      </c>
    </row>
    <row r="294" spans="1:11" x14ac:dyDescent="0.3">
      <c r="A294" s="32">
        <v>2019</v>
      </c>
      <c r="B294" s="18">
        <v>3951.34</v>
      </c>
      <c r="C294" s="17">
        <v>1.5120255425168381</v>
      </c>
      <c r="D294" s="25"/>
      <c r="E294" s="33"/>
      <c r="F294" s="25"/>
      <c r="G294" s="33"/>
      <c r="H294" s="25"/>
      <c r="I294" s="26"/>
      <c r="J294" s="25"/>
      <c r="K294" s="17">
        <v>3.1</v>
      </c>
    </row>
    <row r="295" spans="1:11" x14ac:dyDescent="0.3">
      <c r="A295" s="17">
        <v>2020</v>
      </c>
      <c r="B295" s="25"/>
      <c r="C295" s="26"/>
      <c r="D295" s="25"/>
      <c r="E295" s="26"/>
      <c r="F295" s="25"/>
      <c r="G295" s="26"/>
      <c r="H295" s="25"/>
      <c r="I295" s="26"/>
      <c r="J295" s="25"/>
      <c r="K295" s="17">
        <v>3.2</v>
      </c>
    </row>
    <row r="296" spans="1:11" x14ac:dyDescent="0.3">
      <c r="A296" s="26"/>
      <c r="B296" s="25"/>
      <c r="C296" s="26"/>
      <c r="D296" s="25"/>
      <c r="E296" s="26"/>
      <c r="F296" s="25"/>
      <c r="G296" s="26"/>
      <c r="H296" s="25"/>
      <c r="I296" s="26"/>
      <c r="J296" s="25"/>
    </row>
    <row r="297" spans="1:11" x14ac:dyDescent="0.3">
      <c r="A297" s="26" t="s">
        <v>31</v>
      </c>
      <c r="B297" s="25"/>
      <c r="C297" s="26"/>
      <c r="D297" s="25"/>
      <c r="E297" s="26"/>
      <c r="F297" s="25"/>
      <c r="G297" s="26"/>
      <c r="H297" s="25"/>
      <c r="I297" s="26"/>
      <c r="J297" s="25"/>
      <c r="K297" s="26"/>
    </row>
    <row r="298" spans="1:11" x14ac:dyDescent="0.3">
      <c r="A298" s="26"/>
      <c r="B298" s="25"/>
      <c r="C298" s="26"/>
      <c r="D298" s="25"/>
      <c r="E298" s="26"/>
      <c r="F298" s="25"/>
      <c r="G298" s="26"/>
      <c r="H298" s="25"/>
      <c r="I298" s="26"/>
      <c r="J298" s="25"/>
      <c r="K298" s="26"/>
    </row>
    <row r="299" spans="1:11" x14ac:dyDescent="0.3">
      <c r="A299" s="26"/>
      <c r="B299" s="25"/>
      <c r="C299" s="26"/>
      <c r="D299" s="25"/>
      <c r="E299" s="26"/>
      <c r="F299" s="25"/>
      <c r="G299" s="26"/>
      <c r="H299" s="25"/>
      <c r="I299" s="26"/>
      <c r="J299" s="25"/>
      <c r="K299" s="26"/>
    </row>
    <row r="300" spans="1:11" x14ac:dyDescent="0.3">
      <c r="A300" s="24"/>
      <c r="B300" s="18" t="s">
        <v>44</v>
      </c>
      <c r="C300" s="21" t="s">
        <v>45</v>
      </c>
      <c r="D300" s="26"/>
      <c r="E300" s="26"/>
      <c r="F300" s="25"/>
      <c r="G300" s="26"/>
      <c r="H300" s="25"/>
      <c r="I300" s="26"/>
      <c r="J300" s="25"/>
      <c r="K300" s="26"/>
    </row>
    <row r="301" spans="1:11" x14ac:dyDescent="0.3">
      <c r="A301" s="17" t="s">
        <v>10</v>
      </c>
      <c r="B301" s="18" t="s">
        <v>11</v>
      </c>
      <c r="C301" s="17" t="s">
        <v>11</v>
      </c>
      <c r="G301" s="26"/>
      <c r="H301" s="25"/>
      <c r="I301" s="26"/>
      <c r="J301" s="25"/>
      <c r="K301" s="26"/>
    </row>
    <row r="302" spans="1:11" x14ac:dyDescent="0.3">
      <c r="A302" s="17">
        <v>1998</v>
      </c>
      <c r="B302" s="18">
        <v>543.6</v>
      </c>
      <c r="C302" s="17">
        <v>471.2</v>
      </c>
      <c r="D302" s="25"/>
      <c r="E302" s="26"/>
      <c r="F302" s="25"/>
      <c r="G302" s="26"/>
      <c r="H302" s="25"/>
      <c r="I302" s="26"/>
      <c r="J302" s="25"/>
      <c r="K302" s="26"/>
    </row>
    <row r="303" spans="1:11" x14ac:dyDescent="0.3">
      <c r="A303" s="17">
        <v>1999</v>
      </c>
      <c r="B303" s="18">
        <v>610</v>
      </c>
      <c r="C303" s="17">
        <v>587</v>
      </c>
      <c r="D303" s="25"/>
      <c r="E303" s="26"/>
      <c r="F303" s="25"/>
      <c r="G303" s="26"/>
      <c r="H303" s="25"/>
      <c r="I303" s="26"/>
      <c r="J303" s="25"/>
      <c r="K303" s="26"/>
    </row>
    <row r="304" spans="1:11" x14ac:dyDescent="0.3">
      <c r="A304" s="17">
        <v>2000</v>
      </c>
      <c r="B304" s="18">
        <v>578</v>
      </c>
      <c r="C304" s="17">
        <v>505</v>
      </c>
      <c r="D304" s="25"/>
      <c r="E304" s="26"/>
      <c r="F304" s="25"/>
      <c r="G304" s="26"/>
      <c r="H304" s="25"/>
      <c r="I304" s="26"/>
      <c r="J304" s="25"/>
      <c r="K304" s="26"/>
    </row>
    <row r="305" spans="1:14" x14ac:dyDescent="0.3">
      <c r="A305" s="17">
        <v>2001</v>
      </c>
      <c r="B305" s="18">
        <v>571.4</v>
      </c>
      <c r="C305" s="17">
        <v>486</v>
      </c>
      <c r="D305" s="25"/>
      <c r="E305" s="26"/>
      <c r="F305" s="25"/>
      <c r="G305" s="26"/>
      <c r="H305" s="25"/>
      <c r="I305" s="26"/>
      <c r="J305" s="25"/>
      <c r="K305" s="26"/>
    </row>
    <row r="306" spans="1:14" x14ac:dyDescent="0.3">
      <c r="A306" s="17">
        <v>2002</v>
      </c>
      <c r="B306" s="18">
        <v>608</v>
      </c>
      <c r="C306" s="17">
        <v>487.3</v>
      </c>
      <c r="D306" s="25"/>
      <c r="E306" s="26"/>
      <c r="F306" s="25"/>
      <c r="G306" s="26"/>
      <c r="H306" s="25"/>
      <c r="I306" s="26"/>
      <c r="J306" s="25"/>
      <c r="K306" s="26"/>
    </row>
    <row r="307" spans="1:14" x14ac:dyDescent="0.3">
      <c r="A307" s="17">
        <v>2003</v>
      </c>
      <c r="B307" s="18">
        <v>608</v>
      </c>
      <c r="C307" s="17">
        <v>487.3</v>
      </c>
      <c r="D307" s="25"/>
      <c r="E307" s="26"/>
      <c r="F307" s="25"/>
      <c r="G307" s="26"/>
      <c r="H307" s="25"/>
      <c r="I307" s="26"/>
      <c r="J307" s="25"/>
      <c r="K307" s="26"/>
    </row>
    <row r="308" spans="1:14" x14ac:dyDescent="0.3">
      <c r="A308" s="17">
        <v>2004</v>
      </c>
      <c r="B308" s="18">
        <v>696.9</v>
      </c>
      <c r="C308" s="17">
        <v>585</v>
      </c>
      <c r="D308" s="25"/>
      <c r="E308" s="26"/>
      <c r="F308" s="25"/>
      <c r="G308" s="26"/>
      <c r="H308" s="25"/>
      <c r="I308" s="26"/>
      <c r="J308" s="25"/>
      <c r="K308" s="26"/>
    </row>
    <row r="309" spans="1:14" x14ac:dyDescent="0.3">
      <c r="A309" s="17">
        <v>2005</v>
      </c>
      <c r="B309" s="18">
        <v>893.3</v>
      </c>
      <c r="C309" s="17">
        <v>716.7</v>
      </c>
      <c r="D309" s="25"/>
      <c r="E309" s="26"/>
      <c r="F309" s="25"/>
      <c r="G309" s="26"/>
      <c r="H309" s="25"/>
      <c r="I309" s="26"/>
      <c r="J309" s="25"/>
      <c r="K309" s="26"/>
    </row>
    <row r="310" spans="1:14" x14ac:dyDescent="0.3">
      <c r="A310" s="17">
        <v>2006</v>
      </c>
      <c r="B310" s="18">
        <v>1016</v>
      </c>
      <c r="C310" s="17">
        <v>801</v>
      </c>
      <c r="D310" s="25"/>
      <c r="E310" s="26"/>
      <c r="F310" s="25"/>
      <c r="G310" s="26"/>
      <c r="H310" s="25"/>
      <c r="I310" s="26"/>
      <c r="J310" s="25"/>
      <c r="K310" s="26"/>
    </row>
    <row r="311" spans="1:14" x14ac:dyDescent="0.3">
      <c r="A311" s="17">
        <v>2007</v>
      </c>
      <c r="B311" s="18">
        <v>1133</v>
      </c>
      <c r="C311" s="17">
        <v>916.4</v>
      </c>
      <c r="D311" s="25"/>
      <c r="E311" s="26"/>
      <c r="F311" s="25"/>
      <c r="G311" s="26"/>
      <c r="H311" s="25"/>
      <c r="I311" s="26"/>
      <c r="J311" s="25"/>
      <c r="K311" s="26"/>
    </row>
    <row r="312" spans="1:14" x14ac:dyDescent="0.3">
      <c r="A312" s="17">
        <v>2008</v>
      </c>
      <c r="B312" s="18">
        <v>1498</v>
      </c>
      <c r="C312" s="17">
        <v>1232</v>
      </c>
      <c r="D312" s="25"/>
      <c r="E312" s="26"/>
      <c r="F312" s="25"/>
      <c r="G312" s="26"/>
      <c r="H312" s="25"/>
      <c r="I312" s="26"/>
      <c r="J312" s="25"/>
      <c r="K312" s="26"/>
    </row>
    <row r="313" spans="1:14" x14ac:dyDescent="0.3">
      <c r="A313" s="17">
        <v>2009</v>
      </c>
      <c r="B313" s="18">
        <v>1145</v>
      </c>
      <c r="C313" s="17">
        <v>956.7</v>
      </c>
      <c r="D313" s="25"/>
      <c r="E313" s="26"/>
      <c r="F313" s="25"/>
      <c r="G313" s="26"/>
      <c r="H313" s="25"/>
      <c r="I313" s="26"/>
      <c r="J313" s="25"/>
      <c r="K313" s="26"/>
    </row>
    <row r="314" spans="1:14" x14ac:dyDescent="0.3">
      <c r="A314" s="17">
        <v>2010</v>
      </c>
      <c r="B314" s="18">
        <v>1303</v>
      </c>
      <c r="C314" s="17">
        <v>1099</v>
      </c>
      <c r="D314" s="25"/>
      <c r="E314" s="26"/>
      <c r="F314" s="25"/>
      <c r="G314" s="26"/>
      <c r="H314" s="25"/>
      <c r="I314" s="26"/>
      <c r="J314" s="25"/>
      <c r="K314" s="26"/>
    </row>
    <row r="315" spans="1:14" x14ac:dyDescent="0.3">
      <c r="A315" s="17">
        <v>2011</v>
      </c>
      <c r="B315" s="18">
        <v>1547</v>
      </c>
      <c r="C315" s="17">
        <v>1333</v>
      </c>
      <c r="D315" s="25"/>
      <c r="E315" s="26"/>
      <c r="F315" s="25"/>
      <c r="G315" s="26"/>
      <c r="H315" s="25"/>
      <c r="I315" s="26"/>
      <c r="J315" s="25"/>
      <c r="K315" s="26"/>
    </row>
    <row r="316" spans="1:14" x14ac:dyDescent="0.3">
      <c r="A316" s="17">
        <v>2012</v>
      </c>
      <c r="B316" s="18">
        <v>1460</v>
      </c>
      <c r="C316" s="17">
        <v>1222</v>
      </c>
      <c r="D316" s="25"/>
      <c r="E316" s="26"/>
      <c r="F316" s="25"/>
      <c r="G316" s="26"/>
      <c r="H316" s="25"/>
      <c r="I316" s="26"/>
      <c r="J316" s="25"/>
      <c r="K316" s="26"/>
      <c r="M316" s="8"/>
      <c r="N316" s="8"/>
    </row>
    <row r="317" spans="1:14" x14ac:dyDescent="0.3">
      <c r="A317" s="17">
        <v>2013</v>
      </c>
      <c r="B317" s="18">
        <v>1506</v>
      </c>
      <c r="C317" s="17">
        <v>1249</v>
      </c>
      <c r="D317" s="25"/>
      <c r="E317" s="26"/>
      <c r="F317" s="25"/>
      <c r="G317" s="26"/>
      <c r="H317" s="25"/>
      <c r="I317" s="26"/>
      <c r="J317" s="25"/>
      <c r="K317" s="26"/>
    </row>
    <row r="318" spans="1:14" x14ac:dyDescent="0.3">
      <c r="A318" s="17">
        <v>2014</v>
      </c>
      <c r="B318" s="18">
        <v>1492</v>
      </c>
      <c r="C318" s="17">
        <v>1188</v>
      </c>
      <c r="D318" s="25"/>
      <c r="E318" s="26"/>
      <c r="F318" s="25"/>
      <c r="G318" s="26"/>
      <c r="H318" s="25"/>
      <c r="I318" s="26"/>
      <c r="J318" s="25"/>
      <c r="K318" s="26"/>
    </row>
    <row r="319" spans="1:14" x14ac:dyDescent="0.3">
      <c r="A319" s="17">
        <v>2015</v>
      </c>
      <c r="B319" s="18">
        <v>1309</v>
      </c>
      <c r="C319" s="17">
        <v>1017</v>
      </c>
      <c r="D319" s="25"/>
      <c r="E319" s="26"/>
      <c r="F319" s="25"/>
      <c r="G319" s="26"/>
      <c r="H319" s="25"/>
      <c r="I319" s="26"/>
      <c r="J319" s="25"/>
      <c r="K319" s="26"/>
    </row>
    <row r="320" spans="1:14" x14ac:dyDescent="0.3">
      <c r="A320" s="17">
        <v>2016</v>
      </c>
      <c r="B320" s="18">
        <v>1283</v>
      </c>
      <c r="C320" s="17">
        <v>987.6</v>
      </c>
      <c r="D320" s="25"/>
      <c r="E320" s="26"/>
      <c r="F320" s="25"/>
      <c r="G320" s="26"/>
      <c r="H320" s="25"/>
      <c r="I320" s="26"/>
      <c r="J320" s="25"/>
      <c r="K320" s="26"/>
    </row>
    <row r="321" spans="1:11" x14ac:dyDescent="0.3">
      <c r="A321" s="17">
        <v>2017</v>
      </c>
      <c r="B321" s="18">
        <v>1401</v>
      </c>
      <c r="C321" s="17">
        <v>1104</v>
      </c>
      <c r="D321" s="25"/>
      <c r="E321" s="26"/>
      <c r="F321" s="25"/>
      <c r="G321" s="26"/>
      <c r="H321" s="25"/>
      <c r="I321" s="26"/>
      <c r="J321" s="25"/>
      <c r="K321" s="26"/>
    </row>
    <row r="322" spans="1:11" x14ac:dyDescent="0.3">
      <c r="A322" s="26"/>
      <c r="B322" s="5"/>
      <c r="C322" s="5"/>
      <c r="D322" s="25"/>
      <c r="E322" s="26"/>
      <c r="F322" s="25"/>
      <c r="G322" s="26"/>
      <c r="H322" s="25"/>
      <c r="I322" s="26"/>
      <c r="J322" s="25"/>
      <c r="K322" s="26"/>
    </row>
    <row r="323" spans="1:11" x14ac:dyDescent="0.3">
      <c r="A323" s="26"/>
      <c r="B323" s="25"/>
      <c r="C323" s="26"/>
      <c r="D323" s="25"/>
      <c r="E323" s="26"/>
      <c r="F323" s="25"/>
      <c r="G323" s="26"/>
      <c r="H323" s="25"/>
      <c r="I323" s="26"/>
      <c r="J323" s="25"/>
      <c r="K323" s="26"/>
    </row>
    <row r="324" spans="1:11" x14ac:dyDescent="0.3">
      <c r="A324" s="26"/>
      <c r="B324" s="25"/>
      <c r="C324" s="26"/>
      <c r="D324" s="25"/>
      <c r="E324" s="26"/>
      <c r="F324" s="25"/>
      <c r="G324" s="26"/>
      <c r="H324" s="25"/>
      <c r="I324" s="26"/>
      <c r="J324" s="25"/>
      <c r="K324" s="26"/>
    </row>
    <row r="325" spans="1:11" x14ac:dyDescent="0.3">
      <c r="A325" s="26"/>
      <c r="B325" s="25"/>
      <c r="C325" s="26"/>
      <c r="D325" s="25"/>
      <c r="E325" s="26"/>
      <c r="F325" s="25"/>
      <c r="G325" s="26"/>
      <c r="H325" s="25"/>
      <c r="I325" s="26"/>
      <c r="J325" s="25"/>
      <c r="K325" s="26"/>
    </row>
    <row r="326" spans="1:11" x14ac:dyDescent="0.3">
      <c r="A326" s="26"/>
      <c r="B326" s="25"/>
      <c r="C326" s="26"/>
      <c r="D326" s="25"/>
      <c r="E326" s="26"/>
      <c r="F326" s="25"/>
      <c r="G326" s="26"/>
      <c r="H326" s="25"/>
      <c r="I326" s="26"/>
      <c r="J326" s="25"/>
      <c r="K326" s="26"/>
    </row>
    <row r="327" spans="1:11" x14ac:dyDescent="0.3">
      <c r="A327" s="26"/>
      <c r="B327" s="25"/>
      <c r="C327" s="26"/>
      <c r="D327" s="25"/>
      <c r="E327" s="26"/>
      <c r="F327" s="25"/>
      <c r="G327" s="26"/>
      <c r="H327" s="25"/>
      <c r="I327" s="26"/>
      <c r="J327" s="25"/>
      <c r="K327" s="26"/>
    </row>
    <row r="328" spans="1:11" x14ac:dyDescent="0.3">
      <c r="A328" s="26"/>
      <c r="B328" s="25"/>
      <c r="C328" s="26"/>
      <c r="D328" s="25"/>
      <c r="E328" s="26"/>
      <c r="F328" s="25"/>
      <c r="G328" s="26"/>
      <c r="H328" s="25"/>
      <c r="I328" s="26"/>
      <c r="J328" s="25"/>
      <c r="K328" s="26"/>
    </row>
    <row r="329" spans="1:11" x14ac:dyDescent="0.3">
      <c r="A329" s="26"/>
      <c r="B329" s="25"/>
      <c r="C329" s="26"/>
      <c r="D329" s="25"/>
      <c r="E329" s="26"/>
      <c r="F329" s="25"/>
      <c r="G329" s="26"/>
      <c r="H329" s="25"/>
      <c r="I329" s="26"/>
      <c r="J329" s="25"/>
      <c r="K329" s="26"/>
    </row>
    <row r="330" spans="1:11" x14ac:dyDescent="0.3">
      <c r="A330" s="26"/>
      <c r="B330" s="25"/>
      <c r="C330" s="26"/>
      <c r="D330" s="25"/>
      <c r="E330" s="26"/>
      <c r="F330" s="25"/>
      <c r="G330" s="26"/>
      <c r="H330" s="25"/>
      <c r="I330" s="26"/>
      <c r="J330" s="25"/>
      <c r="K330" s="26"/>
    </row>
    <row r="331" spans="1:11" x14ac:dyDescent="0.3">
      <c r="A331" s="26"/>
      <c r="B331" s="25"/>
      <c r="C331" s="26"/>
      <c r="D331" s="25"/>
      <c r="E331" s="26"/>
      <c r="F331" s="25"/>
      <c r="G331" s="26"/>
      <c r="H331" s="25"/>
      <c r="I331" s="26"/>
      <c r="J331" s="25"/>
      <c r="K331" s="26"/>
    </row>
    <row r="332" spans="1:11" x14ac:dyDescent="0.3">
      <c r="A332" s="26"/>
      <c r="B332" s="25"/>
      <c r="C332" s="26"/>
      <c r="D332" s="25"/>
      <c r="E332" s="26"/>
      <c r="F332" s="25"/>
      <c r="G332" s="26"/>
      <c r="H332" s="25"/>
      <c r="I332" s="26"/>
      <c r="J332" s="25"/>
      <c r="K332" s="26"/>
    </row>
    <row r="333" spans="1:11" x14ac:dyDescent="0.3">
      <c r="A333" s="26"/>
      <c r="B333" s="25"/>
      <c r="C333" s="26"/>
      <c r="D333" s="25"/>
      <c r="E333" s="26"/>
      <c r="F333" s="25"/>
      <c r="G333" s="26"/>
      <c r="H333" s="25"/>
      <c r="I333" s="26"/>
      <c r="J333" s="25"/>
      <c r="K333" s="26"/>
    </row>
    <row r="334" spans="1:11" x14ac:dyDescent="0.3">
      <c r="A334" s="26"/>
      <c r="B334" s="25"/>
      <c r="C334" s="26"/>
      <c r="D334" s="25"/>
      <c r="E334" s="26"/>
      <c r="F334" s="25"/>
      <c r="G334" s="26"/>
      <c r="H334" s="25"/>
      <c r="I334" s="26"/>
      <c r="J334" s="25"/>
      <c r="K334" s="26"/>
    </row>
    <row r="335" spans="1:11" x14ac:dyDescent="0.3">
      <c r="A335" s="26"/>
      <c r="B335" s="25"/>
      <c r="C335" s="26"/>
      <c r="D335" s="25"/>
      <c r="E335" s="26"/>
      <c r="F335" s="25"/>
      <c r="G335" s="26"/>
      <c r="H335" s="25"/>
      <c r="I335" s="26"/>
      <c r="J335" s="25"/>
      <c r="K335" s="26"/>
    </row>
    <row r="336" spans="1:11" x14ac:dyDescent="0.3">
      <c r="A336" s="26"/>
      <c r="B336" s="25"/>
      <c r="C336" s="26"/>
      <c r="D336" s="25"/>
      <c r="E336" s="26"/>
      <c r="F336" s="25"/>
      <c r="G336" s="26"/>
      <c r="H336" s="25"/>
      <c r="I336" s="26"/>
      <c r="J336" s="25"/>
      <c r="K336" s="26"/>
    </row>
    <row r="337" spans="1:11" x14ac:dyDescent="0.3">
      <c r="A337" s="26"/>
      <c r="B337" s="25"/>
      <c r="C337" s="26"/>
      <c r="D337" s="25"/>
      <c r="E337" s="26"/>
      <c r="F337" s="25"/>
      <c r="G337" s="26"/>
      <c r="H337" s="25"/>
      <c r="I337" s="26"/>
      <c r="J337" s="25"/>
      <c r="K337" s="26"/>
    </row>
    <row r="338" spans="1:11" x14ac:dyDescent="0.3">
      <c r="A338" s="26"/>
      <c r="B338" s="25"/>
      <c r="C338" s="26"/>
      <c r="D338" s="25"/>
      <c r="E338" s="26"/>
      <c r="F338" s="25"/>
      <c r="G338" s="26"/>
      <c r="H338" s="25"/>
      <c r="I338" s="26"/>
      <c r="J338" s="25"/>
      <c r="K338" s="26"/>
    </row>
    <row r="339" spans="1:11" x14ac:dyDescent="0.3">
      <c r="A339" s="26"/>
      <c r="B339" s="25"/>
      <c r="C339" s="26"/>
      <c r="D339" s="25"/>
      <c r="E339" s="26"/>
      <c r="F339" s="25"/>
      <c r="G339" s="26"/>
      <c r="H339" s="25"/>
      <c r="I339" s="26"/>
      <c r="J339" s="25"/>
      <c r="K339" s="26"/>
    </row>
    <row r="340" spans="1:11" x14ac:dyDescent="0.3">
      <c r="A340" s="26"/>
      <c r="B340" s="25"/>
      <c r="C340" s="26"/>
      <c r="D340" s="25"/>
      <c r="E340" s="26"/>
      <c r="F340" s="25"/>
      <c r="G340" s="26"/>
      <c r="H340" s="25"/>
      <c r="I340" s="26"/>
      <c r="J340" s="25"/>
      <c r="K340" s="26"/>
    </row>
    <row r="341" spans="1:11" x14ac:dyDescent="0.3">
      <c r="A341" s="26"/>
      <c r="B341" s="25"/>
      <c r="C341" s="26"/>
      <c r="D341" s="25"/>
      <c r="E341" s="26"/>
      <c r="F341" s="25"/>
      <c r="G341" s="26"/>
      <c r="H341" s="25"/>
      <c r="I341" s="26"/>
      <c r="J341" s="25"/>
      <c r="K341" s="26"/>
    </row>
    <row r="342" spans="1:11" x14ac:dyDescent="0.3">
      <c r="A342" s="5"/>
      <c r="B342" s="25"/>
      <c r="C342" s="26"/>
      <c r="D342" s="25"/>
      <c r="E342" s="26"/>
      <c r="F342" s="25"/>
      <c r="G342" s="26"/>
      <c r="H342" s="25"/>
      <c r="I342" s="26"/>
      <c r="J342" s="25"/>
      <c r="K342" s="26"/>
    </row>
    <row r="343" spans="1:11" x14ac:dyDescent="0.3">
      <c r="A343" s="5"/>
      <c r="B343" s="5"/>
      <c r="C343" s="5"/>
      <c r="D343" s="5"/>
      <c r="E343" s="5"/>
      <c r="F343" s="5"/>
      <c r="G343" s="5"/>
      <c r="H343" s="5"/>
      <c r="I343" s="5"/>
      <c r="J343" s="5"/>
      <c r="K343" s="5"/>
    </row>
    <row r="344" spans="1:11" x14ac:dyDescent="0.3">
      <c r="A344" s="5"/>
      <c r="B344" s="5"/>
      <c r="C344" s="5"/>
      <c r="D344" s="5"/>
      <c r="E344" s="5"/>
      <c r="F344" s="5"/>
      <c r="G344" s="5"/>
      <c r="H344" s="5"/>
      <c r="I344" s="5"/>
      <c r="J344" s="5"/>
      <c r="K344" s="5"/>
    </row>
    <row r="345" spans="1:11" x14ac:dyDescent="0.3">
      <c r="A345" s="5"/>
      <c r="B345" s="5"/>
      <c r="C345" s="5"/>
      <c r="D345" s="5"/>
      <c r="E345" s="5"/>
      <c r="F345" s="5"/>
      <c r="G345" s="5"/>
      <c r="H345" s="5"/>
      <c r="I345" s="5"/>
      <c r="J345" s="5"/>
      <c r="K345" s="5"/>
    </row>
    <row r="346" spans="1:11" x14ac:dyDescent="0.3">
      <c r="A346" s="5"/>
      <c r="B346" s="5"/>
      <c r="C346" s="5"/>
      <c r="D346" s="5"/>
      <c r="E346" s="5"/>
      <c r="F346" s="5"/>
      <c r="G346" s="5"/>
      <c r="H346" s="5"/>
      <c r="I346" s="5"/>
      <c r="J346" s="5"/>
      <c r="K346" s="5"/>
    </row>
    <row r="347" spans="1:11" x14ac:dyDescent="0.3">
      <c r="A347" s="5"/>
      <c r="B347" s="5"/>
      <c r="C347" s="5"/>
      <c r="D347" s="5"/>
      <c r="E347" s="5"/>
      <c r="F347" s="5"/>
      <c r="G347" s="5"/>
      <c r="H347" s="5"/>
      <c r="I347" s="5"/>
      <c r="J347" s="5"/>
      <c r="K347" s="5"/>
    </row>
    <row r="348" spans="1:11" x14ac:dyDescent="0.3">
      <c r="A348" s="5"/>
      <c r="B348" s="5"/>
      <c r="C348" s="5"/>
      <c r="D348" s="5"/>
      <c r="E348" s="5"/>
      <c r="F348" s="5"/>
      <c r="G348" s="5"/>
      <c r="H348" s="5"/>
      <c r="I348" s="5"/>
      <c r="J348" s="5"/>
      <c r="K348" s="5"/>
    </row>
    <row r="349" spans="1:11" x14ac:dyDescent="0.3">
      <c r="K349" s="5"/>
    </row>
    <row r="350" spans="1:11" x14ac:dyDescent="0.3">
      <c r="K350" s="5"/>
    </row>
    <row r="351" spans="1:11" x14ac:dyDescent="0.3">
      <c r="K351" s="5"/>
    </row>
    <row r="352" spans="1:11" x14ac:dyDescent="0.3">
      <c r="K352" s="5"/>
    </row>
    <row r="353" spans="11:11" x14ac:dyDescent="0.3">
      <c r="K353" s="5"/>
    </row>
    <row r="354" spans="11:11" x14ac:dyDescent="0.3">
      <c r="K354" s="5"/>
    </row>
    <row r="355" spans="11:11" x14ac:dyDescent="0.3">
      <c r="K355" s="5"/>
    </row>
    <row r="356" spans="11:11" x14ac:dyDescent="0.3">
      <c r="K356" s="5"/>
    </row>
    <row r="357" spans="11:11" x14ac:dyDescent="0.3">
      <c r="K357" s="5"/>
    </row>
    <row r="358" spans="11:11" x14ac:dyDescent="0.3">
      <c r="K358" s="5"/>
    </row>
    <row r="359" spans="11:11" x14ac:dyDescent="0.3">
      <c r="K359" s="5"/>
    </row>
    <row r="360" spans="11:11" x14ac:dyDescent="0.3">
      <c r="K360" s="5"/>
    </row>
    <row r="361" spans="11:11" x14ac:dyDescent="0.3">
      <c r="K361" s="5"/>
    </row>
    <row r="362" spans="11:11" x14ac:dyDescent="0.3">
      <c r="K362" s="5"/>
    </row>
    <row r="363" spans="11:11" x14ac:dyDescent="0.3">
      <c r="K363" s="5"/>
    </row>
    <row r="364" spans="11:11" x14ac:dyDescent="0.3">
      <c r="K364" s="5"/>
    </row>
    <row r="365" spans="11:11" x14ac:dyDescent="0.3">
      <c r="K365" s="5"/>
    </row>
    <row r="366" spans="11:11" x14ac:dyDescent="0.3">
      <c r="K366" s="5"/>
    </row>
    <row r="367" spans="11:11" x14ac:dyDescent="0.3">
      <c r="K367" s="5"/>
    </row>
    <row r="368" spans="11:11" x14ac:dyDescent="0.3">
      <c r="K368" s="5"/>
    </row>
    <row r="369" spans="11:11" x14ac:dyDescent="0.3">
      <c r="K369" s="5"/>
    </row>
    <row r="370" spans="11:11" x14ac:dyDescent="0.3">
      <c r="K370" s="5"/>
    </row>
    <row r="371" spans="11:11" x14ac:dyDescent="0.3">
      <c r="K371" s="5"/>
    </row>
    <row r="372" spans="11:11" x14ac:dyDescent="0.3">
      <c r="K372" s="5"/>
    </row>
    <row r="373" spans="11:11" x14ac:dyDescent="0.3">
      <c r="K373" s="5"/>
    </row>
    <row r="374" spans="11:11" x14ac:dyDescent="0.3">
      <c r="K374" s="5"/>
    </row>
    <row r="375" spans="11:11" x14ac:dyDescent="0.3">
      <c r="K375" s="5"/>
    </row>
    <row r="376" spans="11:11" x14ac:dyDescent="0.3">
      <c r="K376" s="5"/>
    </row>
    <row r="377" spans="11:11" x14ac:dyDescent="0.3">
      <c r="K377" s="5"/>
    </row>
    <row r="378" spans="11:11" x14ac:dyDescent="0.3">
      <c r="K378" s="5"/>
    </row>
    <row r="379" spans="11:11" x14ac:dyDescent="0.3">
      <c r="K379" s="5"/>
    </row>
    <row r="380" spans="11:11" x14ac:dyDescent="0.3">
      <c r="K380" s="5"/>
    </row>
    <row r="381" spans="11:11" x14ac:dyDescent="0.3">
      <c r="K381" s="5"/>
    </row>
    <row r="382" spans="11:11" x14ac:dyDescent="0.3">
      <c r="K382" s="5"/>
    </row>
    <row r="383" spans="11:11" x14ac:dyDescent="0.3">
      <c r="K383" s="5"/>
    </row>
    <row r="384" spans="11:11" x14ac:dyDescent="0.3">
      <c r="K384" s="5"/>
    </row>
  </sheetData>
  <mergeCells count="8">
    <mergeCell ref="A165:C165"/>
    <mergeCell ref="F165:H165"/>
    <mergeCell ref="A169:N169"/>
    <mergeCell ref="A106:N106"/>
    <mergeCell ref="A2:N2"/>
    <mergeCell ref="A49:O49"/>
    <mergeCell ref="F126:H126"/>
    <mergeCell ref="F147:H147"/>
  </mergeCells>
  <hyperlinks>
    <hyperlink ref="A297" r:id="rId1" display="https://www.cia.gov/library/publications/the-world-factbook/index.html"/>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9"/>
  <sheetViews>
    <sheetView topLeftCell="A13" workbookViewId="0">
      <selection activeCell="G129" sqref="G129"/>
    </sheetView>
  </sheetViews>
  <sheetFormatPr defaultRowHeight="14.4" x14ac:dyDescent="0.3"/>
  <cols>
    <col min="3" max="3" width="10.44140625" bestFit="1" customWidth="1"/>
    <col min="4" max="4" width="9.44140625" bestFit="1" customWidth="1"/>
    <col min="6" max="6" width="10.44140625" bestFit="1" customWidth="1"/>
    <col min="16" max="16" width="7.33203125" customWidth="1"/>
    <col min="17" max="17" width="12.109375" customWidth="1"/>
    <col min="18" max="18" width="14.109375" customWidth="1"/>
    <col min="19" max="19" width="12.21875" customWidth="1"/>
    <col min="20" max="20" width="16" customWidth="1"/>
  </cols>
  <sheetData>
    <row r="1" spans="1:25" ht="21" x14ac:dyDescent="0.5">
      <c r="A1" s="102" t="s">
        <v>7</v>
      </c>
      <c r="B1" s="103"/>
      <c r="C1" s="103"/>
      <c r="D1" s="103"/>
      <c r="E1" s="103"/>
      <c r="F1" s="103"/>
      <c r="G1" s="103"/>
      <c r="H1" s="103"/>
      <c r="I1" s="103"/>
      <c r="J1" s="103"/>
      <c r="K1" s="103"/>
      <c r="L1" s="103"/>
      <c r="M1" s="103"/>
      <c r="N1" s="103"/>
      <c r="O1" s="103"/>
      <c r="P1" s="103"/>
      <c r="Q1" s="103"/>
      <c r="R1" s="103"/>
      <c r="S1" s="103"/>
      <c r="T1" s="103"/>
      <c r="U1" s="103"/>
      <c r="V1" s="103"/>
      <c r="W1" s="103"/>
      <c r="X1" s="103"/>
      <c r="Y1" s="103"/>
    </row>
    <row r="25" spans="1:13" x14ac:dyDescent="0.3">
      <c r="A25" s="7" t="s">
        <v>8</v>
      </c>
      <c r="M25" s="7" t="s">
        <v>73</v>
      </c>
    </row>
    <row r="42" spans="1:14" x14ac:dyDescent="0.3">
      <c r="A42" t="s">
        <v>89</v>
      </c>
      <c r="B42">
        <v>0.99620375186994581</v>
      </c>
      <c r="M42" t="s">
        <v>89</v>
      </c>
      <c r="N42">
        <v>0.92613123871644998</v>
      </c>
    </row>
    <row r="44" spans="1:14" x14ac:dyDescent="0.3">
      <c r="A44" s="7" t="s">
        <v>84</v>
      </c>
      <c r="M44" s="7" t="s">
        <v>85</v>
      </c>
    </row>
    <row r="51" spans="1:22" ht="21" x14ac:dyDescent="0.5">
      <c r="A51" s="89" t="s">
        <v>41</v>
      </c>
      <c r="B51" s="89"/>
      <c r="C51" s="89"/>
      <c r="D51" s="89"/>
      <c r="E51" s="89"/>
      <c r="F51" s="89"/>
      <c r="G51" s="89"/>
      <c r="H51" s="89"/>
      <c r="I51" s="89"/>
      <c r="J51" s="89"/>
      <c r="K51" s="89"/>
      <c r="L51" s="89"/>
      <c r="M51" s="89"/>
      <c r="N51" s="89"/>
      <c r="O51" s="89"/>
      <c r="P51" s="89"/>
      <c r="Q51" s="89"/>
      <c r="R51" s="89"/>
      <c r="S51" s="89"/>
      <c r="T51" s="89"/>
      <c r="U51" s="89"/>
    </row>
    <row r="52" spans="1:22" ht="15" customHeight="1" x14ac:dyDescent="0.3"/>
    <row r="54" spans="1:22" x14ac:dyDescent="0.3">
      <c r="B54" s="50" t="s">
        <v>0</v>
      </c>
      <c r="C54" s="50" t="s">
        <v>5</v>
      </c>
      <c r="D54" s="50" t="s">
        <v>6</v>
      </c>
      <c r="E54" s="57" t="s">
        <v>63</v>
      </c>
      <c r="F54" s="57" t="s">
        <v>1</v>
      </c>
      <c r="G54" s="59" t="s">
        <v>64</v>
      </c>
      <c r="H54" s="59" t="s">
        <v>65</v>
      </c>
      <c r="M54" s="21" t="s">
        <v>0</v>
      </c>
      <c r="N54" s="21" t="s">
        <v>66</v>
      </c>
      <c r="O54" s="21" t="s">
        <v>67</v>
      </c>
    </row>
    <row r="55" spans="1:22" x14ac:dyDescent="0.3">
      <c r="B55" s="50">
        <v>1950</v>
      </c>
      <c r="C55" s="14">
        <v>1116701</v>
      </c>
      <c r="D55" s="14">
        <v>748329</v>
      </c>
      <c r="E55" s="21"/>
      <c r="F55" s="21"/>
      <c r="G55" s="60"/>
      <c r="H55" s="60"/>
      <c r="M55" s="21">
        <v>1955</v>
      </c>
      <c r="N55" s="21">
        <v>64.250893652641267</v>
      </c>
      <c r="O55" s="21">
        <v>67.5</v>
      </c>
      <c r="P55" s="21">
        <f>(O55-N55)^2</f>
        <v>10.556692056446808</v>
      </c>
      <c r="Q55" s="21">
        <f t="shared" ref="Q55:Q68" si="0">(N55-$T$57)^2</f>
        <v>122.39864390965744</v>
      </c>
      <c r="S55" s="104" t="s">
        <v>68</v>
      </c>
      <c r="T55" s="104"/>
    </row>
    <row r="56" spans="1:22" x14ac:dyDescent="0.3">
      <c r="B56" s="50">
        <v>1951</v>
      </c>
      <c r="C56" s="14">
        <v>1106380</v>
      </c>
      <c r="D56" s="14">
        <v>752697</v>
      </c>
      <c r="E56" s="21"/>
      <c r="F56" s="21"/>
      <c r="G56" s="60"/>
      <c r="H56" s="60"/>
      <c r="M56" s="21">
        <v>1960</v>
      </c>
      <c r="N56" s="21">
        <v>58.190729494124191</v>
      </c>
      <c r="O56" s="21">
        <v>68.900000000000006</v>
      </c>
      <c r="P56" s="21">
        <f t="shared" ref="P56:P68" si="1">(O56-N56)^2</f>
        <v>114.68847476802162</v>
      </c>
      <c r="Q56" s="21">
        <f t="shared" si="0"/>
        <v>293.21617762503246</v>
      </c>
      <c r="S56" s="50" t="s">
        <v>66</v>
      </c>
      <c r="T56" s="50" t="s">
        <v>69</v>
      </c>
    </row>
    <row r="57" spans="1:22" x14ac:dyDescent="0.3">
      <c r="B57" s="50">
        <v>1952</v>
      </c>
      <c r="C57" s="14">
        <v>1105084</v>
      </c>
      <c r="D57" s="14">
        <v>767639</v>
      </c>
      <c r="E57" s="21"/>
      <c r="F57" s="21"/>
      <c r="G57" s="60"/>
      <c r="H57" s="60"/>
      <c r="M57" s="21">
        <v>1965</v>
      </c>
      <c r="N57" s="21">
        <v>57.536470130211121</v>
      </c>
      <c r="O57" s="21">
        <v>70.7</v>
      </c>
      <c r="P57" s="21">
        <f t="shared" si="1"/>
        <v>173.27851863282407</v>
      </c>
      <c r="Q57" s="21">
        <f t="shared" si="0"/>
        <v>316.05072694136555</v>
      </c>
      <c r="S57" s="50">
        <f>SUM(N55:N68)/14</f>
        <v>92.566290153494833</v>
      </c>
      <c r="T57" s="50">
        <f>SUM(O55:O68)/14</f>
        <v>75.314285714285717</v>
      </c>
    </row>
    <row r="58" spans="1:22" x14ac:dyDescent="0.3">
      <c r="B58" s="50">
        <v>1953</v>
      </c>
      <c r="C58" s="14">
        <v>1095029</v>
      </c>
      <c r="D58" s="14">
        <v>790654</v>
      </c>
      <c r="E58" s="21"/>
      <c r="F58" s="21"/>
      <c r="G58" s="60"/>
      <c r="H58" s="60"/>
      <c r="M58" s="21">
        <v>1970</v>
      </c>
      <c r="N58" s="21">
        <v>74.998196112192275</v>
      </c>
      <c r="O58" s="21">
        <v>71.2</v>
      </c>
      <c r="P58" s="21">
        <f t="shared" si="1"/>
        <v>14.426293706672492</v>
      </c>
      <c r="Q58" s="21">
        <f t="shared" si="0"/>
        <v>9.9912636551590245E-2</v>
      </c>
    </row>
    <row r="59" spans="1:22" x14ac:dyDescent="0.3">
      <c r="B59" s="50">
        <v>1954</v>
      </c>
      <c r="C59" s="14">
        <v>1109743</v>
      </c>
      <c r="D59" s="14">
        <v>775291</v>
      </c>
      <c r="E59" s="21"/>
      <c r="F59" s="21"/>
      <c r="G59" s="60"/>
      <c r="H59" s="60"/>
      <c r="M59" s="21">
        <v>1975</v>
      </c>
      <c r="N59" s="21">
        <v>100.79896588308982</v>
      </c>
      <c r="O59" s="21">
        <v>72.3</v>
      </c>
      <c r="P59" s="21">
        <f t="shared" si="1"/>
        <v>812.19105640551777</v>
      </c>
      <c r="Q59" s="21">
        <f t="shared" si="0"/>
        <v>649.46892330623723</v>
      </c>
      <c r="S59" s="61"/>
    </row>
    <row r="60" spans="1:22" x14ac:dyDescent="0.3">
      <c r="B60" s="50">
        <v>1955</v>
      </c>
      <c r="C60" s="14">
        <v>1113408</v>
      </c>
      <c r="D60" s="14">
        <v>795938</v>
      </c>
      <c r="E60" s="21">
        <f t="shared" ref="E60:E120" si="2">C60/(B60-B59)</f>
        <v>1113408</v>
      </c>
      <c r="F60" s="21">
        <v>71537459</v>
      </c>
      <c r="G60" s="60">
        <f>F60/E60</f>
        <v>64.250893652641267</v>
      </c>
      <c r="H60" s="59">
        <v>67.5</v>
      </c>
      <c r="M60" s="21">
        <v>1980</v>
      </c>
      <c r="N60" s="21">
        <v>90.418219681700734</v>
      </c>
      <c r="O60" s="21">
        <v>73.7</v>
      </c>
      <c r="P60" s="21">
        <f t="shared" si="1"/>
        <v>279.49886932560571</v>
      </c>
      <c r="Q60" s="21">
        <f t="shared" si="0"/>
        <v>228.12882129203314</v>
      </c>
      <c r="S60" s="104" t="s">
        <v>70</v>
      </c>
      <c r="T60" s="104"/>
      <c r="U60" s="62">
        <f>(SUM(P55:P68))^(1/2)*14/SUM(O55:O68)</f>
        <v>1.1899749987652053</v>
      </c>
    </row>
    <row r="61" spans="1:22" x14ac:dyDescent="0.3">
      <c r="B61" s="50">
        <v>1956</v>
      </c>
      <c r="C61" s="14">
        <v>1137169</v>
      </c>
      <c r="D61" s="14">
        <v>812111</v>
      </c>
      <c r="E61" s="21">
        <f t="shared" si="2"/>
        <v>1137169</v>
      </c>
      <c r="F61" s="21"/>
      <c r="G61" s="60"/>
      <c r="H61" s="60"/>
      <c r="M61" s="21">
        <v>1985</v>
      </c>
      <c r="N61" s="21">
        <v>95.467324401605794</v>
      </c>
      <c r="O61" s="21">
        <v>75</v>
      </c>
      <c r="P61" s="21">
        <f t="shared" si="1"/>
        <v>418.91136816056797</v>
      </c>
      <c r="Q61" s="21">
        <f t="shared" si="0"/>
        <v>406.14496833261973</v>
      </c>
    </row>
    <row r="62" spans="1:22" x14ac:dyDescent="0.3">
      <c r="B62" s="50">
        <v>1957</v>
      </c>
      <c r="C62" s="14">
        <v>1165555</v>
      </c>
      <c r="D62" s="14">
        <v>840195</v>
      </c>
      <c r="E62" s="21">
        <f t="shared" si="2"/>
        <v>1165555</v>
      </c>
      <c r="F62" s="21"/>
      <c r="G62" s="60"/>
      <c r="H62" s="60"/>
      <c r="M62" s="21">
        <v>1990</v>
      </c>
      <c r="N62" s="21">
        <v>87.287364672757889</v>
      </c>
      <c r="O62" s="21">
        <v>76</v>
      </c>
      <c r="P62" s="21">
        <f t="shared" si="1"/>
        <v>127.4046012558228</v>
      </c>
      <c r="Q62" s="21">
        <f t="shared" si="0"/>
        <v>143.35461974580906</v>
      </c>
      <c r="S62" s="104" t="s">
        <v>71</v>
      </c>
      <c r="T62" s="104"/>
      <c r="U62" s="21">
        <f>1-SUM(P55:P68)/SUM(Q55:Q68)</f>
        <v>0.202956220129767</v>
      </c>
    </row>
    <row r="63" spans="1:22" x14ac:dyDescent="0.3">
      <c r="B63" s="50">
        <v>1958</v>
      </c>
      <c r="C63" s="14">
        <v>1175870</v>
      </c>
      <c r="D63" s="14">
        <v>818418</v>
      </c>
      <c r="E63" s="21">
        <f t="shared" si="2"/>
        <v>1175870</v>
      </c>
      <c r="F63" s="21"/>
      <c r="G63" s="60"/>
      <c r="H63" s="60"/>
      <c r="M63" s="21">
        <v>1995</v>
      </c>
      <c r="N63" s="21">
        <v>106.03297478767571</v>
      </c>
      <c r="O63" s="21">
        <v>77.3</v>
      </c>
      <c r="P63" s="21">
        <f t="shared" si="1"/>
        <v>825.5838401492083</v>
      </c>
      <c r="Q63" s="21">
        <f t="shared" si="0"/>
        <v>943.63785838760987</v>
      </c>
    </row>
    <row r="64" spans="1:22" x14ac:dyDescent="0.3">
      <c r="B64" s="50">
        <v>1959</v>
      </c>
      <c r="C64" s="14">
        <v>1243922</v>
      </c>
      <c r="D64" s="14">
        <v>835402</v>
      </c>
      <c r="E64" s="21">
        <f t="shared" si="2"/>
        <v>1243922</v>
      </c>
      <c r="F64" s="21"/>
      <c r="G64" s="60"/>
      <c r="H64" s="60"/>
      <c r="M64" s="21">
        <v>2000</v>
      </c>
      <c r="N64" s="21">
        <v>106.12905883840787</v>
      </c>
      <c r="O64" s="21">
        <v>78.599999999999994</v>
      </c>
      <c r="P64" s="21">
        <f t="shared" si="1"/>
        <v>757.8490805285229</v>
      </c>
      <c r="Q64" s="21">
        <f t="shared" si="0"/>
        <v>949.55024269112107</v>
      </c>
      <c r="S64" s="21" t="s">
        <v>72</v>
      </c>
      <c r="T64" s="21"/>
      <c r="U64" s="21"/>
      <c r="V64" s="10">
        <f>SUM(P55:P58)^(1/2)*4/SUM(O55:O58)</f>
        <v>0.25426363325994972</v>
      </c>
    </row>
    <row r="65" spans="2:17" x14ac:dyDescent="0.3">
      <c r="B65" s="50">
        <v>1960</v>
      </c>
      <c r="C65" s="14">
        <v>1261614</v>
      </c>
      <c r="D65" s="14">
        <v>876721</v>
      </c>
      <c r="E65" s="21">
        <f t="shared" si="2"/>
        <v>1261614</v>
      </c>
      <c r="F65" s="21">
        <v>73414239</v>
      </c>
      <c r="G65" s="60">
        <f t="shared" ref="G65:G124" si="3">F65/E65</f>
        <v>58.190729494124191</v>
      </c>
      <c r="H65" s="59">
        <v>68.900000000000006</v>
      </c>
      <c r="M65" s="21">
        <v>2005</v>
      </c>
      <c r="N65" s="21">
        <v>118.98999117812174</v>
      </c>
      <c r="O65" s="21">
        <v>79.7</v>
      </c>
      <c r="P65" s="21">
        <f t="shared" si="1"/>
        <v>1543.7034067768841</v>
      </c>
      <c r="Q65" s="21">
        <f t="shared" si="0"/>
        <v>1907.5672477637559</v>
      </c>
    </row>
    <row r="66" spans="2:17" x14ac:dyDescent="0.3">
      <c r="B66" s="50">
        <v>1961</v>
      </c>
      <c r="C66" s="14">
        <v>1313505</v>
      </c>
      <c r="D66" s="14">
        <v>850300</v>
      </c>
      <c r="E66" s="21">
        <f t="shared" si="2"/>
        <v>1313505</v>
      </c>
      <c r="F66" s="21"/>
      <c r="G66" s="60"/>
      <c r="H66" s="60"/>
      <c r="M66" s="21">
        <v>2010</v>
      </c>
      <c r="N66" s="21">
        <v>119.22318706329551</v>
      </c>
      <c r="O66" s="21">
        <v>80.5</v>
      </c>
      <c r="P66" s="21">
        <f t="shared" si="1"/>
        <v>1499.4852163389769</v>
      </c>
      <c r="Q66" s="21">
        <f t="shared" si="0"/>
        <v>1927.9916176770741</v>
      </c>
    </row>
    <row r="67" spans="2:17" x14ac:dyDescent="0.3">
      <c r="B67" s="50">
        <v>1962</v>
      </c>
      <c r="C67" s="14">
        <v>1316534</v>
      </c>
      <c r="D67" s="14">
        <v>878814</v>
      </c>
      <c r="E67" s="21">
        <f t="shared" si="2"/>
        <v>1316534</v>
      </c>
      <c r="F67" s="21"/>
      <c r="G67" s="60"/>
      <c r="H67" s="60"/>
      <c r="M67" s="21">
        <v>2015</v>
      </c>
      <c r="N67" s="21">
        <v>110.88690777209098</v>
      </c>
      <c r="O67" s="21">
        <v>81.099999999999994</v>
      </c>
      <c r="P67" s="21">
        <f t="shared" si="1"/>
        <v>887.25987462305432</v>
      </c>
      <c r="Q67" s="21">
        <f t="shared" si="0"/>
        <v>1265.4114400674534</v>
      </c>
    </row>
    <row r="68" spans="2:17" x14ac:dyDescent="0.3">
      <c r="B68" s="50">
        <v>1963</v>
      </c>
      <c r="C68" s="14">
        <v>1355595</v>
      </c>
      <c r="D68" s="14">
        <v>895070</v>
      </c>
      <c r="E68" s="21">
        <f t="shared" si="2"/>
        <v>1355595</v>
      </c>
      <c r="F68" s="21"/>
      <c r="G68" s="60"/>
      <c r="H68" s="60"/>
      <c r="M68" s="21">
        <v>2019</v>
      </c>
      <c r="N68" s="21">
        <v>105.71777848101266</v>
      </c>
      <c r="O68" s="21">
        <v>81.900000000000006</v>
      </c>
      <c r="P68" s="21">
        <f t="shared" si="1"/>
        <v>567.28657177058938</v>
      </c>
      <c r="Q68" s="21">
        <f t="shared" si="0"/>
        <v>924.37237241641742</v>
      </c>
    </row>
    <row r="69" spans="2:17" x14ac:dyDescent="0.3">
      <c r="B69" s="50">
        <v>1964</v>
      </c>
      <c r="C69" s="14">
        <v>1357304</v>
      </c>
      <c r="D69" s="14">
        <v>870319</v>
      </c>
      <c r="E69" s="21">
        <f t="shared" si="2"/>
        <v>1357304</v>
      </c>
      <c r="F69" s="21"/>
      <c r="G69" s="60"/>
      <c r="H69" s="60"/>
    </row>
    <row r="70" spans="2:17" x14ac:dyDescent="0.3">
      <c r="B70" s="50">
        <v>1965</v>
      </c>
      <c r="C70" s="14">
        <v>1325386</v>
      </c>
      <c r="D70" s="14">
        <v>907882</v>
      </c>
      <c r="E70" s="21">
        <f t="shared" si="2"/>
        <v>1325386</v>
      </c>
      <c r="F70" s="21">
        <v>76258032</v>
      </c>
      <c r="G70" s="60">
        <f t="shared" si="3"/>
        <v>57.536470130211121</v>
      </c>
      <c r="H70" s="59">
        <v>70.7</v>
      </c>
    </row>
    <row r="71" spans="2:17" x14ac:dyDescent="0.3">
      <c r="B71" s="50">
        <v>1966</v>
      </c>
      <c r="C71" s="14">
        <v>1318303</v>
      </c>
      <c r="D71" s="14">
        <v>911984</v>
      </c>
      <c r="E71" s="21">
        <f t="shared" si="2"/>
        <v>1318303</v>
      </c>
      <c r="F71" s="21"/>
      <c r="G71" s="60"/>
      <c r="H71" s="60"/>
    </row>
    <row r="72" spans="2:17" x14ac:dyDescent="0.3">
      <c r="B72" s="50">
        <v>1967</v>
      </c>
      <c r="C72" s="14">
        <v>1272276</v>
      </c>
      <c r="D72" s="14">
        <v>914417</v>
      </c>
      <c r="E72" s="21">
        <f t="shared" si="2"/>
        <v>1272276</v>
      </c>
      <c r="F72" s="21"/>
      <c r="G72" s="60"/>
      <c r="H72" s="60"/>
    </row>
    <row r="73" spans="2:17" x14ac:dyDescent="0.3">
      <c r="B73" s="50">
        <v>1968</v>
      </c>
      <c r="C73" s="14">
        <v>1214968</v>
      </c>
      <c r="D73" s="14">
        <v>976521</v>
      </c>
      <c r="E73" s="21">
        <f t="shared" si="2"/>
        <v>1214968</v>
      </c>
      <c r="F73" s="21"/>
      <c r="G73" s="60"/>
      <c r="H73" s="60"/>
    </row>
    <row r="74" spans="2:17" x14ac:dyDescent="0.3">
      <c r="B74" s="50">
        <v>1969</v>
      </c>
      <c r="C74" s="14">
        <v>1142366</v>
      </c>
      <c r="D74" s="14">
        <v>988092</v>
      </c>
      <c r="E74" s="21">
        <f t="shared" si="2"/>
        <v>1142366</v>
      </c>
      <c r="F74" s="21"/>
      <c r="G74" s="60"/>
      <c r="H74" s="60"/>
    </row>
    <row r="75" spans="2:17" x14ac:dyDescent="0.3">
      <c r="B75" s="50">
        <v>1970</v>
      </c>
      <c r="C75" s="14">
        <v>1047737</v>
      </c>
      <c r="D75" s="14">
        <v>975664</v>
      </c>
      <c r="E75" s="21">
        <f t="shared" si="2"/>
        <v>1047737</v>
      </c>
      <c r="F75" s="21">
        <v>78578385</v>
      </c>
      <c r="G75" s="60">
        <f t="shared" si="3"/>
        <v>74.998196112192275</v>
      </c>
      <c r="H75" s="59">
        <v>71.2</v>
      </c>
    </row>
    <row r="76" spans="2:17" x14ac:dyDescent="0.3">
      <c r="B76" s="50">
        <v>1971</v>
      </c>
      <c r="C76" s="14">
        <v>1013396</v>
      </c>
      <c r="D76" s="14">
        <v>965623</v>
      </c>
      <c r="E76" s="21">
        <f t="shared" si="2"/>
        <v>1013396</v>
      </c>
      <c r="F76" s="21"/>
      <c r="G76" s="60"/>
      <c r="H76" s="60"/>
    </row>
    <row r="77" spans="2:17" x14ac:dyDescent="0.3">
      <c r="B77" s="50">
        <v>1972</v>
      </c>
      <c r="C77" s="14">
        <v>901657</v>
      </c>
      <c r="D77" s="14">
        <v>965689</v>
      </c>
      <c r="E77" s="21">
        <f t="shared" si="2"/>
        <v>901657</v>
      </c>
      <c r="F77" s="21"/>
      <c r="G77" s="60"/>
      <c r="H77" s="60"/>
    </row>
    <row r="78" spans="2:17" x14ac:dyDescent="0.3">
      <c r="B78" s="50">
        <v>1973</v>
      </c>
      <c r="C78" s="14">
        <v>815969</v>
      </c>
      <c r="D78" s="14">
        <v>962988</v>
      </c>
      <c r="E78" s="21">
        <f t="shared" si="2"/>
        <v>815969</v>
      </c>
      <c r="F78" s="21"/>
      <c r="G78" s="60"/>
      <c r="H78" s="60"/>
    </row>
    <row r="79" spans="2:17" x14ac:dyDescent="0.3">
      <c r="B79" s="50">
        <v>1974</v>
      </c>
      <c r="C79" s="14">
        <v>805500</v>
      </c>
      <c r="D79" s="14">
        <v>956573</v>
      </c>
      <c r="E79" s="21">
        <f t="shared" si="2"/>
        <v>805500</v>
      </c>
      <c r="F79" s="21"/>
      <c r="G79" s="60"/>
      <c r="H79" s="60"/>
    </row>
    <row r="80" spans="2:17" x14ac:dyDescent="0.3">
      <c r="B80" s="50">
        <v>1975</v>
      </c>
      <c r="C80" s="14">
        <v>782310</v>
      </c>
      <c r="D80" s="14">
        <v>989649</v>
      </c>
      <c r="E80" s="21">
        <f t="shared" si="2"/>
        <v>782310</v>
      </c>
      <c r="F80" s="21">
        <v>78856039</v>
      </c>
      <c r="G80" s="60">
        <f t="shared" si="3"/>
        <v>100.79896588308982</v>
      </c>
      <c r="H80" s="59">
        <v>72.3</v>
      </c>
    </row>
    <row r="81" spans="2:8" x14ac:dyDescent="0.3">
      <c r="B81" s="50">
        <v>1976</v>
      </c>
      <c r="C81" s="14">
        <v>798334</v>
      </c>
      <c r="D81" s="14">
        <v>966873</v>
      </c>
      <c r="E81" s="21">
        <f t="shared" si="2"/>
        <v>798334</v>
      </c>
      <c r="F81" s="21"/>
      <c r="G81" s="60"/>
      <c r="H81" s="60"/>
    </row>
    <row r="82" spans="2:8" x14ac:dyDescent="0.3">
      <c r="B82" s="50">
        <v>1977</v>
      </c>
      <c r="C82" s="14">
        <v>805496</v>
      </c>
      <c r="D82" s="14">
        <v>931155</v>
      </c>
      <c r="E82" s="21">
        <f t="shared" si="2"/>
        <v>805496</v>
      </c>
      <c r="F82" s="21"/>
      <c r="G82" s="60"/>
      <c r="H82" s="60"/>
    </row>
    <row r="83" spans="2:8" x14ac:dyDescent="0.3">
      <c r="B83" s="50">
        <v>1978</v>
      </c>
      <c r="C83" s="14">
        <v>808619</v>
      </c>
      <c r="D83" s="14">
        <v>955550</v>
      </c>
      <c r="E83" s="21">
        <f t="shared" si="2"/>
        <v>808619</v>
      </c>
      <c r="F83" s="21"/>
      <c r="G83" s="60"/>
      <c r="H83" s="60"/>
    </row>
    <row r="84" spans="2:8" x14ac:dyDescent="0.3">
      <c r="B84" s="50">
        <v>1979</v>
      </c>
      <c r="C84" s="14">
        <v>817217</v>
      </c>
      <c r="D84" s="14">
        <v>944474</v>
      </c>
      <c r="E84" s="21">
        <f t="shared" si="2"/>
        <v>817217</v>
      </c>
      <c r="F84" s="21"/>
      <c r="G84" s="60"/>
      <c r="H84" s="60"/>
    </row>
    <row r="85" spans="2:8" x14ac:dyDescent="0.3">
      <c r="B85" s="50">
        <v>1980</v>
      </c>
      <c r="C85" s="14">
        <v>865789</v>
      </c>
      <c r="D85" s="14">
        <v>952371</v>
      </c>
      <c r="E85" s="21">
        <f t="shared" si="2"/>
        <v>865789</v>
      </c>
      <c r="F85" s="21">
        <v>78283100</v>
      </c>
      <c r="G85" s="60">
        <f t="shared" si="3"/>
        <v>90.418219681700734</v>
      </c>
      <c r="H85" s="59">
        <v>73.7</v>
      </c>
    </row>
    <row r="86" spans="2:8" x14ac:dyDescent="0.3">
      <c r="B86" s="50">
        <v>1981</v>
      </c>
      <c r="C86" s="14">
        <v>862100</v>
      </c>
      <c r="D86" s="14">
        <v>954436</v>
      </c>
      <c r="E86" s="21">
        <f t="shared" si="2"/>
        <v>862100</v>
      </c>
      <c r="F86" s="21"/>
      <c r="G86" s="60"/>
      <c r="H86" s="60"/>
    </row>
    <row r="87" spans="2:8" x14ac:dyDescent="0.3">
      <c r="B87" s="50">
        <v>1982</v>
      </c>
      <c r="C87" s="14">
        <v>861275</v>
      </c>
      <c r="D87" s="14">
        <v>943832</v>
      </c>
      <c r="E87" s="21">
        <f t="shared" si="2"/>
        <v>861275</v>
      </c>
      <c r="F87" s="21"/>
      <c r="G87" s="60"/>
      <c r="H87" s="60"/>
    </row>
    <row r="88" spans="2:8" x14ac:dyDescent="0.3">
      <c r="B88" s="50">
        <v>1983</v>
      </c>
      <c r="C88" s="14">
        <v>827933</v>
      </c>
      <c r="D88" s="14">
        <v>941032</v>
      </c>
      <c r="E88" s="21">
        <f t="shared" si="2"/>
        <v>827933</v>
      </c>
      <c r="F88" s="21"/>
      <c r="G88" s="60"/>
      <c r="H88" s="60"/>
    </row>
    <row r="89" spans="2:8" x14ac:dyDescent="0.3">
      <c r="B89" s="50">
        <v>1984</v>
      </c>
      <c r="C89" s="14">
        <v>812292</v>
      </c>
      <c r="D89" s="14">
        <v>917299</v>
      </c>
      <c r="E89" s="21">
        <f t="shared" si="2"/>
        <v>812292</v>
      </c>
      <c r="F89" s="21"/>
      <c r="G89" s="60"/>
      <c r="H89" s="60"/>
    </row>
    <row r="90" spans="2:8" x14ac:dyDescent="0.3">
      <c r="B90" s="50">
        <v>1985</v>
      </c>
      <c r="C90" s="14">
        <v>813803</v>
      </c>
      <c r="D90" s="14">
        <v>929649</v>
      </c>
      <c r="E90" s="21">
        <f t="shared" si="2"/>
        <v>813803</v>
      </c>
      <c r="F90" s="21">
        <v>77691595</v>
      </c>
      <c r="G90" s="60">
        <f t="shared" si="3"/>
        <v>95.467324401605794</v>
      </c>
      <c r="H90" s="59">
        <v>75</v>
      </c>
    </row>
    <row r="91" spans="2:8" x14ac:dyDescent="0.3">
      <c r="B91" s="50">
        <v>1986</v>
      </c>
      <c r="C91" s="14">
        <v>848232</v>
      </c>
      <c r="D91" s="14">
        <v>925426</v>
      </c>
      <c r="E91" s="21">
        <f t="shared" si="2"/>
        <v>848232</v>
      </c>
      <c r="F91" s="21"/>
      <c r="G91" s="60"/>
      <c r="H91" s="60"/>
    </row>
    <row r="92" spans="2:8" x14ac:dyDescent="0.3">
      <c r="B92" s="50">
        <v>1987</v>
      </c>
      <c r="C92" s="14">
        <v>867969</v>
      </c>
      <c r="D92" s="14">
        <v>901291</v>
      </c>
      <c r="E92" s="21">
        <f t="shared" si="2"/>
        <v>867969</v>
      </c>
      <c r="F92" s="21"/>
      <c r="G92" s="60"/>
      <c r="H92" s="60"/>
    </row>
    <row r="93" spans="2:8" x14ac:dyDescent="0.3">
      <c r="B93" s="50">
        <v>1988</v>
      </c>
      <c r="C93" s="14">
        <v>892993</v>
      </c>
      <c r="D93" s="14">
        <v>900627</v>
      </c>
      <c r="E93" s="21">
        <f t="shared" si="2"/>
        <v>892993</v>
      </c>
      <c r="F93" s="21"/>
      <c r="G93" s="60"/>
      <c r="H93" s="60"/>
    </row>
    <row r="94" spans="2:8" x14ac:dyDescent="0.3">
      <c r="B94" s="50">
        <v>1989</v>
      </c>
      <c r="C94" s="14">
        <v>880459</v>
      </c>
      <c r="D94" s="14">
        <v>903441</v>
      </c>
      <c r="E94" s="21">
        <f t="shared" si="2"/>
        <v>880459</v>
      </c>
      <c r="F94" s="21"/>
      <c r="G94" s="60"/>
      <c r="H94" s="60"/>
    </row>
    <row r="95" spans="2:8" x14ac:dyDescent="0.3">
      <c r="B95" s="50">
        <v>1990</v>
      </c>
      <c r="C95" s="14">
        <v>905675</v>
      </c>
      <c r="D95" s="14">
        <v>921445</v>
      </c>
      <c r="E95" s="21">
        <f t="shared" si="2"/>
        <v>905675</v>
      </c>
      <c r="F95" s="21">
        <v>79053984</v>
      </c>
      <c r="G95" s="60">
        <f t="shared" si="3"/>
        <v>87.287364672757889</v>
      </c>
      <c r="H95" s="59">
        <v>76</v>
      </c>
    </row>
    <row r="96" spans="2:8" x14ac:dyDescent="0.3">
      <c r="B96" s="50">
        <v>1991</v>
      </c>
      <c r="C96" s="14">
        <v>830019</v>
      </c>
      <c r="D96" s="14">
        <v>911245</v>
      </c>
      <c r="E96" s="21">
        <f t="shared" si="2"/>
        <v>830019</v>
      </c>
      <c r="F96" s="21"/>
      <c r="G96" s="60"/>
      <c r="H96" s="60"/>
    </row>
    <row r="97" spans="2:8" x14ac:dyDescent="0.3">
      <c r="B97" s="50">
        <v>1992</v>
      </c>
      <c r="C97" s="14">
        <v>809114</v>
      </c>
      <c r="D97" s="14">
        <v>885443</v>
      </c>
      <c r="E97" s="21">
        <f t="shared" si="2"/>
        <v>809114</v>
      </c>
      <c r="F97" s="21"/>
      <c r="G97" s="60"/>
      <c r="H97" s="60"/>
    </row>
    <row r="98" spans="2:8" x14ac:dyDescent="0.3">
      <c r="B98" s="50">
        <v>1993</v>
      </c>
      <c r="C98" s="14">
        <v>798447</v>
      </c>
      <c r="D98" s="14">
        <v>897270</v>
      </c>
      <c r="E98" s="21">
        <f t="shared" si="2"/>
        <v>798447</v>
      </c>
      <c r="F98" s="21"/>
      <c r="G98" s="60"/>
      <c r="H98" s="60"/>
    </row>
    <row r="99" spans="2:8" x14ac:dyDescent="0.3">
      <c r="B99" s="50">
        <v>1994</v>
      </c>
      <c r="C99" s="14">
        <v>769603</v>
      </c>
      <c r="D99" s="14">
        <v>884661</v>
      </c>
      <c r="E99" s="21">
        <f t="shared" si="2"/>
        <v>769603</v>
      </c>
      <c r="F99" s="21"/>
      <c r="G99" s="60"/>
      <c r="H99" s="60"/>
    </row>
    <row r="100" spans="2:8" x14ac:dyDescent="0.3">
      <c r="B100" s="50">
        <v>1995</v>
      </c>
      <c r="C100" s="14">
        <v>765221</v>
      </c>
      <c r="D100" s="14">
        <v>884588</v>
      </c>
      <c r="E100" s="21">
        <f t="shared" si="2"/>
        <v>765221</v>
      </c>
      <c r="F100" s="21">
        <v>81138659</v>
      </c>
      <c r="G100" s="60">
        <f t="shared" si="3"/>
        <v>106.03297478767571</v>
      </c>
      <c r="H100" s="59">
        <v>77.3</v>
      </c>
    </row>
    <row r="101" spans="2:8" x14ac:dyDescent="0.3">
      <c r="B101" s="50">
        <v>1996</v>
      </c>
      <c r="C101" s="14">
        <v>796013</v>
      </c>
      <c r="D101" s="14">
        <v>882843</v>
      </c>
      <c r="E101" s="21">
        <f t="shared" si="2"/>
        <v>796013</v>
      </c>
      <c r="F101" s="21"/>
      <c r="G101" s="60"/>
      <c r="H101" s="60"/>
    </row>
    <row r="102" spans="2:8" x14ac:dyDescent="0.3">
      <c r="B102" s="50">
        <v>1997</v>
      </c>
      <c r="C102" s="14">
        <v>812173</v>
      </c>
      <c r="D102" s="14">
        <v>860389</v>
      </c>
      <c r="E102" s="21">
        <f t="shared" si="2"/>
        <v>812173</v>
      </c>
      <c r="F102" s="21"/>
      <c r="G102" s="60"/>
      <c r="H102" s="60"/>
    </row>
    <row r="103" spans="2:8" x14ac:dyDescent="0.3">
      <c r="B103" s="50">
        <v>1998</v>
      </c>
      <c r="C103" s="14">
        <v>785034</v>
      </c>
      <c r="D103" s="14">
        <v>852382</v>
      </c>
      <c r="E103" s="21">
        <f t="shared" si="2"/>
        <v>785034</v>
      </c>
      <c r="F103" s="21"/>
      <c r="G103" s="60"/>
      <c r="H103" s="60"/>
    </row>
    <row r="104" spans="2:8" x14ac:dyDescent="0.3">
      <c r="B104" s="50">
        <v>1999</v>
      </c>
      <c r="C104" s="14">
        <v>770744</v>
      </c>
      <c r="D104" s="14">
        <v>846330</v>
      </c>
      <c r="E104" s="21">
        <f t="shared" si="2"/>
        <v>770744</v>
      </c>
      <c r="F104" s="21"/>
      <c r="G104" s="60"/>
      <c r="H104" s="60"/>
    </row>
    <row r="105" spans="2:8" x14ac:dyDescent="0.3">
      <c r="B105" s="50">
        <v>2000</v>
      </c>
      <c r="C105" s="14">
        <v>766999</v>
      </c>
      <c r="D105" s="14">
        <v>838797</v>
      </c>
      <c r="E105" s="21">
        <f t="shared" si="2"/>
        <v>766999</v>
      </c>
      <c r="F105" s="21">
        <v>81400882</v>
      </c>
      <c r="G105" s="60">
        <f t="shared" si="3"/>
        <v>106.12905883840787</v>
      </c>
      <c r="H105" s="59">
        <v>78.599999999999994</v>
      </c>
    </row>
    <row r="106" spans="2:8" x14ac:dyDescent="0.3">
      <c r="B106" s="50">
        <v>2001</v>
      </c>
      <c r="C106" s="14">
        <v>734475</v>
      </c>
      <c r="D106" s="14">
        <v>828541</v>
      </c>
      <c r="E106" s="21">
        <f t="shared" si="2"/>
        <v>734475</v>
      </c>
      <c r="F106" s="21"/>
      <c r="G106" s="60"/>
      <c r="H106" s="60"/>
    </row>
    <row r="107" spans="2:8" x14ac:dyDescent="0.3">
      <c r="B107" s="50">
        <v>2002</v>
      </c>
      <c r="C107" s="14">
        <v>719250</v>
      </c>
      <c r="D107" s="14">
        <v>841686</v>
      </c>
      <c r="E107" s="21">
        <f t="shared" si="2"/>
        <v>719250</v>
      </c>
      <c r="F107" s="21"/>
      <c r="G107" s="60"/>
      <c r="H107" s="60"/>
    </row>
    <row r="108" spans="2:8" x14ac:dyDescent="0.3">
      <c r="B108" s="50">
        <v>2003</v>
      </c>
      <c r="C108" s="14">
        <v>706721</v>
      </c>
      <c r="D108" s="14">
        <v>853946</v>
      </c>
      <c r="E108" s="21">
        <f t="shared" si="2"/>
        <v>706721</v>
      </c>
      <c r="F108" s="21"/>
      <c r="G108" s="60"/>
      <c r="H108" s="60"/>
    </row>
    <row r="109" spans="2:8" x14ac:dyDescent="0.3">
      <c r="B109" s="50">
        <v>2004</v>
      </c>
      <c r="C109" s="14">
        <v>705622</v>
      </c>
      <c r="D109" s="14">
        <v>818271</v>
      </c>
      <c r="E109" s="21">
        <f t="shared" si="2"/>
        <v>705622</v>
      </c>
      <c r="F109" s="21"/>
      <c r="G109" s="60"/>
      <c r="H109" s="60"/>
    </row>
    <row r="110" spans="2:8" x14ac:dyDescent="0.3">
      <c r="B110" s="50">
        <v>2005</v>
      </c>
      <c r="C110" s="14">
        <v>685795</v>
      </c>
      <c r="D110" s="14">
        <v>830227</v>
      </c>
      <c r="E110" s="21">
        <f t="shared" si="2"/>
        <v>685795</v>
      </c>
      <c r="F110" s="21">
        <v>81602741</v>
      </c>
      <c r="G110" s="60">
        <f t="shared" si="3"/>
        <v>118.98999117812174</v>
      </c>
      <c r="H110" s="59">
        <v>79.7</v>
      </c>
    </row>
    <row r="111" spans="2:8" x14ac:dyDescent="0.3">
      <c r="B111" s="50">
        <v>2006</v>
      </c>
      <c r="C111" s="14">
        <v>672724</v>
      </c>
      <c r="D111" s="14">
        <v>821627</v>
      </c>
      <c r="E111" s="21">
        <f t="shared" si="2"/>
        <v>672724</v>
      </c>
      <c r="F111" s="21"/>
      <c r="G111" s="60"/>
      <c r="H111" s="60"/>
    </row>
    <row r="112" spans="2:8" x14ac:dyDescent="0.3">
      <c r="B112" s="50">
        <v>2007</v>
      </c>
      <c r="C112" s="14">
        <v>684862</v>
      </c>
      <c r="D112" s="14">
        <v>827155</v>
      </c>
      <c r="E112" s="21">
        <f t="shared" si="2"/>
        <v>684862</v>
      </c>
      <c r="F112" s="21"/>
      <c r="G112" s="60"/>
      <c r="H112" s="60"/>
    </row>
    <row r="113" spans="1:24" x14ac:dyDescent="0.3">
      <c r="B113" s="50">
        <v>2008</v>
      </c>
      <c r="C113" s="14">
        <v>682514</v>
      </c>
      <c r="D113" s="14">
        <v>844439</v>
      </c>
      <c r="E113" s="21">
        <f t="shared" si="2"/>
        <v>682514</v>
      </c>
      <c r="F113" s="21"/>
      <c r="G113" s="60"/>
      <c r="H113" s="60"/>
    </row>
    <row r="114" spans="1:24" x14ac:dyDescent="0.3">
      <c r="B114" s="50">
        <v>2009</v>
      </c>
      <c r="C114" s="14">
        <v>665126</v>
      </c>
      <c r="D114" s="14">
        <v>854544</v>
      </c>
      <c r="E114" s="21">
        <f t="shared" si="2"/>
        <v>665126</v>
      </c>
      <c r="F114" s="21"/>
      <c r="G114" s="60"/>
      <c r="H114" s="60"/>
    </row>
    <row r="115" spans="1:24" x14ac:dyDescent="0.3">
      <c r="B115" s="50">
        <v>2010</v>
      </c>
      <c r="C115" s="14">
        <v>677947</v>
      </c>
      <c r="D115" s="14">
        <v>858768</v>
      </c>
      <c r="E115" s="21">
        <f t="shared" si="2"/>
        <v>677947</v>
      </c>
      <c r="F115" s="21">
        <v>80827002</v>
      </c>
      <c r="G115" s="60">
        <f t="shared" si="3"/>
        <v>119.22318706329551</v>
      </c>
      <c r="H115" s="59">
        <v>80.5</v>
      </c>
    </row>
    <row r="116" spans="1:24" x14ac:dyDescent="0.3">
      <c r="B116" s="50">
        <v>2011</v>
      </c>
      <c r="C116" s="14">
        <v>662685</v>
      </c>
      <c r="D116" s="14">
        <v>852328</v>
      </c>
      <c r="E116" s="21">
        <f t="shared" si="2"/>
        <v>662685</v>
      </c>
      <c r="F116" s="21"/>
      <c r="G116" s="60"/>
      <c r="H116" s="60"/>
    </row>
    <row r="117" spans="1:24" x14ac:dyDescent="0.3">
      <c r="B117" s="50">
        <v>2012</v>
      </c>
      <c r="C117" s="14">
        <v>673544</v>
      </c>
      <c r="D117" s="14">
        <v>869582</v>
      </c>
      <c r="E117" s="21">
        <f t="shared" si="2"/>
        <v>673544</v>
      </c>
      <c r="F117" s="21"/>
      <c r="G117" s="60"/>
      <c r="H117" s="60"/>
    </row>
    <row r="118" spans="1:24" x14ac:dyDescent="0.3">
      <c r="B118" s="50">
        <v>2013</v>
      </c>
      <c r="C118" s="14">
        <v>682069</v>
      </c>
      <c r="D118" s="14">
        <v>893825</v>
      </c>
      <c r="E118" s="21">
        <f t="shared" si="2"/>
        <v>682069</v>
      </c>
      <c r="F118" s="21"/>
      <c r="G118" s="60"/>
      <c r="H118" s="60"/>
    </row>
    <row r="119" spans="1:24" x14ac:dyDescent="0.3">
      <c r="B119" s="50">
        <v>2014</v>
      </c>
      <c r="C119" s="14">
        <v>714927</v>
      </c>
      <c r="D119" s="14">
        <v>868356</v>
      </c>
      <c r="E119" s="21">
        <f t="shared" si="2"/>
        <v>714927</v>
      </c>
      <c r="F119" s="21"/>
      <c r="G119" s="60"/>
      <c r="H119" s="60"/>
    </row>
    <row r="120" spans="1:24" x14ac:dyDescent="0.3">
      <c r="B120" s="50">
        <v>2015</v>
      </c>
      <c r="C120" s="14">
        <v>737575</v>
      </c>
      <c r="D120" s="14">
        <v>925200</v>
      </c>
      <c r="E120" s="21">
        <f t="shared" si="2"/>
        <v>737575</v>
      </c>
      <c r="F120" s="21">
        <v>81787411</v>
      </c>
      <c r="G120" s="60">
        <f t="shared" si="3"/>
        <v>110.88690777209098</v>
      </c>
      <c r="H120" s="59">
        <v>81.099999999999994</v>
      </c>
      <c r="I120">
        <f>C120/F120*1000</f>
        <v>9.0181971892960391</v>
      </c>
    </row>
    <row r="121" spans="1:24" x14ac:dyDescent="0.3">
      <c r="B121" s="50">
        <v>2016</v>
      </c>
      <c r="C121" s="14">
        <v>792131</v>
      </c>
      <c r="D121" s="14">
        <v>910902</v>
      </c>
      <c r="E121" s="21">
        <f t="shared" ref="E121:E124" si="4">C121/(B121-B120)</f>
        <v>792131</v>
      </c>
      <c r="F121" s="21">
        <v>82193768</v>
      </c>
      <c r="G121" s="60">
        <f t="shared" si="3"/>
        <v>103.76284730682173</v>
      </c>
      <c r="H121" s="60"/>
    </row>
    <row r="122" spans="1:24" x14ac:dyDescent="0.3">
      <c r="B122" s="50">
        <v>2017</v>
      </c>
      <c r="C122" s="14">
        <v>784901</v>
      </c>
      <c r="D122" s="14">
        <v>932272</v>
      </c>
      <c r="E122" s="21">
        <f t="shared" si="4"/>
        <v>784901</v>
      </c>
      <c r="F122" s="21">
        <v>82658409</v>
      </c>
      <c r="G122" s="60">
        <f t="shared" si="3"/>
        <v>105.31061751736843</v>
      </c>
      <c r="H122" s="60"/>
    </row>
    <row r="123" spans="1:24" x14ac:dyDescent="0.3">
      <c r="B123" s="50">
        <v>2018</v>
      </c>
      <c r="C123" s="14">
        <v>787541</v>
      </c>
      <c r="D123" s="14">
        <v>954897</v>
      </c>
      <c r="E123" s="21">
        <f t="shared" si="4"/>
        <v>787541</v>
      </c>
      <c r="F123" s="21">
        <v>83124418</v>
      </c>
      <c r="G123" s="60">
        <f t="shared" si="3"/>
        <v>105.54932124168774</v>
      </c>
      <c r="H123" s="60"/>
    </row>
    <row r="124" spans="1:24" x14ac:dyDescent="0.3">
      <c r="B124" s="57">
        <v>2019</v>
      </c>
      <c r="C124" s="58">
        <v>790000</v>
      </c>
      <c r="D124" s="58">
        <v>940000</v>
      </c>
      <c r="E124" s="21">
        <f t="shared" si="4"/>
        <v>790000</v>
      </c>
      <c r="F124" s="21">
        <v>83517045</v>
      </c>
      <c r="G124" s="60">
        <f t="shared" si="3"/>
        <v>105.71777848101266</v>
      </c>
      <c r="H124" s="59">
        <v>81.900000000000006</v>
      </c>
    </row>
    <row r="125" spans="1:24" x14ac:dyDescent="0.3">
      <c r="B125" s="50">
        <v>2020</v>
      </c>
      <c r="C125" s="21"/>
      <c r="D125" s="21"/>
      <c r="E125" s="21"/>
      <c r="F125" s="21">
        <v>83783942</v>
      </c>
      <c r="G125" s="60"/>
      <c r="H125" s="60"/>
    </row>
    <row r="128" spans="1:24" ht="103.2" customHeight="1" x14ac:dyDescent="0.3">
      <c r="A128" s="63" t="s">
        <v>0</v>
      </c>
      <c r="B128" s="63" t="s">
        <v>74</v>
      </c>
      <c r="C128" s="98" t="s">
        <v>75</v>
      </c>
      <c r="D128" s="98"/>
      <c r="E128" s="63" t="s">
        <v>76</v>
      </c>
      <c r="F128" s="98" t="s">
        <v>77</v>
      </c>
      <c r="G128" s="98"/>
      <c r="H128" s="63" t="s">
        <v>78</v>
      </c>
      <c r="I128" s="63" t="s">
        <v>81</v>
      </c>
      <c r="J128" s="63" t="s">
        <v>82</v>
      </c>
      <c r="K128" s="63" t="s">
        <v>79</v>
      </c>
      <c r="L128" s="65" t="s">
        <v>80</v>
      </c>
      <c r="P128" s="50" t="s">
        <v>10</v>
      </c>
      <c r="Q128" s="50" t="s">
        <v>83</v>
      </c>
      <c r="R128" s="79" t="s">
        <v>80</v>
      </c>
      <c r="U128" s="21" t="s">
        <v>10</v>
      </c>
      <c r="V128" s="21" t="s">
        <v>83</v>
      </c>
      <c r="W128" s="80" t="s">
        <v>80</v>
      </c>
      <c r="X128" s="21"/>
    </row>
    <row r="129" spans="1:24" x14ac:dyDescent="0.3">
      <c r="A129" s="99">
        <v>1960</v>
      </c>
      <c r="B129" s="6">
        <v>15</v>
      </c>
      <c r="C129" s="54">
        <v>31.07</v>
      </c>
      <c r="D129" s="54">
        <f>C129*0.001</f>
        <v>3.107E-2</v>
      </c>
      <c r="E129" s="64">
        <f>0.488*D129</f>
        <v>1.5162159999999999E-2</v>
      </c>
      <c r="F129" s="54">
        <v>2527125</v>
      </c>
      <c r="G129" s="21">
        <f>F129/10000000</f>
        <v>0.25271250000000001</v>
      </c>
      <c r="H129" s="21">
        <f>E129*G129</f>
        <v>3.8316673589999998E-3</v>
      </c>
      <c r="I129" s="94">
        <f>SUM(D129:D135)*5</f>
        <v>2.2739499999999997</v>
      </c>
      <c r="J129" s="94">
        <f>2.3</f>
        <v>2.2999999999999998</v>
      </c>
      <c r="K129" s="97">
        <f>SUM(H129:H135)*5</f>
        <v>2.8084592912134001</v>
      </c>
      <c r="L129" s="94">
        <v>1.04</v>
      </c>
      <c r="P129" s="21">
        <v>1960</v>
      </c>
      <c r="Q129" s="21">
        <v>2.2739499999999997</v>
      </c>
      <c r="R129" s="21">
        <v>2.2999999999999998</v>
      </c>
      <c r="U129" s="21">
        <v>1960</v>
      </c>
      <c r="V129" s="21">
        <v>2.9808843223684001</v>
      </c>
      <c r="W129" s="21">
        <v>1.04</v>
      </c>
      <c r="X129" s="54">
        <f>(V129-W129)^(2)</f>
        <v>3.7670319528154432</v>
      </c>
    </row>
    <row r="130" spans="1:24" x14ac:dyDescent="0.3">
      <c r="A130" s="100"/>
      <c r="B130" s="6">
        <v>20</v>
      </c>
      <c r="C130" s="54">
        <v>137.79</v>
      </c>
      <c r="D130" s="54">
        <f t="shared" ref="D130:D141" si="5">C130*0.001</f>
        <v>0.13779</v>
      </c>
      <c r="E130" s="64">
        <f t="shared" ref="E130:E193" si="6">0.488*D130</f>
        <v>6.7241519999999999E-2</v>
      </c>
      <c r="F130" s="54">
        <v>3037855</v>
      </c>
      <c r="G130" s="21">
        <f t="shared" ref="G130:G193" si="7">F130/1000000</f>
        <v>3.037855</v>
      </c>
      <c r="H130" s="21">
        <f t="shared" ref="H130:H193" si="8">E130*G130</f>
        <v>0.20426998773960001</v>
      </c>
      <c r="I130" s="95"/>
      <c r="J130" s="95"/>
      <c r="K130" s="97"/>
      <c r="L130" s="95"/>
      <c r="P130" s="21">
        <v>1965</v>
      </c>
      <c r="Q130" s="21">
        <v>2.4735999999999998</v>
      </c>
      <c r="R130" s="21">
        <v>2.5</v>
      </c>
      <c r="U130" s="21">
        <v>1965</v>
      </c>
      <c r="V130" s="21">
        <v>3.2072221029883998</v>
      </c>
      <c r="W130" s="21">
        <v>1.1499999999999999</v>
      </c>
      <c r="X130" s="54">
        <f t="shared" ref="X130:X140" si="9">(V130-W130)^(2)</f>
        <v>4.232162781024015</v>
      </c>
    </row>
    <row r="131" spans="1:24" x14ac:dyDescent="0.3">
      <c r="A131" s="100"/>
      <c r="B131" s="6">
        <v>25</v>
      </c>
      <c r="C131" s="54">
        <v>140.30000000000001</v>
      </c>
      <c r="D131" s="54">
        <f t="shared" si="5"/>
        <v>0.14030000000000001</v>
      </c>
      <c r="E131" s="64">
        <f t="shared" si="6"/>
        <v>6.8466399999999997E-2</v>
      </c>
      <c r="F131" s="54">
        <v>2503401</v>
      </c>
      <c r="G131" s="21">
        <f t="shared" si="7"/>
        <v>2.5034010000000002</v>
      </c>
      <c r="H131" s="21">
        <f t="shared" si="8"/>
        <v>0.1713988542264</v>
      </c>
      <c r="I131" s="95"/>
      <c r="J131" s="95"/>
      <c r="K131" s="97"/>
      <c r="L131" s="95"/>
      <c r="P131" s="21">
        <v>1970</v>
      </c>
      <c r="Q131" s="21">
        <v>2.3606000000000003</v>
      </c>
      <c r="R131" s="21">
        <v>2.42</v>
      </c>
      <c r="U131" s="21">
        <v>1970</v>
      </c>
      <c r="V131" s="21">
        <v>2.9904951916667994</v>
      </c>
      <c r="W131" s="21">
        <v>1.1100000000000001</v>
      </c>
      <c r="X131" s="54">
        <f t="shared" si="9"/>
        <v>3.5362621658819524</v>
      </c>
    </row>
    <row r="132" spans="1:24" x14ac:dyDescent="0.3">
      <c r="A132" s="100"/>
      <c r="B132" s="6">
        <v>30</v>
      </c>
      <c r="C132" s="54">
        <v>88.84</v>
      </c>
      <c r="D132" s="54">
        <f t="shared" si="5"/>
        <v>8.8840000000000002E-2</v>
      </c>
      <c r="E132" s="64">
        <f>0.488*D132</f>
        <v>4.3353919999999997E-2</v>
      </c>
      <c r="F132" s="54">
        <v>2533237</v>
      </c>
      <c r="G132" s="21">
        <f t="shared" si="7"/>
        <v>2.5332370000000002</v>
      </c>
      <c r="H132" s="21">
        <f t="shared" si="8"/>
        <v>0.10982575423904001</v>
      </c>
      <c r="I132" s="95"/>
      <c r="J132" s="95"/>
      <c r="K132" s="97"/>
      <c r="L132" s="95"/>
      <c r="P132" s="21">
        <v>1975</v>
      </c>
      <c r="Q132" s="21">
        <v>1.7083999999999999</v>
      </c>
      <c r="R132" s="21">
        <v>1.7</v>
      </c>
      <c r="U132" s="21">
        <v>1975</v>
      </c>
      <c r="V132" s="21">
        <v>2.1950969277448</v>
      </c>
      <c r="W132" s="21">
        <v>0.81</v>
      </c>
      <c r="X132" s="54">
        <f t="shared" si="9"/>
        <v>1.9184934992480835</v>
      </c>
    </row>
    <row r="133" spans="1:24" x14ac:dyDescent="0.3">
      <c r="A133" s="100"/>
      <c r="B133" s="6">
        <v>35</v>
      </c>
      <c r="C133" s="54">
        <v>43.94</v>
      </c>
      <c r="D133" s="54">
        <f t="shared" si="5"/>
        <v>4.394E-2</v>
      </c>
      <c r="E133" s="64">
        <f t="shared" si="6"/>
        <v>2.1442719999999998E-2</v>
      </c>
      <c r="F133" s="54">
        <v>2774271</v>
      </c>
      <c r="G133" s="21">
        <f t="shared" si="7"/>
        <v>2.7742710000000002</v>
      </c>
      <c r="H133" s="21">
        <f t="shared" si="8"/>
        <v>5.9487916257120001E-2</v>
      </c>
      <c r="I133" s="95"/>
      <c r="J133" s="95"/>
      <c r="K133" s="97"/>
      <c r="L133" s="95"/>
      <c r="P133" s="21">
        <v>1980</v>
      </c>
      <c r="Q133" s="21">
        <v>1.508</v>
      </c>
      <c r="R133" s="21">
        <v>1.52</v>
      </c>
      <c r="U133" s="21">
        <v>1980</v>
      </c>
      <c r="V133" s="21">
        <v>2.0317702888940001</v>
      </c>
      <c r="W133" s="21">
        <v>0.72</v>
      </c>
      <c r="X133" s="54">
        <f t="shared" si="9"/>
        <v>1.7207412908250486</v>
      </c>
    </row>
    <row r="134" spans="1:24" x14ac:dyDescent="0.3">
      <c r="A134" s="100"/>
      <c r="B134" s="6">
        <v>40</v>
      </c>
      <c r="C134" s="54">
        <v>12.09</v>
      </c>
      <c r="D134" s="54">
        <f t="shared" si="5"/>
        <v>1.209E-2</v>
      </c>
      <c r="E134" s="64">
        <f t="shared" si="6"/>
        <v>5.8999199999999995E-3</v>
      </c>
      <c r="F134" s="54">
        <v>1997689</v>
      </c>
      <c r="G134" s="21">
        <f t="shared" si="7"/>
        <v>1.997689</v>
      </c>
      <c r="H134" s="21">
        <f t="shared" si="8"/>
        <v>1.1786205284879999E-2</v>
      </c>
      <c r="I134" s="95"/>
      <c r="J134" s="95"/>
      <c r="K134" s="97"/>
      <c r="L134" s="95"/>
      <c r="P134" s="21">
        <v>1985</v>
      </c>
      <c r="Q134" s="21">
        <v>1.4637</v>
      </c>
      <c r="R134" s="21">
        <v>1.5</v>
      </c>
      <c r="U134" s="21">
        <v>1985</v>
      </c>
      <c r="V134" s="21">
        <v>2.1094269347419998</v>
      </c>
      <c r="W134" s="21">
        <v>0.7</v>
      </c>
      <c r="X134" s="54">
        <f t="shared" si="9"/>
        <v>1.9864842843762296</v>
      </c>
    </row>
    <row r="135" spans="1:24" x14ac:dyDescent="0.3">
      <c r="A135" s="101"/>
      <c r="B135" s="6">
        <v>45</v>
      </c>
      <c r="C135" s="54">
        <v>0.76</v>
      </c>
      <c r="D135" s="54">
        <f t="shared" si="5"/>
        <v>7.6000000000000004E-4</v>
      </c>
      <c r="E135" s="64">
        <f t="shared" si="6"/>
        <v>3.7088000000000003E-4</v>
      </c>
      <c r="F135" s="54">
        <v>2942928</v>
      </c>
      <c r="G135" s="21">
        <f t="shared" si="7"/>
        <v>2.9429280000000002</v>
      </c>
      <c r="H135" s="21">
        <f t="shared" si="8"/>
        <v>1.0914731366400002E-3</v>
      </c>
      <c r="I135" s="96"/>
      <c r="J135" s="96"/>
      <c r="K135" s="97"/>
      <c r="L135" s="96"/>
      <c r="P135" s="21">
        <v>1990</v>
      </c>
      <c r="Q135" s="21">
        <v>1.4295000000000002</v>
      </c>
      <c r="R135" s="21">
        <v>1.4</v>
      </c>
      <c r="U135" s="21">
        <v>1990</v>
      </c>
      <c r="V135" s="21">
        <v>2.1538128129943996</v>
      </c>
      <c r="W135" s="21">
        <v>0.69</v>
      </c>
      <c r="X135" s="54">
        <f t="shared" si="9"/>
        <v>2.1427479514865775</v>
      </c>
    </row>
    <row r="136" spans="1:24" x14ac:dyDescent="0.3">
      <c r="A136" s="94">
        <v>1965</v>
      </c>
      <c r="B136" s="6">
        <v>15</v>
      </c>
      <c r="C136" s="66">
        <v>42.4</v>
      </c>
      <c r="D136" s="54">
        <f t="shared" si="5"/>
        <v>4.24E-2</v>
      </c>
      <c r="E136" s="64">
        <f t="shared" si="6"/>
        <v>2.06912E-2</v>
      </c>
      <c r="F136" s="21">
        <v>2316293</v>
      </c>
      <c r="G136" s="21">
        <f t="shared" si="7"/>
        <v>2.3162929999999999</v>
      </c>
      <c r="H136" s="21">
        <f t="shared" si="8"/>
        <v>4.79268817216E-2</v>
      </c>
      <c r="I136" s="94">
        <f>SUM(D136:D142)*5</f>
        <v>2.4735999999999998</v>
      </c>
      <c r="J136" s="94">
        <f>2.5</f>
        <v>2.5</v>
      </c>
      <c r="K136" s="97">
        <f>SUM(H136:H142)*5</f>
        <v>3.2072221029883998</v>
      </c>
      <c r="L136" s="94">
        <v>1.1499999999999999</v>
      </c>
      <c r="P136" s="21">
        <v>1995</v>
      </c>
      <c r="Q136" s="21">
        <v>1.3007499999999999</v>
      </c>
      <c r="R136" s="21">
        <v>1.3</v>
      </c>
      <c r="U136" s="21">
        <v>1995</v>
      </c>
      <c r="V136" s="21">
        <v>1.9163931139404</v>
      </c>
      <c r="W136" s="21">
        <v>0.63</v>
      </c>
      <c r="X136" s="54">
        <f t="shared" si="9"/>
        <v>1.6548072435932792</v>
      </c>
    </row>
    <row r="137" spans="1:24" x14ac:dyDescent="0.3">
      <c r="A137" s="95"/>
      <c r="B137" s="6">
        <v>20</v>
      </c>
      <c r="C137" s="66">
        <v>153.66999999999999</v>
      </c>
      <c r="D137" s="54">
        <f t="shared" si="5"/>
        <v>0.15367</v>
      </c>
      <c r="E137" s="64">
        <f t="shared" si="6"/>
        <v>7.4990959999999995E-2</v>
      </c>
      <c r="F137" s="21">
        <v>2565007</v>
      </c>
      <c r="G137" s="21">
        <f t="shared" si="7"/>
        <v>2.565007</v>
      </c>
      <c r="H137" s="21">
        <f t="shared" si="8"/>
        <v>0.19235233733672</v>
      </c>
      <c r="I137" s="95"/>
      <c r="J137" s="95"/>
      <c r="K137" s="97"/>
      <c r="L137" s="95"/>
      <c r="P137" s="21">
        <v>2000</v>
      </c>
      <c r="Q137" s="21">
        <v>1.34565</v>
      </c>
      <c r="R137" s="21">
        <v>1.32</v>
      </c>
      <c r="U137" s="21">
        <v>2000</v>
      </c>
      <c r="V137" s="21">
        <v>1.7881620399707998</v>
      </c>
      <c r="W137" s="21">
        <v>0.65</v>
      </c>
      <c r="X137" s="54">
        <f t="shared" si="9"/>
        <v>1.2954128292304927</v>
      </c>
    </row>
    <row r="138" spans="1:24" x14ac:dyDescent="0.3">
      <c r="A138" s="95"/>
      <c r="B138" s="6">
        <v>25</v>
      </c>
      <c r="C138" s="66">
        <v>151.55000000000001</v>
      </c>
      <c r="D138" s="54">
        <f t="shared" si="5"/>
        <v>0.15155000000000002</v>
      </c>
      <c r="E138" s="64">
        <f t="shared" si="6"/>
        <v>7.3956400000000005E-2</v>
      </c>
      <c r="F138" s="21">
        <v>3008993</v>
      </c>
      <c r="G138" s="21">
        <f t="shared" si="7"/>
        <v>3.0089929999999998</v>
      </c>
      <c r="H138" s="21">
        <f t="shared" si="8"/>
        <v>0.22253428990519999</v>
      </c>
      <c r="I138" s="95"/>
      <c r="J138" s="95"/>
      <c r="K138" s="97"/>
      <c r="L138" s="95"/>
      <c r="P138" s="21">
        <v>2005</v>
      </c>
      <c r="Q138" s="21">
        <v>1.3513500000000001</v>
      </c>
      <c r="R138" s="21">
        <v>1.4</v>
      </c>
      <c r="U138" s="21">
        <v>2005</v>
      </c>
      <c r="V138" s="21">
        <v>1.6680457116260001</v>
      </c>
      <c r="W138" s="21">
        <v>0.65</v>
      </c>
      <c r="X138" s="54">
        <f t="shared" si="9"/>
        <v>1.0364170709600893</v>
      </c>
    </row>
    <row r="139" spans="1:24" x14ac:dyDescent="0.3">
      <c r="A139" s="95"/>
      <c r="B139" s="6">
        <v>30</v>
      </c>
      <c r="C139" s="66">
        <v>91.51</v>
      </c>
      <c r="D139" s="54">
        <f t="shared" si="5"/>
        <v>9.1510000000000008E-2</v>
      </c>
      <c r="E139" s="64">
        <f t="shared" si="6"/>
        <v>4.4656880000000003E-2</v>
      </c>
      <c r="F139" s="21">
        <v>2457407</v>
      </c>
      <c r="G139" s="21">
        <f t="shared" si="7"/>
        <v>2.4574069999999999</v>
      </c>
      <c r="H139" s="21">
        <f t="shared" si="8"/>
        <v>0.10974012951016</v>
      </c>
      <c r="I139" s="95"/>
      <c r="J139" s="95"/>
      <c r="K139" s="97"/>
      <c r="L139" s="95"/>
      <c r="P139" s="21">
        <v>2010</v>
      </c>
      <c r="Q139" s="21">
        <v>1.3623499999999999</v>
      </c>
      <c r="R139" s="21">
        <v>1.4</v>
      </c>
      <c r="U139" s="21">
        <v>2010</v>
      </c>
      <c r="V139" s="21">
        <v>1.6014134341280002</v>
      </c>
      <c r="W139" s="21">
        <v>0.66</v>
      </c>
      <c r="X139" s="54">
        <f t="shared" si="9"/>
        <v>0.88625925395667449</v>
      </c>
    </row>
    <row r="140" spans="1:24" x14ac:dyDescent="0.3">
      <c r="A140" s="95"/>
      <c r="B140" s="6">
        <v>35</v>
      </c>
      <c r="C140" s="66">
        <v>43.23</v>
      </c>
      <c r="D140" s="54">
        <f t="shared" si="5"/>
        <v>4.3229999999999998E-2</v>
      </c>
      <c r="E140" s="64">
        <f t="shared" si="6"/>
        <v>2.1096239999999999E-2</v>
      </c>
      <c r="F140" s="21">
        <v>2500514</v>
      </c>
      <c r="G140" s="21">
        <f t="shared" si="7"/>
        <v>2.5005139999999999</v>
      </c>
      <c r="H140" s="21">
        <f t="shared" si="8"/>
        <v>5.2751443467359993E-2</v>
      </c>
      <c r="I140" s="95"/>
      <c r="J140" s="95"/>
      <c r="K140" s="97"/>
      <c r="L140" s="95"/>
      <c r="P140" s="21">
        <v>2015</v>
      </c>
      <c r="Q140" s="21">
        <v>1.427</v>
      </c>
      <c r="R140" s="21">
        <v>1.4</v>
      </c>
      <c r="U140" s="21">
        <v>2015</v>
      </c>
      <c r="V140" s="21">
        <v>1.6968057647304</v>
      </c>
      <c r="W140" s="21">
        <v>0.69</v>
      </c>
      <c r="X140" s="54">
        <f t="shared" si="9"/>
        <v>1.0136578478943656</v>
      </c>
    </row>
    <row r="141" spans="1:24" x14ac:dyDescent="0.3">
      <c r="A141" s="95"/>
      <c r="B141" s="6">
        <v>40</v>
      </c>
      <c r="C141" s="66">
        <v>11.72</v>
      </c>
      <c r="D141" s="54">
        <f t="shared" si="5"/>
        <v>1.1720000000000001E-2</v>
      </c>
      <c r="E141" s="64">
        <f t="shared" si="6"/>
        <v>5.7193600000000006E-3</v>
      </c>
      <c r="F141" s="21">
        <v>2714742</v>
      </c>
      <c r="G141" s="21">
        <f t="shared" si="7"/>
        <v>2.7147420000000002</v>
      </c>
      <c r="H141" s="21">
        <f t="shared" si="8"/>
        <v>1.5526586805120002E-2</v>
      </c>
      <c r="I141" s="95"/>
      <c r="J141" s="95"/>
      <c r="K141" s="97"/>
      <c r="L141" s="95"/>
    </row>
    <row r="142" spans="1:24" x14ac:dyDescent="0.3">
      <c r="A142" s="96"/>
      <c r="B142" s="6">
        <v>45</v>
      </c>
      <c r="C142" s="66">
        <v>0.64</v>
      </c>
      <c r="D142" s="54">
        <f>C142*0.001</f>
        <v>6.4000000000000005E-4</v>
      </c>
      <c r="E142" s="64">
        <f t="shared" si="6"/>
        <v>3.1232000000000005E-4</v>
      </c>
      <c r="F142" s="21">
        <v>1961936</v>
      </c>
      <c r="G142" s="21">
        <f t="shared" si="7"/>
        <v>1.9619359999999999</v>
      </c>
      <c r="H142" s="21">
        <f t="shared" si="8"/>
        <v>6.1275185152000005E-4</v>
      </c>
      <c r="I142" s="96"/>
      <c r="J142" s="96"/>
      <c r="K142" s="97"/>
      <c r="L142" s="96"/>
      <c r="P142" t="s">
        <v>86</v>
      </c>
      <c r="U142" t="s">
        <v>86</v>
      </c>
    </row>
    <row r="143" spans="1:24" ht="15" thickBot="1" x14ac:dyDescent="0.35">
      <c r="A143" s="94">
        <v>1970</v>
      </c>
      <c r="B143" s="6">
        <v>15</v>
      </c>
      <c r="C143" s="66">
        <v>49.15</v>
      </c>
      <c r="D143" s="54">
        <f t="shared" ref="D143:D206" si="10">C143*0.001</f>
        <v>4.9149999999999999E-2</v>
      </c>
      <c r="E143" s="64">
        <f t="shared" si="6"/>
        <v>2.3985199999999998E-2</v>
      </c>
      <c r="F143" s="21">
        <v>2599770</v>
      </c>
      <c r="G143" s="21">
        <f t="shared" si="7"/>
        <v>2.5997699999999999</v>
      </c>
      <c r="H143" s="21">
        <f t="shared" si="8"/>
        <v>6.2356003403999993E-2</v>
      </c>
      <c r="I143" s="94">
        <f>SUM(D143:D149)*5</f>
        <v>2.3606000000000003</v>
      </c>
      <c r="J143" s="94">
        <f>2.42</f>
        <v>2.42</v>
      </c>
      <c r="K143" s="97">
        <f>SUM(H143:H149)*5</f>
        <v>2.9904951916667994</v>
      </c>
      <c r="L143" s="94">
        <v>1.1100000000000001</v>
      </c>
    </row>
    <row r="144" spans="1:24" x14ac:dyDescent="0.3">
      <c r="A144" s="95"/>
      <c r="B144" s="6">
        <v>20</v>
      </c>
      <c r="C144" s="66">
        <v>155.32</v>
      </c>
      <c r="D144" s="54">
        <f t="shared" si="10"/>
        <v>0.15531999999999999</v>
      </c>
      <c r="E144" s="64">
        <f t="shared" si="6"/>
        <v>7.5796159999999987E-2</v>
      </c>
      <c r="F144" s="21">
        <v>2357107</v>
      </c>
      <c r="G144" s="21">
        <f t="shared" si="7"/>
        <v>2.3571070000000001</v>
      </c>
      <c r="H144" s="21">
        <f t="shared" si="8"/>
        <v>0.17865965930911998</v>
      </c>
      <c r="I144" s="95"/>
      <c r="J144" s="95"/>
      <c r="K144" s="97"/>
      <c r="L144" s="95"/>
      <c r="P144" s="72" t="s">
        <v>87</v>
      </c>
      <c r="Q144" s="72"/>
      <c r="U144" s="72" t="s">
        <v>87</v>
      </c>
      <c r="V144" s="72"/>
    </row>
    <row r="145" spans="1:31" x14ac:dyDescent="0.3">
      <c r="A145" s="95"/>
      <c r="B145" s="6">
        <v>25</v>
      </c>
      <c r="C145" s="66">
        <v>136.4</v>
      </c>
      <c r="D145" s="54">
        <f t="shared" si="10"/>
        <v>0.13640000000000002</v>
      </c>
      <c r="E145" s="64">
        <f t="shared" si="6"/>
        <v>6.6563200000000003E-2</v>
      </c>
      <c r="F145" s="21">
        <v>2642876</v>
      </c>
      <c r="G145" s="21">
        <f t="shared" si="7"/>
        <v>2.6428759999999998</v>
      </c>
      <c r="H145" s="21">
        <f t="shared" si="8"/>
        <v>0.17591828376319998</v>
      </c>
      <c r="I145" s="95"/>
      <c r="J145" s="95"/>
      <c r="K145" s="97"/>
      <c r="L145" s="95"/>
      <c r="P145" s="69" t="s">
        <v>88</v>
      </c>
      <c r="Q145" s="69">
        <v>0.99810007107000343</v>
      </c>
      <c r="U145" s="69" t="s">
        <v>88</v>
      </c>
      <c r="V145" s="69">
        <v>0.9623571263914712</v>
      </c>
    </row>
    <row r="146" spans="1:31" x14ac:dyDescent="0.3">
      <c r="A146" s="95"/>
      <c r="B146" s="6">
        <v>30</v>
      </c>
      <c r="C146" s="66">
        <v>82.65</v>
      </c>
      <c r="D146" s="54">
        <f t="shared" si="10"/>
        <v>8.2650000000000001E-2</v>
      </c>
      <c r="E146" s="64">
        <f t="shared" si="6"/>
        <v>4.03332E-2</v>
      </c>
      <c r="F146" s="21">
        <v>3040616</v>
      </c>
      <c r="G146" s="21">
        <f t="shared" si="7"/>
        <v>3.040616</v>
      </c>
      <c r="H146" s="21">
        <f t="shared" si="8"/>
        <v>0.1226377732512</v>
      </c>
      <c r="I146" s="95"/>
      <c r="J146" s="95"/>
      <c r="K146" s="97"/>
      <c r="L146" s="95"/>
      <c r="P146" s="69" t="s">
        <v>89</v>
      </c>
      <c r="Q146" s="69">
        <v>0.99620375186994581</v>
      </c>
      <c r="U146" s="69" t="s">
        <v>89</v>
      </c>
      <c r="V146" s="69">
        <v>0.92613123871644998</v>
      </c>
    </row>
    <row r="147" spans="1:31" x14ac:dyDescent="0.3">
      <c r="A147" s="95"/>
      <c r="B147" s="6">
        <v>35</v>
      </c>
      <c r="C147" s="66">
        <v>38.36</v>
      </c>
      <c r="D147" s="54">
        <f t="shared" si="10"/>
        <v>3.8359999999999998E-2</v>
      </c>
      <c r="E147" s="64">
        <f t="shared" si="6"/>
        <v>1.8719679999999999E-2</v>
      </c>
      <c r="F147" s="21">
        <v>2450862</v>
      </c>
      <c r="G147" s="21">
        <f t="shared" si="7"/>
        <v>2.4508619999999999</v>
      </c>
      <c r="H147" s="21">
        <f t="shared" si="8"/>
        <v>4.5879352364159992E-2</v>
      </c>
      <c r="I147" s="95"/>
      <c r="J147" s="95"/>
      <c r="K147" s="97"/>
      <c r="L147" s="95"/>
      <c r="P147" s="69" t="s">
        <v>90</v>
      </c>
      <c r="Q147" s="69">
        <v>0.99582412705694046</v>
      </c>
      <c r="U147" s="69" t="s">
        <v>90</v>
      </c>
      <c r="V147" s="69">
        <v>0.91874436258809489</v>
      </c>
    </row>
    <row r="148" spans="1:31" x14ac:dyDescent="0.3">
      <c r="A148" s="95"/>
      <c r="B148" s="6">
        <v>40</v>
      </c>
      <c r="C148" s="66">
        <v>9.67</v>
      </c>
      <c r="D148" s="54">
        <f t="shared" si="10"/>
        <v>9.6699999999999998E-3</v>
      </c>
      <c r="E148" s="64">
        <f t="shared" si="6"/>
        <v>4.7189599999999995E-3</v>
      </c>
      <c r="F148" s="21">
        <v>2521321</v>
      </c>
      <c r="G148" s="21">
        <f t="shared" si="7"/>
        <v>2.5213209999999999</v>
      </c>
      <c r="H148" s="21">
        <f t="shared" si="8"/>
        <v>1.1898012946159999E-2</v>
      </c>
      <c r="I148" s="95"/>
      <c r="J148" s="95"/>
      <c r="K148" s="97"/>
      <c r="L148" s="95"/>
      <c r="P148" s="69" t="s">
        <v>91</v>
      </c>
      <c r="Q148" s="69">
        <v>2.8317219142789115E-2</v>
      </c>
      <c r="U148" s="69" t="s">
        <v>91</v>
      </c>
      <c r="V148" s="69">
        <v>0.15922341607034682</v>
      </c>
    </row>
    <row r="149" spans="1:31" ht="15" thickBot="1" x14ac:dyDescent="0.35">
      <c r="A149" s="96"/>
      <c r="B149" s="6">
        <v>45</v>
      </c>
      <c r="C149" s="66">
        <v>0.56999999999999995</v>
      </c>
      <c r="D149" s="54">
        <f t="shared" si="10"/>
        <v>5.6999999999999998E-4</v>
      </c>
      <c r="E149" s="64">
        <f t="shared" si="6"/>
        <v>2.7816000000000001E-4</v>
      </c>
      <c r="F149" s="21">
        <v>2696122</v>
      </c>
      <c r="G149" s="21">
        <f t="shared" si="7"/>
        <v>2.6961219999999999</v>
      </c>
      <c r="H149" s="21">
        <f t="shared" si="8"/>
        <v>7.4995329552E-4</v>
      </c>
      <c r="I149" s="96"/>
      <c r="J149" s="96"/>
      <c r="K149" s="97"/>
      <c r="L149" s="96"/>
      <c r="P149" s="71" t="s">
        <v>92</v>
      </c>
      <c r="Q149" s="71">
        <v>12</v>
      </c>
      <c r="U149" s="71" t="s">
        <v>92</v>
      </c>
      <c r="V149" s="71">
        <v>12</v>
      </c>
    </row>
    <row r="150" spans="1:31" x14ac:dyDescent="0.3">
      <c r="A150" s="94">
        <v>1975</v>
      </c>
      <c r="B150" s="6">
        <v>15</v>
      </c>
      <c r="C150" s="66">
        <v>42.28</v>
      </c>
      <c r="D150" s="67">
        <f t="shared" si="10"/>
        <v>4.2280000000000005E-2</v>
      </c>
      <c r="E150" s="64">
        <f t="shared" si="6"/>
        <v>2.0632640000000001E-2</v>
      </c>
      <c r="F150" s="21">
        <v>2873744</v>
      </c>
      <c r="G150" s="21">
        <f t="shared" si="7"/>
        <v>2.8737439999999999</v>
      </c>
      <c r="H150" s="21">
        <f t="shared" si="8"/>
        <v>5.929292540416E-2</v>
      </c>
      <c r="I150" s="94">
        <f>SUM(D150:D156)*5</f>
        <v>1.7083999999999999</v>
      </c>
      <c r="J150" s="94">
        <f>1.7</f>
        <v>1.7</v>
      </c>
      <c r="K150" s="97">
        <f>SUM(H150:H156)*5</f>
        <v>2.1950969277448</v>
      </c>
      <c r="L150" s="94">
        <v>0.81</v>
      </c>
    </row>
    <row r="151" spans="1:31" x14ac:dyDescent="0.3">
      <c r="A151" s="95"/>
      <c r="B151" s="6">
        <v>20</v>
      </c>
      <c r="C151" s="66">
        <v>117.13</v>
      </c>
      <c r="D151" s="67">
        <f t="shared" si="10"/>
        <v>0.11713</v>
      </c>
      <c r="E151" s="64">
        <f t="shared" si="6"/>
        <v>5.7159439999999999E-2</v>
      </c>
      <c r="F151" s="21">
        <v>2645130</v>
      </c>
      <c r="G151" s="21">
        <f t="shared" si="7"/>
        <v>2.64513</v>
      </c>
      <c r="H151" s="21">
        <f t="shared" si="8"/>
        <v>0.15119414952720001</v>
      </c>
      <c r="I151" s="95"/>
      <c r="J151" s="95"/>
      <c r="K151" s="97"/>
      <c r="L151" s="95"/>
      <c r="O151" s="5"/>
      <c r="P151" s="5"/>
      <c r="Q151" s="5"/>
      <c r="R151" s="5"/>
      <c r="S151" s="5"/>
      <c r="T151" s="5"/>
      <c r="U151" s="93" t="s">
        <v>70</v>
      </c>
      <c r="V151" s="93"/>
      <c r="W151" s="78">
        <f>SUM(X129:X140)^(1/2)*12/SUM(W129:W140)</f>
        <v>6.3398042182220413</v>
      </c>
      <c r="X151" s="5"/>
      <c r="Y151" s="5"/>
      <c r="Z151" s="5"/>
      <c r="AA151" s="5"/>
      <c r="AB151" s="5"/>
      <c r="AC151" s="5"/>
      <c r="AD151" s="5"/>
      <c r="AE151" s="5"/>
    </row>
    <row r="152" spans="1:31" x14ac:dyDescent="0.3">
      <c r="A152" s="95"/>
      <c r="B152" s="6">
        <v>25</v>
      </c>
      <c r="C152" s="66">
        <v>97.19</v>
      </c>
      <c r="D152" s="67">
        <f t="shared" si="10"/>
        <v>9.7189999999999999E-2</v>
      </c>
      <c r="E152" s="64">
        <f t="shared" si="6"/>
        <v>4.7428720000000001E-2</v>
      </c>
      <c r="F152" s="21">
        <v>2399792</v>
      </c>
      <c r="G152" s="21">
        <f t="shared" si="7"/>
        <v>2.3997920000000001</v>
      </c>
      <c r="H152" s="21">
        <f t="shared" si="8"/>
        <v>0.11381906282624001</v>
      </c>
      <c r="I152" s="95"/>
      <c r="J152" s="95"/>
      <c r="K152" s="97"/>
      <c r="L152" s="95"/>
      <c r="O152" s="5"/>
      <c r="P152" s="73"/>
      <c r="Q152" s="73"/>
      <c r="R152" s="73"/>
      <c r="S152" s="73"/>
      <c r="T152" s="73"/>
      <c r="U152" s="73"/>
      <c r="V152" s="73"/>
      <c r="W152" s="73"/>
      <c r="X152" s="73"/>
      <c r="Y152" s="73"/>
      <c r="Z152" s="73"/>
      <c r="AA152" s="5"/>
      <c r="AB152" s="5"/>
      <c r="AC152" s="5"/>
      <c r="AD152" s="5"/>
      <c r="AE152" s="5"/>
    </row>
    <row r="153" spans="1:31" x14ac:dyDescent="0.3">
      <c r="A153" s="95"/>
      <c r="B153" s="6">
        <v>30</v>
      </c>
      <c r="C153" s="66">
        <v>53.51</v>
      </c>
      <c r="D153" s="67">
        <f t="shared" si="10"/>
        <v>5.3510000000000002E-2</v>
      </c>
      <c r="E153" s="64">
        <f t="shared" si="6"/>
        <v>2.6112880000000002E-2</v>
      </c>
      <c r="F153" s="21">
        <v>2674542</v>
      </c>
      <c r="G153" s="21">
        <f t="shared" si="7"/>
        <v>2.6745420000000002</v>
      </c>
      <c r="H153" s="21">
        <f t="shared" si="8"/>
        <v>6.9839994300960009E-2</v>
      </c>
      <c r="I153" s="95"/>
      <c r="J153" s="95"/>
      <c r="K153" s="97"/>
      <c r="L153" s="95"/>
      <c r="O153" s="5"/>
      <c r="P153" s="69"/>
      <c r="Q153" s="69"/>
      <c r="R153" s="69"/>
      <c r="S153" s="69"/>
      <c r="T153" s="69"/>
      <c r="U153" s="69"/>
      <c r="V153" s="69"/>
      <c r="W153" s="69"/>
      <c r="X153" s="69"/>
      <c r="Y153" s="69"/>
      <c r="Z153" s="5"/>
      <c r="AA153" s="5"/>
      <c r="AB153" s="5"/>
      <c r="AC153" s="5"/>
      <c r="AD153" s="5"/>
    </row>
    <row r="154" spans="1:31" x14ac:dyDescent="0.3">
      <c r="A154" s="95"/>
      <c r="B154" s="6">
        <v>35</v>
      </c>
      <c r="C154" s="66">
        <v>24.62</v>
      </c>
      <c r="D154" s="67">
        <f t="shared" si="10"/>
        <v>2.4620000000000003E-2</v>
      </c>
      <c r="E154" s="64">
        <f t="shared" si="6"/>
        <v>1.2014560000000001E-2</v>
      </c>
      <c r="F154" s="21">
        <v>3046601</v>
      </c>
      <c r="G154" s="21">
        <f t="shared" si="7"/>
        <v>3.0466009999999999</v>
      </c>
      <c r="H154" s="21">
        <f t="shared" si="8"/>
        <v>3.6603570510559999E-2</v>
      </c>
      <c r="I154" s="95"/>
      <c r="J154" s="95"/>
      <c r="K154" s="97"/>
      <c r="L154" s="95"/>
      <c r="O154" s="5"/>
      <c r="P154" s="69"/>
      <c r="Q154" s="69"/>
      <c r="R154" s="69"/>
      <c r="S154" s="69"/>
      <c r="T154" s="69"/>
      <c r="U154" s="69"/>
      <c r="V154" s="69"/>
      <c r="W154" s="69"/>
      <c r="X154" s="69"/>
      <c r="Y154" s="69"/>
      <c r="Z154" s="69"/>
      <c r="AA154" s="5"/>
      <c r="AB154" s="5"/>
      <c r="AC154" s="5"/>
      <c r="AD154" s="5"/>
      <c r="AE154" s="5"/>
    </row>
    <row r="155" spans="1:31" x14ac:dyDescent="0.3">
      <c r="A155" s="95"/>
      <c r="B155" s="6">
        <v>40</v>
      </c>
      <c r="C155" s="66">
        <v>6.57</v>
      </c>
      <c r="D155" s="67">
        <f t="shared" si="10"/>
        <v>6.5700000000000003E-3</v>
      </c>
      <c r="E155" s="64">
        <f t="shared" si="6"/>
        <v>3.20616E-3</v>
      </c>
      <c r="F155" s="21">
        <v>2435242</v>
      </c>
      <c r="G155" s="21">
        <f t="shared" si="7"/>
        <v>2.4352420000000001</v>
      </c>
      <c r="H155" s="21">
        <f t="shared" si="8"/>
        <v>7.8077754907200005E-3</v>
      </c>
      <c r="I155" s="95"/>
      <c r="J155" s="95"/>
      <c r="K155" s="97"/>
      <c r="L155" s="95"/>
      <c r="O155" s="5"/>
      <c r="P155" s="69"/>
      <c r="Q155" s="69"/>
      <c r="R155" s="69"/>
      <c r="S155" s="69"/>
      <c r="T155" s="69"/>
      <c r="U155" s="69"/>
      <c r="V155" s="69"/>
      <c r="W155" s="69"/>
      <c r="X155" s="69"/>
      <c r="Y155" s="69"/>
      <c r="Z155" s="69"/>
      <c r="AA155" s="5"/>
      <c r="AB155" s="5"/>
      <c r="AC155" s="5"/>
      <c r="AD155" s="5"/>
      <c r="AE155" s="5"/>
    </row>
    <row r="156" spans="1:31" x14ac:dyDescent="0.3">
      <c r="A156" s="96"/>
      <c r="B156" s="6">
        <v>45</v>
      </c>
      <c r="C156" s="66">
        <v>0.38</v>
      </c>
      <c r="D156" s="67">
        <f t="shared" si="10"/>
        <v>3.8000000000000002E-4</v>
      </c>
      <c r="E156" s="64">
        <f t="shared" si="6"/>
        <v>1.8544000000000001E-4</v>
      </c>
      <c r="F156" s="21">
        <v>2490873</v>
      </c>
      <c r="G156" s="21">
        <f t="shared" si="7"/>
        <v>2.4908730000000001</v>
      </c>
      <c r="H156" s="21">
        <f t="shared" si="8"/>
        <v>4.6190748912000004E-4</v>
      </c>
      <c r="I156" s="96"/>
      <c r="J156" s="96"/>
      <c r="K156" s="97"/>
      <c r="L156" s="96"/>
      <c r="O156" s="5"/>
      <c r="P156" s="5"/>
      <c r="Q156" s="5"/>
      <c r="R156" s="5"/>
      <c r="S156" s="5"/>
      <c r="T156" s="5"/>
      <c r="U156" s="5"/>
      <c r="V156" s="5"/>
      <c r="W156" s="5"/>
      <c r="X156" s="5"/>
      <c r="Y156" s="5"/>
      <c r="Z156" s="5"/>
      <c r="AA156" s="5"/>
      <c r="AB156" s="5"/>
      <c r="AC156" s="5"/>
      <c r="AD156" s="5"/>
      <c r="AE156" s="5"/>
    </row>
    <row r="157" spans="1:31" x14ac:dyDescent="0.3">
      <c r="A157" s="94">
        <v>1980</v>
      </c>
      <c r="B157" s="6">
        <v>15</v>
      </c>
      <c r="C157" s="21">
        <v>29.62</v>
      </c>
      <c r="D157" s="67">
        <f t="shared" si="10"/>
        <v>2.962E-2</v>
      </c>
      <c r="E157" s="64">
        <f t="shared" si="6"/>
        <v>1.445456E-2</v>
      </c>
      <c r="F157" s="21">
        <v>3211196</v>
      </c>
      <c r="G157" s="68">
        <f t="shared" si="7"/>
        <v>3.2111960000000002</v>
      </c>
      <c r="H157" s="21">
        <f t="shared" si="8"/>
        <v>4.6416425253760003E-2</v>
      </c>
      <c r="I157" s="94">
        <f>SUM(D157:D163)*5</f>
        <v>1.508</v>
      </c>
      <c r="J157" s="94">
        <f>1.52</f>
        <v>1.52</v>
      </c>
      <c r="K157" s="97">
        <f>SUM(H157:H163)*5</f>
        <v>2.0317702888940001</v>
      </c>
      <c r="L157" s="94">
        <v>0.72</v>
      </c>
      <c r="O157" s="5"/>
      <c r="P157" s="73"/>
      <c r="Q157" s="73"/>
      <c r="R157" s="73"/>
      <c r="S157" s="73"/>
      <c r="T157" s="73"/>
      <c r="U157" s="5"/>
      <c r="V157" s="5"/>
      <c r="W157" s="5"/>
      <c r="X157" s="5"/>
      <c r="Y157" s="5"/>
      <c r="Z157" s="5"/>
      <c r="AA157" s="5"/>
      <c r="AB157" s="5"/>
      <c r="AC157" s="5"/>
      <c r="AD157" s="5"/>
      <c r="AE157" s="5"/>
    </row>
    <row r="158" spans="1:31" x14ac:dyDescent="0.3">
      <c r="A158" s="95"/>
      <c r="B158" s="6">
        <v>20</v>
      </c>
      <c r="C158" s="21">
        <v>106.32</v>
      </c>
      <c r="D158" s="67">
        <f t="shared" si="10"/>
        <v>0.10632</v>
      </c>
      <c r="E158" s="64">
        <f t="shared" si="6"/>
        <v>5.1884159999999999E-2</v>
      </c>
      <c r="F158" s="21">
        <v>2917975</v>
      </c>
      <c r="G158" s="68">
        <f t="shared" si="7"/>
        <v>2.9179750000000002</v>
      </c>
      <c r="H158" s="21">
        <f t="shared" si="8"/>
        <v>0.15139668177600002</v>
      </c>
      <c r="I158" s="95"/>
      <c r="J158" s="95"/>
      <c r="K158" s="97"/>
      <c r="L158" s="95"/>
      <c r="O158" s="5"/>
      <c r="P158" s="69"/>
      <c r="Q158" s="69"/>
      <c r="R158" s="69"/>
      <c r="S158" s="69"/>
      <c r="T158" s="69"/>
      <c r="U158" s="5"/>
      <c r="V158" s="5"/>
      <c r="W158" s="5"/>
      <c r="X158" s="5"/>
      <c r="Y158" s="5"/>
      <c r="Z158" s="5"/>
      <c r="AA158" s="5"/>
      <c r="AB158" s="5"/>
      <c r="AC158" s="5"/>
      <c r="AD158" s="5"/>
      <c r="AE158" s="5"/>
    </row>
    <row r="159" spans="1:31" x14ac:dyDescent="0.3">
      <c r="A159" s="95"/>
      <c r="B159" s="6">
        <v>25</v>
      </c>
      <c r="C159" s="21">
        <v>98.15</v>
      </c>
      <c r="D159" s="67">
        <f t="shared" si="10"/>
        <v>9.8150000000000001E-2</v>
      </c>
      <c r="E159" s="64">
        <f t="shared" si="6"/>
        <v>4.7897200000000001E-2</v>
      </c>
      <c r="F159" s="21">
        <v>2653821</v>
      </c>
      <c r="G159" s="68">
        <f t="shared" si="7"/>
        <v>2.6538210000000002</v>
      </c>
      <c r="H159" s="21">
        <f t="shared" si="8"/>
        <v>0.12711059520120002</v>
      </c>
      <c r="I159" s="95"/>
      <c r="J159" s="95"/>
      <c r="K159" s="97"/>
      <c r="L159" s="95"/>
      <c r="O159" s="5"/>
      <c r="P159" s="69"/>
      <c r="Q159" s="69"/>
      <c r="R159" s="69"/>
      <c r="S159" s="69"/>
      <c r="T159" s="69"/>
      <c r="U159" s="5"/>
      <c r="V159" s="5"/>
      <c r="W159" s="5"/>
      <c r="X159" s="5"/>
      <c r="Y159" s="5"/>
      <c r="Z159" s="5"/>
      <c r="AA159" s="5"/>
      <c r="AB159" s="5"/>
      <c r="AC159" s="5"/>
      <c r="AD159" s="5"/>
      <c r="AE159" s="5"/>
    </row>
    <row r="160" spans="1:31" x14ac:dyDescent="0.3">
      <c r="A160" s="95"/>
      <c r="B160" s="6">
        <v>30</v>
      </c>
      <c r="C160" s="21">
        <v>47.9</v>
      </c>
      <c r="D160" s="67">
        <f t="shared" si="10"/>
        <v>4.7899999999999998E-2</v>
      </c>
      <c r="E160" s="64">
        <f t="shared" si="6"/>
        <v>2.3375199999999999E-2</v>
      </c>
      <c r="F160" s="21">
        <v>2374440</v>
      </c>
      <c r="G160" s="68">
        <f t="shared" si="7"/>
        <v>2.3744399999999999</v>
      </c>
      <c r="H160" s="21">
        <f t="shared" si="8"/>
        <v>5.5503009887999992E-2</v>
      </c>
      <c r="I160" s="95"/>
      <c r="J160" s="95"/>
      <c r="K160" s="97"/>
      <c r="L160" s="95"/>
      <c r="O160" s="5"/>
      <c r="P160" s="5"/>
      <c r="Q160" s="5"/>
      <c r="R160" s="5"/>
      <c r="S160" s="5"/>
      <c r="T160" s="5"/>
      <c r="U160" s="5"/>
      <c r="V160" s="5"/>
      <c r="W160" s="5"/>
      <c r="X160" s="5"/>
      <c r="Y160" s="5"/>
      <c r="Z160" s="5"/>
      <c r="AA160" s="5"/>
      <c r="AB160" s="5"/>
      <c r="AC160" s="5"/>
      <c r="AD160" s="5"/>
      <c r="AE160" s="5"/>
    </row>
    <row r="161" spans="1:31" x14ac:dyDescent="0.3">
      <c r="A161" s="95"/>
      <c r="B161" s="6">
        <v>35</v>
      </c>
      <c r="C161" s="21">
        <v>15.76</v>
      </c>
      <c r="D161" s="67">
        <f t="shared" si="10"/>
        <v>1.576E-2</v>
      </c>
      <c r="E161" s="64">
        <f t="shared" si="6"/>
        <v>7.6908799999999998E-3</v>
      </c>
      <c r="F161" s="21">
        <v>2643108</v>
      </c>
      <c r="G161" s="68">
        <f t="shared" si="7"/>
        <v>2.6431079999999998</v>
      </c>
      <c r="H161" s="21">
        <f t="shared" si="8"/>
        <v>2.0327826455039999E-2</v>
      </c>
      <c r="I161" s="95"/>
      <c r="J161" s="95"/>
      <c r="K161" s="97"/>
      <c r="L161" s="95"/>
      <c r="O161" s="5"/>
      <c r="P161" s="5"/>
      <c r="Q161" s="5"/>
      <c r="R161" s="5"/>
      <c r="S161" s="5"/>
      <c r="T161" s="5"/>
      <c r="U161" s="5"/>
      <c r="V161" s="5"/>
      <c r="W161" s="5"/>
      <c r="X161" s="5"/>
      <c r="Y161" s="5"/>
      <c r="Z161" s="5"/>
      <c r="AA161" s="5"/>
      <c r="AB161" s="5"/>
      <c r="AC161" s="5"/>
      <c r="AD161" s="5"/>
      <c r="AE161" s="5"/>
    </row>
    <row r="162" spans="1:31" x14ac:dyDescent="0.3">
      <c r="A162" s="95"/>
      <c r="B162" s="6">
        <v>40</v>
      </c>
      <c r="C162" s="21">
        <v>3.59</v>
      </c>
      <c r="D162" s="67">
        <f t="shared" si="10"/>
        <v>3.5899999999999999E-3</v>
      </c>
      <c r="E162" s="64">
        <f t="shared" si="6"/>
        <v>1.7519199999999999E-3</v>
      </c>
      <c r="F162" s="21">
        <v>3022644</v>
      </c>
      <c r="G162" s="68">
        <f t="shared" si="7"/>
        <v>3.0226440000000001</v>
      </c>
      <c r="H162" s="21">
        <f t="shared" si="8"/>
        <v>5.2954304764799998E-3</v>
      </c>
      <c r="I162" s="95"/>
      <c r="J162" s="95"/>
      <c r="K162" s="97"/>
      <c r="L162" s="95"/>
      <c r="O162" s="5"/>
      <c r="P162" s="5"/>
      <c r="Q162" s="5"/>
      <c r="R162" s="5"/>
      <c r="S162" s="5"/>
      <c r="T162" s="5"/>
      <c r="U162" s="5"/>
      <c r="V162" s="5"/>
      <c r="W162" s="5"/>
      <c r="X162" s="5"/>
      <c r="Y162" s="5"/>
      <c r="Z162" s="5"/>
      <c r="AA162" s="5"/>
      <c r="AB162" s="5"/>
      <c r="AC162" s="5"/>
      <c r="AD162" s="5"/>
      <c r="AE162" s="5"/>
    </row>
    <row r="163" spans="1:31" x14ac:dyDescent="0.3">
      <c r="A163" s="96"/>
      <c r="B163" s="6">
        <v>45</v>
      </c>
      <c r="C163" s="21">
        <v>0.26</v>
      </c>
      <c r="D163" s="67">
        <f t="shared" si="10"/>
        <v>2.6000000000000003E-4</v>
      </c>
      <c r="E163" s="64">
        <f t="shared" si="6"/>
        <v>1.2688E-4</v>
      </c>
      <c r="F163" s="21">
        <v>2396664</v>
      </c>
      <c r="G163" s="68">
        <f t="shared" si="7"/>
        <v>2.3966639999999999</v>
      </c>
      <c r="H163" s="21">
        <f t="shared" si="8"/>
        <v>3.0408872832000001E-4</v>
      </c>
      <c r="I163" s="96"/>
      <c r="J163" s="96"/>
      <c r="K163" s="97"/>
      <c r="L163" s="96"/>
    </row>
    <row r="164" spans="1:31" x14ac:dyDescent="0.3">
      <c r="A164" s="94">
        <v>1985</v>
      </c>
      <c r="B164" s="6">
        <v>15</v>
      </c>
      <c r="C164" s="21">
        <v>22.46</v>
      </c>
      <c r="D164" s="67">
        <f t="shared" si="10"/>
        <v>2.2460000000000001E-2</v>
      </c>
      <c r="E164" s="64">
        <f t="shared" si="6"/>
        <v>1.096048E-2</v>
      </c>
      <c r="F164" s="21">
        <v>3021869</v>
      </c>
      <c r="G164" s="68">
        <f t="shared" si="7"/>
        <v>3.0218690000000001</v>
      </c>
      <c r="H164" s="21">
        <f t="shared" si="8"/>
        <v>3.312113473712E-2</v>
      </c>
      <c r="I164" s="94">
        <f>SUM(D164:D170)*5</f>
        <v>1.4637</v>
      </c>
      <c r="J164" s="94">
        <f>1.5</f>
        <v>1.5</v>
      </c>
      <c r="K164" s="97">
        <f>SUM(H164:H170)*5</f>
        <v>2.1094269347419998</v>
      </c>
      <c r="L164" s="94">
        <v>0.7</v>
      </c>
    </row>
    <row r="165" spans="1:31" x14ac:dyDescent="0.3">
      <c r="A165" s="95"/>
      <c r="B165" s="6">
        <v>20</v>
      </c>
      <c r="C165" s="21">
        <v>97.24</v>
      </c>
      <c r="D165" s="67">
        <f t="shared" si="10"/>
        <v>9.7239999999999993E-2</v>
      </c>
      <c r="E165" s="64">
        <f t="shared" si="6"/>
        <v>4.7453119999999994E-2</v>
      </c>
      <c r="F165" s="21">
        <v>3230265</v>
      </c>
      <c r="G165" s="68">
        <f t="shared" si="7"/>
        <v>3.2302650000000002</v>
      </c>
      <c r="H165" s="21">
        <f t="shared" si="8"/>
        <v>0.15328615267679999</v>
      </c>
      <c r="I165" s="95"/>
      <c r="J165" s="95"/>
      <c r="K165" s="97"/>
      <c r="L165" s="95"/>
    </row>
    <row r="166" spans="1:31" x14ac:dyDescent="0.3">
      <c r="A166" s="95"/>
      <c r="B166" s="6">
        <v>25</v>
      </c>
      <c r="C166" s="21">
        <v>101.6</v>
      </c>
      <c r="D166" s="67">
        <f t="shared" si="10"/>
        <v>0.1016</v>
      </c>
      <c r="E166" s="64">
        <f t="shared" si="6"/>
        <v>4.9580799999999994E-2</v>
      </c>
      <c r="F166" s="21">
        <v>2933075</v>
      </c>
      <c r="G166" s="68">
        <f t="shared" si="7"/>
        <v>2.9330750000000001</v>
      </c>
      <c r="H166" s="21">
        <f t="shared" si="8"/>
        <v>0.14542420496</v>
      </c>
      <c r="I166" s="95"/>
      <c r="J166" s="95"/>
      <c r="K166" s="97"/>
      <c r="L166" s="95"/>
    </row>
    <row r="167" spans="1:31" x14ac:dyDescent="0.3">
      <c r="A167" s="95"/>
      <c r="B167" s="6">
        <v>30</v>
      </c>
      <c r="C167" s="21">
        <v>52.17</v>
      </c>
      <c r="D167" s="67">
        <f t="shared" si="10"/>
        <v>5.2170000000000001E-2</v>
      </c>
      <c r="E167" s="64">
        <f t="shared" si="6"/>
        <v>2.5458959999999999E-2</v>
      </c>
      <c r="F167" s="21">
        <v>2652223</v>
      </c>
      <c r="G167" s="68">
        <f t="shared" si="7"/>
        <v>2.6522230000000002</v>
      </c>
      <c r="H167" s="21">
        <f t="shared" si="8"/>
        <v>6.7522839268080004E-2</v>
      </c>
      <c r="I167" s="95"/>
      <c r="J167" s="95"/>
      <c r="K167" s="97"/>
      <c r="L167" s="95"/>
    </row>
    <row r="168" spans="1:31" x14ac:dyDescent="0.3">
      <c r="A168" s="95"/>
      <c r="B168" s="6">
        <v>35</v>
      </c>
      <c r="C168" s="21">
        <v>16.39</v>
      </c>
      <c r="D168" s="67">
        <f t="shared" si="10"/>
        <v>1.6390000000000002E-2</v>
      </c>
      <c r="E168" s="64">
        <f t="shared" si="6"/>
        <v>7.9983200000000015E-3</v>
      </c>
      <c r="F168" s="21">
        <v>2352258</v>
      </c>
      <c r="G168" s="68">
        <f t="shared" si="7"/>
        <v>2.352258</v>
      </c>
      <c r="H168" s="21">
        <f t="shared" si="8"/>
        <v>1.8814112206560003E-2</v>
      </c>
      <c r="I168" s="95"/>
      <c r="J168" s="95"/>
      <c r="K168" s="97"/>
      <c r="L168" s="95"/>
    </row>
    <row r="169" spans="1:31" x14ac:dyDescent="0.3">
      <c r="A169" s="95"/>
      <c r="B169" s="6">
        <v>40</v>
      </c>
      <c r="C169" s="21">
        <v>2.7</v>
      </c>
      <c r="D169" s="67">
        <f t="shared" si="10"/>
        <v>2.7000000000000001E-3</v>
      </c>
      <c r="E169" s="64">
        <f t="shared" si="6"/>
        <v>1.3175999999999999E-3</v>
      </c>
      <c r="F169" s="21">
        <v>2621694</v>
      </c>
      <c r="G169" s="68">
        <f t="shared" si="7"/>
        <v>2.6216940000000002</v>
      </c>
      <c r="H169" s="21">
        <f t="shared" si="8"/>
        <v>3.4543440144000001E-3</v>
      </c>
      <c r="I169" s="95"/>
      <c r="J169" s="95"/>
      <c r="K169" s="97"/>
      <c r="L169" s="95"/>
    </row>
    <row r="170" spans="1:31" x14ac:dyDescent="0.3">
      <c r="A170" s="96"/>
      <c r="B170" s="6">
        <v>45</v>
      </c>
      <c r="C170" s="21">
        <v>0.18</v>
      </c>
      <c r="D170" s="67">
        <f t="shared" si="10"/>
        <v>1.7999999999999998E-4</v>
      </c>
      <c r="E170" s="64">
        <f t="shared" si="6"/>
        <v>8.7839999999999986E-5</v>
      </c>
      <c r="F170" s="21">
        <v>2989516</v>
      </c>
      <c r="G170" s="68">
        <f t="shared" si="7"/>
        <v>2.9895160000000001</v>
      </c>
      <c r="H170" s="21">
        <f t="shared" si="8"/>
        <v>2.6259908543999999E-4</v>
      </c>
      <c r="I170" s="96"/>
      <c r="J170" s="96"/>
      <c r="K170" s="97"/>
      <c r="L170" s="96"/>
    </row>
    <row r="171" spans="1:31" x14ac:dyDescent="0.3">
      <c r="A171" s="94">
        <v>1990</v>
      </c>
      <c r="B171" s="6">
        <v>15</v>
      </c>
      <c r="C171" s="21">
        <v>16.96</v>
      </c>
      <c r="D171" s="67">
        <f t="shared" si="10"/>
        <v>1.6960000000000003E-2</v>
      </c>
      <c r="E171" s="64">
        <f t="shared" si="6"/>
        <v>8.276480000000001E-3</v>
      </c>
      <c r="F171" s="21">
        <v>2188774</v>
      </c>
      <c r="G171" s="68">
        <f t="shared" si="7"/>
        <v>2.188774</v>
      </c>
      <c r="H171" s="21">
        <f t="shared" si="8"/>
        <v>1.8115344235520001E-2</v>
      </c>
      <c r="I171" s="94">
        <f>SUM(D171:D177)*5</f>
        <v>1.4295000000000002</v>
      </c>
      <c r="J171" s="94">
        <f>1.4</f>
        <v>1.4</v>
      </c>
      <c r="K171" s="97">
        <f>SUM(H171:H177)*5</f>
        <v>2.1538128129943996</v>
      </c>
      <c r="L171" s="94">
        <v>0.69</v>
      </c>
    </row>
    <row r="172" spans="1:31" x14ac:dyDescent="0.3">
      <c r="A172" s="95"/>
      <c r="B172" s="6">
        <v>20</v>
      </c>
      <c r="C172" s="21">
        <v>79.97</v>
      </c>
      <c r="D172" s="67">
        <f t="shared" si="10"/>
        <v>7.9969999999999999E-2</v>
      </c>
      <c r="E172" s="64">
        <f t="shared" si="6"/>
        <v>3.9025360000000002E-2</v>
      </c>
      <c r="F172" s="21">
        <v>3123490</v>
      </c>
      <c r="G172" s="68">
        <f t="shared" si="7"/>
        <v>3.1234899999999999</v>
      </c>
      <c r="H172" s="21">
        <f t="shared" si="8"/>
        <v>0.12189532170639999</v>
      </c>
      <c r="I172" s="95"/>
      <c r="J172" s="95"/>
      <c r="K172" s="97"/>
      <c r="L172" s="95"/>
    </row>
    <row r="173" spans="1:31" x14ac:dyDescent="0.3">
      <c r="A173" s="95"/>
      <c r="B173" s="6">
        <v>25</v>
      </c>
      <c r="C173" s="21">
        <v>105.81</v>
      </c>
      <c r="D173" s="67">
        <f t="shared" si="10"/>
        <v>0.10581</v>
      </c>
      <c r="E173" s="64">
        <f t="shared" si="6"/>
        <v>5.1635279999999999E-2</v>
      </c>
      <c r="F173" s="21">
        <v>3339633</v>
      </c>
      <c r="G173" s="68">
        <f t="shared" si="7"/>
        <v>3.3396330000000001</v>
      </c>
      <c r="H173" s="21">
        <f t="shared" si="8"/>
        <v>0.17244288505224001</v>
      </c>
      <c r="I173" s="95"/>
      <c r="J173" s="95"/>
      <c r="K173" s="97"/>
      <c r="L173" s="95"/>
    </row>
    <row r="174" spans="1:31" x14ac:dyDescent="0.3">
      <c r="A174" s="95"/>
      <c r="B174" s="6">
        <v>30</v>
      </c>
      <c r="C174" s="21">
        <v>60.72</v>
      </c>
      <c r="D174" s="67">
        <f t="shared" si="10"/>
        <v>6.0720000000000003E-2</v>
      </c>
      <c r="E174" s="64">
        <f t="shared" si="6"/>
        <v>2.9631360000000002E-2</v>
      </c>
      <c r="F174" s="21">
        <v>3008865</v>
      </c>
      <c r="G174" s="68">
        <f t="shared" si="7"/>
        <v>3.0088650000000001</v>
      </c>
      <c r="H174" s="21">
        <f t="shared" si="8"/>
        <v>8.9156762006400006E-2</v>
      </c>
      <c r="I174" s="95"/>
      <c r="J174" s="95"/>
      <c r="K174" s="97"/>
      <c r="L174" s="95"/>
    </row>
    <row r="175" spans="1:31" x14ac:dyDescent="0.3">
      <c r="A175" s="95"/>
      <c r="B175" s="6">
        <v>35</v>
      </c>
      <c r="C175" s="21">
        <v>19.23</v>
      </c>
      <c r="D175" s="67">
        <f t="shared" si="10"/>
        <v>1.9230000000000001E-2</v>
      </c>
      <c r="E175" s="64">
        <f t="shared" si="6"/>
        <v>9.3842400000000003E-3</v>
      </c>
      <c r="F175" s="21">
        <v>2707439</v>
      </c>
      <c r="G175" s="68">
        <f t="shared" si="7"/>
        <v>2.7074389999999999</v>
      </c>
      <c r="H175" s="21">
        <f t="shared" si="8"/>
        <v>2.540725736136E-2</v>
      </c>
      <c r="I175" s="95"/>
      <c r="J175" s="95"/>
      <c r="K175" s="97"/>
      <c r="L175" s="95"/>
    </row>
    <row r="176" spans="1:31" x14ac:dyDescent="0.3">
      <c r="A176" s="95"/>
      <c r="B176" s="6">
        <v>40</v>
      </c>
      <c r="C176" s="21">
        <v>3.07</v>
      </c>
      <c r="D176" s="67">
        <f t="shared" si="10"/>
        <v>3.0699999999999998E-3</v>
      </c>
      <c r="E176" s="64">
        <f t="shared" si="6"/>
        <v>1.4981599999999999E-3</v>
      </c>
      <c r="F176" s="21">
        <v>2380474</v>
      </c>
      <c r="G176" s="68">
        <f t="shared" si="7"/>
        <v>2.380474</v>
      </c>
      <c r="H176" s="21">
        <f t="shared" si="8"/>
        <v>3.5663309278399996E-3</v>
      </c>
      <c r="I176" s="95"/>
      <c r="J176" s="95"/>
      <c r="K176" s="97"/>
      <c r="L176" s="95"/>
    </row>
    <row r="177" spans="1:12" x14ac:dyDescent="0.3">
      <c r="A177" s="96"/>
      <c r="B177" s="6">
        <v>45</v>
      </c>
      <c r="C177" s="21">
        <v>0.14000000000000001</v>
      </c>
      <c r="D177" s="67">
        <f t="shared" si="10"/>
        <v>1.4000000000000001E-4</v>
      </c>
      <c r="E177" s="64">
        <f t="shared" si="6"/>
        <v>6.832000000000001E-5</v>
      </c>
      <c r="F177" s="21">
        <v>2615066</v>
      </c>
      <c r="G177" s="68">
        <f t="shared" si="7"/>
        <v>2.6150660000000001</v>
      </c>
      <c r="H177" s="21">
        <f t="shared" si="8"/>
        <v>1.7866130912000004E-4</v>
      </c>
      <c r="I177" s="96"/>
      <c r="J177" s="96"/>
      <c r="K177" s="97"/>
      <c r="L177" s="96"/>
    </row>
    <row r="178" spans="1:12" x14ac:dyDescent="0.3">
      <c r="A178" s="94">
        <v>1995</v>
      </c>
      <c r="B178" s="6">
        <v>15</v>
      </c>
      <c r="C178" s="21">
        <v>15.91</v>
      </c>
      <c r="D178" s="67">
        <f t="shared" si="10"/>
        <v>1.5910000000000001E-2</v>
      </c>
      <c r="E178" s="64">
        <f t="shared" si="6"/>
        <v>7.7640800000000005E-3</v>
      </c>
      <c r="F178" s="21">
        <v>2087393</v>
      </c>
      <c r="G178" s="68">
        <f t="shared" si="7"/>
        <v>2.0873930000000001</v>
      </c>
      <c r="H178" s="21">
        <f t="shared" si="8"/>
        <v>1.6206686243440002E-2</v>
      </c>
      <c r="I178" s="94">
        <f>SUM(D178:D184)*5</f>
        <v>1.3007499999999999</v>
      </c>
      <c r="J178" s="94">
        <f>1.3</f>
        <v>1.3</v>
      </c>
      <c r="K178" s="97">
        <f>SUM(H178:H184)*5</f>
        <v>1.9163931139404</v>
      </c>
      <c r="L178" s="94">
        <v>0.63</v>
      </c>
    </row>
    <row r="179" spans="1:12" x14ac:dyDescent="0.3">
      <c r="A179" s="95"/>
      <c r="B179" s="6">
        <v>20</v>
      </c>
      <c r="C179" s="21">
        <v>62.37</v>
      </c>
      <c r="D179" s="67">
        <f t="shared" si="10"/>
        <v>6.2370000000000002E-2</v>
      </c>
      <c r="E179" s="64">
        <f t="shared" si="6"/>
        <v>3.0436560000000001E-2</v>
      </c>
      <c r="F179" s="21">
        <v>2351452</v>
      </c>
      <c r="G179" s="68">
        <f t="shared" si="7"/>
        <v>2.3514520000000001</v>
      </c>
      <c r="H179" s="21">
        <f t="shared" si="8"/>
        <v>7.1570109885120012E-2</v>
      </c>
      <c r="I179" s="95"/>
      <c r="J179" s="95"/>
      <c r="K179" s="97"/>
      <c r="L179" s="95"/>
    </row>
    <row r="180" spans="1:12" x14ac:dyDescent="0.3">
      <c r="A180" s="95"/>
      <c r="B180" s="6">
        <v>25</v>
      </c>
      <c r="C180" s="21">
        <v>92.88</v>
      </c>
      <c r="D180" s="67">
        <f t="shared" si="10"/>
        <v>9.2880000000000004E-2</v>
      </c>
      <c r="E180" s="64">
        <f t="shared" si="6"/>
        <v>4.5325440000000002E-2</v>
      </c>
      <c r="F180" s="21">
        <v>3293034</v>
      </c>
      <c r="G180" s="68">
        <f t="shared" si="7"/>
        <v>3.293034</v>
      </c>
      <c r="H180" s="21">
        <f t="shared" si="8"/>
        <v>0.14925821498496</v>
      </c>
      <c r="I180" s="95"/>
      <c r="J180" s="95"/>
      <c r="K180" s="97"/>
      <c r="L180" s="95"/>
    </row>
    <row r="181" spans="1:12" x14ac:dyDescent="0.3">
      <c r="A181" s="95"/>
      <c r="B181" s="6">
        <v>30</v>
      </c>
      <c r="C181" s="21">
        <v>63.9</v>
      </c>
      <c r="D181" s="67">
        <f t="shared" si="10"/>
        <v>6.3899999999999998E-2</v>
      </c>
      <c r="E181" s="64">
        <f t="shared" si="6"/>
        <v>3.1183199999999998E-2</v>
      </c>
      <c r="F181" s="21">
        <v>3484283</v>
      </c>
      <c r="G181" s="68">
        <f t="shared" si="7"/>
        <v>3.484283</v>
      </c>
      <c r="H181" s="21">
        <f t="shared" si="8"/>
        <v>0.10865109364559999</v>
      </c>
      <c r="I181" s="95"/>
      <c r="J181" s="95"/>
      <c r="K181" s="97"/>
      <c r="L181" s="95"/>
    </row>
    <row r="182" spans="1:12" x14ac:dyDescent="0.3">
      <c r="A182" s="95"/>
      <c r="B182" s="6">
        <v>35</v>
      </c>
      <c r="C182" s="21">
        <v>21.52</v>
      </c>
      <c r="D182" s="67">
        <f t="shared" si="10"/>
        <v>2.1520000000000001E-2</v>
      </c>
      <c r="E182" s="64">
        <f t="shared" si="6"/>
        <v>1.0501760000000001E-2</v>
      </c>
      <c r="F182" s="21">
        <v>3123169</v>
      </c>
      <c r="G182" s="68">
        <f t="shared" si="7"/>
        <v>3.1231689999999999</v>
      </c>
      <c r="H182" s="21">
        <f t="shared" si="8"/>
        <v>3.2798771277439999E-2</v>
      </c>
      <c r="I182" s="95"/>
      <c r="J182" s="95"/>
      <c r="K182" s="97"/>
      <c r="L182" s="95"/>
    </row>
    <row r="183" spans="1:12" x14ac:dyDescent="0.3">
      <c r="A183" s="95"/>
      <c r="B183" s="6">
        <v>40</v>
      </c>
      <c r="C183" s="21">
        <v>3.41</v>
      </c>
      <c r="D183" s="67">
        <f t="shared" si="10"/>
        <v>3.4100000000000003E-3</v>
      </c>
      <c r="E183" s="64">
        <f t="shared" si="6"/>
        <v>1.6640800000000001E-3</v>
      </c>
      <c r="F183" s="21">
        <v>2768378</v>
      </c>
      <c r="G183" s="68">
        <f t="shared" si="7"/>
        <v>2.7683779999999998</v>
      </c>
      <c r="H183" s="21">
        <f t="shared" si="8"/>
        <v>4.6068024622399999E-3</v>
      </c>
      <c r="I183" s="95"/>
      <c r="J183" s="95"/>
      <c r="K183" s="97"/>
      <c r="L183" s="95"/>
    </row>
    <row r="184" spans="1:12" x14ac:dyDescent="0.3">
      <c r="A184" s="96"/>
      <c r="B184" s="6">
        <v>45</v>
      </c>
      <c r="C184" s="21">
        <v>0.16</v>
      </c>
      <c r="D184" s="67">
        <f t="shared" si="10"/>
        <v>1.6000000000000001E-4</v>
      </c>
      <c r="E184" s="64">
        <f t="shared" si="6"/>
        <v>7.8080000000000011E-5</v>
      </c>
      <c r="F184" s="21">
        <v>2394266</v>
      </c>
      <c r="G184" s="68">
        <f t="shared" si="7"/>
        <v>2.394266</v>
      </c>
      <c r="H184" s="21">
        <f t="shared" si="8"/>
        <v>1.8694428928000002E-4</v>
      </c>
      <c r="I184" s="96"/>
      <c r="J184" s="96"/>
      <c r="K184" s="97"/>
      <c r="L184" s="96"/>
    </row>
    <row r="185" spans="1:12" x14ac:dyDescent="0.3">
      <c r="A185" s="94">
        <v>2000</v>
      </c>
      <c r="B185" s="6">
        <v>15</v>
      </c>
      <c r="C185" s="21">
        <v>13.11</v>
      </c>
      <c r="D185" s="67">
        <f t="shared" si="10"/>
        <v>1.311E-2</v>
      </c>
      <c r="E185" s="64">
        <f t="shared" si="6"/>
        <v>6.3976800000000002E-3</v>
      </c>
      <c r="F185" s="21">
        <v>2231941</v>
      </c>
      <c r="G185" s="68">
        <f t="shared" si="7"/>
        <v>2.231941</v>
      </c>
      <c r="H185" s="21">
        <f t="shared" si="8"/>
        <v>1.427924429688E-2</v>
      </c>
      <c r="I185" s="94">
        <f>SUM(D185:D191)*5</f>
        <v>1.34565</v>
      </c>
      <c r="J185" s="94">
        <f>1.32</f>
        <v>1.32</v>
      </c>
      <c r="K185" s="97">
        <f>SUM(H185:H191)*5</f>
        <v>1.7881620399707998</v>
      </c>
      <c r="L185" s="94">
        <v>0.65</v>
      </c>
    </row>
    <row r="186" spans="1:12" x14ac:dyDescent="0.3">
      <c r="A186" s="95"/>
      <c r="B186" s="6">
        <v>20</v>
      </c>
      <c r="C186" s="21">
        <v>59.02</v>
      </c>
      <c r="D186" s="67">
        <f t="shared" si="10"/>
        <v>5.9020000000000003E-2</v>
      </c>
      <c r="E186" s="64">
        <f t="shared" si="6"/>
        <v>2.8801759999999999E-2</v>
      </c>
      <c r="F186" s="21">
        <v>2190968</v>
      </c>
      <c r="G186" s="68">
        <f t="shared" si="7"/>
        <v>2.1909679999999998</v>
      </c>
      <c r="H186" s="21">
        <f t="shared" si="8"/>
        <v>6.3103734503679995E-2</v>
      </c>
      <c r="I186" s="95"/>
      <c r="J186" s="95"/>
      <c r="K186" s="97"/>
      <c r="L186" s="95"/>
    </row>
    <row r="187" spans="1:12" x14ac:dyDescent="0.3">
      <c r="A187" s="95"/>
      <c r="B187" s="6">
        <v>25</v>
      </c>
      <c r="C187" s="21">
        <v>92.23</v>
      </c>
      <c r="D187" s="67">
        <f t="shared" si="10"/>
        <v>9.2230000000000006E-2</v>
      </c>
      <c r="E187" s="64">
        <f t="shared" si="6"/>
        <v>4.5008240000000005E-2</v>
      </c>
      <c r="F187" s="21">
        <v>2442296</v>
      </c>
      <c r="G187" s="68">
        <f t="shared" si="7"/>
        <v>2.4422959999999998</v>
      </c>
      <c r="H187" s="21">
        <f t="shared" si="8"/>
        <v>0.10992344451904</v>
      </c>
      <c r="I187" s="95"/>
      <c r="J187" s="95"/>
      <c r="K187" s="97"/>
      <c r="L187" s="95"/>
    </row>
    <row r="188" spans="1:12" x14ac:dyDescent="0.3">
      <c r="A188" s="95"/>
      <c r="B188" s="6">
        <v>30</v>
      </c>
      <c r="C188" s="21">
        <v>73.989999999999995</v>
      </c>
      <c r="D188" s="67">
        <f t="shared" si="10"/>
        <v>7.399E-2</v>
      </c>
      <c r="E188" s="64">
        <f t="shared" si="6"/>
        <v>3.6107119999999999E-2</v>
      </c>
      <c r="F188" s="21">
        <v>3294737</v>
      </c>
      <c r="G188" s="68">
        <f t="shared" si="7"/>
        <v>3.294737</v>
      </c>
      <c r="H188" s="21">
        <f t="shared" si="8"/>
        <v>0.11896346422744</v>
      </c>
      <c r="I188" s="95"/>
      <c r="J188" s="95"/>
      <c r="K188" s="97"/>
      <c r="L188" s="95"/>
    </row>
    <row r="189" spans="1:12" x14ac:dyDescent="0.3">
      <c r="A189" s="95"/>
      <c r="B189" s="6">
        <v>35</v>
      </c>
      <c r="C189" s="21">
        <v>26.47</v>
      </c>
      <c r="D189" s="67">
        <f t="shared" si="10"/>
        <v>2.647E-2</v>
      </c>
      <c r="E189" s="64">
        <f t="shared" si="6"/>
        <v>1.2917359999999999E-2</v>
      </c>
      <c r="F189" s="21">
        <v>3471314</v>
      </c>
      <c r="G189" s="68">
        <f t="shared" si="7"/>
        <v>3.471314</v>
      </c>
      <c r="H189" s="21">
        <f t="shared" si="8"/>
        <v>4.4840212611040001E-2</v>
      </c>
      <c r="I189" s="95"/>
      <c r="J189" s="95"/>
      <c r="K189" s="97"/>
      <c r="L189" s="95"/>
    </row>
    <row r="190" spans="1:12" x14ac:dyDescent="0.3">
      <c r="A190" s="95"/>
      <c r="B190" s="6">
        <v>40</v>
      </c>
      <c r="C190" s="21">
        <v>4.1500000000000004</v>
      </c>
      <c r="D190" s="67">
        <f t="shared" si="10"/>
        <v>4.15E-3</v>
      </c>
      <c r="E190" s="64">
        <f t="shared" si="6"/>
        <v>2.0252E-3</v>
      </c>
      <c r="F190" s="21">
        <v>3114485</v>
      </c>
      <c r="G190" s="68">
        <f t="shared" si="7"/>
        <v>3.1144850000000002</v>
      </c>
      <c r="H190" s="21">
        <f t="shared" si="8"/>
        <v>6.3074550220000008E-3</v>
      </c>
      <c r="I190" s="95"/>
      <c r="J190" s="95"/>
      <c r="K190" s="97"/>
      <c r="L190" s="95"/>
    </row>
    <row r="191" spans="1:12" x14ac:dyDescent="0.3">
      <c r="A191" s="96"/>
      <c r="B191" s="6">
        <v>45</v>
      </c>
      <c r="C191" s="21">
        <v>0.16</v>
      </c>
      <c r="D191" s="67">
        <f t="shared" si="10"/>
        <v>1.6000000000000001E-4</v>
      </c>
      <c r="E191" s="64">
        <f t="shared" si="6"/>
        <v>7.8080000000000011E-5</v>
      </c>
      <c r="F191" s="21">
        <v>2751701</v>
      </c>
      <c r="G191" s="68">
        <f t="shared" si="7"/>
        <v>2.7517010000000002</v>
      </c>
      <c r="H191" s="21">
        <f t="shared" si="8"/>
        <v>2.1485281408000005E-4</v>
      </c>
      <c r="I191" s="96"/>
      <c r="J191" s="96"/>
      <c r="K191" s="97"/>
      <c r="L191" s="96"/>
    </row>
    <row r="192" spans="1:12" x14ac:dyDescent="0.3">
      <c r="A192" s="94">
        <v>2005</v>
      </c>
      <c r="B192" s="6">
        <v>15</v>
      </c>
      <c r="C192" s="21">
        <v>12.37</v>
      </c>
      <c r="D192" s="67">
        <f t="shared" si="10"/>
        <v>1.2369999999999999E-2</v>
      </c>
      <c r="E192" s="64">
        <f t="shared" si="6"/>
        <v>6.036559999999999E-3</v>
      </c>
      <c r="F192" s="21">
        <v>2298273</v>
      </c>
      <c r="G192" s="68">
        <f t="shared" si="7"/>
        <v>2.298273</v>
      </c>
      <c r="H192" s="21">
        <f t="shared" si="8"/>
        <v>1.3873662860879998E-2</v>
      </c>
      <c r="I192" s="94">
        <f>SUM(D192:D198)*5</f>
        <v>1.3513500000000001</v>
      </c>
      <c r="J192" s="94">
        <f>1.4</f>
        <v>1.4</v>
      </c>
      <c r="K192" s="97">
        <f>SUM(H192:H198)*5</f>
        <v>1.6680457116260001</v>
      </c>
      <c r="L192" s="94">
        <v>0.65</v>
      </c>
    </row>
    <row r="193" spans="1:12" x14ac:dyDescent="0.3">
      <c r="A193" s="95"/>
      <c r="B193" s="6">
        <v>20</v>
      </c>
      <c r="C193" s="21">
        <v>52.37</v>
      </c>
      <c r="D193" s="67">
        <f t="shared" si="10"/>
        <v>5.237E-2</v>
      </c>
      <c r="E193" s="64">
        <f t="shared" si="6"/>
        <v>2.5556559999999999E-2</v>
      </c>
      <c r="F193" s="21">
        <v>2360093</v>
      </c>
      <c r="G193" s="68">
        <f t="shared" si="7"/>
        <v>2.360093</v>
      </c>
      <c r="H193" s="21">
        <f t="shared" si="8"/>
        <v>6.0315858360080001E-2</v>
      </c>
      <c r="I193" s="95"/>
      <c r="J193" s="95"/>
      <c r="K193" s="97"/>
      <c r="L193" s="95"/>
    </row>
    <row r="194" spans="1:12" x14ac:dyDescent="0.3">
      <c r="A194" s="95"/>
      <c r="B194" s="6">
        <v>25</v>
      </c>
      <c r="C194" s="21">
        <v>87.92</v>
      </c>
      <c r="D194" s="67">
        <f t="shared" si="10"/>
        <v>8.7919999999999998E-2</v>
      </c>
      <c r="E194" s="64">
        <f t="shared" ref="E194:E212" si="11">0.488*D194</f>
        <v>4.2904959999999999E-2</v>
      </c>
      <c r="F194" s="21">
        <v>2350968</v>
      </c>
      <c r="G194" s="68">
        <f t="shared" ref="G194:G212" si="12">F194/1000000</f>
        <v>2.3509679999999999</v>
      </c>
      <c r="H194" s="21">
        <f t="shared" ref="H194:H212" si="13">E194*G194</f>
        <v>0.10086818800128</v>
      </c>
      <c r="I194" s="95"/>
      <c r="J194" s="95"/>
      <c r="K194" s="97"/>
      <c r="L194" s="95"/>
    </row>
    <row r="195" spans="1:12" x14ac:dyDescent="0.3">
      <c r="A195" s="95"/>
      <c r="B195" s="6">
        <v>30</v>
      </c>
      <c r="C195" s="21">
        <v>79.540000000000006</v>
      </c>
      <c r="D195" s="67">
        <f t="shared" si="10"/>
        <v>7.9540000000000013E-2</v>
      </c>
      <c r="E195" s="64">
        <f t="shared" si="11"/>
        <v>3.8815520000000006E-2</v>
      </c>
      <c r="F195" s="21">
        <v>2495091</v>
      </c>
      <c r="G195" s="68">
        <f t="shared" si="12"/>
        <v>2.4950909999999999</v>
      </c>
      <c r="H195" s="21">
        <f t="shared" si="13"/>
        <v>9.6848254612320009E-2</v>
      </c>
      <c r="I195" s="95"/>
      <c r="J195" s="95"/>
      <c r="K195" s="97"/>
      <c r="L195" s="95"/>
    </row>
    <row r="196" spans="1:12" x14ac:dyDescent="0.3">
      <c r="A196" s="95"/>
      <c r="B196" s="6">
        <v>35</v>
      </c>
      <c r="C196" s="21">
        <v>32.67</v>
      </c>
      <c r="D196" s="67">
        <f t="shared" si="10"/>
        <v>3.2670000000000005E-2</v>
      </c>
      <c r="E196" s="64">
        <f t="shared" si="11"/>
        <v>1.5942960000000003E-2</v>
      </c>
      <c r="F196" s="21">
        <v>3301179</v>
      </c>
      <c r="G196" s="68">
        <f t="shared" si="12"/>
        <v>3.3011789999999999</v>
      </c>
      <c r="H196" s="21">
        <f t="shared" si="13"/>
        <v>5.2630564749840007E-2</v>
      </c>
      <c r="I196" s="95"/>
      <c r="J196" s="95"/>
      <c r="K196" s="97"/>
      <c r="L196" s="95"/>
    </row>
    <row r="197" spans="1:12" x14ac:dyDescent="0.3">
      <c r="A197" s="95"/>
      <c r="B197" s="6">
        <v>40</v>
      </c>
      <c r="C197" s="21">
        <v>5.2</v>
      </c>
      <c r="D197" s="67">
        <f t="shared" si="10"/>
        <v>5.2000000000000006E-3</v>
      </c>
      <c r="E197" s="64">
        <f t="shared" si="11"/>
        <v>2.5376000000000001E-3</v>
      </c>
      <c r="F197" s="21">
        <v>3456383</v>
      </c>
      <c r="G197" s="68">
        <f t="shared" si="12"/>
        <v>3.4563830000000002</v>
      </c>
      <c r="H197" s="21">
        <f t="shared" si="13"/>
        <v>8.7709175008E-3</v>
      </c>
      <c r="I197" s="95"/>
      <c r="J197" s="95"/>
      <c r="K197" s="97"/>
      <c r="L197" s="95"/>
    </row>
    <row r="198" spans="1:12" x14ac:dyDescent="0.3">
      <c r="A198" s="96"/>
      <c r="B198" s="6">
        <v>45</v>
      </c>
      <c r="C198" s="21">
        <v>0.2</v>
      </c>
      <c r="D198" s="67">
        <f t="shared" si="10"/>
        <v>2.0000000000000001E-4</v>
      </c>
      <c r="E198" s="64">
        <f t="shared" si="11"/>
        <v>9.7600000000000001E-5</v>
      </c>
      <c r="F198" s="21">
        <v>3091150</v>
      </c>
      <c r="G198" s="68">
        <f t="shared" si="12"/>
        <v>3.0911499999999998</v>
      </c>
      <c r="H198" s="21">
        <f t="shared" si="13"/>
        <v>3.0169623999999997E-4</v>
      </c>
      <c r="I198" s="96"/>
      <c r="J198" s="96"/>
      <c r="K198" s="97"/>
      <c r="L198" s="96"/>
    </row>
    <row r="199" spans="1:12" x14ac:dyDescent="0.3">
      <c r="A199" s="94">
        <v>2010</v>
      </c>
      <c r="B199" s="6">
        <v>15</v>
      </c>
      <c r="C199" s="21">
        <v>9.77</v>
      </c>
      <c r="D199" s="67">
        <f t="shared" si="10"/>
        <v>9.7699999999999992E-3</v>
      </c>
      <c r="E199" s="64">
        <f t="shared" si="11"/>
        <v>4.7677599999999994E-3</v>
      </c>
      <c r="F199" s="21">
        <v>2040354</v>
      </c>
      <c r="G199" s="68">
        <f t="shared" si="12"/>
        <v>2.0403539999999998</v>
      </c>
      <c r="H199" s="21">
        <f t="shared" si="13"/>
        <v>9.7279181870399984E-3</v>
      </c>
      <c r="I199" s="94">
        <f>SUM(D199:D205)*5</f>
        <v>1.3623499999999999</v>
      </c>
      <c r="J199" s="94">
        <f>1.4</f>
        <v>1.4</v>
      </c>
      <c r="K199" s="97">
        <f>SUM(H199:H205)*5</f>
        <v>1.6014134341280002</v>
      </c>
      <c r="L199" s="94">
        <v>0.66</v>
      </c>
    </row>
    <row r="200" spans="1:12" x14ac:dyDescent="0.3">
      <c r="A200" s="95"/>
      <c r="B200" s="6">
        <v>20</v>
      </c>
      <c r="C200" s="21">
        <v>43.28</v>
      </c>
      <c r="D200" s="67">
        <f t="shared" si="10"/>
        <v>4.3279999999999999E-2</v>
      </c>
      <c r="E200" s="64">
        <f t="shared" si="11"/>
        <v>2.112064E-2</v>
      </c>
      <c r="F200" s="21">
        <v>2359768</v>
      </c>
      <c r="G200" s="68">
        <f t="shared" si="12"/>
        <v>2.3597679999999999</v>
      </c>
      <c r="H200" s="21">
        <f t="shared" si="13"/>
        <v>4.9839810411519997E-2</v>
      </c>
      <c r="I200" s="95"/>
      <c r="J200" s="95"/>
      <c r="K200" s="97"/>
      <c r="L200" s="95"/>
    </row>
    <row r="201" spans="1:12" x14ac:dyDescent="0.3">
      <c r="A201" s="95"/>
      <c r="B201" s="6">
        <v>25</v>
      </c>
      <c r="C201" s="21">
        <v>82.47</v>
      </c>
      <c r="D201" s="67">
        <f t="shared" si="10"/>
        <v>8.2470000000000002E-2</v>
      </c>
      <c r="E201" s="64">
        <f t="shared" si="11"/>
        <v>4.0245360000000001E-2</v>
      </c>
      <c r="F201" s="21">
        <v>2436621</v>
      </c>
      <c r="G201" s="68">
        <f t="shared" si="12"/>
        <v>2.4366210000000001</v>
      </c>
      <c r="H201" s="21">
        <f t="shared" si="13"/>
        <v>9.8062689328560007E-2</v>
      </c>
      <c r="I201" s="95"/>
      <c r="J201" s="95"/>
      <c r="K201" s="97"/>
      <c r="L201" s="95"/>
    </row>
    <row r="202" spans="1:12" x14ac:dyDescent="0.3">
      <c r="A202" s="95"/>
      <c r="B202" s="6">
        <v>30</v>
      </c>
      <c r="C202" s="21">
        <v>87.71</v>
      </c>
      <c r="D202" s="67">
        <f t="shared" si="10"/>
        <v>8.7709999999999996E-2</v>
      </c>
      <c r="E202" s="64">
        <f t="shared" si="11"/>
        <v>4.2802479999999997E-2</v>
      </c>
      <c r="F202" s="21">
        <v>2345220</v>
      </c>
      <c r="G202" s="68">
        <f t="shared" si="12"/>
        <v>2.3452199999999999</v>
      </c>
      <c r="H202" s="21">
        <f t="shared" si="13"/>
        <v>0.10038123214559999</v>
      </c>
      <c r="I202" s="95"/>
      <c r="J202" s="95"/>
      <c r="K202" s="97"/>
      <c r="L202" s="95"/>
    </row>
    <row r="203" spans="1:12" x14ac:dyDescent="0.3">
      <c r="A203" s="95"/>
      <c r="B203" s="6">
        <v>35</v>
      </c>
      <c r="C203" s="21">
        <v>41.72</v>
      </c>
      <c r="D203" s="67">
        <f t="shared" si="10"/>
        <v>4.172E-2</v>
      </c>
      <c r="E203" s="64">
        <f t="shared" si="11"/>
        <v>2.035936E-2</v>
      </c>
      <c r="F203" s="21">
        <v>2466425</v>
      </c>
      <c r="G203" s="68">
        <f t="shared" si="12"/>
        <v>2.4664250000000001</v>
      </c>
      <c r="H203" s="21">
        <f t="shared" si="13"/>
        <v>5.0214834488000001E-2</v>
      </c>
      <c r="I203" s="95"/>
      <c r="J203" s="95"/>
      <c r="K203" s="97"/>
      <c r="L203" s="95"/>
    </row>
    <row r="204" spans="1:12" x14ac:dyDescent="0.3">
      <c r="A204" s="95"/>
      <c r="B204" s="6">
        <v>40</v>
      </c>
      <c r="C204" s="21">
        <v>7.23</v>
      </c>
      <c r="D204" s="67">
        <f t="shared" si="10"/>
        <v>7.2300000000000003E-3</v>
      </c>
      <c r="E204" s="64">
        <f t="shared" si="11"/>
        <v>3.5282400000000002E-3</v>
      </c>
      <c r="F204" s="21">
        <v>3279512</v>
      </c>
      <c r="G204" s="68">
        <f t="shared" si="12"/>
        <v>3.279512</v>
      </c>
      <c r="H204" s="21">
        <f t="shared" si="13"/>
        <v>1.1570905418880001E-2</v>
      </c>
      <c r="I204" s="95"/>
      <c r="J204" s="95"/>
      <c r="K204" s="97"/>
      <c r="L204" s="95"/>
    </row>
    <row r="205" spans="1:12" x14ac:dyDescent="0.3">
      <c r="A205" s="96"/>
      <c r="B205" s="6">
        <v>45</v>
      </c>
      <c r="C205" s="21">
        <v>0.28999999999999998</v>
      </c>
      <c r="D205" s="67">
        <f t="shared" si="10"/>
        <v>2.9E-4</v>
      </c>
      <c r="E205" s="64">
        <f t="shared" si="11"/>
        <v>1.4151999999999999E-4</v>
      </c>
      <c r="F205" s="21">
        <v>3429175</v>
      </c>
      <c r="G205" s="68">
        <f t="shared" si="12"/>
        <v>3.4291749999999999</v>
      </c>
      <c r="H205" s="21">
        <f t="shared" si="13"/>
        <v>4.8529684599999995E-4</v>
      </c>
      <c r="I205" s="96"/>
      <c r="J205" s="96"/>
      <c r="K205" s="97"/>
      <c r="L205" s="96"/>
    </row>
    <row r="206" spans="1:12" x14ac:dyDescent="0.3">
      <c r="A206" s="97">
        <v>2015</v>
      </c>
      <c r="B206" s="6">
        <v>15</v>
      </c>
      <c r="C206" s="21">
        <v>8.06</v>
      </c>
      <c r="D206" s="54">
        <f t="shared" si="10"/>
        <v>8.0600000000000012E-3</v>
      </c>
      <c r="E206" s="64">
        <f t="shared" si="11"/>
        <v>3.9332800000000008E-3</v>
      </c>
      <c r="F206" s="21">
        <v>2036054</v>
      </c>
      <c r="G206" s="68">
        <f t="shared" si="12"/>
        <v>2.036054</v>
      </c>
      <c r="H206" s="21">
        <f t="shared" si="13"/>
        <v>8.0083704771200023E-3</v>
      </c>
      <c r="I206" s="94">
        <f>SUM(D206:D212)*5</f>
        <v>1.427</v>
      </c>
      <c r="J206" s="94">
        <f>1.4</f>
        <v>1.4</v>
      </c>
      <c r="K206" s="97">
        <f>SUM(H206:H212)*5</f>
        <v>1.6968057647304</v>
      </c>
      <c r="L206" s="94">
        <v>0.69</v>
      </c>
    </row>
    <row r="207" spans="1:12" x14ac:dyDescent="0.3">
      <c r="A207" s="97"/>
      <c r="B207" s="6">
        <v>20</v>
      </c>
      <c r="C207" s="21">
        <v>36.69</v>
      </c>
      <c r="D207" s="54">
        <f t="shared" ref="D207:D212" si="14">C207*0.001</f>
        <v>3.669E-2</v>
      </c>
      <c r="E207" s="64">
        <f t="shared" si="11"/>
        <v>1.7904719999999999E-2</v>
      </c>
      <c r="F207" s="21">
        <v>2153673</v>
      </c>
      <c r="G207" s="68">
        <f t="shared" si="12"/>
        <v>2.1536729999999999</v>
      </c>
      <c r="H207" s="21">
        <f t="shared" si="13"/>
        <v>3.8560912036559994E-2</v>
      </c>
      <c r="I207" s="95"/>
      <c r="J207" s="95"/>
      <c r="K207" s="97"/>
      <c r="L207" s="95"/>
    </row>
    <row r="208" spans="1:12" x14ac:dyDescent="0.3">
      <c r="A208" s="97"/>
      <c r="B208" s="6">
        <v>25</v>
      </c>
      <c r="C208" s="21">
        <v>80.459999999999994</v>
      </c>
      <c r="D208" s="54">
        <f t="shared" si="14"/>
        <v>8.045999999999999E-2</v>
      </c>
      <c r="E208" s="64">
        <f t="shared" si="11"/>
        <v>3.9264479999999997E-2</v>
      </c>
      <c r="F208" s="21">
        <v>2476676</v>
      </c>
      <c r="G208" s="68">
        <f t="shared" si="12"/>
        <v>2.4766759999999999</v>
      </c>
      <c r="H208" s="21">
        <f t="shared" si="13"/>
        <v>9.7245395268479987E-2</v>
      </c>
      <c r="I208" s="95"/>
      <c r="J208" s="95"/>
      <c r="K208" s="97"/>
      <c r="L208" s="95"/>
    </row>
    <row r="209" spans="1:12" x14ac:dyDescent="0.3">
      <c r="A209" s="97"/>
      <c r="B209" s="6">
        <v>30</v>
      </c>
      <c r="C209" s="21">
        <v>97.5</v>
      </c>
      <c r="D209" s="54">
        <f t="shared" si="14"/>
        <v>9.7500000000000003E-2</v>
      </c>
      <c r="E209" s="64">
        <f t="shared" si="11"/>
        <v>4.7579999999999997E-2</v>
      </c>
      <c r="F209" s="21">
        <v>2540866</v>
      </c>
      <c r="G209" s="68">
        <f t="shared" si="12"/>
        <v>2.5408659999999998</v>
      </c>
      <c r="H209" s="21">
        <f t="shared" si="13"/>
        <v>0.12089440427999999</v>
      </c>
      <c r="I209" s="95"/>
      <c r="J209" s="95"/>
      <c r="K209" s="97"/>
      <c r="L209" s="95"/>
    </row>
    <row r="210" spans="1:12" x14ac:dyDescent="0.3">
      <c r="A210" s="97"/>
      <c r="B210" s="6">
        <v>35</v>
      </c>
      <c r="C210" s="21">
        <v>52.81</v>
      </c>
      <c r="D210" s="54">
        <f t="shared" si="14"/>
        <v>5.2810000000000003E-2</v>
      </c>
      <c r="E210" s="64">
        <f t="shared" si="11"/>
        <v>2.5771280000000001E-2</v>
      </c>
      <c r="F210" s="21">
        <v>2420661</v>
      </c>
      <c r="G210" s="68">
        <f t="shared" si="12"/>
        <v>2.420661</v>
      </c>
      <c r="H210" s="21">
        <f t="shared" si="13"/>
        <v>6.2383532416080002E-2</v>
      </c>
      <c r="I210" s="95"/>
      <c r="J210" s="95"/>
      <c r="K210" s="97"/>
      <c r="L210" s="95"/>
    </row>
    <row r="211" spans="1:12" x14ac:dyDescent="0.3">
      <c r="A211" s="97"/>
      <c r="B211" s="6">
        <v>40</v>
      </c>
      <c r="C211" s="21">
        <v>9.4700000000000006</v>
      </c>
      <c r="D211" s="54">
        <f t="shared" si="14"/>
        <v>9.470000000000001E-3</v>
      </c>
      <c r="E211" s="64">
        <f t="shared" si="11"/>
        <v>4.6213600000000006E-3</v>
      </c>
      <c r="F211" s="21">
        <v>2511999</v>
      </c>
      <c r="G211" s="68">
        <f t="shared" si="12"/>
        <v>2.5119989999999999</v>
      </c>
      <c r="H211" s="21">
        <f t="shared" si="13"/>
        <v>1.1608851698640002E-2</v>
      </c>
      <c r="I211" s="95"/>
      <c r="J211" s="95"/>
      <c r="K211" s="97"/>
      <c r="L211" s="95"/>
    </row>
    <row r="212" spans="1:12" x14ac:dyDescent="0.3">
      <c r="A212" s="97"/>
      <c r="B212" s="6">
        <v>45</v>
      </c>
      <c r="C212" s="21">
        <v>0.41</v>
      </c>
      <c r="D212" s="54">
        <f t="shared" si="14"/>
        <v>4.0999999999999999E-4</v>
      </c>
      <c r="E212" s="64">
        <f t="shared" si="11"/>
        <v>2.0008E-4</v>
      </c>
      <c r="F212" s="21">
        <v>3297115</v>
      </c>
      <c r="G212" s="68">
        <f t="shared" si="12"/>
        <v>3.2971149999999998</v>
      </c>
      <c r="H212" s="21">
        <f t="shared" si="13"/>
        <v>6.5968676919999996E-4</v>
      </c>
      <c r="I212" s="96"/>
      <c r="J212" s="96"/>
      <c r="K212" s="97"/>
      <c r="L212" s="96"/>
    </row>
    <row r="213" spans="1:12" x14ac:dyDescent="0.3">
      <c r="A213" s="92"/>
      <c r="B213" s="74"/>
      <c r="C213" s="75"/>
      <c r="D213" s="76"/>
      <c r="E213" s="77"/>
      <c r="I213" s="92"/>
      <c r="J213" s="70"/>
    </row>
    <row r="214" spans="1:12" x14ac:dyDescent="0.3">
      <c r="A214" s="92"/>
      <c r="B214" s="74"/>
      <c r="C214" s="5"/>
      <c r="D214" s="5"/>
      <c r="E214" s="5"/>
      <c r="I214" s="92"/>
      <c r="J214" s="70"/>
    </row>
    <row r="215" spans="1:12" x14ac:dyDescent="0.3">
      <c r="A215" s="92"/>
      <c r="B215" s="74"/>
      <c r="C215" s="5"/>
      <c r="D215" s="5"/>
      <c r="E215" s="5"/>
      <c r="I215" s="92"/>
      <c r="J215" s="70"/>
    </row>
    <row r="216" spans="1:12" x14ac:dyDescent="0.3">
      <c r="A216" s="92"/>
      <c r="B216" s="74"/>
      <c r="C216" s="5"/>
      <c r="D216" s="5"/>
      <c r="E216" s="5"/>
      <c r="I216" s="92"/>
      <c r="J216" s="70"/>
    </row>
    <row r="217" spans="1:12" x14ac:dyDescent="0.3">
      <c r="A217" s="92"/>
      <c r="B217" s="74"/>
      <c r="C217" s="5"/>
      <c r="D217" s="5"/>
      <c r="E217" s="5"/>
      <c r="I217" s="92"/>
      <c r="J217" s="70"/>
    </row>
    <row r="218" spans="1:12" x14ac:dyDescent="0.3">
      <c r="A218" s="92"/>
      <c r="B218" s="74"/>
      <c r="C218" s="5"/>
      <c r="D218" s="5"/>
      <c r="E218" s="5"/>
      <c r="I218" s="92"/>
      <c r="J218" s="70"/>
    </row>
    <row r="219" spans="1:12" x14ac:dyDescent="0.3">
      <c r="A219" s="92"/>
      <c r="B219" s="74"/>
      <c r="C219" s="5"/>
      <c r="D219" s="5"/>
      <c r="E219" s="5"/>
      <c r="I219" s="92"/>
      <c r="J219" s="70"/>
    </row>
  </sheetData>
  <mergeCells count="70">
    <mergeCell ref="A1:Y1"/>
    <mergeCell ref="S55:T55"/>
    <mergeCell ref="S60:T60"/>
    <mergeCell ref="S62:T62"/>
    <mergeCell ref="A51:U51"/>
    <mergeCell ref="A150:A156"/>
    <mergeCell ref="L143:L149"/>
    <mergeCell ref="L150:L156"/>
    <mergeCell ref="C128:D128"/>
    <mergeCell ref="F128:G128"/>
    <mergeCell ref="A129:A135"/>
    <mergeCell ref="I129:I135"/>
    <mergeCell ref="K129:K135"/>
    <mergeCell ref="L129:L135"/>
    <mergeCell ref="A136:A142"/>
    <mergeCell ref="I136:I142"/>
    <mergeCell ref="K136:K142"/>
    <mergeCell ref="L136:L142"/>
    <mergeCell ref="A143:A149"/>
    <mergeCell ref="I143:I149"/>
    <mergeCell ref="I150:I156"/>
    <mergeCell ref="I157:I163"/>
    <mergeCell ref="K143:K149"/>
    <mergeCell ref="K150:K156"/>
    <mergeCell ref="K157:K163"/>
    <mergeCell ref="L157:L163"/>
    <mergeCell ref="A164:A170"/>
    <mergeCell ref="A171:A177"/>
    <mergeCell ref="A178:A184"/>
    <mergeCell ref="A185:A191"/>
    <mergeCell ref="L164:L170"/>
    <mergeCell ref="L171:L177"/>
    <mergeCell ref="L178:L184"/>
    <mergeCell ref="L185:L191"/>
    <mergeCell ref="A157:A163"/>
    <mergeCell ref="I164:I170"/>
    <mergeCell ref="I171:I177"/>
    <mergeCell ref="I178:I184"/>
    <mergeCell ref="I185:I191"/>
    <mergeCell ref="I192:I198"/>
    <mergeCell ref="K199:K205"/>
    <mergeCell ref="K206:K212"/>
    <mergeCell ref="J178:J184"/>
    <mergeCell ref="J185:J191"/>
    <mergeCell ref="A199:A205"/>
    <mergeCell ref="A206:A212"/>
    <mergeCell ref="I199:I205"/>
    <mergeCell ref="I206:I212"/>
    <mergeCell ref="A192:A198"/>
    <mergeCell ref="J129:J135"/>
    <mergeCell ref="J136:J142"/>
    <mergeCell ref="J143:J149"/>
    <mergeCell ref="J150:J156"/>
    <mergeCell ref="J157:J163"/>
    <mergeCell ref="A213:A219"/>
    <mergeCell ref="U151:V151"/>
    <mergeCell ref="J192:J198"/>
    <mergeCell ref="J199:J205"/>
    <mergeCell ref="J206:J212"/>
    <mergeCell ref="L192:L198"/>
    <mergeCell ref="L199:L205"/>
    <mergeCell ref="L206:L212"/>
    <mergeCell ref="J164:J170"/>
    <mergeCell ref="J171:J177"/>
    <mergeCell ref="I213:I219"/>
    <mergeCell ref="K164:K170"/>
    <mergeCell ref="K171:K177"/>
    <mergeCell ref="K178:K184"/>
    <mergeCell ref="K185:K191"/>
    <mergeCell ref="K192:K198"/>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0"/>
  <sheetViews>
    <sheetView topLeftCell="A25" workbookViewId="0">
      <selection activeCell="C41" sqref="C41"/>
    </sheetView>
  </sheetViews>
  <sheetFormatPr defaultRowHeight="14.4" x14ac:dyDescent="0.3"/>
  <cols>
    <col min="1" max="1" width="80.88671875" customWidth="1"/>
    <col min="2" max="2" width="80.88671875" bestFit="1" customWidth="1"/>
    <col min="3" max="3" width="65.6640625" bestFit="1" customWidth="1"/>
    <col min="4" max="4" width="14.77734375" bestFit="1" customWidth="1"/>
    <col min="5" max="5" width="20.5546875" bestFit="1" customWidth="1"/>
    <col min="6" max="6" width="33.77734375" bestFit="1" customWidth="1"/>
    <col min="7" max="7" width="31.88671875" bestFit="1" customWidth="1"/>
    <col min="8" max="8" width="28.88671875" bestFit="1" customWidth="1"/>
    <col min="9" max="9" width="14.21875" bestFit="1" customWidth="1"/>
    <col min="10" max="10" width="6" customWidth="1"/>
  </cols>
  <sheetData>
    <row r="1" spans="1:8" ht="21" x14ac:dyDescent="0.5">
      <c r="A1" s="106" t="s">
        <v>37</v>
      </c>
      <c r="B1" s="106"/>
    </row>
    <row r="2" spans="1:8" x14ac:dyDescent="0.3">
      <c r="A2" s="105" t="s">
        <v>38</v>
      </c>
      <c r="B2" s="105"/>
    </row>
    <row r="3" spans="1:8" x14ac:dyDescent="0.3">
      <c r="A3" s="105"/>
      <c r="B3" s="105"/>
    </row>
    <row r="4" spans="1:8" x14ac:dyDescent="0.3">
      <c r="A4" s="105"/>
      <c r="B4" s="105"/>
    </row>
    <row r="5" spans="1:8" x14ac:dyDescent="0.3">
      <c r="A5" s="105"/>
      <c r="B5" s="105"/>
    </row>
    <row r="6" spans="1:8" x14ac:dyDescent="0.3">
      <c r="A6" s="105"/>
      <c r="B6" s="105"/>
    </row>
    <row r="7" spans="1:8" x14ac:dyDescent="0.3">
      <c r="A7" s="105"/>
      <c r="B7" s="105"/>
    </row>
    <row r="8" spans="1:8" x14ac:dyDescent="0.3">
      <c r="A8" s="105"/>
      <c r="B8" s="105"/>
    </row>
    <row r="9" spans="1:8" x14ac:dyDescent="0.3">
      <c r="A9" s="105"/>
      <c r="B9" s="105"/>
      <c r="C9" s="11"/>
      <c r="D9" s="11"/>
      <c r="E9" s="11"/>
      <c r="G9" s="1"/>
      <c r="H9" s="1"/>
    </row>
    <row r="10" spans="1:8" x14ac:dyDescent="0.3">
      <c r="A10" s="105"/>
      <c r="B10" s="105"/>
      <c r="C10" s="11"/>
      <c r="D10" s="11"/>
      <c r="E10" s="11"/>
      <c r="G10" s="1"/>
      <c r="H10" s="1"/>
    </row>
    <row r="11" spans="1:8" x14ac:dyDescent="0.3">
      <c r="A11" s="105"/>
      <c r="B11" s="105"/>
      <c r="C11" s="11"/>
      <c r="D11" s="11"/>
      <c r="E11" s="11"/>
      <c r="G11" s="1"/>
      <c r="H11" s="1"/>
    </row>
    <row r="12" spans="1:8" ht="14.4" customHeight="1" x14ac:dyDescent="0.3">
      <c r="A12" s="105" t="s">
        <v>39</v>
      </c>
      <c r="B12" s="105"/>
      <c r="C12" s="11"/>
      <c r="D12" s="11"/>
      <c r="E12" s="11"/>
    </row>
    <row r="13" spans="1:8" x14ac:dyDescent="0.3">
      <c r="A13" s="105"/>
      <c r="B13" s="105"/>
      <c r="C13" s="11"/>
      <c r="D13" s="11"/>
      <c r="E13" s="11"/>
      <c r="G13" s="1"/>
      <c r="H13" s="1"/>
    </row>
    <row r="14" spans="1:8" x14ac:dyDescent="0.3">
      <c r="A14" s="105"/>
      <c r="B14" s="105"/>
      <c r="C14" s="11"/>
      <c r="D14" s="11"/>
      <c r="E14" s="11"/>
      <c r="G14" s="1"/>
      <c r="H14" s="1"/>
    </row>
    <row r="15" spans="1:8" x14ac:dyDescent="0.3">
      <c r="A15" s="105"/>
      <c r="B15" s="105"/>
      <c r="C15" s="11"/>
      <c r="D15" s="11"/>
      <c r="E15" s="11"/>
      <c r="G15" s="1"/>
    </row>
    <row r="16" spans="1:8" x14ac:dyDescent="0.3">
      <c r="A16" s="105"/>
      <c r="B16" s="105"/>
      <c r="C16" s="11"/>
      <c r="D16" s="11"/>
      <c r="E16" s="11"/>
      <c r="H16" s="1"/>
    </row>
    <row r="17" spans="1:8" x14ac:dyDescent="0.3">
      <c r="A17" s="105"/>
      <c r="B17" s="105"/>
      <c r="C17" s="11"/>
      <c r="D17" s="11"/>
      <c r="E17" s="11"/>
      <c r="H17" s="1"/>
    </row>
    <row r="18" spans="1:8" x14ac:dyDescent="0.3">
      <c r="A18" s="105"/>
      <c r="B18" s="105"/>
      <c r="C18" s="11"/>
      <c r="D18" s="11"/>
      <c r="E18" s="11"/>
      <c r="G18" s="1"/>
      <c r="H18" s="1"/>
    </row>
    <row r="19" spans="1:8" x14ac:dyDescent="0.3">
      <c r="A19" s="105"/>
      <c r="B19" s="105"/>
      <c r="C19" s="11"/>
      <c r="D19" s="11"/>
      <c r="E19" s="11"/>
      <c r="F19" s="1"/>
      <c r="G19" s="1"/>
      <c r="H19" s="1"/>
    </row>
    <row r="20" spans="1:8" x14ac:dyDescent="0.3">
      <c r="A20" s="105"/>
      <c r="B20" s="105"/>
      <c r="C20" s="11"/>
      <c r="D20" s="11"/>
      <c r="E20" s="11"/>
      <c r="F20" s="1"/>
      <c r="G20" s="1"/>
      <c r="H20" s="1"/>
    </row>
    <row r="21" spans="1:8" x14ac:dyDescent="0.3">
      <c r="A21" s="105"/>
      <c r="B21" s="105"/>
      <c r="C21" s="11"/>
      <c r="D21" s="11"/>
      <c r="E21" s="11"/>
      <c r="F21" s="1"/>
      <c r="G21" s="1"/>
      <c r="H21" s="1"/>
    </row>
    <row r="22" spans="1:8" x14ac:dyDescent="0.3">
      <c r="A22" s="105"/>
      <c r="B22" s="105"/>
      <c r="C22" s="11"/>
      <c r="D22" s="11"/>
      <c r="E22" s="11"/>
      <c r="F22" s="1"/>
      <c r="H22" s="1"/>
    </row>
    <row r="23" spans="1:8" x14ac:dyDescent="0.3">
      <c r="A23" s="105"/>
      <c r="B23" s="105"/>
      <c r="C23" s="11"/>
      <c r="D23" s="11"/>
      <c r="E23" s="11"/>
      <c r="G23" s="1"/>
    </row>
    <row r="24" spans="1:8" x14ac:dyDescent="0.3">
      <c r="A24" s="105" t="s">
        <v>40</v>
      </c>
      <c r="B24" s="105"/>
      <c r="C24" s="11"/>
      <c r="D24" s="11"/>
      <c r="E24" s="11"/>
      <c r="F24" s="1"/>
      <c r="G24" s="1"/>
    </row>
    <row r="25" spans="1:8" x14ac:dyDescent="0.3">
      <c r="A25" s="105"/>
      <c r="B25" s="105"/>
      <c r="C25" s="11"/>
      <c r="D25" s="11"/>
      <c r="E25" s="11"/>
      <c r="F25" s="1"/>
      <c r="G25" s="1"/>
    </row>
    <row r="26" spans="1:8" x14ac:dyDescent="0.3">
      <c r="A26" s="105"/>
      <c r="B26" s="105"/>
      <c r="C26" s="11"/>
      <c r="D26" s="11"/>
      <c r="E26" s="11"/>
      <c r="F26" s="1"/>
      <c r="G26" s="1"/>
    </row>
    <row r="27" spans="1:8" x14ac:dyDescent="0.3">
      <c r="A27" s="105"/>
      <c r="B27" s="105"/>
      <c r="C27" s="11"/>
      <c r="D27" s="11"/>
      <c r="E27" s="11"/>
      <c r="F27" s="1"/>
      <c r="G27" s="1"/>
    </row>
    <row r="28" spans="1:8" ht="21" x14ac:dyDescent="0.3">
      <c r="A28" s="107" t="s">
        <v>94</v>
      </c>
      <c r="B28" s="107"/>
      <c r="C28" s="11"/>
      <c r="D28" s="11"/>
      <c r="E28" s="11"/>
      <c r="F28" s="1"/>
      <c r="G28" s="1"/>
    </row>
    <row r="29" spans="1:8" x14ac:dyDescent="0.3">
      <c r="A29" s="105" t="s">
        <v>93</v>
      </c>
      <c r="B29" s="105"/>
      <c r="C29" s="11"/>
      <c r="D29" s="11"/>
      <c r="E29" s="11"/>
      <c r="F29" s="1"/>
      <c r="G29" s="1"/>
    </row>
    <row r="30" spans="1:8" x14ac:dyDescent="0.3">
      <c r="A30" s="105"/>
      <c r="B30" s="105"/>
      <c r="C30" s="11"/>
      <c r="D30" s="11"/>
      <c r="E30" s="11"/>
      <c r="F30" s="1"/>
      <c r="G30" s="1"/>
    </row>
    <row r="31" spans="1:8" x14ac:dyDescent="0.3">
      <c r="A31" s="105"/>
      <c r="B31" s="105"/>
      <c r="C31" s="11"/>
      <c r="D31" s="11"/>
      <c r="E31" s="11"/>
      <c r="F31" s="1"/>
      <c r="G31" s="1"/>
    </row>
    <row r="32" spans="1:8" x14ac:dyDescent="0.3">
      <c r="A32" s="105"/>
      <c r="B32" s="105"/>
      <c r="C32" s="11"/>
      <c r="D32" s="11"/>
      <c r="E32" s="11"/>
      <c r="F32" s="1"/>
      <c r="G32" s="1"/>
    </row>
    <row r="33" spans="1:8" x14ac:dyDescent="0.3">
      <c r="A33" s="105"/>
      <c r="B33" s="105"/>
      <c r="C33" s="11"/>
      <c r="D33" s="11"/>
      <c r="E33" s="11"/>
      <c r="F33" s="1"/>
      <c r="G33" s="1"/>
    </row>
    <row r="34" spans="1:8" x14ac:dyDescent="0.3">
      <c r="A34" s="105"/>
      <c r="B34" s="105"/>
      <c r="C34" s="11"/>
      <c r="D34" s="11"/>
      <c r="E34" s="11"/>
      <c r="F34" s="1"/>
      <c r="G34" s="1"/>
    </row>
    <row r="35" spans="1:8" x14ac:dyDescent="0.3">
      <c r="A35" s="105"/>
      <c r="B35" s="105"/>
      <c r="C35" s="11"/>
      <c r="D35" s="11"/>
      <c r="E35" s="11"/>
      <c r="F35" s="1"/>
      <c r="G35" s="1"/>
    </row>
    <row r="36" spans="1:8" x14ac:dyDescent="0.3">
      <c r="A36" s="105"/>
      <c r="B36" s="105"/>
      <c r="C36" s="11"/>
      <c r="D36" s="11"/>
      <c r="E36" s="11"/>
      <c r="F36" s="1"/>
      <c r="G36" s="1"/>
    </row>
    <row r="37" spans="1:8" ht="37.200000000000003" customHeight="1" x14ac:dyDescent="0.3">
      <c r="A37" s="105"/>
      <c r="B37" s="105"/>
      <c r="C37" s="11"/>
      <c r="D37" s="11"/>
      <c r="E37" s="11"/>
      <c r="G37" s="1"/>
      <c r="H37" s="1"/>
    </row>
    <row r="38" spans="1:8" ht="14.4" customHeight="1" x14ac:dyDescent="0.3">
      <c r="A38" s="105" t="s">
        <v>95</v>
      </c>
      <c r="B38" s="105"/>
      <c r="C38" s="11"/>
      <c r="D38" s="11"/>
      <c r="E38" s="11"/>
      <c r="F38" s="1"/>
      <c r="G38" s="1"/>
      <c r="H38" s="1"/>
    </row>
    <row r="39" spans="1:8" x14ac:dyDescent="0.3">
      <c r="A39" s="105"/>
      <c r="B39" s="105"/>
      <c r="C39" s="11"/>
      <c r="D39" s="11"/>
      <c r="E39" s="11"/>
      <c r="F39" s="1"/>
      <c r="G39" s="1"/>
      <c r="H39" s="1"/>
    </row>
    <row r="40" spans="1:8" x14ac:dyDescent="0.3">
      <c r="A40" s="105"/>
      <c r="B40" s="105"/>
      <c r="C40" s="11"/>
      <c r="D40" s="11"/>
      <c r="E40" s="11"/>
      <c r="G40" s="1"/>
      <c r="H40" s="1"/>
    </row>
    <row r="41" spans="1:8" x14ac:dyDescent="0.3">
      <c r="A41" s="105"/>
      <c r="B41" s="105"/>
      <c r="C41" s="11"/>
      <c r="D41" s="11"/>
      <c r="E41" s="11"/>
      <c r="F41" s="1"/>
      <c r="G41" s="1"/>
      <c r="H41" s="1"/>
    </row>
    <row r="42" spans="1:8" x14ac:dyDescent="0.3">
      <c r="A42" s="105"/>
      <c r="B42" s="105"/>
      <c r="C42" s="11"/>
      <c r="D42" s="11"/>
      <c r="E42" s="11"/>
      <c r="F42" s="1"/>
      <c r="G42" s="1"/>
      <c r="H42" s="1"/>
    </row>
    <row r="43" spans="1:8" x14ac:dyDescent="0.3">
      <c r="A43" s="105"/>
      <c r="B43" s="105"/>
      <c r="C43" s="11"/>
      <c r="D43" s="11"/>
      <c r="E43" s="11"/>
      <c r="F43" s="1"/>
      <c r="G43" s="1"/>
      <c r="H43" s="1"/>
    </row>
    <row r="44" spans="1:8" x14ac:dyDescent="0.3">
      <c r="A44" s="105"/>
      <c r="B44" s="105"/>
      <c r="C44" s="11"/>
      <c r="D44" s="11"/>
      <c r="E44" s="11"/>
      <c r="F44" s="1"/>
      <c r="G44" s="1"/>
      <c r="H44" s="1"/>
    </row>
    <row r="45" spans="1:8" x14ac:dyDescent="0.3">
      <c r="A45" s="105"/>
      <c r="B45" s="105"/>
      <c r="C45" s="11"/>
      <c r="D45" s="11"/>
      <c r="E45" s="11"/>
      <c r="F45" s="1"/>
      <c r="H45" s="1"/>
    </row>
    <row r="46" spans="1:8" ht="4.2" customHeight="1" x14ac:dyDescent="0.3">
      <c r="A46" s="105"/>
      <c r="B46" s="105"/>
      <c r="C46" s="11"/>
      <c r="D46" s="11"/>
      <c r="E46" s="11"/>
      <c r="F46" s="1"/>
      <c r="G46" s="1"/>
    </row>
    <row r="47" spans="1:8" ht="14.4" hidden="1" customHeight="1" x14ac:dyDescent="0.3">
      <c r="A47" s="105"/>
      <c r="B47" s="105"/>
      <c r="C47" s="11"/>
      <c r="D47" s="11"/>
      <c r="E47" s="11"/>
      <c r="G47" s="1"/>
      <c r="H47" s="1"/>
    </row>
    <row r="48" spans="1:8" x14ac:dyDescent="0.3">
      <c r="A48" s="105" t="s">
        <v>96</v>
      </c>
      <c r="B48" s="105"/>
      <c r="C48" s="11"/>
      <c r="D48" s="11"/>
      <c r="E48" s="11"/>
      <c r="F48" s="1"/>
      <c r="H48" s="1"/>
    </row>
    <row r="49" spans="1:8" x14ac:dyDescent="0.3">
      <c r="A49" s="105"/>
      <c r="B49" s="105"/>
      <c r="C49" s="11"/>
      <c r="D49" s="11"/>
      <c r="E49" s="11"/>
      <c r="G49" s="1"/>
      <c r="H49" s="1"/>
    </row>
    <row r="50" spans="1:8" x14ac:dyDescent="0.3">
      <c r="A50" s="105"/>
      <c r="B50" s="105"/>
      <c r="C50" s="11"/>
      <c r="D50" s="11"/>
      <c r="E50" s="11"/>
      <c r="F50" s="1"/>
      <c r="G50" s="1"/>
      <c r="H50" s="1"/>
    </row>
    <row r="51" spans="1:8" x14ac:dyDescent="0.3">
      <c r="A51" s="105"/>
      <c r="B51" s="105"/>
      <c r="C51" s="11"/>
      <c r="D51" s="11"/>
      <c r="E51" s="11"/>
      <c r="F51" s="1"/>
      <c r="G51" s="1"/>
      <c r="H51" s="1"/>
    </row>
    <row r="52" spans="1:8" ht="0.6" customHeight="1" x14ac:dyDescent="0.3">
      <c r="A52" s="105"/>
      <c r="B52" s="105"/>
      <c r="C52" s="11"/>
      <c r="D52" s="11"/>
      <c r="E52" s="11"/>
      <c r="G52" s="1"/>
      <c r="H52" s="1"/>
    </row>
    <row r="53" spans="1:8" hidden="1" x14ac:dyDescent="0.3">
      <c r="A53" s="105"/>
      <c r="B53" s="105"/>
      <c r="C53" s="11"/>
      <c r="D53" s="11"/>
      <c r="E53" s="11"/>
      <c r="F53" s="1"/>
      <c r="G53" s="1"/>
      <c r="H53" s="1"/>
    </row>
    <row r="54" spans="1:8" x14ac:dyDescent="0.3">
      <c r="B54" s="11"/>
      <c r="C54" s="11"/>
      <c r="D54" s="11"/>
      <c r="E54" s="11"/>
      <c r="G54" s="1"/>
      <c r="H54" s="1"/>
    </row>
    <row r="55" spans="1:8" x14ac:dyDescent="0.3">
      <c r="B55" s="11"/>
      <c r="C55" s="11"/>
      <c r="D55" s="11"/>
      <c r="E55" s="11"/>
      <c r="F55" s="1"/>
      <c r="G55" s="1"/>
      <c r="H55" s="1"/>
    </row>
    <row r="56" spans="1:8" x14ac:dyDescent="0.3">
      <c r="B56" s="11"/>
      <c r="C56" s="11"/>
      <c r="D56" s="11"/>
      <c r="E56" s="11"/>
      <c r="F56" s="1"/>
      <c r="G56" s="1"/>
    </row>
    <row r="57" spans="1:8" x14ac:dyDescent="0.3">
      <c r="B57" s="11"/>
      <c r="C57" s="11"/>
      <c r="D57" s="11"/>
      <c r="E57" s="11"/>
      <c r="F57" s="1"/>
      <c r="G57" s="1"/>
      <c r="H57" s="1"/>
    </row>
    <row r="58" spans="1:8" x14ac:dyDescent="0.3">
      <c r="B58" s="11"/>
      <c r="C58" s="11"/>
      <c r="D58" s="11"/>
      <c r="E58" s="11"/>
      <c r="F58" s="1"/>
      <c r="G58" s="1"/>
      <c r="H58" s="1"/>
    </row>
    <row r="59" spans="1:8" x14ac:dyDescent="0.3">
      <c r="B59" s="11"/>
      <c r="C59" s="11"/>
      <c r="D59" s="11"/>
      <c r="E59" s="11"/>
      <c r="F59" s="1"/>
      <c r="H59" s="1"/>
    </row>
    <row r="60" spans="1:8" x14ac:dyDescent="0.3">
      <c r="B60" s="11"/>
      <c r="C60" s="11"/>
      <c r="D60" s="11"/>
      <c r="E60" s="11"/>
      <c r="F60" s="1"/>
      <c r="H60" s="1"/>
    </row>
    <row r="61" spans="1:8" x14ac:dyDescent="0.3">
      <c r="B61" s="11"/>
      <c r="C61" s="11"/>
      <c r="D61" s="11"/>
      <c r="E61" s="11"/>
      <c r="G61" s="1"/>
      <c r="H61" s="1"/>
    </row>
    <row r="62" spans="1:8" x14ac:dyDescent="0.3">
      <c r="B62" s="11"/>
      <c r="C62" s="11"/>
      <c r="D62" s="11"/>
      <c r="E62" s="11"/>
      <c r="F62" s="1"/>
      <c r="G62" s="1"/>
      <c r="H62" s="1"/>
    </row>
    <row r="63" spans="1:8" x14ac:dyDescent="0.3">
      <c r="B63" s="11"/>
      <c r="C63" s="11"/>
      <c r="D63" s="11"/>
      <c r="E63" s="11"/>
      <c r="F63" s="1"/>
      <c r="G63" s="1"/>
    </row>
    <row r="64" spans="1:8" x14ac:dyDescent="0.3">
      <c r="B64" s="11"/>
      <c r="C64" s="11"/>
      <c r="D64" s="11"/>
      <c r="E64" s="11"/>
      <c r="F64" s="1"/>
      <c r="G64" s="1"/>
    </row>
    <row r="65" spans="2:8" x14ac:dyDescent="0.3">
      <c r="B65" s="11"/>
      <c r="C65" s="11"/>
      <c r="D65" s="11"/>
      <c r="E65" s="11"/>
      <c r="F65" s="1"/>
      <c r="G65" s="1"/>
      <c r="H65" s="1"/>
    </row>
    <row r="66" spans="2:8" x14ac:dyDescent="0.3">
      <c r="B66" s="11"/>
      <c r="C66" s="11"/>
      <c r="D66" s="11"/>
      <c r="E66" s="11"/>
      <c r="F66" s="1"/>
      <c r="G66" s="1"/>
      <c r="H66" s="1"/>
    </row>
    <row r="67" spans="2:8" x14ac:dyDescent="0.3">
      <c r="B67" s="11"/>
      <c r="C67" s="11"/>
      <c r="D67" s="11"/>
      <c r="E67" s="11"/>
      <c r="F67" s="1"/>
      <c r="G67" s="1"/>
      <c r="H67" s="1"/>
    </row>
    <row r="68" spans="2:8" x14ac:dyDescent="0.3">
      <c r="B68" s="11"/>
      <c r="C68" s="11"/>
      <c r="D68" s="11"/>
      <c r="E68" s="11"/>
      <c r="F68" s="1"/>
      <c r="G68" s="1"/>
      <c r="H68" s="1"/>
    </row>
    <row r="69" spans="2:8" x14ac:dyDescent="0.3">
      <c r="B69" s="11"/>
      <c r="C69" s="11"/>
      <c r="D69" s="11"/>
      <c r="E69" s="11"/>
      <c r="F69" s="1"/>
      <c r="G69" s="1"/>
      <c r="H69" s="1"/>
    </row>
    <row r="70" spans="2:8" x14ac:dyDescent="0.3">
      <c r="B70" s="11"/>
      <c r="C70" s="11"/>
      <c r="D70" s="11"/>
      <c r="E70" s="11"/>
      <c r="G70" s="1"/>
      <c r="H70" s="1"/>
    </row>
    <row r="71" spans="2:8" x14ac:dyDescent="0.3">
      <c r="B71" s="11"/>
      <c r="C71" s="11"/>
      <c r="D71" s="11"/>
      <c r="E71" s="11"/>
      <c r="F71" s="1"/>
      <c r="G71" s="1"/>
      <c r="H71" s="1"/>
    </row>
    <row r="72" spans="2:8" x14ac:dyDescent="0.3">
      <c r="B72" s="11"/>
      <c r="C72" s="11"/>
      <c r="D72" s="11"/>
      <c r="E72" s="11"/>
      <c r="F72" s="1"/>
      <c r="G72" s="1"/>
      <c r="H72" s="1"/>
    </row>
    <row r="73" spans="2:8" x14ac:dyDescent="0.3">
      <c r="B73" s="11"/>
      <c r="C73" s="11"/>
      <c r="D73" s="11"/>
      <c r="E73" s="11"/>
      <c r="F73" s="1"/>
      <c r="G73" s="1"/>
      <c r="H73" s="1"/>
    </row>
    <row r="74" spans="2:8" x14ac:dyDescent="0.3">
      <c r="B74" s="11"/>
      <c r="C74" s="11"/>
      <c r="D74" s="11"/>
      <c r="E74" s="11"/>
      <c r="F74" s="1"/>
      <c r="G74" s="1"/>
      <c r="H74" s="1"/>
    </row>
    <row r="75" spans="2:8" x14ac:dyDescent="0.3">
      <c r="B75" s="11"/>
      <c r="C75" s="11"/>
      <c r="D75" s="11"/>
      <c r="E75" s="11"/>
      <c r="F75" s="1"/>
      <c r="G75" s="1"/>
      <c r="H75" s="1"/>
    </row>
    <row r="76" spans="2:8" x14ac:dyDescent="0.3">
      <c r="B76" s="11"/>
      <c r="C76" s="11"/>
      <c r="D76" s="11"/>
      <c r="E76" s="11"/>
      <c r="F76" s="1"/>
      <c r="G76" s="1"/>
    </row>
    <row r="77" spans="2:8" x14ac:dyDescent="0.3">
      <c r="B77" s="11"/>
      <c r="C77" s="11"/>
      <c r="D77" s="11"/>
      <c r="E77" s="11"/>
      <c r="F77" s="1"/>
      <c r="G77" s="1"/>
      <c r="H77" s="1"/>
    </row>
    <row r="78" spans="2:8" x14ac:dyDescent="0.3">
      <c r="B78" s="11"/>
      <c r="C78" s="11"/>
      <c r="D78" s="11"/>
      <c r="E78" s="11"/>
      <c r="F78" s="1"/>
      <c r="G78" s="1"/>
      <c r="H78" s="1"/>
    </row>
    <row r="79" spans="2:8" x14ac:dyDescent="0.3">
      <c r="B79" s="11"/>
      <c r="C79" s="11"/>
      <c r="D79" s="11"/>
      <c r="E79" s="11"/>
      <c r="F79" s="1"/>
      <c r="G79" s="1"/>
      <c r="H79" s="1"/>
    </row>
    <row r="80" spans="2:8" x14ac:dyDescent="0.3">
      <c r="B80" s="11"/>
      <c r="C80" s="11"/>
      <c r="D80" s="11"/>
      <c r="E80" s="11"/>
      <c r="F80" s="1"/>
      <c r="G80" s="1"/>
      <c r="H80" s="1"/>
    </row>
    <row r="81" spans="2:8" x14ac:dyDescent="0.3">
      <c r="B81" s="11"/>
      <c r="C81" s="11"/>
      <c r="D81" s="11"/>
      <c r="E81" s="11"/>
      <c r="F81" s="1"/>
      <c r="G81" s="1"/>
      <c r="H81" s="1"/>
    </row>
    <row r="82" spans="2:8" x14ac:dyDescent="0.3">
      <c r="B82" s="11"/>
      <c r="C82" s="11"/>
      <c r="D82" s="11"/>
      <c r="E82" s="11"/>
      <c r="G82" s="1"/>
      <c r="H82" s="1"/>
    </row>
    <row r="83" spans="2:8" x14ac:dyDescent="0.3">
      <c r="B83" s="11"/>
      <c r="C83" s="11"/>
      <c r="D83" s="11"/>
      <c r="E83" s="11"/>
      <c r="F83" s="1"/>
      <c r="G83" s="1"/>
      <c r="H83" s="1"/>
    </row>
    <row r="84" spans="2:8" x14ac:dyDescent="0.3">
      <c r="B84" s="11"/>
      <c r="C84" s="11"/>
      <c r="D84" s="11"/>
      <c r="E84" s="11"/>
      <c r="F84" s="1"/>
      <c r="G84" s="1"/>
      <c r="H84" s="1"/>
    </row>
    <row r="85" spans="2:8" x14ac:dyDescent="0.3">
      <c r="B85" s="11"/>
      <c r="C85" s="11"/>
      <c r="D85" s="11"/>
      <c r="E85" s="11"/>
      <c r="F85" s="1"/>
      <c r="G85" s="1"/>
      <c r="H85" s="1"/>
    </row>
    <row r="86" spans="2:8" x14ac:dyDescent="0.3">
      <c r="B86" s="11"/>
      <c r="C86" s="11"/>
      <c r="D86" s="11"/>
      <c r="E86" s="11"/>
      <c r="F86" s="1"/>
      <c r="G86" s="1"/>
      <c r="H86" s="1"/>
    </row>
    <row r="87" spans="2:8" x14ac:dyDescent="0.3">
      <c r="B87" s="11"/>
      <c r="C87" s="11"/>
      <c r="D87" s="11"/>
      <c r="E87" s="11"/>
      <c r="F87" s="1"/>
      <c r="G87" s="1"/>
    </row>
    <row r="88" spans="2:8" x14ac:dyDescent="0.3">
      <c r="B88" s="11"/>
      <c r="C88" s="11"/>
      <c r="D88" s="11"/>
      <c r="E88" s="11"/>
      <c r="F88" s="1"/>
      <c r="G88" s="1"/>
    </row>
    <row r="89" spans="2:8" x14ac:dyDescent="0.3">
      <c r="B89" s="11"/>
      <c r="C89" s="11"/>
      <c r="D89" s="11"/>
      <c r="E89" s="11"/>
      <c r="F89" s="1"/>
      <c r="G89" s="1"/>
    </row>
    <row r="90" spans="2:8" x14ac:dyDescent="0.3">
      <c r="B90" s="11"/>
      <c r="C90" s="11"/>
      <c r="D90" s="11"/>
      <c r="E90" s="11"/>
      <c r="F90" s="1"/>
      <c r="G90" s="1"/>
    </row>
    <row r="91" spans="2:8" x14ac:dyDescent="0.3">
      <c r="B91" s="11"/>
      <c r="C91" s="11"/>
      <c r="D91" s="11"/>
      <c r="E91" s="11"/>
      <c r="F91" s="1"/>
      <c r="G91" s="1"/>
    </row>
    <row r="92" spans="2:8" x14ac:dyDescent="0.3">
      <c r="B92" s="11"/>
      <c r="C92" s="11"/>
      <c r="D92" s="11"/>
      <c r="E92" s="11"/>
      <c r="F92" s="1"/>
      <c r="G92" s="1"/>
    </row>
    <row r="93" spans="2:8" x14ac:dyDescent="0.3">
      <c r="B93" s="11"/>
      <c r="C93" s="11"/>
      <c r="D93" s="11"/>
      <c r="E93" s="11"/>
      <c r="F93" s="1"/>
      <c r="G93" s="1"/>
    </row>
    <row r="94" spans="2:8" x14ac:dyDescent="0.3">
      <c r="B94" s="11"/>
      <c r="C94" s="11"/>
      <c r="D94" s="11"/>
      <c r="E94" s="11"/>
      <c r="F94" s="1"/>
      <c r="G94" s="1"/>
    </row>
    <row r="95" spans="2:8" x14ac:dyDescent="0.3">
      <c r="B95" s="11"/>
      <c r="C95" s="11"/>
      <c r="D95" s="11"/>
      <c r="E95" s="11"/>
      <c r="F95" s="1"/>
      <c r="G95" s="1"/>
    </row>
    <row r="96" spans="2:8" x14ac:dyDescent="0.3">
      <c r="B96" s="11"/>
      <c r="C96" s="11"/>
      <c r="D96" s="11"/>
      <c r="E96" s="11"/>
      <c r="F96" s="1"/>
      <c r="G96" s="1"/>
    </row>
    <row r="97" spans="2:7" x14ac:dyDescent="0.3">
      <c r="B97" s="11"/>
      <c r="C97" s="11"/>
      <c r="D97" s="11"/>
      <c r="E97" s="11"/>
      <c r="F97" s="1"/>
      <c r="G97" s="1"/>
    </row>
    <row r="98" spans="2:7" x14ac:dyDescent="0.3">
      <c r="B98" s="11"/>
      <c r="C98" s="11"/>
      <c r="D98" s="11"/>
      <c r="E98" s="11"/>
      <c r="F98" s="1"/>
      <c r="G98" s="1"/>
    </row>
    <row r="99" spans="2:7" x14ac:dyDescent="0.3">
      <c r="B99" s="11"/>
      <c r="C99" s="11"/>
      <c r="D99" s="11"/>
      <c r="E99" s="11"/>
      <c r="G99" s="1"/>
    </row>
    <row r="100" spans="2:7" x14ac:dyDescent="0.3">
      <c r="B100" s="11"/>
      <c r="C100" s="11"/>
      <c r="D100" s="11"/>
      <c r="E100" s="11"/>
      <c r="G100" s="1"/>
    </row>
    <row r="101" spans="2:7" x14ac:dyDescent="0.3">
      <c r="B101" s="11"/>
      <c r="C101" s="11"/>
      <c r="D101" s="11"/>
      <c r="E101" s="11"/>
      <c r="F101" s="1"/>
      <c r="G101" s="1"/>
    </row>
    <row r="102" spans="2:7" x14ac:dyDescent="0.3">
      <c r="B102" s="11"/>
      <c r="C102" s="11"/>
      <c r="D102" s="11"/>
      <c r="E102" s="11"/>
      <c r="F102" s="1"/>
      <c r="G102" s="1"/>
    </row>
    <row r="103" spans="2:7" x14ac:dyDescent="0.3">
      <c r="B103" s="11"/>
      <c r="C103" s="11"/>
      <c r="D103" s="11"/>
      <c r="E103" s="11"/>
      <c r="F103" s="1"/>
    </row>
    <row r="104" spans="2:7" x14ac:dyDescent="0.3">
      <c r="B104" s="11"/>
      <c r="C104" s="11"/>
      <c r="D104" s="11"/>
      <c r="E104" s="11"/>
      <c r="F104" s="1"/>
      <c r="G104" s="1"/>
    </row>
    <row r="105" spans="2:7" x14ac:dyDescent="0.3">
      <c r="B105" s="11"/>
      <c r="C105" s="11"/>
      <c r="D105" s="11"/>
      <c r="E105" s="11"/>
      <c r="F105" s="1"/>
      <c r="G105" s="1"/>
    </row>
    <row r="106" spans="2:7" x14ac:dyDescent="0.3">
      <c r="B106" s="11"/>
      <c r="C106" s="11"/>
      <c r="D106" s="11"/>
      <c r="E106" s="11"/>
      <c r="F106" s="1"/>
      <c r="G106" s="1"/>
    </row>
    <row r="107" spans="2:7" x14ac:dyDescent="0.3">
      <c r="B107" s="11"/>
      <c r="C107" s="11"/>
      <c r="D107" s="11"/>
      <c r="E107" s="11"/>
      <c r="F107" s="1"/>
      <c r="G107" s="1"/>
    </row>
    <row r="108" spans="2:7" x14ac:dyDescent="0.3">
      <c r="B108" s="11"/>
      <c r="C108" s="11"/>
      <c r="D108" s="11"/>
      <c r="E108" s="11"/>
      <c r="F108" s="1"/>
      <c r="G108" s="1"/>
    </row>
    <row r="109" spans="2:7" x14ac:dyDescent="0.3">
      <c r="B109" s="11"/>
      <c r="C109" s="11"/>
      <c r="D109" s="11"/>
      <c r="E109" s="11"/>
      <c r="F109" s="1"/>
      <c r="G109" s="1"/>
    </row>
    <row r="110" spans="2:7" x14ac:dyDescent="0.3">
      <c r="B110" s="11"/>
      <c r="C110" s="11"/>
      <c r="D110" s="11"/>
      <c r="E110" s="11"/>
    </row>
    <row r="111" spans="2:7" x14ac:dyDescent="0.3">
      <c r="B111" s="11"/>
      <c r="C111" s="11"/>
      <c r="D111" s="11"/>
      <c r="E111" s="11"/>
      <c r="F111" s="1"/>
      <c r="G111" s="1"/>
    </row>
    <row r="112" spans="2:7" x14ac:dyDescent="0.3">
      <c r="B112" s="11"/>
      <c r="C112" s="11"/>
      <c r="D112" s="11"/>
      <c r="E112" s="11"/>
      <c r="F112" s="1"/>
      <c r="G112" s="1"/>
    </row>
    <row r="113" spans="2:7" x14ac:dyDescent="0.3">
      <c r="B113" s="11"/>
      <c r="C113" s="11"/>
      <c r="D113" s="11"/>
      <c r="E113" s="11"/>
      <c r="F113" s="1"/>
      <c r="G113" s="1"/>
    </row>
    <row r="114" spans="2:7" x14ac:dyDescent="0.3">
      <c r="B114" s="11"/>
      <c r="C114" s="11"/>
      <c r="D114" s="11"/>
      <c r="E114" s="11"/>
      <c r="F114" s="1"/>
      <c r="G114" s="1"/>
    </row>
    <row r="115" spans="2:7" x14ac:dyDescent="0.3">
      <c r="B115" s="11"/>
      <c r="C115" s="11"/>
      <c r="D115" s="11"/>
      <c r="E115" s="11"/>
      <c r="F115" s="1"/>
      <c r="G115" s="1"/>
    </row>
    <row r="116" spans="2:7" x14ac:dyDescent="0.3">
      <c r="B116" s="11"/>
      <c r="C116" s="11"/>
      <c r="D116" s="11"/>
      <c r="E116" s="11"/>
      <c r="F116" s="1"/>
      <c r="G116" s="1"/>
    </row>
    <row r="117" spans="2:7" x14ac:dyDescent="0.3">
      <c r="B117" s="11"/>
      <c r="C117" s="11"/>
      <c r="D117" s="11"/>
      <c r="E117" s="11"/>
      <c r="F117" s="1"/>
      <c r="G117" s="1"/>
    </row>
    <row r="118" spans="2:7" x14ac:dyDescent="0.3">
      <c r="B118" s="11"/>
      <c r="C118" s="11"/>
      <c r="D118" s="11"/>
      <c r="E118" s="11"/>
      <c r="F118" s="1"/>
      <c r="G118" s="1"/>
    </row>
    <row r="119" spans="2:7" x14ac:dyDescent="0.3">
      <c r="B119" s="11"/>
      <c r="C119" s="11"/>
      <c r="D119" s="11"/>
      <c r="E119" s="11"/>
      <c r="F119" s="1"/>
      <c r="G119" s="1"/>
    </row>
    <row r="120" spans="2:7" x14ac:dyDescent="0.3">
      <c r="B120" s="11"/>
      <c r="C120" s="11"/>
      <c r="D120" s="11"/>
      <c r="E120" s="11"/>
      <c r="F120" s="1"/>
      <c r="G120" s="1"/>
    </row>
    <row r="121" spans="2:7" x14ac:dyDescent="0.3">
      <c r="B121" s="11"/>
      <c r="C121" s="11"/>
      <c r="D121" s="11"/>
      <c r="E121" s="11"/>
      <c r="F121" s="1"/>
      <c r="G121" s="1"/>
    </row>
    <row r="122" spans="2:7" x14ac:dyDescent="0.3">
      <c r="B122" s="11"/>
      <c r="C122" s="11"/>
      <c r="D122" s="11"/>
      <c r="E122" s="11"/>
      <c r="F122" s="1"/>
      <c r="G122" s="1"/>
    </row>
    <row r="123" spans="2:7" x14ac:dyDescent="0.3">
      <c r="B123" s="11"/>
      <c r="C123" s="11"/>
      <c r="D123" s="11"/>
      <c r="E123" s="11"/>
      <c r="F123" s="1"/>
      <c r="G123" s="1"/>
    </row>
    <row r="124" spans="2:7" x14ac:dyDescent="0.3">
      <c r="B124" s="11"/>
      <c r="C124" s="11"/>
      <c r="D124" s="11"/>
      <c r="E124" s="11"/>
      <c r="F124" s="1"/>
    </row>
    <row r="125" spans="2:7" x14ac:dyDescent="0.3">
      <c r="B125" s="11"/>
      <c r="C125" s="11"/>
      <c r="D125" s="11"/>
      <c r="E125" s="11"/>
      <c r="F125" s="1"/>
      <c r="G125" s="1"/>
    </row>
    <row r="126" spans="2:7" x14ac:dyDescent="0.3">
      <c r="B126" s="11"/>
      <c r="C126" s="11"/>
      <c r="D126" s="11"/>
      <c r="E126" s="11"/>
      <c r="F126" s="1"/>
      <c r="G126" s="1"/>
    </row>
    <row r="127" spans="2:7" x14ac:dyDescent="0.3">
      <c r="B127" s="11"/>
      <c r="C127" s="11"/>
      <c r="D127" s="11"/>
      <c r="E127" s="11"/>
      <c r="F127" s="1"/>
      <c r="G127" s="1"/>
    </row>
    <row r="128" spans="2:7" x14ac:dyDescent="0.3">
      <c r="B128" s="11"/>
      <c r="C128" s="11"/>
      <c r="D128" s="11"/>
      <c r="E128" s="11"/>
      <c r="F128" s="1"/>
      <c r="G128" s="1"/>
    </row>
    <row r="129" spans="3:7" x14ac:dyDescent="0.3">
      <c r="C129" s="11"/>
      <c r="D129" s="11"/>
      <c r="E129" s="11"/>
      <c r="F129" s="1"/>
      <c r="G129" s="1"/>
    </row>
    <row r="130" spans="3:7" x14ac:dyDescent="0.3">
      <c r="C130" s="11"/>
      <c r="D130" s="11"/>
      <c r="E130" s="11"/>
      <c r="F130" s="1"/>
      <c r="G130" s="1"/>
    </row>
    <row r="131" spans="3:7" x14ac:dyDescent="0.3">
      <c r="C131" s="11"/>
      <c r="D131" s="11"/>
      <c r="E131" s="11"/>
      <c r="F131" s="1"/>
      <c r="G131" s="1"/>
    </row>
    <row r="132" spans="3:7" x14ac:dyDescent="0.3">
      <c r="C132" s="11"/>
      <c r="D132" s="11"/>
      <c r="E132" s="11"/>
      <c r="F132" s="1"/>
      <c r="G132" s="1"/>
    </row>
    <row r="133" spans="3:7" x14ac:dyDescent="0.3">
      <c r="C133" s="11"/>
      <c r="D133" s="11"/>
      <c r="E133" s="11"/>
      <c r="G133" s="1"/>
    </row>
    <row r="134" spans="3:7" x14ac:dyDescent="0.3">
      <c r="C134" s="11"/>
      <c r="D134" s="11"/>
      <c r="E134" s="11"/>
      <c r="F134" s="1"/>
    </row>
    <row r="135" spans="3:7" x14ac:dyDescent="0.3">
      <c r="C135" s="11"/>
      <c r="D135" s="11"/>
      <c r="E135" s="11"/>
      <c r="F135" s="1"/>
      <c r="G135" s="1"/>
    </row>
    <row r="136" spans="3:7" x14ac:dyDescent="0.3">
      <c r="C136" s="11"/>
      <c r="D136" s="11"/>
      <c r="F136" s="1"/>
      <c r="G136" s="1"/>
    </row>
    <row r="228" spans="3:4" x14ac:dyDescent="0.3">
      <c r="C228" s="12"/>
      <c r="D228" s="11"/>
    </row>
    <row r="229" spans="3:4" x14ac:dyDescent="0.3">
      <c r="C229" s="12"/>
      <c r="D229" s="11"/>
    </row>
    <row r="230" spans="3:4" x14ac:dyDescent="0.3">
      <c r="D230" s="11"/>
    </row>
    <row r="231" spans="3:4" x14ac:dyDescent="0.3">
      <c r="C231" s="12"/>
      <c r="D231" s="11"/>
    </row>
    <row r="232" spans="3:4" x14ac:dyDescent="0.3">
      <c r="D232" s="11"/>
    </row>
    <row r="233" spans="3:4" x14ac:dyDescent="0.3">
      <c r="D233" s="11"/>
    </row>
    <row r="234" spans="3:4" x14ac:dyDescent="0.3">
      <c r="C234" s="12"/>
      <c r="D234" s="11"/>
    </row>
    <row r="235" spans="3:4" x14ac:dyDescent="0.3">
      <c r="C235" s="12"/>
      <c r="D235" s="11"/>
    </row>
    <row r="236" spans="3:4" x14ac:dyDescent="0.3">
      <c r="C236" s="12"/>
      <c r="D236" s="11"/>
    </row>
    <row r="237" spans="3:4" x14ac:dyDescent="0.3">
      <c r="C237" s="12"/>
      <c r="D237" s="11"/>
    </row>
    <row r="238" spans="3:4" x14ac:dyDescent="0.3">
      <c r="C238" s="12"/>
      <c r="D238" s="11"/>
    </row>
    <row r="239" spans="3:4" x14ac:dyDescent="0.3">
      <c r="C239" s="12"/>
      <c r="D239" s="11"/>
    </row>
    <row r="240" spans="3:4" x14ac:dyDescent="0.3">
      <c r="C240" s="12"/>
      <c r="D240" s="11"/>
    </row>
    <row r="241" spans="3:4" x14ac:dyDescent="0.3">
      <c r="C241" s="12"/>
      <c r="D241" s="11"/>
    </row>
    <row r="242" spans="3:4" x14ac:dyDescent="0.3">
      <c r="C242" s="12"/>
      <c r="D242" s="11"/>
    </row>
    <row r="243" spans="3:4" x14ac:dyDescent="0.3">
      <c r="C243" s="12"/>
      <c r="D243" s="11"/>
    </row>
    <row r="244" spans="3:4" x14ac:dyDescent="0.3">
      <c r="C244" s="12"/>
      <c r="D244" s="11"/>
    </row>
    <row r="264" spans="2:2" x14ac:dyDescent="0.3">
      <c r="B264" s="11"/>
    </row>
    <row r="265" spans="2:2" x14ac:dyDescent="0.3">
      <c r="B265" s="11"/>
    </row>
    <row r="266" spans="2:2" x14ac:dyDescent="0.3">
      <c r="B266" s="11"/>
    </row>
    <row r="267" spans="2:2" x14ac:dyDescent="0.3">
      <c r="B267" s="11"/>
    </row>
    <row r="268" spans="2:2" x14ac:dyDescent="0.3">
      <c r="B268" s="11"/>
    </row>
    <row r="269" spans="2:2" x14ac:dyDescent="0.3">
      <c r="B269" s="11"/>
    </row>
    <row r="270" spans="2:2" x14ac:dyDescent="0.3">
      <c r="B270" s="11"/>
    </row>
    <row r="271" spans="2:2" x14ac:dyDescent="0.3">
      <c r="B271" s="11"/>
    </row>
    <row r="272" spans="2:2" x14ac:dyDescent="0.3">
      <c r="B272" s="11"/>
    </row>
    <row r="273" spans="2:2" x14ac:dyDescent="0.3">
      <c r="B273" s="11"/>
    </row>
    <row r="274" spans="2:2" x14ac:dyDescent="0.3">
      <c r="B274" s="11"/>
    </row>
    <row r="275" spans="2:2" x14ac:dyDescent="0.3">
      <c r="B275" s="11"/>
    </row>
    <row r="276" spans="2:2" x14ac:dyDescent="0.3">
      <c r="B276" s="11"/>
    </row>
    <row r="277" spans="2:2" x14ac:dyDescent="0.3">
      <c r="B277" s="11"/>
    </row>
    <row r="278" spans="2:2" x14ac:dyDescent="0.3">
      <c r="B278" s="11"/>
    </row>
    <row r="279" spans="2:2" x14ac:dyDescent="0.3">
      <c r="B279" s="11"/>
    </row>
    <row r="280" spans="2:2" x14ac:dyDescent="0.3">
      <c r="B280" s="11"/>
    </row>
    <row r="281" spans="2:2" x14ac:dyDescent="0.3">
      <c r="B281" s="11"/>
    </row>
    <row r="282" spans="2:2" x14ac:dyDescent="0.3">
      <c r="B282" s="11"/>
    </row>
    <row r="283" spans="2:2" x14ac:dyDescent="0.3">
      <c r="B283" s="11"/>
    </row>
    <row r="284" spans="2:2" x14ac:dyDescent="0.3">
      <c r="B284" s="11"/>
    </row>
    <row r="285" spans="2:2" x14ac:dyDescent="0.3">
      <c r="B285" s="11"/>
    </row>
    <row r="286" spans="2:2" x14ac:dyDescent="0.3">
      <c r="B286" s="11"/>
    </row>
    <row r="287" spans="2:2" x14ac:dyDescent="0.3">
      <c r="B287" s="11"/>
    </row>
    <row r="288" spans="2:2" x14ac:dyDescent="0.3">
      <c r="B288" s="11"/>
    </row>
    <row r="289" spans="2:4" x14ac:dyDescent="0.3">
      <c r="B289" s="11"/>
    </row>
    <row r="290" spans="2:4" x14ac:dyDescent="0.3">
      <c r="B290" s="11"/>
    </row>
    <row r="291" spans="2:4" x14ac:dyDescent="0.3">
      <c r="B291" s="11"/>
    </row>
    <row r="292" spans="2:4" x14ac:dyDescent="0.3">
      <c r="B292" s="11"/>
    </row>
    <row r="293" spans="2:4" x14ac:dyDescent="0.3">
      <c r="B293" s="11"/>
    </row>
    <row r="295" spans="2:4" x14ac:dyDescent="0.3">
      <c r="B295" s="11"/>
    </row>
    <row r="296" spans="2:4" x14ac:dyDescent="0.3">
      <c r="B296" s="11"/>
    </row>
    <row r="297" spans="2:4" x14ac:dyDescent="0.3">
      <c r="B297" s="11"/>
    </row>
    <row r="298" spans="2:4" x14ac:dyDescent="0.3">
      <c r="B298" s="11"/>
    </row>
    <row r="299" spans="2:4" x14ac:dyDescent="0.3">
      <c r="B299" s="11"/>
    </row>
    <row r="300" spans="2:4" x14ac:dyDescent="0.3">
      <c r="B300" s="11"/>
    </row>
    <row r="301" spans="2:4" x14ac:dyDescent="0.3">
      <c r="B301" s="11"/>
    </row>
    <row r="302" spans="2:4" x14ac:dyDescent="0.3">
      <c r="B302" s="11"/>
    </row>
    <row r="303" spans="2:4" x14ac:dyDescent="0.3">
      <c r="B303" s="11"/>
      <c r="C303" s="11"/>
      <c r="D303" s="11"/>
    </row>
    <row r="304" spans="2:4" x14ac:dyDescent="0.3">
      <c r="B304" s="11"/>
      <c r="C304" s="11"/>
      <c r="D304" s="11"/>
    </row>
    <row r="305" spans="2:4" x14ac:dyDescent="0.3">
      <c r="B305" s="11"/>
      <c r="C305" s="11"/>
      <c r="D305" s="11"/>
    </row>
    <row r="306" spans="2:4" x14ac:dyDescent="0.3">
      <c r="B306" s="11"/>
      <c r="C306" s="11"/>
      <c r="D306" s="11"/>
    </row>
    <row r="307" spans="2:4" x14ac:dyDescent="0.3">
      <c r="B307" s="11"/>
      <c r="C307" s="11"/>
      <c r="D307" s="11"/>
    </row>
    <row r="308" spans="2:4" x14ac:dyDescent="0.3">
      <c r="B308" s="11"/>
      <c r="C308" s="11"/>
      <c r="D308" s="11"/>
    </row>
    <row r="309" spans="2:4" x14ac:dyDescent="0.3">
      <c r="B309" s="11"/>
      <c r="C309" s="11"/>
      <c r="D309" s="11"/>
    </row>
    <row r="310" spans="2:4" x14ac:dyDescent="0.3">
      <c r="B310" s="11"/>
      <c r="C310" s="11"/>
      <c r="D310" s="11"/>
    </row>
    <row r="311" spans="2:4" x14ac:dyDescent="0.3">
      <c r="B311" s="11"/>
      <c r="C311" s="11"/>
      <c r="D311" s="11"/>
    </row>
    <row r="312" spans="2:4" x14ac:dyDescent="0.3">
      <c r="B312" s="11"/>
      <c r="C312" s="11"/>
      <c r="D312" s="11"/>
    </row>
    <row r="313" spans="2:4" x14ac:dyDescent="0.3">
      <c r="B313" s="11"/>
      <c r="C313" s="11"/>
      <c r="D313" s="11"/>
    </row>
    <row r="314" spans="2:4" x14ac:dyDescent="0.3">
      <c r="B314" s="11"/>
      <c r="C314" s="11"/>
      <c r="D314" s="11"/>
    </row>
    <row r="315" spans="2:4" x14ac:dyDescent="0.3">
      <c r="B315" s="11"/>
      <c r="C315" s="11"/>
      <c r="D315" s="11"/>
    </row>
    <row r="316" spans="2:4" x14ac:dyDescent="0.3">
      <c r="B316" s="11"/>
      <c r="C316" s="11"/>
      <c r="D316" s="11"/>
    </row>
    <row r="317" spans="2:4" x14ac:dyDescent="0.3">
      <c r="B317" s="11"/>
      <c r="C317" s="11"/>
      <c r="D317" s="11"/>
    </row>
    <row r="318" spans="2:4" x14ac:dyDescent="0.3">
      <c r="B318" s="11"/>
      <c r="C318" s="11"/>
      <c r="D318" s="11"/>
    </row>
    <row r="319" spans="2:4" x14ac:dyDescent="0.3">
      <c r="B319" s="11"/>
      <c r="C319" s="11"/>
      <c r="D319" s="11"/>
    </row>
    <row r="320" spans="2:4" x14ac:dyDescent="0.3">
      <c r="B320" s="11"/>
      <c r="C320" s="11"/>
      <c r="D320" s="11"/>
    </row>
    <row r="321" spans="2:4" x14ac:dyDescent="0.3">
      <c r="B321" s="11"/>
      <c r="C321" s="11"/>
      <c r="D321" s="11"/>
    </row>
    <row r="322" spans="2:4" x14ac:dyDescent="0.3">
      <c r="B322" s="11"/>
      <c r="C322" s="11"/>
      <c r="D322" s="11"/>
    </row>
    <row r="323" spans="2:4" x14ac:dyDescent="0.3">
      <c r="B323" s="11"/>
      <c r="C323" s="11"/>
      <c r="D323" s="11"/>
    </row>
    <row r="324" spans="2:4" x14ac:dyDescent="0.3">
      <c r="B324" s="11"/>
      <c r="C324" s="11"/>
      <c r="D324" s="11"/>
    </row>
    <row r="325" spans="2:4" x14ac:dyDescent="0.3">
      <c r="B325" s="11"/>
      <c r="C325" s="11"/>
      <c r="D325" s="11"/>
    </row>
    <row r="326" spans="2:4" x14ac:dyDescent="0.3">
      <c r="B326" s="11"/>
      <c r="C326" s="11"/>
      <c r="D326" s="11"/>
    </row>
    <row r="327" spans="2:4" x14ac:dyDescent="0.3">
      <c r="B327" s="11"/>
      <c r="C327" s="11"/>
      <c r="D327" s="11"/>
    </row>
    <row r="328" spans="2:4" x14ac:dyDescent="0.3">
      <c r="B328" s="11"/>
      <c r="C328" s="11"/>
      <c r="D328" s="11"/>
    </row>
    <row r="329" spans="2:4" x14ac:dyDescent="0.3">
      <c r="B329" s="11"/>
      <c r="C329" s="11"/>
      <c r="D329" s="11"/>
    </row>
    <row r="330" spans="2:4" x14ac:dyDescent="0.3">
      <c r="B330" s="11"/>
      <c r="C330" s="11"/>
      <c r="D330" s="11"/>
    </row>
    <row r="331" spans="2:4" x14ac:dyDescent="0.3">
      <c r="B331" s="11"/>
      <c r="C331" s="11"/>
      <c r="D331" s="11"/>
    </row>
    <row r="332" spans="2:4" x14ac:dyDescent="0.3">
      <c r="B332" s="11"/>
      <c r="C332" s="11"/>
      <c r="D332" s="11"/>
    </row>
    <row r="333" spans="2:4" x14ac:dyDescent="0.3">
      <c r="B333" s="11"/>
      <c r="C333" s="11"/>
      <c r="D333" s="11"/>
    </row>
    <row r="334" spans="2:4" x14ac:dyDescent="0.3">
      <c r="B334" s="11"/>
      <c r="C334" s="11"/>
      <c r="D334" s="11"/>
    </row>
    <row r="335" spans="2:4" x14ac:dyDescent="0.3">
      <c r="B335" s="11"/>
      <c r="C335" s="11"/>
      <c r="D335" s="11"/>
    </row>
    <row r="336" spans="2:4" x14ac:dyDescent="0.3">
      <c r="B336" s="11"/>
      <c r="C336" s="11"/>
      <c r="D336" s="11"/>
    </row>
    <row r="337" spans="2:4" x14ac:dyDescent="0.3">
      <c r="B337" s="11"/>
      <c r="C337" s="11"/>
      <c r="D337" s="11"/>
    </row>
    <row r="338" spans="2:4" x14ac:dyDescent="0.3">
      <c r="B338" s="11"/>
      <c r="C338" s="11"/>
      <c r="D338" s="11"/>
    </row>
    <row r="339" spans="2:4" x14ac:dyDescent="0.3">
      <c r="B339" s="11"/>
      <c r="C339" s="11"/>
      <c r="D339" s="11"/>
    </row>
    <row r="340" spans="2:4" x14ac:dyDescent="0.3">
      <c r="B340" s="11"/>
      <c r="C340" s="11"/>
      <c r="D340" s="11"/>
    </row>
    <row r="341" spans="2:4" x14ac:dyDescent="0.3">
      <c r="B341" s="11"/>
      <c r="C341" s="11"/>
      <c r="D341" s="11"/>
    </row>
    <row r="342" spans="2:4" x14ac:dyDescent="0.3">
      <c r="B342" s="11"/>
      <c r="C342" s="11"/>
      <c r="D342" s="11"/>
    </row>
    <row r="343" spans="2:4" x14ac:dyDescent="0.3">
      <c r="B343" s="11"/>
      <c r="C343" s="11"/>
      <c r="D343" s="11"/>
    </row>
    <row r="344" spans="2:4" x14ac:dyDescent="0.3">
      <c r="B344" s="11"/>
      <c r="C344" s="11"/>
      <c r="D344" s="11"/>
    </row>
    <row r="345" spans="2:4" x14ac:dyDescent="0.3">
      <c r="B345" s="11"/>
      <c r="C345" s="11"/>
      <c r="D345" s="11"/>
    </row>
    <row r="346" spans="2:4" x14ac:dyDescent="0.3">
      <c r="B346" s="11"/>
      <c r="C346" s="11"/>
      <c r="D346" s="11"/>
    </row>
    <row r="347" spans="2:4" x14ac:dyDescent="0.3">
      <c r="B347" s="11"/>
      <c r="C347" s="11"/>
      <c r="D347" s="11"/>
    </row>
    <row r="348" spans="2:4" x14ac:dyDescent="0.3">
      <c r="B348" s="11"/>
    </row>
    <row r="349" spans="2:4" x14ac:dyDescent="0.3">
      <c r="B349" s="11"/>
    </row>
    <row r="350" spans="2:4" x14ac:dyDescent="0.3">
      <c r="B350" s="11"/>
    </row>
    <row r="351" spans="2:4" x14ac:dyDescent="0.3">
      <c r="B351" s="11"/>
    </row>
    <row r="352" spans="2:4" x14ac:dyDescent="0.3">
      <c r="B352" s="11"/>
      <c r="C352" s="11"/>
      <c r="D352" s="11"/>
    </row>
    <row r="353" spans="2:4" x14ac:dyDescent="0.3">
      <c r="B353" s="11"/>
    </row>
    <row r="354" spans="2:4" x14ac:dyDescent="0.3">
      <c r="B354" s="11"/>
    </row>
    <row r="355" spans="2:4" x14ac:dyDescent="0.3">
      <c r="B355" s="11"/>
    </row>
    <row r="356" spans="2:4" x14ac:dyDescent="0.3">
      <c r="B356" s="11"/>
    </row>
    <row r="357" spans="2:4" x14ac:dyDescent="0.3">
      <c r="B357" s="11"/>
      <c r="C357" s="11"/>
      <c r="D357" s="11"/>
    </row>
    <row r="358" spans="2:4" x14ac:dyDescent="0.3">
      <c r="B358" s="11"/>
    </row>
    <row r="359" spans="2:4" x14ac:dyDescent="0.3">
      <c r="B359" s="11"/>
    </row>
    <row r="360" spans="2:4" x14ac:dyDescent="0.3">
      <c r="B360" s="11"/>
    </row>
    <row r="361" spans="2:4" x14ac:dyDescent="0.3">
      <c r="B361" s="11"/>
    </row>
    <row r="362" spans="2:4" x14ac:dyDescent="0.3">
      <c r="B362" s="11"/>
      <c r="C362" s="11"/>
      <c r="D362" s="11"/>
    </row>
    <row r="363" spans="2:4" x14ac:dyDescent="0.3">
      <c r="B363" s="11"/>
    </row>
    <row r="364" spans="2:4" x14ac:dyDescent="0.3">
      <c r="B364" s="11"/>
    </row>
    <row r="365" spans="2:4" x14ac:dyDescent="0.3">
      <c r="B365" s="11"/>
    </row>
    <row r="366" spans="2:4" x14ac:dyDescent="0.3">
      <c r="B366" s="11"/>
    </row>
    <row r="367" spans="2:4" x14ac:dyDescent="0.3">
      <c r="B367" s="11"/>
      <c r="C367" s="11"/>
      <c r="D367" s="11"/>
    </row>
    <row r="369" spans="3:4" x14ac:dyDescent="0.3">
      <c r="C369" s="11"/>
      <c r="D369" s="11"/>
    </row>
    <row r="370" spans="3:4" x14ac:dyDescent="0.3">
      <c r="C370" s="11"/>
      <c r="D370" s="11"/>
    </row>
    <row r="371" spans="3:4" x14ac:dyDescent="0.3">
      <c r="C371" s="11"/>
      <c r="D371" s="11"/>
    </row>
    <row r="372" spans="3:4" x14ac:dyDescent="0.3">
      <c r="C372" s="11"/>
      <c r="D372" s="11"/>
    </row>
    <row r="373" spans="3:4" x14ac:dyDescent="0.3">
      <c r="C373" s="11"/>
      <c r="D373" s="11"/>
    </row>
    <row r="413" spans="6:8" x14ac:dyDescent="0.3">
      <c r="F413" s="10"/>
      <c r="G413" s="10"/>
      <c r="H413" s="10"/>
    </row>
    <row r="414" spans="6:8" x14ac:dyDescent="0.3">
      <c r="F414" s="10"/>
      <c r="G414" s="10"/>
      <c r="H414" s="10"/>
    </row>
    <row r="415" spans="6:8" x14ac:dyDescent="0.3">
      <c r="F415" s="10"/>
      <c r="G415" s="10"/>
      <c r="H415" s="10"/>
    </row>
    <row r="416" spans="6:8" x14ac:dyDescent="0.3">
      <c r="F416" s="10"/>
      <c r="G416" s="10"/>
      <c r="H416" s="10"/>
    </row>
    <row r="427" spans="6:8" x14ac:dyDescent="0.3">
      <c r="F427" s="10"/>
      <c r="G427" s="10"/>
      <c r="H427" s="10"/>
    </row>
    <row r="428" spans="6:8" x14ac:dyDescent="0.3">
      <c r="F428" s="10"/>
      <c r="G428" s="10"/>
      <c r="H428" s="10"/>
    </row>
    <row r="429" spans="6:8" x14ac:dyDescent="0.3">
      <c r="F429" s="10"/>
      <c r="G429" s="10"/>
      <c r="H429" s="10"/>
    </row>
    <row r="430" spans="6:8" x14ac:dyDescent="0.3">
      <c r="F430" s="10"/>
      <c r="G430" s="10"/>
      <c r="H430" s="10"/>
    </row>
    <row r="431" spans="6:8" x14ac:dyDescent="0.3">
      <c r="F431" s="10"/>
      <c r="G431" s="10"/>
      <c r="H431" s="10"/>
    </row>
    <row r="432" spans="6:8" x14ac:dyDescent="0.3">
      <c r="F432" s="10"/>
      <c r="G432" s="10"/>
      <c r="H432" s="10"/>
    </row>
    <row r="433" spans="6:8" x14ac:dyDescent="0.3">
      <c r="F433" s="10"/>
      <c r="G433" s="10"/>
      <c r="H433" s="10"/>
    </row>
    <row r="434" spans="6:8" x14ac:dyDescent="0.3">
      <c r="F434" s="10"/>
      <c r="G434" s="10"/>
      <c r="H434" s="10"/>
    </row>
    <row r="435" spans="6:8" x14ac:dyDescent="0.3">
      <c r="F435" s="10"/>
      <c r="G435" s="10"/>
      <c r="H435" s="10"/>
    </row>
    <row r="472" spans="2:4" x14ac:dyDescent="0.3">
      <c r="B472" s="11"/>
    </row>
    <row r="473" spans="2:4" x14ac:dyDescent="0.3">
      <c r="B473" s="11"/>
    </row>
    <row r="474" spans="2:4" x14ac:dyDescent="0.3">
      <c r="B474" s="11"/>
    </row>
    <row r="475" spans="2:4" x14ac:dyDescent="0.3">
      <c r="B475" s="11"/>
    </row>
    <row r="476" spans="2:4" x14ac:dyDescent="0.3">
      <c r="B476" s="11"/>
    </row>
    <row r="477" spans="2:4" x14ac:dyDescent="0.3">
      <c r="B477" s="11"/>
    </row>
    <row r="478" spans="2:4" x14ac:dyDescent="0.3">
      <c r="B478" s="11"/>
    </row>
    <row r="479" spans="2:4" x14ac:dyDescent="0.3">
      <c r="B479" s="11"/>
    </row>
    <row r="480" spans="2:4" x14ac:dyDescent="0.3">
      <c r="B480" s="11"/>
      <c r="C480" s="11"/>
      <c r="D480" s="11"/>
    </row>
    <row r="481" spans="2:4" x14ac:dyDescent="0.3">
      <c r="B481" s="11"/>
      <c r="C481" s="11"/>
      <c r="D481" s="11"/>
    </row>
    <row r="482" spans="2:4" x14ac:dyDescent="0.3">
      <c r="B482" s="11"/>
      <c r="C482" s="11"/>
      <c r="D482" s="11"/>
    </row>
    <row r="483" spans="2:4" x14ac:dyDescent="0.3">
      <c r="B483" s="11"/>
      <c r="C483" s="11"/>
      <c r="D483" s="11"/>
    </row>
    <row r="484" spans="2:4" x14ac:dyDescent="0.3">
      <c r="B484" s="11"/>
      <c r="C484" s="11"/>
      <c r="D484" s="11"/>
    </row>
    <row r="485" spans="2:4" x14ac:dyDescent="0.3">
      <c r="B485" s="11"/>
      <c r="C485" s="11"/>
      <c r="D485" s="11"/>
    </row>
    <row r="486" spans="2:4" x14ac:dyDescent="0.3">
      <c r="B486" s="11"/>
      <c r="C486" s="11"/>
      <c r="D486" s="11"/>
    </row>
    <row r="487" spans="2:4" x14ac:dyDescent="0.3">
      <c r="B487" s="11"/>
      <c r="C487" s="11"/>
      <c r="D487" s="11"/>
    </row>
    <row r="488" spans="2:4" x14ac:dyDescent="0.3">
      <c r="B488" s="11"/>
      <c r="C488" s="11"/>
      <c r="D488" s="11"/>
    </row>
    <row r="489" spans="2:4" x14ac:dyDescent="0.3">
      <c r="B489" s="11"/>
      <c r="C489" s="11"/>
      <c r="D489" s="11"/>
    </row>
    <row r="490" spans="2:4" x14ac:dyDescent="0.3">
      <c r="B490" s="11"/>
      <c r="C490" s="11"/>
      <c r="D490" s="11"/>
    </row>
    <row r="491" spans="2:4" x14ac:dyDescent="0.3">
      <c r="B491" s="11"/>
      <c r="C491" s="11"/>
      <c r="D491" s="11"/>
    </row>
    <row r="492" spans="2:4" x14ac:dyDescent="0.3">
      <c r="B492" s="11"/>
      <c r="C492" s="11"/>
      <c r="D492" s="11"/>
    </row>
    <row r="493" spans="2:4" x14ac:dyDescent="0.3">
      <c r="B493" s="11"/>
      <c r="C493" s="11"/>
      <c r="D493" s="11"/>
    </row>
    <row r="494" spans="2:4" x14ac:dyDescent="0.3">
      <c r="B494" s="11"/>
      <c r="C494" s="11"/>
      <c r="D494" s="11"/>
    </row>
    <row r="495" spans="2:4" x14ac:dyDescent="0.3">
      <c r="B495" s="11"/>
      <c r="C495" s="11"/>
      <c r="D495" s="11"/>
    </row>
    <row r="496" spans="2:4" x14ac:dyDescent="0.3">
      <c r="B496" s="11"/>
      <c r="C496" s="11"/>
      <c r="D496" s="11"/>
    </row>
    <row r="497" spans="2:4" x14ac:dyDescent="0.3">
      <c r="B497" s="11"/>
      <c r="C497" s="11"/>
      <c r="D497" s="11"/>
    </row>
    <row r="498" spans="2:4" x14ac:dyDescent="0.3">
      <c r="B498" s="11"/>
      <c r="C498" s="11"/>
      <c r="D498" s="11"/>
    </row>
    <row r="499" spans="2:4" x14ac:dyDescent="0.3">
      <c r="B499" s="11"/>
      <c r="C499" s="11"/>
      <c r="D499" s="11"/>
    </row>
    <row r="500" spans="2:4" x14ac:dyDescent="0.3">
      <c r="B500" s="11"/>
      <c r="C500" s="11"/>
      <c r="D500" s="11"/>
    </row>
    <row r="501" spans="2:4" x14ac:dyDescent="0.3">
      <c r="B501" s="11"/>
      <c r="C501" s="11"/>
      <c r="D501" s="11"/>
    </row>
    <row r="502" spans="2:4" x14ac:dyDescent="0.3">
      <c r="B502" s="11"/>
      <c r="C502" s="11"/>
      <c r="D502" s="11"/>
    </row>
    <row r="503" spans="2:4" x14ac:dyDescent="0.3">
      <c r="B503" s="11"/>
      <c r="C503" s="11"/>
      <c r="D503" s="11"/>
    </row>
    <row r="504" spans="2:4" x14ac:dyDescent="0.3">
      <c r="B504" s="11"/>
      <c r="C504" s="11"/>
      <c r="D504" s="11"/>
    </row>
    <row r="505" spans="2:4" x14ac:dyDescent="0.3">
      <c r="B505" s="11"/>
      <c r="C505" s="11"/>
      <c r="D505" s="11"/>
    </row>
    <row r="506" spans="2:4" x14ac:dyDescent="0.3">
      <c r="B506" s="11"/>
      <c r="C506" s="11"/>
      <c r="D506" s="11"/>
    </row>
    <row r="507" spans="2:4" x14ac:dyDescent="0.3">
      <c r="B507" s="11"/>
      <c r="C507" s="11"/>
      <c r="D507" s="11"/>
    </row>
    <row r="508" spans="2:4" x14ac:dyDescent="0.3">
      <c r="B508" s="11"/>
      <c r="C508" s="11"/>
      <c r="D508" s="11"/>
    </row>
    <row r="509" spans="2:4" x14ac:dyDescent="0.3">
      <c r="B509" s="11"/>
      <c r="C509" s="11"/>
      <c r="D509" s="11"/>
    </row>
    <row r="510" spans="2:4" x14ac:dyDescent="0.3">
      <c r="B510" s="11"/>
      <c r="C510" s="11"/>
      <c r="D510" s="11"/>
    </row>
    <row r="511" spans="2:4" x14ac:dyDescent="0.3">
      <c r="B511" s="11"/>
      <c r="C511" s="11"/>
      <c r="D511" s="11"/>
    </row>
    <row r="512" spans="2:4" x14ac:dyDescent="0.3">
      <c r="B512" s="11"/>
      <c r="C512" s="11"/>
      <c r="D512" s="11"/>
    </row>
    <row r="513" spans="2:4" x14ac:dyDescent="0.3">
      <c r="B513" s="11"/>
      <c r="C513" s="11"/>
      <c r="D513" s="11"/>
    </row>
    <row r="514" spans="2:4" x14ac:dyDescent="0.3">
      <c r="B514" s="11"/>
      <c r="C514" s="11"/>
      <c r="D514" s="11"/>
    </row>
    <row r="515" spans="2:4" x14ac:dyDescent="0.3">
      <c r="B515" s="11"/>
      <c r="C515" s="11"/>
      <c r="D515" s="11"/>
    </row>
    <row r="516" spans="2:4" x14ac:dyDescent="0.3">
      <c r="B516" s="11"/>
      <c r="C516" s="11"/>
      <c r="D516" s="11"/>
    </row>
    <row r="517" spans="2:4" x14ac:dyDescent="0.3">
      <c r="B517" s="11"/>
      <c r="C517" s="11"/>
      <c r="D517" s="11"/>
    </row>
    <row r="518" spans="2:4" x14ac:dyDescent="0.3">
      <c r="B518" s="11"/>
      <c r="C518" s="11"/>
      <c r="D518" s="11"/>
    </row>
    <row r="519" spans="2:4" x14ac:dyDescent="0.3">
      <c r="B519" s="11"/>
      <c r="C519" s="11"/>
      <c r="D519" s="11"/>
    </row>
    <row r="520" spans="2:4" x14ac:dyDescent="0.3">
      <c r="B520" s="11"/>
      <c r="C520" s="11"/>
      <c r="D520" s="11"/>
    </row>
    <row r="521" spans="2:4" x14ac:dyDescent="0.3">
      <c r="B521" s="11"/>
      <c r="C521" s="11"/>
      <c r="D521" s="11"/>
    </row>
    <row r="522" spans="2:4" x14ac:dyDescent="0.3">
      <c r="B522" s="11"/>
      <c r="C522" s="11"/>
      <c r="D522" s="11"/>
    </row>
    <row r="523" spans="2:4" x14ac:dyDescent="0.3">
      <c r="B523" s="11"/>
      <c r="C523" s="11"/>
      <c r="D523" s="11"/>
    </row>
    <row r="524" spans="2:4" x14ac:dyDescent="0.3">
      <c r="B524" s="11"/>
      <c r="C524" s="11"/>
      <c r="D524" s="11"/>
    </row>
    <row r="525" spans="2:4" x14ac:dyDescent="0.3">
      <c r="B525" s="11"/>
      <c r="C525" s="11"/>
      <c r="D525" s="11"/>
    </row>
    <row r="526" spans="2:4" x14ac:dyDescent="0.3">
      <c r="B526" s="11"/>
      <c r="C526" s="11"/>
      <c r="D526" s="11"/>
    </row>
    <row r="527" spans="2:4" x14ac:dyDescent="0.3">
      <c r="B527" s="11"/>
      <c r="C527" s="11"/>
      <c r="D527" s="11"/>
    </row>
    <row r="528" spans="2:4" x14ac:dyDescent="0.3">
      <c r="B528" s="11"/>
      <c r="C528" s="11"/>
      <c r="D528" s="11"/>
    </row>
    <row r="529" spans="2:4" x14ac:dyDescent="0.3">
      <c r="B529" s="11"/>
      <c r="C529" s="11"/>
      <c r="D529" s="11"/>
    </row>
    <row r="530" spans="2:4" x14ac:dyDescent="0.3">
      <c r="B530" s="11"/>
      <c r="C530" s="11"/>
      <c r="D530" s="11"/>
    </row>
    <row r="531" spans="2:4" x14ac:dyDescent="0.3">
      <c r="B531" s="11"/>
      <c r="C531" s="11"/>
      <c r="D531" s="11"/>
    </row>
    <row r="532" spans="2:4" x14ac:dyDescent="0.3">
      <c r="B532" s="11"/>
      <c r="C532" s="11"/>
      <c r="D532" s="11"/>
    </row>
    <row r="533" spans="2:4" x14ac:dyDescent="0.3">
      <c r="B533" s="11"/>
      <c r="C533" s="11"/>
      <c r="D533" s="11"/>
    </row>
    <row r="534" spans="2:4" x14ac:dyDescent="0.3">
      <c r="B534" s="11"/>
      <c r="C534" s="11"/>
      <c r="D534" s="11"/>
    </row>
    <row r="535" spans="2:4" x14ac:dyDescent="0.3">
      <c r="B535" s="11"/>
      <c r="C535" s="11"/>
      <c r="D535" s="11"/>
    </row>
    <row r="536" spans="2:4" x14ac:dyDescent="0.3">
      <c r="B536" s="11"/>
      <c r="C536" s="11"/>
      <c r="D536" s="11"/>
    </row>
    <row r="537" spans="2:4" x14ac:dyDescent="0.3">
      <c r="B537" s="11"/>
      <c r="C537" s="11"/>
      <c r="D537" s="11"/>
    </row>
    <row r="538" spans="2:4" x14ac:dyDescent="0.3">
      <c r="B538" s="11"/>
      <c r="C538" s="11"/>
      <c r="D538" s="11"/>
    </row>
    <row r="539" spans="2:4" x14ac:dyDescent="0.3">
      <c r="C539" s="11"/>
      <c r="D539" s="11"/>
    </row>
    <row r="540" spans="2:4" x14ac:dyDescent="0.3">
      <c r="C540" s="11"/>
      <c r="D540" s="11"/>
    </row>
    <row r="541" spans="2:4" x14ac:dyDescent="0.3">
      <c r="C541" s="11"/>
      <c r="D541" s="11"/>
    </row>
    <row r="542" spans="2:4" x14ac:dyDescent="0.3">
      <c r="C542" s="11"/>
      <c r="D542" s="11"/>
    </row>
    <row r="543" spans="2:4" x14ac:dyDescent="0.3">
      <c r="C543" s="11"/>
      <c r="D543" s="11"/>
    </row>
    <row r="544" spans="2:4" x14ac:dyDescent="0.3">
      <c r="C544" s="11"/>
      <c r="D544" s="11"/>
    </row>
    <row r="545" spans="3:5" x14ac:dyDescent="0.3">
      <c r="C545" s="11"/>
      <c r="D545" s="11"/>
    </row>
    <row r="546" spans="3:5" x14ac:dyDescent="0.3">
      <c r="C546" s="11"/>
      <c r="D546" s="11"/>
    </row>
    <row r="559" spans="3:5" x14ac:dyDescent="0.3">
      <c r="C559" s="11"/>
      <c r="D559" s="11"/>
      <c r="E559" s="11"/>
    </row>
    <row r="560" spans="3:5" x14ac:dyDescent="0.3">
      <c r="C560" s="11"/>
      <c r="D560" s="11"/>
      <c r="E560" s="11"/>
    </row>
    <row r="561" spans="3:5" x14ac:dyDescent="0.3">
      <c r="C561" s="11"/>
      <c r="D561" s="11"/>
      <c r="E561" s="11"/>
    </row>
    <row r="562" spans="3:5" x14ac:dyDescent="0.3">
      <c r="C562" s="11"/>
      <c r="D562" s="11"/>
      <c r="E562" s="11"/>
    </row>
    <row r="563" spans="3:5" x14ac:dyDescent="0.3">
      <c r="C563" s="11"/>
      <c r="D563" s="11"/>
      <c r="E563" s="11"/>
    </row>
    <row r="564" spans="3:5" x14ac:dyDescent="0.3">
      <c r="C564" s="11"/>
      <c r="D564" s="11"/>
      <c r="E564" s="11"/>
    </row>
    <row r="565" spans="3:5" x14ac:dyDescent="0.3">
      <c r="C565" s="11"/>
      <c r="D565" s="11"/>
      <c r="E565" s="11"/>
    </row>
    <row r="566" spans="3:5" x14ac:dyDescent="0.3">
      <c r="C566" s="11"/>
      <c r="D566" s="11"/>
      <c r="E566" s="11"/>
    </row>
    <row r="567" spans="3:5" x14ac:dyDescent="0.3">
      <c r="C567" s="11"/>
      <c r="D567" s="11"/>
      <c r="E567" s="11"/>
    </row>
    <row r="568" spans="3:5" x14ac:dyDescent="0.3">
      <c r="C568" s="11"/>
      <c r="D568" s="11"/>
      <c r="E568" s="11"/>
    </row>
    <row r="569" spans="3:5" x14ac:dyDescent="0.3">
      <c r="C569" s="11"/>
      <c r="D569" s="11"/>
      <c r="E569" s="11"/>
    </row>
    <row r="570" spans="3:5" x14ac:dyDescent="0.3">
      <c r="C570" s="11"/>
      <c r="D570" s="11"/>
      <c r="E570" s="11"/>
    </row>
    <row r="571" spans="3:5" x14ac:dyDescent="0.3">
      <c r="C571" s="11"/>
      <c r="D571" s="11"/>
      <c r="E571" s="11"/>
    </row>
    <row r="572" spans="3:5" x14ac:dyDescent="0.3">
      <c r="C572" s="11"/>
      <c r="D572" s="11"/>
      <c r="E572" s="11"/>
    </row>
    <row r="573" spans="3:5" x14ac:dyDescent="0.3">
      <c r="C573" s="11"/>
      <c r="D573" s="11"/>
      <c r="E573" s="11"/>
    </row>
    <row r="574" spans="3:5" x14ac:dyDescent="0.3">
      <c r="C574" s="11"/>
      <c r="D574" s="11"/>
      <c r="E574" s="11"/>
    </row>
    <row r="575" spans="3:5" x14ac:dyDescent="0.3">
      <c r="C575" s="11"/>
      <c r="D575" s="11"/>
      <c r="E575" s="11"/>
    </row>
    <row r="616" spans="3:9" x14ac:dyDescent="0.3">
      <c r="C616" s="11"/>
      <c r="D616" s="11"/>
      <c r="E616" s="11"/>
      <c r="F616" s="11"/>
      <c r="G616" s="10"/>
      <c r="H616" s="10"/>
      <c r="I616" s="10"/>
    </row>
    <row r="617" spans="3:9" x14ac:dyDescent="0.3">
      <c r="C617" s="11"/>
      <c r="D617" s="11"/>
      <c r="E617" s="11"/>
      <c r="F617" s="11"/>
      <c r="G617" s="10"/>
      <c r="H617" s="10"/>
      <c r="I617" s="10"/>
    </row>
    <row r="618" spans="3:9" x14ac:dyDescent="0.3">
      <c r="C618" s="11"/>
      <c r="D618" s="11"/>
      <c r="E618" s="11"/>
      <c r="F618" s="11"/>
      <c r="G618" s="10"/>
      <c r="H618" s="10"/>
      <c r="I618" s="10"/>
    </row>
    <row r="619" spans="3:9" x14ac:dyDescent="0.3">
      <c r="C619" s="11"/>
      <c r="D619" s="11"/>
      <c r="E619" s="11"/>
      <c r="F619" s="11"/>
      <c r="G619" s="10"/>
      <c r="H619" s="10"/>
      <c r="I619" s="10"/>
    </row>
    <row r="620" spans="3:9" x14ac:dyDescent="0.3">
      <c r="C620" s="11"/>
      <c r="D620" s="11"/>
      <c r="E620" s="11"/>
      <c r="F620" s="11"/>
      <c r="G620" s="10"/>
      <c r="H620" s="10"/>
      <c r="I620" s="10"/>
    </row>
    <row r="621" spans="3:9" x14ac:dyDescent="0.3">
      <c r="C621" s="11"/>
      <c r="D621" s="11"/>
      <c r="E621" s="11"/>
      <c r="F621" s="11"/>
      <c r="G621" s="10"/>
      <c r="H621" s="10"/>
      <c r="I621" s="10"/>
    </row>
    <row r="622" spans="3:9" x14ac:dyDescent="0.3">
      <c r="C622" s="11"/>
      <c r="D622" s="11"/>
      <c r="E622" s="11"/>
      <c r="F622" s="11"/>
      <c r="G622" s="10"/>
      <c r="H622" s="10"/>
      <c r="I622" s="10"/>
    </row>
    <row r="623" spans="3:9" x14ac:dyDescent="0.3">
      <c r="C623" s="11"/>
      <c r="D623" s="11"/>
      <c r="E623" s="11"/>
      <c r="F623" s="11"/>
      <c r="G623" s="10"/>
      <c r="H623" s="10"/>
      <c r="I623" s="10"/>
    </row>
    <row r="624" spans="3:9" x14ac:dyDescent="0.3">
      <c r="C624" s="11"/>
      <c r="D624" s="11"/>
      <c r="E624" s="11"/>
      <c r="F624" s="11"/>
      <c r="G624" s="10"/>
      <c r="H624" s="10"/>
      <c r="I624" s="10"/>
    </row>
    <row r="625" spans="3:9" x14ac:dyDescent="0.3">
      <c r="C625" s="11"/>
      <c r="D625" s="11"/>
      <c r="E625" s="11"/>
      <c r="F625" s="11"/>
      <c r="G625" s="10"/>
      <c r="H625" s="10"/>
      <c r="I625" s="10"/>
    </row>
    <row r="626" spans="3:9" x14ac:dyDescent="0.3">
      <c r="C626" s="11"/>
      <c r="D626" s="11"/>
      <c r="E626" s="11"/>
      <c r="F626" s="11"/>
      <c r="G626" s="10"/>
      <c r="H626" s="10"/>
      <c r="I626" s="10"/>
    </row>
    <row r="627" spans="3:9" x14ac:dyDescent="0.3">
      <c r="C627" s="11"/>
      <c r="D627" s="11"/>
      <c r="E627" s="11"/>
      <c r="F627" s="11"/>
      <c r="G627" s="10"/>
      <c r="H627" s="10"/>
      <c r="I627" s="10"/>
    </row>
    <row r="628" spans="3:9" x14ac:dyDescent="0.3">
      <c r="C628" s="11"/>
      <c r="D628" s="11"/>
      <c r="E628" s="11"/>
      <c r="F628" s="11"/>
      <c r="G628" s="10"/>
      <c r="H628" s="10"/>
      <c r="I628" s="10"/>
    </row>
    <row r="629" spans="3:9" x14ac:dyDescent="0.3">
      <c r="C629" s="11"/>
      <c r="D629" s="11"/>
      <c r="E629" s="11"/>
      <c r="F629" s="11"/>
      <c r="G629" s="10"/>
      <c r="H629" s="10"/>
      <c r="I629" s="10"/>
    </row>
    <row r="630" spans="3:9" x14ac:dyDescent="0.3">
      <c r="C630" s="11"/>
      <c r="D630" s="11"/>
      <c r="E630" s="11"/>
      <c r="F630" s="11"/>
      <c r="G630" s="10"/>
      <c r="H630" s="10"/>
      <c r="I630" s="10"/>
    </row>
    <row r="631" spans="3:9" x14ac:dyDescent="0.3">
      <c r="C631" s="11"/>
      <c r="D631" s="11"/>
      <c r="E631" s="11"/>
      <c r="F631" s="11"/>
      <c r="G631" s="10"/>
      <c r="H631" s="10"/>
      <c r="I631" s="10"/>
    </row>
    <row r="632" spans="3:9" x14ac:dyDescent="0.3">
      <c r="C632" s="11"/>
      <c r="D632" s="11"/>
      <c r="E632" s="11"/>
      <c r="F632" s="11"/>
      <c r="G632" s="10"/>
      <c r="H632" s="10"/>
      <c r="I632" s="10"/>
    </row>
    <row r="664" spans="3:4" x14ac:dyDescent="0.3">
      <c r="C664" s="11"/>
      <c r="D664" s="11"/>
    </row>
    <row r="665" spans="3:4" x14ac:dyDescent="0.3">
      <c r="C665" s="11"/>
      <c r="D665" s="11"/>
    </row>
    <row r="666" spans="3:4" x14ac:dyDescent="0.3">
      <c r="C666" s="11"/>
      <c r="D666" s="11"/>
    </row>
    <row r="667" spans="3:4" x14ac:dyDescent="0.3">
      <c r="C667" s="11"/>
      <c r="D667" s="11"/>
    </row>
    <row r="668" spans="3:4" x14ac:dyDescent="0.3">
      <c r="C668" s="11"/>
      <c r="D668" s="11"/>
    </row>
    <row r="669" spans="3:4" x14ac:dyDescent="0.3">
      <c r="C669" s="11"/>
      <c r="D669" s="11"/>
    </row>
    <row r="670" spans="3:4" x14ac:dyDescent="0.3">
      <c r="C670" s="11"/>
      <c r="D670" s="11"/>
    </row>
    <row r="671" spans="3:4" x14ac:dyDescent="0.3">
      <c r="C671" s="11"/>
      <c r="D671" s="11"/>
    </row>
    <row r="672" spans="3:4" x14ac:dyDescent="0.3">
      <c r="C672" s="11"/>
      <c r="D672" s="11"/>
    </row>
    <row r="673" spans="3:4" x14ac:dyDescent="0.3">
      <c r="C673" s="11"/>
      <c r="D673" s="11"/>
    </row>
    <row r="674" spans="3:4" x14ac:dyDescent="0.3">
      <c r="C674" s="11"/>
      <c r="D674" s="11"/>
    </row>
    <row r="675" spans="3:4" x14ac:dyDescent="0.3">
      <c r="C675" s="11"/>
      <c r="D675" s="11"/>
    </row>
    <row r="676" spans="3:4" x14ac:dyDescent="0.3">
      <c r="C676" s="11"/>
      <c r="D676" s="11"/>
    </row>
    <row r="677" spans="3:4" x14ac:dyDescent="0.3">
      <c r="C677" s="11"/>
      <c r="D677" s="11"/>
    </row>
    <row r="678" spans="3:4" x14ac:dyDescent="0.3">
      <c r="C678" s="11"/>
      <c r="D678" s="11"/>
    </row>
    <row r="679" spans="3:4" x14ac:dyDescent="0.3">
      <c r="C679" s="11"/>
      <c r="D679" s="11"/>
    </row>
    <row r="680" spans="3:4" x14ac:dyDescent="0.3">
      <c r="C680" s="11"/>
      <c r="D680" s="11"/>
    </row>
  </sheetData>
  <mergeCells count="8">
    <mergeCell ref="A38:B47"/>
    <mergeCell ref="A48:B53"/>
    <mergeCell ref="A1:B1"/>
    <mergeCell ref="A2:B11"/>
    <mergeCell ref="A12:B23"/>
    <mergeCell ref="A24:B27"/>
    <mergeCell ref="A29:B37"/>
    <mergeCell ref="A28:B28"/>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2"/>
  <sheetViews>
    <sheetView topLeftCell="A16" zoomScaleNormal="100" workbookViewId="0">
      <selection activeCell="F51" sqref="F51"/>
    </sheetView>
  </sheetViews>
  <sheetFormatPr defaultRowHeight="14.4" x14ac:dyDescent="0.3"/>
  <cols>
    <col min="1" max="1" width="29.5546875" bestFit="1" customWidth="1"/>
    <col min="2" max="2" width="11.109375" bestFit="1" customWidth="1"/>
    <col min="3" max="3" width="11.77734375" customWidth="1"/>
    <col min="4" max="4" width="8" customWidth="1"/>
    <col min="5" max="5" width="12.33203125" bestFit="1" customWidth="1"/>
    <col min="6" max="6" width="10.5546875" bestFit="1" customWidth="1"/>
    <col min="7" max="7" width="11.33203125" bestFit="1" customWidth="1"/>
    <col min="8" max="8" width="13.6640625" bestFit="1" customWidth="1"/>
    <col min="9" max="9" width="28.5546875" customWidth="1"/>
    <col min="10" max="10" width="15.33203125" bestFit="1" customWidth="1"/>
    <col min="11" max="11" width="16" bestFit="1" customWidth="1"/>
    <col min="12" max="12" width="15.33203125" bestFit="1" customWidth="1"/>
    <col min="13" max="13" width="10.6640625" bestFit="1" customWidth="1"/>
  </cols>
  <sheetData>
    <row r="2" spans="1:14" ht="21" x14ac:dyDescent="0.5">
      <c r="A2" s="90" t="s">
        <v>46</v>
      </c>
      <c r="B2" s="90"/>
      <c r="C2" s="90"/>
      <c r="D2" s="90"/>
      <c r="E2" s="90"/>
      <c r="F2" s="90"/>
      <c r="G2" s="90"/>
      <c r="H2" s="90"/>
      <c r="I2" s="90"/>
      <c r="J2" s="90"/>
      <c r="K2" s="90"/>
      <c r="L2" s="90"/>
      <c r="M2" s="90"/>
      <c r="N2" s="90"/>
    </row>
    <row r="21" spans="1:9" ht="20.399999999999999" customHeight="1" x14ac:dyDescent="0.3">
      <c r="A21" s="7" t="s">
        <v>2</v>
      </c>
      <c r="I21" s="7" t="s">
        <v>2</v>
      </c>
    </row>
    <row r="23" spans="1:9" x14ac:dyDescent="0.3">
      <c r="I23" s="51"/>
    </row>
    <row r="24" spans="1:9" x14ac:dyDescent="0.3">
      <c r="I24" s="51"/>
    </row>
    <row r="41" spans="1:3" ht="12.6" customHeight="1" x14ac:dyDescent="0.3"/>
    <row r="42" spans="1:3" ht="15" customHeight="1" x14ac:dyDescent="0.3"/>
    <row r="43" spans="1:3" ht="16.2" customHeight="1" x14ac:dyDescent="0.3"/>
    <row r="45" spans="1:3" x14ac:dyDescent="0.3">
      <c r="A45" s="53" t="s">
        <v>48</v>
      </c>
      <c r="B45" s="52"/>
      <c r="C45" s="52"/>
    </row>
    <row r="46" spans="1:3" x14ac:dyDescent="0.3">
      <c r="A46" s="53" t="s">
        <v>49</v>
      </c>
      <c r="B46" s="52"/>
      <c r="C46" s="52"/>
    </row>
    <row r="50" spans="1:15" ht="21" x14ac:dyDescent="0.5">
      <c r="A50" s="90" t="s">
        <v>3</v>
      </c>
      <c r="B50" s="90"/>
      <c r="C50" s="90"/>
      <c r="D50" s="90"/>
      <c r="E50" s="90"/>
      <c r="F50" s="90"/>
      <c r="G50" s="90"/>
      <c r="H50" s="90"/>
      <c r="I50" s="90"/>
      <c r="J50" s="90"/>
      <c r="K50" s="90"/>
      <c r="L50" s="90"/>
      <c r="M50" s="90"/>
      <c r="N50" s="90"/>
      <c r="O50" s="90"/>
    </row>
    <row r="71" spans="1:12" ht="21" x14ac:dyDescent="0.5">
      <c r="A71" s="90" t="s">
        <v>32</v>
      </c>
      <c r="B71" s="90"/>
      <c r="C71" s="90"/>
      <c r="D71" s="90"/>
      <c r="E71" s="90"/>
      <c r="F71" s="90"/>
      <c r="G71" s="90"/>
      <c r="H71" s="90"/>
      <c r="I71" s="90"/>
      <c r="J71" s="90"/>
      <c r="K71" s="90"/>
      <c r="L71" s="90"/>
    </row>
    <row r="89" spans="1:8" x14ac:dyDescent="0.3">
      <c r="A89" s="88" t="s">
        <v>51</v>
      </c>
      <c r="B89" s="88"/>
      <c r="C89" s="88"/>
      <c r="H89" s="42"/>
    </row>
    <row r="108" spans="8:10" x14ac:dyDescent="0.3">
      <c r="H108" s="88" t="s">
        <v>51</v>
      </c>
      <c r="I108" s="88"/>
      <c r="J108" s="88"/>
    </row>
    <row r="129" spans="1:14" x14ac:dyDescent="0.3">
      <c r="A129" s="88" t="s">
        <v>52</v>
      </c>
      <c r="B129" s="88"/>
      <c r="C129" s="88"/>
      <c r="H129" s="88" t="s">
        <v>52</v>
      </c>
      <c r="I129" s="88"/>
      <c r="J129" s="88"/>
    </row>
    <row r="132" spans="1:14" ht="21" x14ac:dyDescent="0.5">
      <c r="A132" s="89" t="s">
        <v>41</v>
      </c>
      <c r="B132" s="89"/>
      <c r="C132" s="89"/>
      <c r="D132" s="89"/>
      <c r="E132" s="89"/>
      <c r="F132" s="89"/>
      <c r="G132" s="89"/>
      <c r="H132" s="89"/>
      <c r="I132" s="89"/>
      <c r="J132" s="89"/>
      <c r="K132" s="89"/>
      <c r="L132" s="89"/>
      <c r="M132" s="89"/>
      <c r="N132" s="89"/>
    </row>
    <row r="136" spans="1:14" x14ac:dyDescent="0.3">
      <c r="A136" s="47" t="s">
        <v>0</v>
      </c>
      <c r="B136" s="47" t="s">
        <v>47</v>
      </c>
      <c r="C136" s="47" t="s">
        <v>6</v>
      </c>
      <c r="F136" s="44" t="s">
        <v>0</v>
      </c>
      <c r="G136" s="34" t="s">
        <v>1</v>
      </c>
      <c r="H136" s="34" t="s">
        <v>4</v>
      </c>
      <c r="I136" s="36" t="s">
        <v>9</v>
      </c>
    </row>
    <row r="137" spans="1:14" x14ac:dyDescent="0.3">
      <c r="A137" s="48">
        <v>1950</v>
      </c>
      <c r="B137" s="48">
        <v>46.1</v>
      </c>
      <c r="C137" s="48">
        <v>30.47</v>
      </c>
      <c r="F137" s="6">
        <v>1955</v>
      </c>
      <c r="G137" s="6">
        <v>1011363</v>
      </c>
      <c r="H137" s="14">
        <v>1.69</v>
      </c>
      <c r="I137" s="50">
        <v>-3</v>
      </c>
    </row>
    <row r="138" spans="1:14" x14ac:dyDescent="0.3">
      <c r="A138" s="49">
        <v>1951</v>
      </c>
      <c r="B138" s="49">
        <v>46.387999999999998</v>
      </c>
      <c r="C138" s="49">
        <v>30.382000000000001</v>
      </c>
      <c r="F138" s="6">
        <v>1960</v>
      </c>
      <c r="G138" s="6">
        <v>1118657</v>
      </c>
      <c r="H138" s="14">
        <v>2.04</v>
      </c>
      <c r="I138" s="50">
        <v>1.597</v>
      </c>
    </row>
    <row r="139" spans="1:14" x14ac:dyDescent="0.3">
      <c r="A139" s="48">
        <v>1952</v>
      </c>
      <c r="B139" s="48">
        <v>46.677</v>
      </c>
      <c r="C139" s="48">
        <v>30.292999999999999</v>
      </c>
      <c r="F139" s="6">
        <v>1965</v>
      </c>
      <c r="G139" s="6">
        <v>1245102</v>
      </c>
      <c r="H139" s="14">
        <v>2.16</v>
      </c>
      <c r="I139" s="50">
        <v>1.599</v>
      </c>
    </row>
    <row r="140" spans="1:14" x14ac:dyDescent="0.3">
      <c r="A140" s="49">
        <v>1953</v>
      </c>
      <c r="B140" s="49">
        <v>46.966000000000001</v>
      </c>
      <c r="C140" s="49">
        <v>30.204000000000001</v>
      </c>
      <c r="F140" s="6">
        <v>1970</v>
      </c>
      <c r="G140" s="6">
        <v>1400730</v>
      </c>
      <c r="H140" s="14">
        <v>2.38</v>
      </c>
      <c r="I140" s="50">
        <v>1.599</v>
      </c>
    </row>
    <row r="141" spans="1:14" x14ac:dyDescent="0.3">
      <c r="A141" s="48">
        <v>1954</v>
      </c>
      <c r="B141" s="48">
        <v>47.255000000000003</v>
      </c>
      <c r="C141" s="48">
        <v>30.114999999999998</v>
      </c>
      <c r="F141" s="6">
        <v>1975</v>
      </c>
      <c r="G141" s="6">
        <v>1600452</v>
      </c>
      <c r="H141" s="14">
        <v>2.7</v>
      </c>
      <c r="I141" s="50">
        <v>2.1989999999999998</v>
      </c>
    </row>
    <row r="142" spans="1:14" x14ac:dyDescent="0.3">
      <c r="A142" s="49">
        <v>1955</v>
      </c>
      <c r="B142" s="49">
        <v>47.543999999999997</v>
      </c>
      <c r="C142" s="49">
        <v>30.026</v>
      </c>
      <c r="F142" s="6">
        <v>1980</v>
      </c>
      <c r="G142" s="6">
        <v>1853001</v>
      </c>
      <c r="H142" s="14">
        <v>2.97</v>
      </c>
      <c r="I142" s="50">
        <v>2.39</v>
      </c>
    </row>
    <row r="143" spans="1:14" x14ac:dyDescent="0.3">
      <c r="A143" s="48">
        <v>1956</v>
      </c>
      <c r="B143" s="48">
        <v>47.832000000000001</v>
      </c>
      <c r="C143" s="48">
        <v>29.937999999999999</v>
      </c>
      <c r="F143" s="6">
        <v>1985</v>
      </c>
      <c r="G143" s="6">
        <v>2145754</v>
      </c>
      <c r="H143" s="14">
        <v>2.98</v>
      </c>
      <c r="I143" s="50">
        <v>0</v>
      </c>
    </row>
    <row r="144" spans="1:14" x14ac:dyDescent="0.3">
      <c r="A144" s="49">
        <v>1957</v>
      </c>
      <c r="B144" s="49">
        <v>48.121000000000002</v>
      </c>
      <c r="C144" s="49">
        <v>29.849</v>
      </c>
      <c r="F144" s="6">
        <v>1990</v>
      </c>
      <c r="G144" s="6">
        <v>2075912</v>
      </c>
      <c r="H144" s="14">
        <v>-0.66</v>
      </c>
      <c r="I144" s="50">
        <v>-71.941999999999993</v>
      </c>
    </row>
    <row r="145" spans="1:9" x14ac:dyDescent="0.3">
      <c r="A145" s="48">
        <v>1958</v>
      </c>
      <c r="B145" s="48">
        <v>48.41</v>
      </c>
      <c r="C145" s="48">
        <v>29.76</v>
      </c>
      <c r="F145" s="6">
        <v>1995</v>
      </c>
      <c r="G145" s="6">
        <v>2044661</v>
      </c>
      <c r="H145" s="14">
        <v>-0.3</v>
      </c>
      <c r="I145" s="50">
        <v>-58</v>
      </c>
    </row>
    <row r="146" spans="1:9" x14ac:dyDescent="0.3">
      <c r="A146" s="49">
        <v>1959</v>
      </c>
      <c r="B146" s="49">
        <v>48.494</v>
      </c>
      <c r="C146" s="49">
        <v>29.565000000000001</v>
      </c>
      <c r="F146" s="6">
        <v>2000</v>
      </c>
      <c r="G146" s="6">
        <v>2848456</v>
      </c>
      <c r="H146" s="14">
        <v>6.86</v>
      </c>
      <c r="I146" s="50">
        <v>92.59</v>
      </c>
    </row>
    <row r="147" spans="1:9" x14ac:dyDescent="0.3">
      <c r="A147" s="48">
        <v>1960</v>
      </c>
      <c r="B147" s="48">
        <v>48.578000000000003</v>
      </c>
      <c r="C147" s="48">
        <v>29.37</v>
      </c>
      <c r="F147" s="6">
        <v>2005</v>
      </c>
      <c r="G147" s="6">
        <v>3218116</v>
      </c>
      <c r="H147" s="14">
        <v>2.4700000000000002</v>
      </c>
      <c r="I147" s="50">
        <v>-10</v>
      </c>
    </row>
    <row r="148" spans="1:9" x14ac:dyDescent="0.3">
      <c r="A148" s="49">
        <v>1961</v>
      </c>
      <c r="B148" s="49">
        <v>48.661999999999999</v>
      </c>
      <c r="C148" s="49">
        <v>29.175999999999998</v>
      </c>
      <c r="F148" s="6">
        <v>2010</v>
      </c>
      <c r="G148" s="6">
        <v>3891356</v>
      </c>
      <c r="H148" s="14">
        <v>3.87</v>
      </c>
      <c r="I148" s="50">
        <v>35.116999999999997</v>
      </c>
    </row>
    <row r="149" spans="1:9" x14ac:dyDescent="0.3">
      <c r="A149" s="48">
        <v>1962</v>
      </c>
      <c r="B149" s="48">
        <v>48.746000000000002</v>
      </c>
      <c r="C149" s="48">
        <v>28.981000000000002</v>
      </c>
      <c r="F149" s="6">
        <v>2015</v>
      </c>
      <c r="G149" s="6">
        <v>4472230</v>
      </c>
      <c r="H149" s="14">
        <v>2.82</v>
      </c>
      <c r="I149" s="50">
        <v>5</v>
      </c>
    </row>
    <row r="150" spans="1:9" x14ac:dyDescent="0.3">
      <c r="A150" s="49">
        <v>1963</v>
      </c>
      <c r="B150" s="49">
        <v>48.83</v>
      </c>
      <c r="C150" s="49">
        <v>28.786000000000001</v>
      </c>
      <c r="F150" s="6">
        <v>2016</v>
      </c>
      <c r="G150" s="6">
        <v>4586787</v>
      </c>
      <c r="H150" s="14">
        <v>2.56</v>
      </c>
      <c r="I150" s="50">
        <v>-5</v>
      </c>
    </row>
    <row r="151" spans="1:9" x14ac:dyDescent="0.3">
      <c r="A151" s="48">
        <v>1964</v>
      </c>
      <c r="B151" s="48">
        <v>48.756999999999998</v>
      </c>
      <c r="C151" s="48">
        <v>28.259</v>
      </c>
      <c r="F151" s="6">
        <v>2017</v>
      </c>
      <c r="G151" s="6">
        <v>4702226</v>
      </c>
      <c r="H151" s="14">
        <v>2.52</v>
      </c>
      <c r="I151" s="50">
        <v>-5</v>
      </c>
    </row>
    <row r="152" spans="1:9" x14ac:dyDescent="0.3">
      <c r="A152" s="49">
        <v>1965</v>
      </c>
      <c r="B152" s="49">
        <v>48.685000000000002</v>
      </c>
      <c r="C152" s="49">
        <v>27.731000000000002</v>
      </c>
      <c r="F152" s="6">
        <v>2018</v>
      </c>
      <c r="G152" s="6">
        <v>4818973</v>
      </c>
      <c r="H152" s="14">
        <v>2.48</v>
      </c>
      <c r="I152" s="50">
        <v>-5</v>
      </c>
    </row>
    <row r="153" spans="1:9" x14ac:dyDescent="0.3">
      <c r="A153" s="48">
        <v>1966</v>
      </c>
      <c r="B153" s="48">
        <v>48.612000000000002</v>
      </c>
      <c r="C153" s="48">
        <v>27.204000000000001</v>
      </c>
      <c r="F153" s="6">
        <v>2019</v>
      </c>
      <c r="G153" s="6">
        <v>4937374</v>
      </c>
      <c r="H153" s="14">
        <v>2.46</v>
      </c>
      <c r="I153" s="50">
        <v>-5</v>
      </c>
    </row>
    <row r="154" spans="1:9" x14ac:dyDescent="0.3">
      <c r="A154" s="49">
        <v>1967</v>
      </c>
      <c r="B154" s="49">
        <v>48.54</v>
      </c>
      <c r="C154" s="49">
        <v>26.675999999999998</v>
      </c>
      <c r="F154" s="6">
        <v>2020</v>
      </c>
      <c r="G154" s="6">
        <v>5057681</v>
      </c>
      <c r="H154" s="14">
        <v>2.44</v>
      </c>
      <c r="I154" s="50">
        <v>-5</v>
      </c>
    </row>
    <row r="155" spans="1:9" x14ac:dyDescent="0.3">
      <c r="A155" s="48">
        <v>1968</v>
      </c>
      <c r="B155" s="48">
        <v>48.466999999999999</v>
      </c>
      <c r="C155" s="48">
        <v>26.149000000000001</v>
      </c>
    </row>
    <row r="156" spans="1:9" x14ac:dyDescent="0.3">
      <c r="A156" s="49">
        <v>1969</v>
      </c>
      <c r="B156" s="49">
        <v>48.517000000000003</v>
      </c>
      <c r="C156" s="49">
        <v>25.632000000000001</v>
      </c>
    </row>
    <row r="157" spans="1:9" x14ac:dyDescent="0.3">
      <c r="A157" s="48">
        <v>1970</v>
      </c>
      <c r="B157" s="48">
        <v>48.567999999999998</v>
      </c>
      <c r="C157" s="48">
        <v>25.116</v>
      </c>
    </row>
    <row r="158" spans="1:9" x14ac:dyDescent="0.3">
      <c r="A158" s="49">
        <v>1971</v>
      </c>
      <c r="B158" s="49">
        <v>48.618000000000002</v>
      </c>
      <c r="C158" s="49">
        <v>24.599</v>
      </c>
    </row>
    <row r="159" spans="1:9" x14ac:dyDescent="0.3">
      <c r="A159" s="48">
        <v>1972</v>
      </c>
      <c r="B159" s="48">
        <v>48.668999999999997</v>
      </c>
      <c r="C159" s="48">
        <v>24.082999999999998</v>
      </c>
    </row>
    <row r="160" spans="1:9" x14ac:dyDescent="0.3">
      <c r="A160" s="49">
        <v>1973</v>
      </c>
      <c r="B160" s="49">
        <v>48.719000000000001</v>
      </c>
      <c r="C160" s="49">
        <v>23.565999999999999</v>
      </c>
    </row>
    <row r="161" spans="1:11" x14ac:dyDescent="0.3">
      <c r="A161" s="48">
        <v>1974</v>
      </c>
      <c r="B161" s="48">
        <v>48.716000000000001</v>
      </c>
      <c r="C161" s="48">
        <v>23.02</v>
      </c>
    </row>
    <row r="162" spans="1:11" x14ac:dyDescent="0.3">
      <c r="A162" s="49">
        <v>1975</v>
      </c>
      <c r="B162" s="49">
        <v>48.713000000000001</v>
      </c>
      <c r="C162" s="49">
        <v>22.474</v>
      </c>
    </row>
    <row r="163" spans="1:11" x14ac:dyDescent="0.3">
      <c r="A163" s="48">
        <v>1976</v>
      </c>
      <c r="B163" s="48">
        <v>48.71</v>
      </c>
      <c r="C163" s="48">
        <v>21.928000000000001</v>
      </c>
    </row>
    <row r="164" spans="1:11" x14ac:dyDescent="0.3">
      <c r="A164" s="49">
        <v>1977</v>
      </c>
      <c r="B164" s="49">
        <v>48.707000000000001</v>
      </c>
      <c r="C164" s="49">
        <v>21.382000000000001</v>
      </c>
      <c r="K164" s="43"/>
    </row>
    <row r="165" spans="1:11" x14ac:dyDescent="0.3">
      <c r="A165" s="48">
        <v>1978</v>
      </c>
      <c r="B165" s="48">
        <v>48.704000000000001</v>
      </c>
      <c r="C165" s="48">
        <v>20.835999999999999</v>
      </c>
    </row>
    <row r="166" spans="1:11" x14ac:dyDescent="0.3">
      <c r="A166" s="49">
        <v>1979</v>
      </c>
      <c r="B166" s="49">
        <v>48.631</v>
      </c>
      <c r="C166" s="49">
        <v>20.48</v>
      </c>
    </row>
    <row r="167" spans="1:11" x14ac:dyDescent="0.3">
      <c r="A167" s="48">
        <v>1980</v>
      </c>
      <c r="B167" s="48">
        <v>48.558</v>
      </c>
      <c r="C167" s="48">
        <v>20.123000000000001</v>
      </c>
    </row>
    <row r="168" spans="1:11" x14ac:dyDescent="0.3">
      <c r="A168" s="49">
        <v>1981</v>
      </c>
      <c r="B168" s="49">
        <v>48.484999999999999</v>
      </c>
      <c r="C168" s="49">
        <v>19.766999999999999</v>
      </c>
    </row>
    <row r="169" spans="1:11" x14ac:dyDescent="0.3">
      <c r="A169" s="48">
        <v>1982</v>
      </c>
      <c r="B169" s="48">
        <v>48.411999999999999</v>
      </c>
      <c r="C169" s="48">
        <v>19.41</v>
      </c>
    </row>
    <row r="170" spans="1:11" x14ac:dyDescent="0.3">
      <c r="A170" s="49">
        <v>1983</v>
      </c>
      <c r="B170" s="49">
        <v>48.338999999999999</v>
      </c>
      <c r="C170" s="49">
        <v>19.053999999999998</v>
      </c>
    </row>
    <row r="171" spans="1:11" x14ac:dyDescent="0.3">
      <c r="A171" s="48">
        <v>1984</v>
      </c>
      <c r="B171" s="48">
        <v>48.005000000000003</v>
      </c>
      <c r="C171" s="48">
        <v>19.084</v>
      </c>
    </row>
    <row r="172" spans="1:11" x14ac:dyDescent="0.3">
      <c r="A172" s="49">
        <v>1985</v>
      </c>
      <c r="B172" s="49">
        <v>47.671999999999997</v>
      </c>
      <c r="C172" s="49">
        <v>19.114999999999998</v>
      </c>
    </row>
    <row r="173" spans="1:11" ht="15" thickBot="1" x14ac:dyDescent="0.35">
      <c r="A173" s="48">
        <v>1986</v>
      </c>
      <c r="B173" s="48">
        <v>47.338000000000001</v>
      </c>
      <c r="C173" s="48">
        <v>19.145</v>
      </c>
    </row>
    <row r="174" spans="1:11" ht="15" thickBot="1" x14ac:dyDescent="0.35">
      <c r="A174" s="49">
        <v>1987</v>
      </c>
      <c r="B174" s="49">
        <v>47.005000000000003</v>
      </c>
      <c r="C174" s="49">
        <v>19.175999999999998</v>
      </c>
      <c r="G174" s="45"/>
      <c r="I174" s="45"/>
    </row>
    <row r="175" spans="1:11" ht="15" thickBot="1" x14ac:dyDescent="0.35">
      <c r="A175" s="48">
        <v>1988</v>
      </c>
      <c r="B175" s="48">
        <v>46.670999999999999</v>
      </c>
      <c r="C175" s="48">
        <v>19.206</v>
      </c>
      <c r="G175" s="46"/>
      <c r="I175" s="46"/>
    </row>
    <row r="176" spans="1:11" ht="15" thickBot="1" x14ac:dyDescent="0.35">
      <c r="A176" s="49">
        <v>1989</v>
      </c>
      <c r="B176" s="49">
        <v>46.182000000000002</v>
      </c>
      <c r="C176" s="49">
        <v>19.186</v>
      </c>
      <c r="G176" s="45"/>
      <c r="I176" s="45"/>
    </row>
    <row r="177" spans="1:9" ht="15" thickBot="1" x14ac:dyDescent="0.35">
      <c r="A177" s="48">
        <v>1990</v>
      </c>
      <c r="B177" s="48">
        <v>45.692999999999998</v>
      </c>
      <c r="C177" s="48">
        <v>19.167000000000002</v>
      </c>
      <c r="G177" s="46"/>
      <c r="I177" s="46"/>
    </row>
    <row r="178" spans="1:9" ht="15" thickBot="1" x14ac:dyDescent="0.35">
      <c r="A178" s="49">
        <v>1991</v>
      </c>
      <c r="B178" s="49">
        <v>45.203000000000003</v>
      </c>
      <c r="C178" s="49">
        <v>19.146999999999998</v>
      </c>
      <c r="G178" s="45"/>
      <c r="I178" s="45"/>
    </row>
    <row r="179" spans="1:9" ht="15" thickBot="1" x14ac:dyDescent="0.35">
      <c r="A179" s="48">
        <v>1992</v>
      </c>
      <c r="B179" s="48">
        <v>44.713999999999999</v>
      </c>
      <c r="C179" s="48">
        <v>19.128</v>
      </c>
      <c r="G179" s="46"/>
      <c r="I179" s="46"/>
    </row>
    <row r="180" spans="1:9" ht="15" thickBot="1" x14ac:dyDescent="0.35">
      <c r="A180" s="49">
        <v>1993</v>
      </c>
      <c r="B180" s="49">
        <v>44.225000000000001</v>
      </c>
      <c r="C180" s="49">
        <v>19.108000000000001</v>
      </c>
      <c r="G180" s="45"/>
      <c r="I180" s="45"/>
    </row>
    <row r="181" spans="1:9" ht="15" thickBot="1" x14ac:dyDescent="0.35">
      <c r="A181" s="48">
        <v>1994</v>
      </c>
      <c r="B181" s="48">
        <v>44.136000000000003</v>
      </c>
      <c r="C181" s="48">
        <v>18.47</v>
      </c>
      <c r="G181" s="46"/>
      <c r="I181" s="46"/>
    </row>
    <row r="182" spans="1:9" ht="15" thickBot="1" x14ac:dyDescent="0.35">
      <c r="A182" s="49">
        <v>1995</v>
      </c>
      <c r="B182" s="49">
        <v>44.046999999999997</v>
      </c>
      <c r="C182" s="49">
        <v>17.831</v>
      </c>
      <c r="G182" s="45"/>
      <c r="I182" s="45"/>
    </row>
    <row r="183" spans="1:9" ht="15" thickBot="1" x14ac:dyDescent="0.35">
      <c r="A183" s="48">
        <v>1996</v>
      </c>
      <c r="B183" s="48">
        <v>43.957000000000001</v>
      </c>
      <c r="C183" s="48">
        <v>17.193000000000001</v>
      </c>
      <c r="G183" s="46"/>
      <c r="I183" s="46"/>
    </row>
    <row r="184" spans="1:9" ht="15" thickBot="1" x14ac:dyDescent="0.35">
      <c r="A184" s="49">
        <v>1997</v>
      </c>
      <c r="B184" s="49">
        <v>43.868000000000002</v>
      </c>
      <c r="C184" s="49">
        <v>16.553999999999998</v>
      </c>
      <c r="G184" s="45"/>
      <c r="I184" s="45"/>
    </row>
    <row r="185" spans="1:9" ht="15" thickBot="1" x14ac:dyDescent="0.35">
      <c r="A185" s="48">
        <v>1998</v>
      </c>
      <c r="B185" s="48">
        <v>43.779000000000003</v>
      </c>
      <c r="C185" s="48">
        <v>15.916</v>
      </c>
      <c r="G185" s="46"/>
      <c r="I185" s="46"/>
    </row>
    <row r="186" spans="1:9" ht="15" thickBot="1" x14ac:dyDescent="0.35">
      <c r="A186" s="49">
        <v>1999</v>
      </c>
      <c r="B186" s="49">
        <v>43.356000000000002</v>
      </c>
      <c r="C186" s="49">
        <v>15.531000000000001</v>
      </c>
      <c r="G186" s="45"/>
      <c r="I186" s="45"/>
    </row>
    <row r="187" spans="1:9" ht="15" thickBot="1" x14ac:dyDescent="0.35">
      <c r="A187" s="48">
        <v>2000</v>
      </c>
      <c r="B187" s="48">
        <v>42.933</v>
      </c>
      <c r="C187" s="48">
        <v>15.147</v>
      </c>
      <c r="G187" s="46"/>
      <c r="I187" s="46"/>
    </row>
    <row r="188" spans="1:9" ht="15" thickBot="1" x14ac:dyDescent="0.35">
      <c r="A188" s="49">
        <v>2001</v>
      </c>
      <c r="B188" s="49">
        <v>42.509</v>
      </c>
      <c r="C188" s="49">
        <v>14.762</v>
      </c>
      <c r="G188" s="45"/>
      <c r="I188" s="45"/>
    </row>
    <row r="189" spans="1:9" ht="15" thickBot="1" x14ac:dyDescent="0.35">
      <c r="A189" s="48">
        <v>2002</v>
      </c>
      <c r="B189" s="48">
        <v>42.085999999999999</v>
      </c>
      <c r="C189" s="48">
        <v>14.378</v>
      </c>
      <c r="G189" s="46"/>
      <c r="I189" s="46"/>
    </row>
    <row r="190" spans="1:9" ht="15" thickBot="1" x14ac:dyDescent="0.35">
      <c r="A190" s="49">
        <v>2003</v>
      </c>
      <c r="B190" s="49">
        <v>41.662999999999997</v>
      </c>
      <c r="C190" s="49">
        <v>13.993</v>
      </c>
      <c r="G190" s="45"/>
      <c r="I190" s="45"/>
    </row>
    <row r="191" spans="1:9" ht="15" thickBot="1" x14ac:dyDescent="0.35">
      <c r="A191" s="48">
        <v>2004</v>
      </c>
      <c r="B191" s="48">
        <v>41.054000000000002</v>
      </c>
      <c r="C191" s="48">
        <v>13.318</v>
      </c>
      <c r="G191" s="46"/>
      <c r="I191" s="46"/>
    </row>
    <row r="192" spans="1:9" ht="15" thickBot="1" x14ac:dyDescent="0.35">
      <c r="A192" s="49">
        <v>2005</v>
      </c>
      <c r="B192" s="49">
        <v>40.445</v>
      </c>
      <c r="C192" s="49">
        <v>12.643000000000001</v>
      </c>
      <c r="G192" s="45"/>
      <c r="I192" s="45"/>
    </row>
    <row r="193" spans="1:9" ht="15" thickBot="1" x14ac:dyDescent="0.35">
      <c r="A193" s="48">
        <v>2006</v>
      </c>
      <c r="B193" s="48">
        <v>39.835000000000001</v>
      </c>
      <c r="C193" s="48">
        <v>11.967000000000001</v>
      </c>
      <c r="G193" s="46"/>
      <c r="I193" s="46"/>
    </row>
    <row r="194" spans="1:9" ht="15" thickBot="1" x14ac:dyDescent="0.35">
      <c r="A194" s="49">
        <v>2007</v>
      </c>
      <c r="B194" s="49">
        <v>39.225999999999999</v>
      </c>
      <c r="C194" s="49">
        <v>11.292</v>
      </c>
      <c r="G194" s="45"/>
      <c r="I194" s="45"/>
    </row>
    <row r="195" spans="1:9" ht="15" thickBot="1" x14ac:dyDescent="0.35">
      <c r="A195" s="48">
        <v>2008</v>
      </c>
      <c r="B195" s="48">
        <v>38.616999999999997</v>
      </c>
      <c r="C195" s="48">
        <v>10.617000000000001</v>
      </c>
      <c r="G195" s="46"/>
      <c r="I195" s="46"/>
    </row>
    <row r="196" spans="1:9" ht="15" thickBot="1" x14ac:dyDescent="0.35">
      <c r="A196" s="49">
        <v>2009</v>
      </c>
      <c r="B196" s="49">
        <v>38.012</v>
      </c>
      <c r="C196" s="49">
        <v>10.295</v>
      </c>
      <c r="G196" s="45"/>
      <c r="I196" s="45"/>
    </row>
    <row r="197" spans="1:9" ht="15" thickBot="1" x14ac:dyDescent="0.35">
      <c r="A197" s="48">
        <v>2010</v>
      </c>
      <c r="B197" s="48">
        <v>37.406999999999996</v>
      </c>
      <c r="C197" s="48">
        <v>9.9730000000000008</v>
      </c>
      <c r="G197" s="46"/>
      <c r="I197" s="46"/>
    </row>
    <row r="198" spans="1:9" ht="15" thickBot="1" x14ac:dyDescent="0.35">
      <c r="A198" s="49">
        <v>2011</v>
      </c>
      <c r="B198" s="49">
        <v>36.801000000000002</v>
      </c>
      <c r="C198" s="49">
        <v>9.65</v>
      </c>
      <c r="G198" s="45"/>
      <c r="I198" s="45"/>
    </row>
    <row r="199" spans="1:9" ht="15" thickBot="1" x14ac:dyDescent="0.35">
      <c r="A199" s="48">
        <v>2012</v>
      </c>
      <c r="B199" s="48">
        <v>36.195999999999998</v>
      </c>
      <c r="C199" s="48">
        <v>9.3279999999999994</v>
      </c>
      <c r="G199" s="46"/>
      <c r="I199" s="46"/>
    </row>
    <row r="200" spans="1:9" ht="15" thickBot="1" x14ac:dyDescent="0.35">
      <c r="A200" s="49">
        <v>2013</v>
      </c>
      <c r="B200" s="49">
        <v>35.591000000000001</v>
      </c>
      <c r="C200" s="49">
        <v>9.0060000000000002</v>
      </c>
      <c r="G200" s="45"/>
      <c r="I200" s="45"/>
    </row>
    <row r="201" spans="1:9" ht="15" thickBot="1" x14ac:dyDescent="0.35">
      <c r="A201" s="48">
        <v>2014</v>
      </c>
      <c r="B201" s="48">
        <v>35.116999999999997</v>
      </c>
      <c r="C201" s="48">
        <v>8.7249999999999996</v>
      </c>
      <c r="G201" s="46"/>
      <c r="I201" s="46"/>
    </row>
    <row r="202" spans="1:9" ht="15" thickBot="1" x14ac:dyDescent="0.35">
      <c r="A202" s="49">
        <v>2015</v>
      </c>
      <c r="B202" s="49">
        <v>34.643000000000001</v>
      </c>
      <c r="C202" s="49">
        <v>8.4429999999999996</v>
      </c>
      <c r="G202" s="45"/>
      <c r="I202" s="45"/>
    </row>
    <row r="203" spans="1:9" ht="15" thickBot="1" x14ac:dyDescent="0.35">
      <c r="A203" s="48">
        <v>2016</v>
      </c>
      <c r="B203" s="48">
        <v>34.168999999999997</v>
      </c>
      <c r="C203" s="48">
        <v>8.1620000000000008</v>
      </c>
      <c r="G203" s="46"/>
      <c r="I203" s="46"/>
    </row>
    <row r="204" spans="1:9" ht="15" thickBot="1" x14ac:dyDescent="0.35">
      <c r="A204" s="49">
        <v>2017</v>
      </c>
      <c r="B204" s="49">
        <v>33.695</v>
      </c>
      <c r="C204" s="49">
        <v>7.88</v>
      </c>
      <c r="G204" s="45"/>
      <c r="I204" s="45"/>
    </row>
    <row r="205" spans="1:9" ht="15" thickBot="1" x14ac:dyDescent="0.35">
      <c r="A205" s="48">
        <v>2018</v>
      </c>
      <c r="B205" s="48">
        <v>33.220999999999997</v>
      </c>
      <c r="C205" s="48">
        <v>7.5990000000000002</v>
      </c>
      <c r="G205" s="46"/>
      <c r="I205" s="46"/>
    </row>
    <row r="206" spans="1:9" ht="15" thickBot="1" x14ac:dyDescent="0.35">
      <c r="A206" s="49">
        <v>2019</v>
      </c>
      <c r="B206" s="49">
        <v>32.899000000000001</v>
      </c>
      <c r="C206" s="49">
        <v>7.4939999999999998</v>
      </c>
      <c r="G206" s="45"/>
      <c r="I206" s="45"/>
    </row>
    <row r="207" spans="1:9" ht="15" thickBot="1" x14ac:dyDescent="0.35">
      <c r="A207" s="48">
        <v>2020</v>
      </c>
      <c r="B207" s="48">
        <v>32.578000000000003</v>
      </c>
      <c r="C207" s="48">
        <v>7.3879999999999999</v>
      </c>
      <c r="G207" s="46"/>
      <c r="I207" s="46"/>
    </row>
    <row r="208" spans="1:9" ht="15" thickBot="1" x14ac:dyDescent="0.35">
      <c r="G208" s="45"/>
      <c r="I208" s="45"/>
    </row>
    <row r="211" spans="1:11" ht="17.399999999999999" x14ac:dyDescent="0.3">
      <c r="A211" s="6" t="s">
        <v>10</v>
      </c>
      <c r="B211" s="14" t="s">
        <v>53</v>
      </c>
      <c r="C211" s="21" t="s">
        <v>54</v>
      </c>
      <c r="D211" s="54" t="s">
        <v>55</v>
      </c>
      <c r="E211" s="54" t="s">
        <v>36</v>
      </c>
      <c r="F211" s="21"/>
      <c r="H211" s="55" t="s">
        <v>56</v>
      </c>
    </row>
    <row r="212" spans="1:11" x14ac:dyDescent="0.3">
      <c r="A212" s="50">
        <v>1960</v>
      </c>
      <c r="B212" s="14">
        <v>0.19</v>
      </c>
      <c r="C212" s="21"/>
      <c r="D212" s="54"/>
      <c r="E212" s="54"/>
      <c r="F212" s="21"/>
    </row>
    <row r="213" spans="1:11" x14ac:dyDescent="0.3">
      <c r="A213" s="50">
        <v>1961</v>
      </c>
      <c r="B213" s="14">
        <v>0.183</v>
      </c>
      <c r="C213" s="21"/>
      <c r="D213" s="54">
        <v>-3.6842105263157925</v>
      </c>
      <c r="E213" s="54"/>
      <c r="F213" s="21"/>
    </row>
    <row r="214" spans="1:11" x14ac:dyDescent="0.3">
      <c r="A214" s="50">
        <v>1962</v>
      </c>
      <c r="B214" s="14">
        <v>0.191</v>
      </c>
      <c r="C214" s="21"/>
      <c r="D214" s="54">
        <v>4.3715846994535559</v>
      </c>
      <c r="E214" s="54"/>
      <c r="F214" s="21"/>
      <c r="H214" s="50"/>
      <c r="I214" s="50" t="s">
        <v>57</v>
      </c>
      <c r="J214" s="50" t="s">
        <v>58</v>
      </c>
      <c r="K214" s="50" t="s">
        <v>59</v>
      </c>
    </row>
    <row r="215" spans="1:11" x14ac:dyDescent="0.3">
      <c r="A215" s="50">
        <v>1963</v>
      </c>
      <c r="B215" s="14">
        <v>0.2</v>
      </c>
      <c r="C215" s="21"/>
      <c r="D215" s="54">
        <v>4.7120418848167578</v>
      </c>
      <c r="E215" s="54"/>
      <c r="F215" s="21"/>
      <c r="H215" s="6">
        <v>1970</v>
      </c>
      <c r="I215" s="56">
        <v>0.19</v>
      </c>
      <c r="J215" s="56">
        <v>0.13</v>
      </c>
      <c r="K215" s="56">
        <v>5.2999999999999999E-2</v>
      </c>
    </row>
    <row r="216" spans="1:11" x14ac:dyDescent="0.3">
      <c r="A216" s="50">
        <v>1972</v>
      </c>
      <c r="B216" s="14">
        <v>0.36</v>
      </c>
      <c r="C216" s="21"/>
      <c r="D216" s="54">
        <v>79.999999999999986</v>
      </c>
      <c r="E216" s="54"/>
      <c r="F216" s="21"/>
      <c r="H216" s="6">
        <v>1980</v>
      </c>
      <c r="I216" s="56">
        <v>0.63</v>
      </c>
      <c r="J216" s="56">
        <v>0.63</v>
      </c>
      <c r="K216" s="56">
        <v>-5.0000000000000001E-4</v>
      </c>
    </row>
    <row r="217" spans="1:11" x14ac:dyDescent="0.3">
      <c r="A217" s="50">
        <v>1973</v>
      </c>
      <c r="B217" s="14">
        <v>0.38</v>
      </c>
      <c r="C217" s="21"/>
      <c r="D217" s="54">
        <v>5.5555555555555607</v>
      </c>
      <c r="E217" s="54"/>
      <c r="F217" s="21"/>
      <c r="H217" s="6">
        <v>1990</v>
      </c>
      <c r="I217" s="56">
        <v>0.2</v>
      </c>
      <c r="J217" s="56">
        <v>0.17</v>
      </c>
      <c r="K217" s="56">
        <v>3.7999999999999999E-2</v>
      </c>
    </row>
    <row r="218" spans="1:11" x14ac:dyDescent="0.3">
      <c r="A218" s="50">
        <v>1974</v>
      </c>
      <c r="B218" s="14">
        <v>0.48</v>
      </c>
      <c r="C218" s="21"/>
      <c r="D218" s="54">
        <v>26.315789473684205</v>
      </c>
      <c r="E218" s="54"/>
      <c r="F218" s="21"/>
      <c r="H218" s="6">
        <v>2000</v>
      </c>
      <c r="I218" s="56">
        <v>0.2</v>
      </c>
      <c r="J218" s="56">
        <v>0.25</v>
      </c>
      <c r="K218" s="56">
        <v>-4.9000000000000002E-2</v>
      </c>
    </row>
    <row r="219" spans="1:11" x14ac:dyDescent="0.3">
      <c r="A219" s="50">
        <v>1975</v>
      </c>
      <c r="B219" s="14">
        <v>0.57699999999999996</v>
      </c>
      <c r="C219" s="21"/>
      <c r="D219" s="54">
        <v>20.208333333333329</v>
      </c>
      <c r="E219" s="54"/>
      <c r="F219" s="21"/>
      <c r="H219" s="6">
        <v>2010</v>
      </c>
      <c r="I219" s="56">
        <v>0.22</v>
      </c>
      <c r="J219" s="56">
        <v>0.67</v>
      </c>
      <c r="K219" s="56">
        <v>-0.46</v>
      </c>
    </row>
    <row r="220" spans="1:11" x14ac:dyDescent="0.3">
      <c r="A220" s="50">
        <v>1977</v>
      </c>
      <c r="B220" s="14">
        <v>0.67</v>
      </c>
      <c r="C220" s="21"/>
      <c r="D220" s="54">
        <v>16.117850953206254</v>
      </c>
      <c r="E220" s="54"/>
      <c r="F220" s="21"/>
      <c r="H220" s="6">
        <v>2018</v>
      </c>
      <c r="I220" s="56">
        <v>0.57999999999999996</v>
      </c>
      <c r="J220" s="56">
        <v>1.2</v>
      </c>
      <c r="K220" s="56">
        <v>-0.61</v>
      </c>
    </row>
    <row r="221" spans="1:11" x14ac:dyDescent="0.3">
      <c r="A221" s="50">
        <v>1978</v>
      </c>
      <c r="B221" s="14">
        <v>0.71699999999999997</v>
      </c>
      <c r="C221" s="21"/>
      <c r="D221" s="54">
        <v>7.014925373134318</v>
      </c>
      <c r="E221" s="54"/>
      <c r="F221" s="21"/>
    </row>
    <row r="222" spans="1:11" x14ac:dyDescent="0.3">
      <c r="A222" s="50">
        <v>1979</v>
      </c>
      <c r="B222" s="14">
        <v>0.81399999999999995</v>
      </c>
      <c r="C222" s="21"/>
      <c r="D222" s="54">
        <v>13.528591352859131</v>
      </c>
      <c r="E222" s="54"/>
      <c r="F222" s="21"/>
    </row>
    <row r="223" spans="1:11" x14ac:dyDescent="0.3">
      <c r="A223" s="50">
        <v>1980</v>
      </c>
      <c r="B223" s="14">
        <v>0.85599999999999998</v>
      </c>
      <c r="C223" s="21"/>
      <c r="D223" s="54">
        <v>5.1597051597051653</v>
      </c>
      <c r="E223" s="54"/>
      <c r="F223" s="21"/>
    </row>
    <row r="224" spans="1:11" x14ac:dyDescent="0.3">
      <c r="A224" s="50">
        <v>1985</v>
      </c>
      <c r="B224" s="14">
        <v>0.85</v>
      </c>
      <c r="C224" s="21"/>
      <c r="D224" s="54">
        <v>-0.70093457943925297</v>
      </c>
      <c r="E224" s="54"/>
      <c r="F224" s="21"/>
    </row>
    <row r="225" spans="1:6" x14ac:dyDescent="0.3">
      <c r="A225" s="50">
        <v>1987</v>
      </c>
      <c r="B225" s="14">
        <v>0.92</v>
      </c>
      <c r="C225" s="21"/>
      <c r="D225" s="54">
        <v>8.2352941176470669</v>
      </c>
      <c r="E225" s="54"/>
      <c r="F225" s="21"/>
    </row>
    <row r="226" spans="1:6" x14ac:dyDescent="0.3">
      <c r="A226" s="50">
        <v>1988</v>
      </c>
      <c r="B226" s="14">
        <v>1.03</v>
      </c>
      <c r="C226" s="21"/>
      <c r="D226" s="54">
        <v>11.956521739130432</v>
      </c>
      <c r="E226" s="54"/>
      <c r="F226" s="21"/>
    </row>
    <row r="227" spans="1:6" x14ac:dyDescent="0.3">
      <c r="A227" s="50">
        <v>1989</v>
      </c>
      <c r="B227" s="14">
        <v>0.7</v>
      </c>
      <c r="C227" s="21"/>
      <c r="D227" s="54">
        <v>-32.038834951456316</v>
      </c>
      <c r="E227" s="54"/>
      <c r="F227" s="21"/>
    </row>
    <row r="228" spans="1:6" x14ac:dyDescent="0.3">
      <c r="A228" s="50">
        <v>1990</v>
      </c>
      <c r="B228" s="14">
        <v>0.38</v>
      </c>
      <c r="C228" s="21">
        <v>565.66</v>
      </c>
      <c r="D228" s="54">
        <v>-45.714285714285715</v>
      </c>
      <c r="E228" s="54"/>
      <c r="F228" s="21"/>
    </row>
    <row r="229" spans="1:6" x14ac:dyDescent="0.3">
      <c r="A229" s="50">
        <v>1991</v>
      </c>
      <c r="B229" s="14">
        <v>0.35</v>
      </c>
      <c r="C229" s="21">
        <v>510.34</v>
      </c>
      <c r="D229" s="54">
        <v>-7.8947368421052699</v>
      </c>
      <c r="E229" s="54">
        <v>2.3170000000000002</v>
      </c>
      <c r="F229" s="21"/>
    </row>
    <row r="230" spans="1:6" x14ac:dyDescent="0.3">
      <c r="A230" s="50">
        <v>1992</v>
      </c>
      <c r="B230" s="14">
        <v>0.22</v>
      </c>
      <c r="C230" s="21">
        <v>345.13</v>
      </c>
      <c r="D230" s="54">
        <v>-37.142857142857139</v>
      </c>
      <c r="E230" s="54">
        <v>2.3279999999999998</v>
      </c>
      <c r="F230" s="21"/>
    </row>
    <row r="231" spans="1:6" x14ac:dyDescent="0.3">
      <c r="A231" s="50">
        <v>1993</v>
      </c>
      <c r="B231" s="14">
        <v>0.16</v>
      </c>
      <c r="C231" s="21">
        <v>239.42</v>
      </c>
      <c r="D231" s="54">
        <v>-27.27272727272727</v>
      </c>
      <c r="E231" s="54">
        <v>2.472</v>
      </c>
      <c r="F231" s="21"/>
    </row>
    <row r="232" spans="1:6" x14ac:dyDescent="0.3">
      <c r="A232" s="50">
        <v>1994</v>
      </c>
      <c r="B232" s="14">
        <v>0.13</v>
      </c>
      <c r="C232" s="21">
        <v>190.15</v>
      </c>
      <c r="D232" s="54">
        <v>-18.75</v>
      </c>
      <c r="E232" s="54">
        <v>2.4940000000000002</v>
      </c>
      <c r="F232" s="21"/>
    </row>
    <row r="233" spans="1:6" x14ac:dyDescent="0.3">
      <c r="A233" s="50">
        <v>1995</v>
      </c>
      <c r="B233" s="14">
        <v>0.16</v>
      </c>
      <c r="C233" s="21">
        <v>180.41</v>
      </c>
      <c r="D233" s="54">
        <v>23.076923076923077</v>
      </c>
      <c r="E233" s="54">
        <v>2.6040000000000001</v>
      </c>
      <c r="F233" s="21"/>
    </row>
    <row r="234" spans="1:6" x14ac:dyDescent="0.3">
      <c r="A234" s="50">
        <v>1996</v>
      </c>
      <c r="B234" s="14">
        <v>0.3</v>
      </c>
      <c r="C234" s="21">
        <v>194.9</v>
      </c>
      <c r="D234" s="54">
        <v>87.499999999999986</v>
      </c>
      <c r="E234" s="54">
        <v>2.629</v>
      </c>
      <c r="F234" s="21"/>
    </row>
    <row r="235" spans="1:6" x14ac:dyDescent="0.3">
      <c r="A235" s="50">
        <v>1997</v>
      </c>
      <c r="B235" s="14">
        <v>0.36</v>
      </c>
      <c r="C235" s="21">
        <v>379.92</v>
      </c>
      <c r="D235" s="54">
        <v>20</v>
      </c>
      <c r="E235" s="54">
        <v>2.6709999999999998</v>
      </c>
      <c r="F235" s="21"/>
    </row>
    <row r="236" spans="1:6" x14ac:dyDescent="0.3">
      <c r="A236" s="50">
        <v>1998</v>
      </c>
      <c r="B236" s="14">
        <v>0.44</v>
      </c>
      <c r="C236" s="21">
        <v>462.3</v>
      </c>
      <c r="D236" s="54">
        <v>22.222222222222225</v>
      </c>
      <c r="E236" s="54">
        <v>2.6720000000000002</v>
      </c>
      <c r="F236" s="21"/>
    </row>
    <row r="237" spans="1:6" x14ac:dyDescent="0.3">
      <c r="A237" s="50">
        <v>1999</v>
      </c>
      <c r="B237" s="14">
        <v>0.53</v>
      </c>
      <c r="C237" s="21">
        <v>533</v>
      </c>
      <c r="D237" s="54">
        <v>20.45454545454546</v>
      </c>
      <c r="E237" s="54">
        <v>2.782</v>
      </c>
      <c r="F237" s="21"/>
    </row>
    <row r="238" spans="1:6" x14ac:dyDescent="0.3">
      <c r="A238" s="50">
        <v>2000</v>
      </c>
      <c r="B238" s="14">
        <v>0.52</v>
      </c>
      <c r="C238" s="21">
        <v>664.78</v>
      </c>
      <c r="D238" s="54">
        <v>-1.8867924528301903</v>
      </c>
      <c r="E238" s="54">
        <v>2.7719999999999998</v>
      </c>
      <c r="F238" s="54">
        <v>5.3</v>
      </c>
    </row>
    <row r="239" spans="1:6" x14ac:dyDescent="0.3">
      <c r="A239" s="50">
        <v>2001</v>
      </c>
      <c r="B239" s="14">
        <v>0.54</v>
      </c>
      <c r="C239" s="21">
        <v>674.78</v>
      </c>
      <c r="D239" s="54">
        <v>3.8461538461538494</v>
      </c>
      <c r="E239" s="54">
        <v>2.6059999999999999</v>
      </c>
      <c r="F239" s="54">
        <v>12.1</v>
      </c>
    </row>
    <row r="240" spans="1:6" x14ac:dyDescent="0.3">
      <c r="A240" s="50">
        <v>2002</v>
      </c>
      <c r="B240" s="14">
        <v>0.42</v>
      </c>
      <c r="C240" s="21">
        <v>694.72</v>
      </c>
      <c r="D240" s="54">
        <v>-22.222222222222229</v>
      </c>
      <c r="E240" s="54">
        <v>2.6549999999999998</v>
      </c>
      <c r="F240" s="54">
        <v>14.2</v>
      </c>
    </row>
    <row r="241" spans="1:6" x14ac:dyDescent="0.3">
      <c r="A241" s="50">
        <v>2003</v>
      </c>
      <c r="B241" s="14">
        <v>0.47</v>
      </c>
      <c r="C241" s="21">
        <v>486.3</v>
      </c>
      <c r="D241" s="54">
        <v>11.904761904761903</v>
      </c>
      <c r="E241" s="54">
        <v>2.6059999999999999</v>
      </c>
      <c r="F241" s="54">
        <v>10.3</v>
      </c>
    </row>
    <row r="242" spans="1:6" x14ac:dyDescent="0.3">
      <c r="A242" s="50">
        <v>2004</v>
      </c>
      <c r="B242" s="14">
        <v>0.55000000000000004</v>
      </c>
      <c r="C242" s="21">
        <v>502.96</v>
      </c>
      <c r="D242" s="54">
        <v>17.021276595744698</v>
      </c>
      <c r="E242" s="54">
        <v>2.5259999999999998</v>
      </c>
      <c r="F242" s="54">
        <v>3.6</v>
      </c>
    </row>
    <row r="243" spans="1:6" x14ac:dyDescent="0.3">
      <c r="A243" s="50">
        <v>2005</v>
      </c>
      <c r="B243" s="14">
        <v>0.6</v>
      </c>
      <c r="C243" s="21">
        <v>532.5</v>
      </c>
      <c r="D243" s="54">
        <v>9.0909090909090793</v>
      </c>
      <c r="E243" s="54">
        <v>2.4220000000000002</v>
      </c>
      <c r="F243" s="54">
        <v>6.9</v>
      </c>
    </row>
    <row r="244" spans="1:6" x14ac:dyDescent="0.3">
      <c r="A244" s="50">
        <v>2006</v>
      </c>
      <c r="B244" s="14">
        <v>0.74</v>
      </c>
      <c r="C244" s="21">
        <v>572.72</v>
      </c>
      <c r="D244" s="54">
        <v>23.333333333333336</v>
      </c>
      <c r="E244" s="54">
        <v>2.226</v>
      </c>
      <c r="F244" s="54">
        <v>9.5</v>
      </c>
    </row>
    <row r="245" spans="1:6" x14ac:dyDescent="0.3">
      <c r="A245" s="50">
        <v>2007</v>
      </c>
      <c r="B245" s="14">
        <v>0.85</v>
      </c>
      <c r="C245" s="21">
        <v>618.79</v>
      </c>
      <c r="D245" s="54">
        <v>14.864864864864863</v>
      </c>
      <c r="E245" s="54">
        <v>2.032</v>
      </c>
      <c r="F245" s="54">
        <v>11.4</v>
      </c>
    </row>
    <row r="246" spans="1:6" x14ac:dyDescent="0.3">
      <c r="A246" s="50">
        <v>2008</v>
      </c>
      <c r="B246" s="14">
        <v>1.1599999999999999</v>
      </c>
      <c r="C246" s="21">
        <v>648</v>
      </c>
      <c r="D246" s="54">
        <v>36.470588235294109</v>
      </c>
      <c r="E246" s="54">
        <v>1.964</v>
      </c>
      <c r="F246" s="54">
        <v>17.5</v>
      </c>
    </row>
    <row r="247" spans="1:6" x14ac:dyDescent="0.3">
      <c r="A247" s="50">
        <v>2009</v>
      </c>
      <c r="B247" s="14">
        <v>1.29</v>
      </c>
      <c r="C247" s="21">
        <v>661.7</v>
      </c>
      <c r="D247" s="54">
        <v>11.206896551724149</v>
      </c>
      <c r="E247" s="54">
        <v>2.246</v>
      </c>
      <c r="F247" s="54">
        <v>7.4</v>
      </c>
    </row>
    <row r="248" spans="1:6" x14ac:dyDescent="0.3">
      <c r="A248" s="50">
        <v>2010</v>
      </c>
      <c r="B248" s="14">
        <v>1.55</v>
      </c>
      <c r="C248" s="21">
        <v>685.5</v>
      </c>
      <c r="D248" s="54">
        <v>20.155038759689923</v>
      </c>
      <c r="E248" s="54">
        <v>2.266</v>
      </c>
      <c r="F248" s="54">
        <v>7.3</v>
      </c>
    </row>
    <row r="249" spans="1:6" x14ac:dyDescent="0.3">
      <c r="A249" s="50">
        <v>2011</v>
      </c>
      <c r="B249" s="14">
        <v>1.74</v>
      </c>
      <c r="C249" s="21">
        <v>734</v>
      </c>
      <c r="D249" s="54">
        <v>12.258064516129028</v>
      </c>
      <c r="E249" s="54">
        <v>2.2770000000000001</v>
      </c>
      <c r="F249" s="54">
        <v>8.5</v>
      </c>
    </row>
    <row r="250" spans="1:6" x14ac:dyDescent="0.3">
      <c r="A250" s="50">
        <v>2012</v>
      </c>
      <c r="B250" s="14">
        <v>1.95</v>
      </c>
      <c r="C250" s="21">
        <v>782</v>
      </c>
      <c r="D250" s="54">
        <v>12.068965517241377</v>
      </c>
      <c r="E250" s="54">
        <v>2.2629999999999999</v>
      </c>
      <c r="F250" s="54">
        <v>6.8</v>
      </c>
    </row>
    <row r="251" spans="1:6" x14ac:dyDescent="0.3">
      <c r="A251" s="50">
        <v>2013</v>
      </c>
      <c r="B251" s="14">
        <v>2.0099999999999998</v>
      </c>
      <c r="C251" s="21">
        <v>847.13</v>
      </c>
      <c r="D251" s="54">
        <v>3.0769230769230682</v>
      </c>
      <c r="E251" s="54">
        <v>2.2879999999999998</v>
      </c>
      <c r="F251" s="54">
        <v>7.6</v>
      </c>
    </row>
    <row r="252" spans="1:6" x14ac:dyDescent="0.3">
      <c r="A252" s="50">
        <v>2014</v>
      </c>
      <c r="B252" s="14">
        <v>2.0299999999999998</v>
      </c>
      <c r="C252" s="21">
        <v>847.72</v>
      </c>
      <c r="D252" s="54">
        <v>0.99502487562189157</v>
      </c>
      <c r="E252" s="54">
        <v>2.2069999999999999</v>
      </c>
      <c r="F252" s="54">
        <v>9.9</v>
      </c>
    </row>
    <row r="253" spans="1:6" x14ac:dyDescent="0.3">
      <c r="A253" s="50">
        <v>2015</v>
      </c>
      <c r="B253" s="14">
        <v>2.101</v>
      </c>
      <c r="C253" s="21">
        <v>836.16</v>
      </c>
      <c r="D253" s="54">
        <v>3.4975369458128167</v>
      </c>
      <c r="E253" s="54">
        <v>2.1840000000000002</v>
      </c>
      <c r="F253" s="54">
        <v>7.7</v>
      </c>
    </row>
    <row r="254" spans="1:6" x14ac:dyDescent="0.3">
      <c r="A254" s="50">
        <v>2016</v>
      </c>
      <c r="B254" s="14">
        <v>2.1520000000000001</v>
      </c>
      <c r="C254" s="21">
        <v>812.67</v>
      </c>
      <c r="D254" s="54">
        <v>2.4274155164207594</v>
      </c>
      <c r="E254" s="54">
        <v>2.15</v>
      </c>
      <c r="F254" s="54">
        <v>8.8000000000000007</v>
      </c>
    </row>
    <row r="255" spans="1:6" x14ac:dyDescent="0.3">
      <c r="A255" s="50">
        <v>2017</v>
      </c>
      <c r="B255" s="14">
        <v>2.16</v>
      </c>
      <c r="C255" s="21">
        <v>826.45</v>
      </c>
      <c r="D255" s="54">
        <v>0.37174721189591109</v>
      </c>
      <c r="E255" s="54">
        <v>2.028</v>
      </c>
      <c r="F255" s="54">
        <v>12.4</v>
      </c>
    </row>
    <row r="256" spans="1:6" x14ac:dyDescent="0.3">
      <c r="A256" s="50">
        <v>2018</v>
      </c>
      <c r="B256" s="14">
        <v>3.25</v>
      </c>
      <c r="C256" s="21"/>
      <c r="D256" s="54">
        <v>50.462962962962955</v>
      </c>
      <c r="E256" s="54">
        <v>2.0329999999999999</v>
      </c>
      <c r="F256" s="54">
        <v>23.5</v>
      </c>
    </row>
    <row r="257" spans="1:6" x14ac:dyDescent="0.3">
      <c r="A257" s="50">
        <v>2019</v>
      </c>
      <c r="B257" s="14">
        <v>3.22</v>
      </c>
      <c r="C257" s="21"/>
      <c r="D257" s="54">
        <v>-0.92307692307691713</v>
      </c>
      <c r="E257" s="54"/>
      <c r="F257" s="54">
        <v>22.2</v>
      </c>
    </row>
    <row r="258" spans="1:6" x14ac:dyDescent="0.3">
      <c r="A258" s="50">
        <v>2020</v>
      </c>
      <c r="B258" s="14"/>
      <c r="C258" s="21"/>
      <c r="D258" s="54"/>
      <c r="E258" s="54"/>
      <c r="F258" s="54">
        <v>20.5</v>
      </c>
    </row>
    <row r="259" spans="1:6" x14ac:dyDescent="0.3">
      <c r="A259" s="57">
        <v>2021</v>
      </c>
      <c r="B259" s="21"/>
      <c r="C259" s="21"/>
      <c r="D259" s="21"/>
      <c r="E259" s="21"/>
      <c r="F259" s="54">
        <v>17.5</v>
      </c>
    </row>
    <row r="260" spans="1:6" x14ac:dyDescent="0.3">
      <c r="A260" s="57">
        <v>2022</v>
      </c>
      <c r="B260" s="21"/>
      <c r="C260" s="21"/>
      <c r="D260" s="21"/>
      <c r="E260" s="21"/>
      <c r="F260" s="54">
        <v>24.5</v>
      </c>
    </row>
    <row r="261" spans="1:6" x14ac:dyDescent="0.3">
      <c r="A261" s="57">
        <v>2023</v>
      </c>
      <c r="B261" s="21"/>
      <c r="C261" s="21"/>
      <c r="D261" s="21"/>
      <c r="E261" s="21"/>
      <c r="F261" s="54">
        <v>24</v>
      </c>
    </row>
    <row r="262" spans="1:6" x14ac:dyDescent="0.3">
      <c r="A262" s="57">
        <v>2024</v>
      </c>
      <c r="B262" s="21"/>
      <c r="C262" s="21"/>
      <c r="D262" s="21"/>
      <c r="E262" s="21"/>
      <c r="F262" s="54">
        <v>13.5</v>
      </c>
    </row>
  </sheetData>
  <sortState ref="A174:C243">
    <sortCondition ref="A174"/>
  </sortState>
  <mergeCells count="8">
    <mergeCell ref="A2:N2"/>
    <mergeCell ref="A132:N132"/>
    <mergeCell ref="A50:O50"/>
    <mergeCell ref="A71:L71"/>
    <mergeCell ref="A89:C89"/>
    <mergeCell ref="H108:J108"/>
    <mergeCell ref="A129:C129"/>
    <mergeCell ref="H129:J1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201"/>
  <sheetViews>
    <sheetView topLeftCell="A37" workbookViewId="0">
      <selection activeCell="A85" sqref="A85:V135"/>
    </sheetView>
  </sheetViews>
  <sheetFormatPr defaultRowHeight="14.4" x14ac:dyDescent="0.3"/>
  <cols>
    <col min="12" max="12" width="11.44140625" customWidth="1"/>
    <col min="23" max="23" width="13" customWidth="1"/>
  </cols>
  <sheetData>
    <row r="2" spans="1:23" ht="21" x14ac:dyDescent="0.5">
      <c r="A2" s="102" t="s">
        <v>46</v>
      </c>
      <c r="B2" s="103"/>
      <c r="C2" s="103"/>
      <c r="D2" s="103"/>
      <c r="E2" s="103"/>
      <c r="F2" s="103"/>
      <c r="G2" s="103"/>
      <c r="H2" s="103"/>
      <c r="I2" s="103"/>
      <c r="J2" s="103"/>
      <c r="K2" s="103"/>
      <c r="L2" s="103"/>
      <c r="M2" s="103"/>
      <c r="N2" s="103"/>
      <c r="O2" s="103"/>
      <c r="P2" s="103"/>
      <c r="Q2" s="103"/>
      <c r="R2" s="103"/>
      <c r="S2" s="103"/>
      <c r="T2" s="103"/>
      <c r="U2" s="103"/>
      <c r="V2" s="103"/>
      <c r="W2" s="103"/>
    </row>
    <row r="25" spans="1:13" x14ac:dyDescent="0.3">
      <c r="L25" s="69" t="s">
        <v>89</v>
      </c>
      <c r="M25" s="69">
        <v>0.90028217588662296</v>
      </c>
    </row>
    <row r="27" spans="1:13" x14ac:dyDescent="0.3">
      <c r="A27" s="7" t="s">
        <v>48</v>
      </c>
      <c r="B27" s="52"/>
      <c r="C27" s="52"/>
      <c r="L27" s="7" t="s">
        <v>73</v>
      </c>
    </row>
    <row r="28" spans="1:13" x14ac:dyDescent="0.3">
      <c r="A28" s="7" t="s">
        <v>49</v>
      </c>
      <c r="B28" s="52"/>
      <c r="C28" s="52"/>
    </row>
    <row r="48" spans="1:13" x14ac:dyDescent="0.3">
      <c r="A48" s="69" t="s">
        <v>89</v>
      </c>
      <c r="B48" s="69">
        <v>0.99237369188091729</v>
      </c>
      <c r="L48" s="69" t="s">
        <v>89</v>
      </c>
      <c r="M48" s="69">
        <v>0.25857299252647203</v>
      </c>
    </row>
    <row r="51" spans="1:23" x14ac:dyDescent="0.3">
      <c r="A51" s="7" t="s">
        <v>84</v>
      </c>
      <c r="L51" s="7" t="s">
        <v>85</v>
      </c>
    </row>
    <row r="55" spans="1:23" ht="21" x14ac:dyDescent="0.5">
      <c r="A55" s="89" t="s">
        <v>41</v>
      </c>
      <c r="B55" s="89"/>
      <c r="C55" s="89"/>
      <c r="D55" s="89"/>
      <c r="E55" s="89"/>
      <c r="F55" s="89"/>
      <c r="G55" s="89"/>
      <c r="H55" s="89"/>
      <c r="I55" s="89"/>
      <c r="J55" s="89"/>
      <c r="K55" s="89"/>
      <c r="L55" s="89"/>
      <c r="M55" s="89"/>
      <c r="N55" s="89"/>
      <c r="O55" s="89"/>
      <c r="P55" s="89"/>
      <c r="Q55" s="89"/>
      <c r="R55" s="89"/>
      <c r="S55" s="89"/>
      <c r="T55" s="89"/>
      <c r="U55" s="89"/>
      <c r="V55" s="89"/>
      <c r="W55" s="89"/>
    </row>
    <row r="58" spans="1:23" x14ac:dyDescent="0.3">
      <c r="B58" s="47" t="s">
        <v>0</v>
      </c>
      <c r="C58" s="81" t="s">
        <v>47</v>
      </c>
      <c r="D58" s="85" t="s">
        <v>97</v>
      </c>
      <c r="E58" s="82" t="s">
        <v>80</v>
      </c>
      <c r="F58" s="82" t="s">
        <v>83</v>
      </c>
    </row>
    <row r="59" spans="1:23" x14ac:dyDescent="0.3">
      <c r="B59" s="49">
        <v>1955</v>
      </c>
      <c r="C59" s="49">
        <v>47544</v>
      </c>
      <c r="D59" s="6">
        <v>1011363</v>
      </c>
      <c r="E59" s="83">
        <v>47</v>
      </c>
      <c r="F59" s="21">
        <f>D59/C59</f>
        <v>21.272147905098436</v>
      </c>
      <c r="G59">
        <f>(E59-F59)^2</f>
        <v>661.92237341713076</v>
      </c>
      <c r="I59" s="110" t="s">
        <v>99</v>
      </c>
      <c r="J59" s="110"/>
      <c r="K59" s="110"/>
      <c r="L59" s="110"/>
      <c r="M59" s="10">
        <f>SUM(G59:G65)^(1/2)*7/SUM(E59:E65)</f>
        <v>0.98310705163518419</v>
      </c>
      <c r="N59" s="111" t="s">
        <v>101</v>
      </c>
      <c r="O59" s="112"/>
      <c r="P59" s="113"/>
      <c r="Q59" s="10">
        <f>SUM(F67:F72)^(1/2)*6/SUM(E67:E72)</f>
        <v>0.41192851492213828</v>
      </c>
    </row>
    <row r="60" spans="1:23" x14ac:dyDescent="0.3">
      <c r="B60" s="48">
        <v>1960</v>
      </c>
      <c r="C60" s="48">
        <v>48578</v>
      </c>
      <c r="D60" s="6">
        <v>1118657</v>
      </c>
      <c r="E60" s="84">
        <v>46.6</v>
      </c>
      <c r="F60" s="21">
        <f t="shared" ref="F60:F72" si="0">D60/C60</f>
        <v>23.028057968627774</v>
      </c>
      <c r="G60">
        <f t="shared" ref="G60:G72" si="1">(E60-F60)^2</f>
        <v>555.63645113037262</v>
      </c>
      <c r="I60" t="s">
        <v>86</v>
      </c>
    </row>
    <row r="61" spans="1:23" ht="15" thickBot="1" x14ac:dyDescent="0.35">
      <c r="B61" s="49">
        <v>1965</v>
      </c>
      <c r="C61" s="49">
        <v>48685</v>
      </c>
      <c r="D61" s="6">
        <v>1245102</v>
      </c>
      <c r="E61" s="83">
        <v>46.2</v>
      </c>
      <c r="F61" s="21">
        <f t="shared" si="0"/>
        <v>25.574653383999177</v>
      </c>
      <c r="G61">
        <f t="shared" si="1"/>
        <v>425.40492303017675</v>
      </c>
      <c r="P61" t="s">
        <v>86</v>
      </c>
    </row>
    <row r="62" spans="1:23" ht="15" thickBot="1" x14ac:dyDescent="0.35">
      <c r="B62" s="48">
        <v>1970</v>
      </c>
      <c r="C62" s="48">
        <v>48568</v>
      </c>
      <c r="D62" s="6">
        <v>1400730</v>
      </c>
      <c r="E62" s="84">
        <v>40.9</v>
      </c>
      <c r="F62" s="21">
        <f t="shared" si="0"/>
        <v>28.840594630209193</v>
      </c>
      <c r="G62">
        <f t="shared" si="1"/>
        <v>145.42925787293933</v>
      </c>
      <c r="I62" s="72" t="s">
        <v>87</v>
      </c>
      <c r="J62" s="72"/>
    </row>
    <row r="63" spans="1:23" x14ac:dyDescent="0.3">
      <c r="B63" s="49">
        <v>1975</v>
      </c>
      <c r="C63" s="49">
        <v>48713</v>
      </c>
      <c r="D63" s="6">
        <v>1600452</v>
      </c>
      <c r="E63" s="83">
        <v>44.5</v>
      </c>
      <c r="F63" s="21">
        <f t="shared" si="0"/>
        <v>32.854720505819799</v>
      </c>
      <c r="G63">
        <f t="shared" si="1"/>
        <v>135.61253449757388</v>
      </c>
      <c r="I63" s="69" t="s">
        <v>88</v>
      </c>
      <c r="J63" s="69">
        <v>6.2684700210219685E-2</v>
      </c>
      <c r="P63" s="72" t="s">
        <v>87</v>
      </c>
      <c r="Q63" s="72"/>
    </row>
    <row r="64" spans="1:23" x14ac:dyDescent="0.3">
      <c r="B64" s="48">
        <v>1980</v>
      </c>
      <c r="C64" s="48">
        <v>48558</v>
      </c>
      <c r="D64" s="6">
        <v>1853001</v>
      </c>
      <c r="E64" s="84">
        <v>47</v>
      </c>
      <c r="F64" s="21">
        <f t="shared" si="0"/>
        <v>38.160570863709381</v>
      </c>
      <c r="G64">
        <f t="shared" si="1"/>
        <v>78.135507455503515</v>
      </c>
      <c r="I64" s="69" t="s">
        <v>89</v>
      </c>
      <c r="J64" s="69">
        <v>3.9293716404451163E-3</v>
      </c>
      <c r="P64" s="69" t="s">
        <v>88</v>
      </c>
      <c r="Q64" s="69">
        <v>0.96608183435645167</v>
      </c>
    </row>
    <row r="65" spans="2:25" x14ac:dyDescent="0.3">
      <c r="B65" s="49">
        <v>1985</v>
      </c>
      <c r="C65" s="49">
        <v>47672</v>
      </c>
      <c r="D65" s="6">
        <v>2145754</v>
      </c>
      <c r="E65" s="83">
        <v>46.6</v>
      </c>
      <c r="F65" s="21">
        <f t="shared" si="0"/>
        <v>45.010782010404434</v>
      </c>
      <c r="G65">
        <f t="shared" si="1"/>
        <v>2.5256138184541781</v>
      </c>
      <c r="I65" s="69" t="s">
        <v>90</v>
      </c>
      <c r="J65" s="69">
        <v>-0.19528475403146586</v>
      </c>
      <c r="P65" s="69" t="s">
        <v>89</v>
      </c>
      <c r="Q65" s="69">
        <v>0.93331411067352654</v>
      </c>
    </row>
    <row r="66" spans="2:25" x14ac:dyDescent="0.3">
      <c r="B66" s="48">
        <v>1990</v>
      </c>
      <c r="C66" s="48">
        <v>45693</v>
      </c>
      <c r="D66" s="6">
        <v>2075912</v>
      </c>
      <c r="E66" s="84">
        <v>46.2</v>
      </c>
      <c r="F66" s="21">
        <f t="shared" si="0"/>
        <v>45.431729148884948</v>
      </c>
      <c r="G66">
        <f t="shared" si="1"/>
        <v>0.59024010067305122</v>
      </c>
      <c r="I66" s="69" t="s">
        <v>91</v>
      </c>
      <c r="J66" s="69">
        <v>9.3896589495530716</v>
      </c>
      <c r="P66" s="69" t="s">
        <v>90</v>
      </c>
      <c r="Q66" s="69">
        <v>0.91664263834190818</v>
      </c>
    </row>
    <row r="67" spans="2:25" x14ac:dyDescent="0.3">
      <c r="B67" s="49">
        <v>1995</v>
      </c>
      <c r="C67" s="49">
        <v>44047</v>
      </c>
      <c r="D67" s="6">
        <v>2044661</v>
      </c>
      <c r="E67" s="83">
        <v>50.8</v>
      </c>
      <c r="F67" s="21">
        <f t="shared" si="0"/>
        <v>46.419983199763891</v>
      </c>
      <c r="G67">
        <f t="shared" si="1"/>
        <v>19.184547170350537</v>
      </c>
      <c r="I67" s="69" t="s">
        <v>92</v>
      </c>
      <c r="J67" s="69">
        <v>7</v>
      </c>
      <c r="P67" s="69" t="s">
        <v>91</v>
      </c>
      <c r="Q67" s="69">
        <v>11.744711095314676</v>
      </c>
    </row>
    <row r="68" spans="2:25" ht="15" thickBot="1" x14ac:dyDescent="0.35">
      <c r="B68" s="48">
        <v>2000</v>
      </c>
      <c r="C68" s="48">
        <v>42933</v>
      </c>
      <c r="D68" s="6">
        <v>2848456</v>
      </c>
      <c r="E68" s="84">
        <v>52.8</v>
      </c>
      <c r="F68" s="21">
        <f t="shared" si="0"/>
        <v>66.346539957608371</v>
      </c>
      <c r="G68">
        <f t="shared" si="1"/>
        <v>183.50874482308029</v>
      </c>
      <c r="H68" s="5"/>
      <c r="I68" s="5"/>
      <c r="J68" s="5"/>
      <c r="K68" s="5"/>
      <c r="L68" s="5"/>
      <c r="M68" s="5"/>
      <c r="N68" s="5"/>
      <c r="O68" s="5"/>
      <c r="P68" s="71" t="s">
        <v>92</v>
      </c>
      <c r="Q68" s="71">
        <v>6</v>
      </c>
    </row>
    <row r="69" spans="2:25" x14ac:dyDescent="0.3">
      <c r="B69" s="49">
        <v>2005</v>
      </c>
      <c r="C69" s="49">
        <v>40445</v>
      </c>
      <c r="D69" s="6">
        <v>3218116</v>
      </c>
      <c r="E69" s="83">
        <v>58.1</v>
      </c>
      <c r="F69" s="21">
        <f t="shared" si="0"/>
        <v>79.567709234763257</v>
      </c>
      <c r="G69">
        <f t="shared" si="1"/>
        <v>460.86253978833957</v>
      </c>
      <c r="H69" s="5"/>
      <c r="I69" s="110" t="s">
        <v>100</v>
      </c>
      <c r="J69" s="110"/>
      <c r="K69" s="110"/>
      <c r="L69" s="110"/>
      <c r="M69" s="78">
        <f>SUM(G65:G67)^(1/2)*3/SUM(E65:E68)</f>
        <v>7.2133351050396297E-2</v>
      </c>
      <c r="N69" s="5"/>
      <c r="O69" s="5"/>
    </row>
    <row r="70" spans="2:25" x14ac:dyDescent="0.3">
      <c r="B70" s="48">
        <v>2010</v>
      </c>
      <c r="C70" s="48">
        <v>37407</v>
      </c>
      <c r="D70" s="6">
        <v>3891356</v>
      </c>
      <c r="E70" s="84">
        <v>60.7</v>
      </c>
      <c r="F70" s="21">
        <f t="shared" si="0"/>
        <v>104.02748148742214</v>
      </c>
      <c r="G70">
        <f t="shared" si="1"/>
        <v>1877.2706520429076</v>
      </c>
      <c r="H70" s="5"/>
      <c r="I70" t="s">
        <v>86</v>
      </c>
      <c r="O70" s="5"/>
      <c r="P70" s="5"/>
      <c r="Q70" s="5"/>
      <c r="R70" s="5"/>
      <c r="S70" s="5"/>
      <c r="T70" s="5"/>
      <c r="U70" s="5"/>
      <c r="V70" s="5"/>
      <c r="W70" s="5"/>
      <c r="X70" s="5"/>
      <c r="Y70" s="5"/>
    </row>
    <row r="71" spans="2:25" ht="15" thickBot="1" x14ac:dyDescent="0.35">
      <c r="B71" s="49">
        <v>2015</v>
      </c>
      <c r="C71" s="49">
        <v>34643</v>
      </c>
      <c r="D71" s="6">
        <v>4472230</v>
      </c>
      <c r="E71" s="83">
        <v>63.6</v>
      </c>
      <c r="F71" s="21">
        <f t="shared" si="0"/>
        <v>129.09476661951911</v>
      </c>
      <c r="G71">
        <f t="shared" si="1"/>
        <v>4289.5644545452751</v>
      </c>
      <c r="H71" s="5"/>
      <c r="O71" s="5"/>
      <c r="P71" s="73"/>
      <c r="Q71" s="73"/>
      <c r="R71" s="73"/>
      <c r="S71" s="73"/>
      <c r="T71" s="73"/>
      <c r="U71" s="73"/>
      <c r="V71" s="5"/>
      <c r="W71" s="5"/>
      <c r="X71" s="5"/>
      <c r="Y71" s="5"/>
    </row>
    <row r="72" spans="2:25" x14ac:dyDescent="0.3">
      <c r="B72" s="48">
        <v>2020</v>
      </c>
      <c r="C72" s="48">
        <v>32578</v>
      </c>
      <c r="D72" s="6">
        <v>5057681</v>
      </c>
      <c r="E72" s="84">
        <v>65</v>
      </c>
      <c r="F72" s="21">
        <f t="shared" si="0"/>
        <v>155.24835778746393</v>
      </c>
      <c r="G72">
        <f t="shared" si="1"/>
        <v>8144.7660833341015</v>
      </c>
      <c r="H72" s="5"/>
      <c r="I72" s="72" t="s">
        <v>87</v>
      </c>
      <c r="J72" s="72"/>
      <c r="O72" s="5"/>
      <c r="P72" s="69"/>
      <c r="Q72" s="69"/>
      <c r="R72" s="69"/>
      <c r="S72" s="69"/>
      <c r="T72" s="69"/>
      <c r="U72" s="69"/>
      <c r="V72" s="5"/>
      <c r="W72" s="5"/>
      <c r="X72" s="5"/>
      <c r="Y72" s="5"/>
    </row>
    <row r="73" spans="2:25" x14ac:dyDescent="0.3">
      <c r="H73" s="5"/>
      <c r="I73" s="69" t="s">
        <v>88</v>
      </c>
      <c r="J73" s="69">
        <v>0.93094824902365059</v>
      </c>
      <c r="O73" s="5"/>
      <c r="P73" s="69"/>
      <c r="Q73" s="69"/>
      <c r="R73" s="69"/>
      <c r="S73" s="69"/>
      <c r="T73" s="69"/>
      <c r="U73" s="69"/>
      <c r="V73" s="5"/>
      <c r="W73" s="5"/>
      <c r="X73" s="5"/>
      <c r="Y73" s="5"/>
    </row>
    <row r="74" spans="2:25" x14ac:dyDescent="0.3">
      <c r="B74" s="104" t="s">
        <v>98</v>
      </c>
      <c r="C74" s="104"/>
      <c r="D74" s="104"/>
      <c r="E74" s="10">
        <f>SUM(G59:G72)^(1/2)*14/SUM(E59:E72)</f>
        <v>2.5479397233775383</v>
      </c>
      <c r="H74" s="5"/>
      <c r="I74" s="69" t="s">
        <v>89</v>
      </c>
      <c r="J74" s="69">
        <v>0.86666464236020102</v>
      </c>
      <c r="O74" s="5"/>
      <c r="P74" s="69"/>
      <c r="Q74" s="69"/>
      <c r="R74" s="69"/>
      <c r="S74" s="69"/>
      <c r="T74" s="69"/>
      <c r="U74" s="69"/>
      <c r="V74" s="5"/>
      <c r="W74" s="5"/>
      <c r="X74" s="5"/>
      <c r="Y74" s="5"/>
    </row>
    <row r="75" spans="2:25" x14ac:dyDescent="0.3">
      <c r="H75" s="5"/>
      <c r="I75" s="69" t="s">
        <v>90</v>
      </c>
      <c r="J75" s="69">
        <v>0.73332928472040204</v>
      </c>
      <c r="O75" s="5"/>
      <c r="P75" s="5"/>
      <c r="Q75" s="5"/>
      <c r="R75" s="5"/>
      <c r="S75" s="5"/>
      <c r="T75" s="5"/>
      <c r="U75" s="5"/>
      <c r="V75" s="5"/>
      <c r="W75" s="5"/>
      <c r="X75" s="5"/>
      <c r="Y75" s="5"/>
    </row>
    <row r="76" spans="2:25" x14ac:dyDescent="0.3">
      <c r="B76" t="s">
        <v>86</v>
      </c>
      <c r="H76" s="5"/>
      <c r="I76" s="69" t="s">
        <v>91</v>
      </c>
      <c r="J76" s="69">
        <v>0.3735557802931686</v>
      </c>
      <c r="O76" s="5"/>
      <c r="P76" s="73"/>
      <c r="Q76" s="73"/>
      <c r="R76" s="73"/>
      <c r="S76" s="73"/>
      <c r="T76" s="73"/>
      <c r="U76" s="73"/>
      <c r="V76" s="73"/>
      <c r="W76" s="73"/>
      <c r="X76" s="73"/>
      <c r="Y76" s="5"/>
    </row>
    <row r="77" spans="2:25" ht="15" thickBot="1" x14ac:dyDescent="0.35">
      <c r="H77" s="5"/>
      <c r="I77" s="71" t="s">
        <v>92</v>
      </c>
      <c r="J77" s="71">
        <v>3</v>
      </c>
      <c r="O77" s="5"/>
      <c r="P77" s="69"/>
      <c r="Q77" s="69"/>
      <c r="R77" s="69"/>
      <c r="S77" s="69"/>
      <c r="T77" s="69"/>
      <c r="U77" s="69"/>
      <c r="V77" s="69"/>
      <c r="W77" s="69"/>
      <c r="X77" s="69"/>
      <c r="Y77" s="5"/>
    </row>
    <row r="78" spans="2:25" x14ac:dyDescent="0.3">
      <c r="B78" s="72" t="s">
        <v>87</v>
      </c>
      <c r="C78" s="72"/>
      <c r="H78" s="5"/>
      <c r="O78" s="5"/>
      <c r="P78" s="69"/>
      <c r="Q78" s="69"/>
      <c r="R78" s="69"/>
      <c r="S78" s="69"/>
      <c r="T78" s="69"/>
      <c r="U78" s="69"/>
      <c r="V78" s="69"/>
      <c r="W78" s="69"/>
      <c r="X78" s="69"/>
      <c r="Y78" s="5"/>
    </row>
    <row r="79" spans="2:25" x14ac:dyDescent="0.3">
      <c r="B79" s="69" t="s">
        <v>88</v>
      </c>
      <c r="C79" s="69">
        <v>0.94883200614577867</v>
      </c>
      <c r="H79" s="5"/>
      <c r="I79" s="5"/>
      <c r="J79" s="5"/>
      <c r="K79" s="5"/>
      <c r="L79" s="5"/>
      <c r="M79" s="5"/>
      <c r="N79" s="5"/>
      <c r="O79" s="5"/>
      <c r="P79" s="5"/>
      <c r="Q79" s="5"/>
      <c r="R79" s="5"/>
      <c r="S79" s="5"/>
      <c r="T79" s="5"/>
      <c r="U79" s="5"/>
      <c r="V79" s="5"/>
      <c r="W79" s="5"/>
      <c r="X79" s="5"/>
      <c r="Y79" s="5"/>
    </row>
    <row r="80" spans="2:25" x14ac:dyDescent="0.3">
      <c r="B80" s="69" t="s">
        <v>89</v>
      </c>
      <c r="C80" s="69">
        <v>0.90028217588662296</v>
      </c>
      <c r="H80" s="5"/>
      <c r="I80" s="73"/>
      <c r="J80" s="73"/>
      <c r="K80" s="73"/>
      <c r="L80" s="73"/>
      <c r="M80" s="73"/>
      <c r="N80" s="73"/>
      <c r="O80" s="5"/>
    </row>
    <row r="81" spans="1:21" x14ac:dyDescent="0.3">
      <c r="B81" s="69" t="s">
        <v>90</v>
      </c>
      <c r="C81" s="69">
        <v>0.89197235721050827</v>
      </c>
      <c r="H81" s="5"/>
      <c r="I81" s="69"/>
      <c r="J81" s="69"/>
      <c r="K81" s="69"/>
      <c r="L81" s="69"/>
      <c r="M81" s="69"/>
      <c r="N81" s="69"/>
      <c r="O81" s="5"/>
    </row>
    <row r="82" spans="1:21" x14ac:dyDescent="0.3">
      <c r="B82" s="69" t="s">
        <v>91</v>
      </c>
      <c r="C82" s="69">
        <v>13.844591930705292</v>
      </c>
      <c r="H82" s="5"/>
      <c r="I82" s="69"/>
      <c r="J82" s="69"/>
      <c r="K82" s="69"/>
      <c r="L82" s="69"/>
      <c r="M82" s="69"/>
      <c r="N82" s="69"/>
      <c r="O82" s="5"/>
      <c r="P82" s="5"/>
      <c r="Q82" s="5"/>
      <c r="R82" s="5"/>
    </row>
    <row r="83" spans="1:21" x14ac:dyDescent="0.3">
      <c r="B83" s="69" t="s">
        <v>92</v>
      </c>
      <c r="C83" s="69">
        <v>14</v>
      </c>
      <c r="H83" s="5"/>
      <c r="I83" s="69"/>
      <c r="J83" s="69"/>
      <c r="K83" s="69"/>
      <c r="L83" s="69"/>
      <c r="M83" s="69"/>
      <c r="N83" s="69"/>
      <c r="O83" s="5"/>
      <c r="P83" s="5"/>
      <c r="Q83" s="5"/>
      <c r="R83" s="5"/>
    </row>
    <row r="84" spans="1:21" x14ac:dyDescent="0.3">
      <c r="A84" s="5"/>
      <c r="B84" s="5"/>
      <c r="C84" s="5"/>
      <c r="D84" s="5"/>
      <c r="E84" s="5"/>
      <c r="F84" s="5"/>
      <c r="G84" s="5"/>
      <c r="H84" s="5"/>
      <c r="I84" s="5"/>
      <c r="J84" s="5"/>
      <c r="K84" s="5"/>
      <c r="L84" s="5"/>
      <c r="M84" s="5"/>
      <c r="N84" s="5"/>
      <c r="O84" s="5"/>
      <c r="P84" s="5"/>
      <c r="Q84" s="5"/>
      <c r="R84" s="5"/>
    </row>
    <row r="86" spans="1:21" ht="100.8" x14ac:dyDescent="0.3">
      <c r="A86" s="63" t="s">
        <v>0</v>
      </c>
      <c r="B86" s="63" t="s">
        <v>74</v>
      </c>
      <c r="C86" s="98" t="s">
        <v>75</v>
      </c>
      <c r="D86" s="98"/>
      <c r="E86" s="63" t="s">
        <v>76</v>
      </c>
      <c r="F86" s="98" t="s">
        <v>77</v>
      </c>
      <c r="G86" s="98"/>
      <c r="H86" s="63" t="s">
        <v>78</v>
      </c>
      <c r="I86" s="63" t="s">
        <v>81</v>
      </c>
      <c r="J86" s="63" t="s">
        <v>82</v>
      </c>
      <c r="K86" s="63" t="s">
        <v>79</v>
      </c>
      <c r="L86" s="65" t="s">
        <v>80</v>
      </c>
    </row>
    <row r="87" spans="1:21" x14ac:dyDescent="0.3">
      <c r="A87" s="99">
        <v>1960</v>
      </c>
      <c r="B87" s="6">
        <v>15</v>
      </c>
      <c r="C87" s="54">
        <v>223.02</v>
      </c>
      <c r="D87" s="54">
        <f>C87*0.001</f>
        <v>0.22302000000000002</v>
      </c>
      <c r="E87" s="64">
        <f>0.488*D87</f>
        <v>0.10883376000000002</v>
      </c>
      <c r="F87" s="21">
        <v>57144</v>
      </c>
      <c r="G87" s="68">
        <f>F87/100000</f>
        <v>0.57143999999999995</v>
      </c>
      <c r="H87" s="21">
        <f>E87*G87</f>
        <v>6.2191963814400002E-2</v>
      </c>
      <c r="I87" s="94">
        <f>SUM(D87:D93)*5</f>
        <v>6.3502000000000001</v>
      </c>
      <c r="J87" s="94">
        <f>6.4</f>
        <v>6.4</v>
      </c>
      <c r="K87" s="97">
        <f>SUM(H87:H93)*5</f>
        <v>1.3271514153800001</v>
      </c>
      <c r="L87" s="94">
        <v>1.69</v>
      </c>
      <c r="O87" s="21" t="s">
        <v>0</v>
      </c>
      <c r="P87" s="21" t="s">
        <v>83</v>
      </c>
      <c r="Q87" s="21" t="s">
        <v>80</v>
      </c>
      <c r="R87" s="21" t="s">
        <v>83</v>
      </c>
      <c r="S87" s="86" t="s">
        <v>80</v>
      </c>
      <c r="T87" s="5"/>
    </row>
    <row r="88" spans="1:21" x14ac:dyDescent="0.3">
      <c r="A88" s="100"/>
      <c r="B88" s="6">
        <v>20</v>
      </c>
      <c r="C88" s="54">
        <v>258.04000000000002</v>
      </c>
      <c r="D88" s="54">
        <f t="shared" ref="D88:D99" si="2">C88*0.001</f>
        <v>0.25804000000000005</v>
      </c>
      <c r="E88" s="64">
        <f t="shared" ref="E88:E151" si="3">0.488*D88</f>
        <v>0.12592352000000001</v>
      </c>
      <c r="F88" s="21">
        <v>50476</v>
      </c>
      <c r="G88" s="68">
        <f t="shared" ref="G88:G151" si="4">F88/100000</f>
        <v>0.50475999999999999</v>
      </c>
      <c r="H88" s="21">
        <f t="shared" ref="H88:H151" si="5">E88*G88</f>
        <v>6.356115595520001E-2</v>
      </c>
      <c r="I88" s="95"/>
      <c r="J88" s="95"/>
      <c r="K88" s="97"/>
      <c r="L88" s="95"/>
      <c r="O88" s="21">
        <v>1960</v>
      </c>
      <c r="P88" s="21">
        <v>6.3502000000000001</v>
      </c>
      <c r="Q88" s="21">
        <v>6.4</v>
      </c>
      <c r="R88" s="21">
        <v>1.3271514153800001</v>
      </c>
      <c r="S88" s="21">
        <v>1.69</v>
      </c>
      <c r="T88" s="5"/>
      <c r="U88">
        <f>(S88-R88)^2</f>
        <v>0.13165909536073717</v>
      </c>
    </row>
    <row r="89" spans="1:21" x14ac:dyDescent="0.3">
      <c r="A89" s="100"/>
      <c r="B89" s="6">
        <v>25</v>
      </c>
      <c r="C89" s="54">
        <v>279.55</v>
      </c>
      <c r="D89" s="54">
        <f t="shared" si="2"/>
        <v>0.27955000000000002</v>
      </c>
      <c r="E89" s="64">
        <f t="shared" si="3"/>
        <v>0.1364204</v>
      </c>
      <c r="F89" s="21">
        <v>43204</v>
      </c>
      <c r="G89" s="68">
        <f t="shared" si="4"/>
        <v>0.43203999999999998</v>
      </c>
      <c r="H89" s="21">
        <f t="shared" si="5"/>
        <v>5.8939069615999998E-2</v>
      </c>
      <c r="I89" s="95"/>
      <c r="J89" s="95"/>
      <c r="K89" s="97"/>
      <c r="L89" s="95"/>
      <c r="O89" s="21">
        <v>1965</v>
      </c>
      <c r="P89" s="21">
        <v>6.3174499999999991</v>
      </c>
      <c r="Q89" s="21">
        <v>6.5</v>
      </c>
      <c r="R89" s="21">
        <v>1.4234448031879998</v>
      </c>
      <c r="S89" s="21">
        <v>1.76</v>
      </c>
      <c r="T89" s="5"/>
      <c r="U89">
        <f t="shared" ref="U89:U99" si="6">(S89-R89)^2</f>
        <v>0.11326940050116419</v>
      </c>
    </row>
    <row r="90" spans="1:21" x14ac:dyDescent="0.3">
      <c r="A90" s="100"/>
      <c r="B90" s="6">
        <v>30</v>
      </c>
      <c r="C90" s="54">
        <v>238.36</v>
      </c>
      <c r="D90" s="54">
        <f t="shared" si="2"/>
        <v>0.23836000000000002</v>
      </c>
      <c r="E90" s="64">
        <f>0.488*D90</f>
        <v>0.11631968000000001</v>
      </c>
      <c r="F90" s="21">
        <v>37086</v>
      </c>
      <c r="G90" s="68">
        <f t="shared" si="4"/>
        <v>0.37086000000000002</v>
      </c>
      <c r="H90" s="21">
        <f t="shared" si="5"/>
        <v>4.3138316524800005E-2</v>
      </c>
      <c r="I90" s="95"/>
      <c r="J90" s="95"/>
      <c r="K90" s="97"/>
      <c r="L90" s="95"/>
      <c r="O90" s="21">
        <v>1970</v>
      </c>
      <c r="P90" s="21">
        <v>6.5927999999999995</v>
      </c>
      <c r="Q90" s="21">
        <v>6.6</v>
      </c>
      <c r="R90" s="21">
        <v>1.644664444932</v>
      </c>
      <c r="S90" s="21">
        <v>1.89</v>
      </c>
      <c r="T90" s="5"/>
      <c r="U90">
        <f t="shared" si="6"/>
        <v>6.0189534580523597E-2</v>
      </c>
    </row>
    <row r="91" spans="1:21" x14ac:dyDescent="0.3">
      <c r="A91" s="100"/>
      <c r="B91" s="6">
        <v>35</v>
      </c>
      <c r="C91" s="54">
        <v>181.25</v>
      </c>
      <c r="D91" s="54">
        <f t="shared" si="2"/>
        <v>0.18124999999999999</v>
      </c>
      <c r="E91" s="64">
        <f t="shared" si="3"/>
        <v>8.8450000000000001E-2</v>
      </c>
      <c r="F91" s="21">
        <v>31021</v>
      </c>
      <c r="G91" s="68">
        <f t="shared" si="4"/>
        <v>0.31020999999999999</v>
      </c>
      <c r="H91" s="21">
        <f t="shared" si="5"/>
        <v>2.74380745E-2</v>
      </c>
      <c r="I91" s="95"/>
      <c r="J91" s="95"/>
      <c r="K91" s="97"/>
      <c r="L91" s="95"/>
      <c r="O91" s="21">
        <v>1975</v>
      </c>
      <c r="P91" s="21">
        <v>6.7989499999999996</v>
      </c>
      <c r="Q91" s="21">
        <v>6.8</v>
      </c>
      <c r="R91" s="21">
        <v>1.8918949414920001</v>
      </c>
      <c r="S91" s="21">
        <v>2.0699999999999998</v>
      </c>
      <c r="T91" s="5"/>
      <c r="U91">
        <f t="shared" si="6"/>
        <v>3.1721411866138007E-2</v>
      </c>
    </row>
    <row r="92" spans="1:21" x14ac:dyDescent="0.3">
      <c r="A92" s="100"/>
      <c r="B92" s="6">
        <v>40</v>
      </c>
      <c r="C92" s="54">
        <v>65.56</v>
      </c>
      <c r="D92" s="54">
        <f t="shared" si="2"/>
        <v>6.5560000000000007E-2</v>
      </c>
      <c r="E92" s="64">
        <f t="shared" si="3"/>
        <v>3.1993280000000006E-2</v>
      </c>
      <c r="F92" s="21">
        <v>24390</v>
      </c>
      <c r="G92" s="68">
        <f t="shared" si="4"/>
        <v>0.24390000000000001</v>
      </c>
      <c r="H92" s="21">
        <f t="shared" si="5"/>
        <v>7.8031609920000012E-3</v>
      </c>
      <c r="I92" s="95"/>
      <c r="J92" s="95"/>
      <c r="K92" s="97"/>
      <c r="L92" s="95"/>
      <c r="O92" s="21">
        <v>1980</v>
      </c>
      <c r="P92" s="21">
        <v>6.9317000000000011</v>
      </c>
      <c r="Q92" s="21">
        <v>6.9</v>
      </c>
      <c r="R92" s="21">
        <v>2.195578042992</v>
      </c>
      <c r="S92" s="21">
        <v>2.23</v>
      </c>
      <c r="T92" s="5"/>
      <c r="U92">
        <f t="shared" si="6"/>
        <v>1.1848711242605997E-3</v>
      </c>
    </row>
    <row r="93" spans="1:21" x14ac:dyDescent="0.3">
      <c r="A93" s="101"/>
      <c r="B93" s="6">
        <v>45</v>
      </c>
      <c r="C93" s="54">
        <v>24.26</v>
      </c>
      <c r="D93" s="54">
        <f t="shared" si="2"/>
        <v>2.4260000000000004E-2</v>
      </c>
      <c r="E93" s="64">
        <f t="shared" si="3"/>
        <v>1.1838880000000001E-2</v>
      </c>
      <c r="F93" s="21">
        <v>19922</v>
      </c>
      <c r="G93" s="68">
        <f t="shared" si="4"/>
        <v>0.19922000000000001</v>
      </c>
      <c r="H93" s="21">
        <f t="shared" si="5"/>
        <v>2.3585416736000005E-3</v>
      </c>
      <c r="I93" s="96"/>
      <c r="J93" s="96"/>
      <c r="K93" s="97"/>
      <c r="L93" s="96"/>
      <c r="O93" s="21">
        <v>1985</v>
      </c>
      <c r="P93" s="21">
        <v>6.9555499999999988</v>
      </c>
      <c r="Q93" s="21">
        <v>7</v>
      </c>
      <c r="R93" s="21">
        <v>2.5258784161680001</v>
      </c>
      <c r="S93" s="21">
        <v>2.33</v>
      </c>
      <c r="T93" s="5"/>
      <c r="U93">
        <f t="shared" si="6"/>
        <v>3.8368353920484224E-2</v>
      </c>
    </row>
    <row r="94" spans="1:21" x14ac:dyDescent="0.3">
      <c r="A94" s="94">
        <v>1965</v>
      </c>
      <c r="B94" s="6">
        <v>15</v>
      </c>
      <c r="C94" s="66">
        <v>227.21</v>
      </c>
      <c r="D94" s="54">
        <f t="shared" si="2"/>
        <v>0.22721000000000002</v>
      </c>
      <c r="E94" s="64">
        <f t="shared" si="3"/>
        <v>0.11087848000000002</v>
      </c>
      <c r="F94" s="21">
        <v>56447</v>
      </c>
      <c r="G94" s="68">
        <f t="shared" si="4"/>
        <v>0.56447000000000003</v>
      </c>
      <c r="H94" s="21">
        <f t="shared" si="5"/>
        <v>6.2587575605600007E-2</v>
      </c>
      <c r="I94" s="94">
        <f>SUM(D94:D100)*5</f>
        <v>6.3174499999999991</v>
      </c>
      <c r="J94" s="94">
        <f>6.5</f>
        <v>6.5</v>
      </c>
      <c r="K94" s="97">
        <f>SUM(H94:H100)*5</f>
        <v>1.4234448031879998</v>
      </c>
      <c r="L94" s="94">
        <v>1.76</v>
      </c>
      <c r="O94" s="21">
        <v>1990</v>
      </c>
      <c r="P94" s="21">
        <v>6.7428999999999997</v>
      </c>
      <c r="Q94" s="21">
        <v>6.7</v>
      </c>
      <c r="R94" s="21">
        <v>2.389396207796</v>
      </c>
      <c r="S94" s="21">
        <v>2.21</v>
      </c>
      <c r="T94" s="5"/>
      <c r="U94">
        <f t="shared" si="6"/>
        <v>3.2182999371585634E-2</v>
      </c>
    </row>
    <row r="95" spans="1:21" x14ac:dyDescent="0.3">
      <c r="A95" s="95"/>
      <c r="B95" s="6">
        <v>20</v>
      </c>
      <c r="C95" s="66">
        <v>232.49</v>
      </c>
      <c r="D95" s="54">
        <f t="shared" si="2"/>
        <v>0.23249</v>
      </c>
      <c r="E95" s="64">
        <f t="shared" si="3"/>
        <v>0.11345511999999999</v>
      </c>
      <c r="F95" s="21">
        <v>55029</v>
      </c>
      <c r="G95" s="68">
        <f t="shared" si="4"/>
        <v>0.55028999999999995</v>
      </c>
      <c r="H95" s="21">
        <f t="shared" si="5"/>
        <v>6.2433217984799991E-2</v>
      </c>
      <c r="I95" s="95"/>
      <c r="J95" s="95"/>
      <c r="K95" s="97"/>
      <c r="L95" s="95"/>
      <c r="O95" s="21">
        <v>1995</v>
      </c>
      <c r="P95" s="21">
        <v>6.2743000000000002</v>
      </c>
      <c r="Q95" s="21">
        <v>6.3</v>
      </c>
      <c r="R95" s="21">
        <v>2.2384890864</v>
      </c>
      <c r="S95" s="21">
        <v>2.0299999999999998</v>
      </c>
      <c r="T95" s="5"/>
      <c r="U95">
        <f t="shared" si="6"/>
        <v>4.3467699147906741E-2</v>
      </c>
    </row>
    <row r="96" spans="1:21" x14ac:dyDescent="0.3">
      <c r="A96" s="95"/>
      <c r="B96" s="6">
        <v>25</v>
      </c>
      <c r="C96" s="66">
        <v>284.8</v>
      </c>
      <c r="D96" s="54">
        <f t="shared" si="2"/>
        <v>0.2848</v>
      </c>
      <c r="E96" s="64">
        <f t="shared" si="3"/>
        <v>0.13898240000000001</v>
      </c>
      <c r="F96" s="21">
        <v>48330</v>
      </c>
      <c r="G96" s="68">
        <f t="shared" si="4"/>
        <v>0.48330000000000001</v>
      </c>
      <c r="H96" s="21">
        <f t="shared" si="5"/>
        <v>6.717019392000001E-2</v>
      </c>
      <c r="I96" s="95"/>
      <c r="J96" s="95"/>
      <c r="K96" s="97"/>
      <c r="L96" s="95"/>
      <c r="O96" s="21">
        <v>2000</v>
      </c>
      <c r="P96" s="21">
        <v>6.0481000000000007</v>
      </c>
      <c r="Q96" s="21">
        <v>6</v>
      </c>
      <c r="R96" s="21">
        <v>3.0661762581599996</v>
      </c>
      <c r="S96" s="21">
        <v>2.12</v>
      </c>
      <c r="T96" s="5"/>
      <c r="U96">
        <f t="shared" si="6"/>
        <v>0.89524951150565801</v>
      </c>
    </row>
    <row r="97" spans="1:22" x14ac:dyDescent="0.3">
      <c r="A97" s="95"/>
      <c r="B97" s="6">
        <v>30</v>
      </c>
      <c r="C97" s="66">
        <v>242.84</v>
      </c>
      <c r="D97" s="54">
        <f t="shared" si="2"/>
        <v>0.24284</v>
      </c>
      <c r="E97" s="64">
        <f t="shared" si="3"/>
        <v>0.11850592</v>
      </c>
      <c r="F97" s="21">
        <v>41083</v>
      </c>
      <c r="G97" s="68">
        <f t="shared" si="4"/>
        <v>0.41082999999999997</v>
      </c>
      <c r="H97" s="21">
        <f t="shared" si="5"/>
        <v>4.8685787113599999E-2</v>
      </c>
      <c r="I97" s="95"/>
      <c r="J97" s="95"/>
      <c r="K97" s="97"/>
      <c r="L97" s="95"/>
      <c r="O97" s="21">
        <v>2005</v>
      </c>
      <c r="P97" s="21">
        <v>5.6500500000000002</v>
      </c>
      <c r="Q97" s="21">
        <v>5.69</v>
      </c>
      <c r="R97" s="21">
        <v>3.2729778432800005</v>
      </c>
      <c r="S97" s="21">
        <v>2.12</v>
      </c>
      <c r="T97" s="5"/>
      <c r="U97">
        <f t="shared" si="6"/>
        <v>1.3293579070946011</v>
      </c>
    </row>
    <row r="98" spans="1:22" x14ac:dyDescent="0.3">
      <c r="A98" s="95"/>
      <c r="B98" s="6">
        <v>35</v>
      </c>
      <c r="C98" s="66">
        <v>184.65</v>
      </c>
      <c r="D98" s="54">
        <f t="shared" si="2"/>
        <v>0.18465000000000001</v>
      </c>
      <c r="E98" s="64">
        <f t="shared" si="3"/>
        <v>9.01092E-2</v>
      </c>
      <c r="F98" s="21">
        <v>35031</v>
      </c>
      <c r="G98" s="68">
        <f t="shared" si="4"/>
        <v>0.35031000000000001</v>
      </c>
      <c r="H98" s="21">
        <f t="shared" si="5"/>
        <v>3.1566153851999998E-2</v>
      </c>
      <c r="I98" s="95"/>
      <c r="J98" s="95"/>
      <c r="K98" s="97"/>
      <c r="L98" s="95"/>
      <c r="O98" s="21">
        <v>2010</v>
      </c>
      <c r="P98" s="21">
        <v>5.23</v>
      </c>
      <c r="Q98" s="21">
        <v>5.23</v>
      </c>
      <c r="R98" s="21">
        <v>3.6813023982840005</v>
      </c>
      <c r="S98" s="21">
        <v>2.12</v>
      </c>
      <c r="T98" s="5"/>
      <c r="U98">
        <f t="shared" si="6"/>
        <v>2.4376651788873716</v>
      </c>
    </row>
    <row r="99" spans="1:22" x14ac:dyDescent="0.3">
      <c r="A99" s="95"/>
      <c r="B99" s="6">
        <v>40</v>
      </c>
      <c r="C99" s="66">
        <v>66.790000000000006</v>
      </c>
      <c r="D99" s="54">
        <f t="shared" si="2"/>
        <v>6.6790000000000002E-2</v>
      </c>
      <c r="E99" s="64">
        <f t="shared" si="3"/>
        <v>3.2593520000000001E-2</v>
      </c>
      <c r="F99" s="21">
        <v>29129</v>
      </c>
      <c r="G99" s="68">
        <f t="shared" si="4"/>
        <v>0.29128999999999999</v>
      </c>
      <c r="H99" s="21">
        <f t="shared" si="5"/>
        <v>9.4941664408000007E-3</v>
      </c>
      <c r="I99" s="95"/>
      <c r="J99" s="95"/>
      <c r="K99" s="97"/>
      <c r="L99" s="95"/>
      <c r="O99" s="21">
        <v>2015</v>
      </c>
      <c r="P99" s="21">
        <v>4.75</v>
      </c>
      <c r="Q99" s="21">
        <v>4.75</v>
      </c>
      <c r="R99" s="21">
        <v>3.8918288810599999</v>
      </c>
      <c r="S99" s="21">
        <v>2</v>
      </c>
      <c r="T99" s="5"/>
      <c r="U99">
        <f t="shared" si="6"/>
        <v>3.5790165152127313</v>
      </c>
    </row>
    <row r="100" spans="1:22" x14ac:dyDescent="0.3">
      <c r="A100" s="96"/>
      <c r="B100" s="6">
        <v>45</v>
      </c>
      <c r="C100" s="66">
        <v>24.71</v>
      </c>
      <c r="D100" s="54">
        <f>C100*0.001</f>
        <v>2.4710000000000003E-2</v>
      </c>
      <c r="E100" s="64">
        <f t="shared" si="3"/>
        <v>1.2058480000000002E-2</v>
      </c>
      <c r="F100" s="21">
        <v>22821</v>
      </c>
      <c r="G100" s="68">
        <f t="shared" si="4"/>
        <v>0.22821</v>
      </c>
      <c r="H100" s="21">
        <f t="shared" si="5"/>
        <v>2.7518657208000005E-3</v>
      </c>
      <c r="I100" s="96"/>
      <c r="J100" s="96"/>
      <c r="K100" s="97"/>
      <c r="L100" s="96"/>
    </row>
    <row r="101" spans="1:22" x14ac:dyDescent="0.3">
      <c r="A101" s="94">
        <v>1970</v>
      </c>
      <c r="B101" s="6">
        <v>15</v>
      </c>
      <c r="C101" s="66">
        <v>223.27</v>
      </c>
      <c r="D101" s="54">
        <f t="shared" ref="D101:D164" si="7">C101*0.001</f>
        <v>0.22327000000000002</v>
      </c>
      <c r="E101" s="64">
        <f t="shared" si="3"/>
        <v>0.10895576000000001</v>
      </c>
      <c r="F101" s="21">
        <v>69621</v>
      </c>
      <c r="G101" s="68">
        <f t="shared" si="4"/>
        <v>0.69621</v>
      </c>
      <c r="H101" s="21">
        <f t="shared" si="5"/>
        <v>7.5856089669600002E-2</v>
      </c>
      <c r="I101" s="94">
        <f>SUM(D101:D107)*5</f>
        <v>6.5927999999999995</v>
      </c>
      <c r="J101" s="94">
        <f>6.6</f>
        <v>6.6</v>
      </c>
      <c r="K101" s="97">
        <f>SUM(H101:H107)*5</f>
        <v>1.644664444932</v>
      </c>
      <c r="L101" s="94">
        <v>1.89</v>
      </c>
      <c r="O101" t="s">
        <v>102</v>
      </c>
      <c r="R101" s="5"/>
      <c r="S101" t="s">
        <v>86</v>
      </c>
    </row>
    <row r="102" spans="1:22" ht="15" thickBot="1" x14ac:dyDescent="0.35">
      <c r="A102" s="95"/>
      <c r="B102" s="6">
        <v>20</v>
      </c>
      <c r="C102" s="66">
        <v>269.49</v>
      </c>
      <c r="D102" s="54">
        <f t="shared" si="7"/>
        <v>0.26949000000000001</v>
      </c>
      <c r="E102" s="64">
        <f t="shared" si="3"/>
        <v>0.13151112000000001</v>
      </c>
      <c r="F102" s="21">
        <v>54615</v>
      </c>
      <c r="G102" s="68">
        <f t="shared" si="4"/>
        <v>0.54615000000000002</v>
      </c>
      <c r="H102" s="21">
        <f t="shared" si="5"/>
        <v>7.1824798188000014E-2</v>
      </c>
      <c r="I102" s="95"/>
      <c r="J102" s="95"/>
      <c r="K102" s="97"/>
      <c r="L102" s="95"/>
      <c r="R102" s="5"/>
    </row>
    <row r="103" spans="1:22" x14ac:dyDescent="0.3">
      <c r="A103" s="95"/>
      <c r="B103" s="6">
        <v>25</v>
      </c>
      <c r="C103" s="66">
        <v>286.7</v>
      </c>
      <c r="D103" s="54">
        <f t="shared" si="7"/>
        <v>0.28670000000000001</v>
      </c>
      <c r="E103" s="64">
        <f t="shared" si="3"/>
        <v>0.1399096</v>
      </c>
      <c r="F103" s="21">
        <v>52901</v>
      </c>
      <c r="G103" s="68">
        <f t="shared" si="4"/>
        <v>0.52900999999999998</v>
      </c>
      <c r="H103" s="21">
        <f t="shared" si="5"/>
        <v>7.4013577495999988E-2</v>
      </c>
      <c r="I103" s="95"/>
      <c r="J103" s="95"/>
      <c r="K103" s="97"/>
      <c r="L103" s="95"/>
      <c r="O103" s="72" t="s">
        <v>87</v>
      </c>
      <c r="P103" s="72"/>
      <c r="R103" s="5"/>
      <c r="S103" s="72" t="s">
        <v>87</v>
      </c>
      <c r="T103" s="72"/>
    </row>
    <row r="104" spans="1:22" x14ac:dyDescent="0.3">
      <c r="A104" s="95"/>
      <c r="B104" s="6">
        <v>30</v>
      </c>
      <c r="C104" s="66">
        <v>245.01</v>
      </c>
      <c r="D104" s="54">
        <f t="shared" si="7"/>
        <v>0.24501000000000001</v>
      </c>
      <c r="E104" s="64">
        <f t="shared" si="3"/>
        <v>0.11956488</v>
      </c>
      <c r="F104" s="21">
        <v>46158</v>
      </c>
      <c r="G104" s="68">
        <f t="shared" si="4"/>
        <v>0.46157999999999999</v>
      </c>
      <c r="H104" s="21">
        <f t="shared" si="5"/>
        <v>5.5188757310399995E-2</v>
      </c>
      <c r="I104" s="95"/>
      <c r="J104" s="95"/>
      <c r="K104" s="97"/>
      <c r="L104" s="95"/>
      <c r="O104" s="69" t="s">
        <v>88</v>
      </c>
      <c r="P104" s="69">
        <v>0.99617954801376907</v>
      </c>
      <c r="R104" s="5"/>
      <c r="S104" s="69" t="s">
        <v>88</v>
      </c>
      <c r="T104" s="69">
        <v>0.50850073011400099</v>
      </c>
    </row>
    <row r="105" spans="1:22" x14ac:dyDescent="0.3">
      <c r="A105" s="95"/>
      <c r="B105" s="6">
        <v>35</v>
      </c>
      <c r="C105" s="66">
        <v>187.59</v>
      </c>
      <c r="D105" s="54">
        <f t="shared" si="7"/>
        <v>0.18759000000000001</v>
      </c>
      <c r="E105" s="64">
        <f t="shared" si="3"/>
        <v>9.1543920000000001E-2</v>
      </c>
      <c r="F105" s="21">
        <v>38987</v>
      </c>
      <c r="G105" s="68">
        <f t="shared" si="4"/>
        <v>0.38986999999999999</v>
      </c>
      <c r="H105" s="21">
        <f t="shared" si="5"/>
        <v>3.5690228090399997E-2</v>
      </c>
      <c r="I105" s="95"/>
      <c r="J105" s="95"/>
      <c r="K105" s="97"/>
      <c r="L105" s="95"/>
      <c r="O105" s="69" t="s">
        <v>89</v>
      </c>
      <c r="P105" s="69">
        <v>0.99237369188091729</v>
      </c>
      <c r="R105" s="5"/>
      <c r="S105" s="69" t="s">
        <v>89</v>
      </c>
      <c r="T105" s="69">
        <v>0.25857299252647203</v>
      </c>
    </row>
    <row r="106" spans="1:22" x14ac:dyDescent="0.3">
      <c r="A106" s="95"/>
      <c r="B106" s="6">
        <v>40</v>
      </c>
      <c r="C106" s="66">
        <v>77.2</v>
      </c>
      <c r="D106" s="54">
        <f t="shared" si="7"/>
        <v>7.7200000000000005E-2</v>
      </c>
      <c r="E106" s="64">
        <f t="shared" si="3"/>
        <v>3.7673600000000002E-2</v>
      </c>
      <c r="F106" s="21">
        <v>33042</v>
      </c>
      <c r="G106" s="68">
        <f t="shared" si="4"/>
        <v>0.33041999999999999</v>
      </c>
      <c r="H106" s="21">
        <f t="shared" si="5"/>
        <v>1.2448110912E-2</v>
      </c>
      <c r="I106" s="95"/>
      <c r="J106" s="95"/>
      <c r="K106" s="97"/>
      <c r="L106" s="95"/>
      <c r="O106" s="69" t="s">
        <v>90</v>
      </c>
      <c r="P106" s="69">
        <v>0.99161106106900898</v>
      </c>
      <c r="R106" s="5"/>
      <c r="S106" s="69" t="s">
        <v>90</v>
      </c>
      <c r="T106" s="69">
        <v>0.18443029177911924</v>
      </c>
    </row>
    <row r="107" spans="1:22" x14ac:dyDescent="0.3">
      <c r="A107" s="96"/>
      <c r="B107" s="6">
        <v>45</v>
      </c>
      <c r="C107" s="66">
        <v>29.3</v>
      </c>
      <c r="D107" s="54">
        <f t="shared" si="7"/>
        <v>2.93E-2</v>
      </c>
      <c r="E107" s="64">
        <f t="shared" si="3"/>
        <v>1.4298399999999999E-2</v>
      </c>
      <c r="F107" s="21">
        <v>27355</v>
      </c>
      <c r="G107" s="68">
        <f t="shared" si="4"/>
        <v>0.27355000000000002</v>
      </c>
      <c r="H107" s="21">
        <f t="shared" si="5"/>
        <v>3.9113273199999996E-3</v>
      </c>
      <c r="I107" s="96"/>
      <c r="J107" s="96"/>
      <c r="K107" s="97"/>
      <c r="L107" s="96"/>
      <c r="O107" s="69" t="s">
        <v>91</v>
      </c>
      <c r="P107" s="69">
        <v>6.3695686818714223E-2</v>
      </c>
      <c r="R107" s="5"/>
      <c r="S107" s="69" t="s">
        <v>91</v>
      </c>
      <c r="T107" s="69">
        <v>0.77225490591610713</v>
      </c>
    </row>
    <row r="108" spans="1:22" ht="15" thickBot="1" x14ac:dyDescent="0.35">
      <c r="A108" s="94">
        <v>1975</v>
      </c>
      <c r="B108" s="6">
        <v>15</v>
      </c>
      <c r="C108" s="66">
        <v>214.14</v>
      </c>
      <c r="D108" s="67">
        <f t="shared" si="7"/>
        <v>0.21414</v>
      </c>
      <c r="E108" s="64">
        <f t="shared" si="3"/>
        <v>0.10450031999999999</v>
      </c>
      <c r="F108" s="21">
        <v>80941</v>
      </c>
      <c r="G108" s="68">
        <f t="shared" si="4"/>
        <v>0.80940999999999996</v>
      </c>
      <c r="H108" s="21">
        <f t="shared" si="5"/>
        <v>8.4583604011199992E-2</v>
      </c>
      <c r="I108" s="94">
        <f>SUM(D108:D114)*5</f>
        <v>6.7989499999999996</v>
      </c>
      <c r="J108" s="94">
        <f>6.8</f>
        <v>6.8</v>
      </c>
      <c r="K108" s="97">
        <f>SUM(H108:H114)*5</f>
        <v>1.8918949414920001</v>
      </c>
      <c r="L108" s="94">
        <v>2.0699999999999998</v>
      </c>
      <c r="O108" s="71" t="s">
        <v>92</v>
      </c>
      <c r="P108" s="71">
        <v>12</v>
      </c>
      <c r="R108" s="5"/>
      <c r="S108" s="71" t="s">
        <v>92</v>
      </c>
      <c r="T108" s="71">
        <v>12</v>
      </c>
    </row>
    <row r="109" spans="1:22" x14ac:dyDescent="0.3">
      <c r="A109" s="95"/>
      <c r="B109" s="6">
        <v>20</v>
      </c>
      <c r="C109" s="66">
        <v>280.20999999999998</v>
      </c>
      <c r="D109" s="67">
        <f t="shared" si="7"/>
        <v>0.28020999999999996</v>
      </c>
      <c r="E109" s="64">
        <f t="shared" si="3"/>
        <v>0.13674247999999997</v>
      </c>
      <c r="F109" s="21">
        <v>67787</v>
      </c>
      <c r="G109" s="68">
        <f t="shared" si="4"/>
        <v>0.67786999999999997</v>
      </c>
      <c r="H109" s="21">
        <f t="shared" si="5"/>
        <v>9.269362491759997E-2</v>
      </c>
      <c r="I109" s="95"/>
      <c r="J109" s="95"/>
      <c r="K109" s="97"/>
      <c r="L109" s="95"/>
      <c r="R109" s="5"/>
    </row>
    <row r="110" spans="1:22" x14ac:dyDescent="0.3">
      <c r="A110" s="95"/>
      <c r="B110" s="6">
        <v>25</v>
      </c>
      <c r="C110" s="66">
        <v>288.73</v>
      </c>
      <c r="D110" s="67">
        <f t="shared" si="7"/>
        <v>0.28873000000000004</v>
      </c>
      <c r="E110" s="64">
        <f t="shared" si="3"/>
        <v>0.14090024000000001</v>
      </c>
      <c r="F110" s="21">
        <v>52924</v>
      </c>
      <c r="G110" s="68">
        <f t="shared" si="4"/>
        <v>0.52924000000000004</v>
      </c>
      <c r="H110" s="21">
        <f t="shared" si="5"/>
        <v>7.4570043017600007E-2</v>
      </c>
      <c r="I110" s="95"/>
      <c r="J110" s="95"/>
      <c r="K110" s="97"/>
      <c r="L110" s="95"/>
      <c r="N110" s="5"/>
      <c r="O110" s="5"/>
      <c r="P110" s="5"/>
      <c r="Q110" s="5"/>
      <c r="R110" s="5"/>
      <c r="S110" s="5"/>
      <c r="T110" s="5"/>
      <c r="U110" s="5"/>
      <c r="V110" s="5"/>
    </row>
    <row r="111" spans="1:22" x14ac:dyDescent="0.3">
      <c r="A111" s="95"/>
      <c r="B111" s="6">
        <v>30</v>
      </c>
      <c r="C111" s="66">
        <v>246.07</v>
      </c>
      <c r="D111" s="67">
        <f t="shared" si="7"/>
        <v>0.24607000000000001</v>
      </c>
      <c r="E111" s="64">
        <f t="shared" si="3"/>
        <v>0.12008216000000001</v>
      </c>
      <c r="F111" s="21">
        <v>50941</v>
      </c>
      <c r="G111" s="68">
        <f t="shared" si="4"/>
        <v>0.50941000000000003</v>
      </c>
      <c r="H111" s="21">
        <f t="shared" si="5"/>
        <v>6.1171053125600006E-2</v>
      </c>
      <c r="I111" s="95"/>
      <c r="J111" s="95"/>
      <c r="K111" s="97"/>
      <c r="L111" s="95"/>
      <c r="N111" s="5"/>
      <c r="O111" s="73"/>
      <c r="P111" s="73"/>
      <c r="Q111" s="73"/>
      <c r="R111" s="73"/>
      <c r="S111" s="108" t="s">
        <v>98</v>
      </c>
      <c r="T111" s="109"/>
      <c r="U111" s="87">
        <f>SUM(U88:U99)^(1/2)*12/SUM(S88:S99)</f>
        <v>1.44002235574204</v>
      </c>
      <c r="V111" s="73"/>
    </row>
    <row r="112" spans="1:22" x14ac:dyDescent="0.3">
      <c r="A112" s="95"/>
      <c r="B112" s="6">
        <v>35</v>
      </c>
      <c r="C112" s="66">
        <v>191.35</v>
      </c>
      <c r="D112" s="67">
        <f t="shared" si="7"/>
        <v>0.19134999999999999</v>
      </c>
      <c r="E112" s="64">
        <f t="shared" si="3"/>
        <v>9.3378799999999998E-2</v>
      </c>
      <c r="F112" s="21">
        <v>44201</v>
      </c>
      <c r="G112" s="68">
        <f t="shared" si="4"/>
        <v>0.44201000000000001</v>
      </c>
      <c r="H112" s="21">
        <f t="shared" si="5"/>
        <v>4.1274363388000002E-2</v>
      </c>
      <c r="I112" s="95"/>
      <c r="J112" s="95"/>
      <c r="K112" s="97"/>
      <c r="L112" s="95"/>
      <c r="N112" s="5"/>
      <c r="O112" s="69"/>
      <c r="P112" s="69"/>
      <c r="Q112" s="69"/>
      <c r="R112" s="69"/>
      <c r="S112" s="69"/>
      <c r="T112" s="69"/>
      <c r="U112" s="69"/>
      <c r="V112" s="69"/>
    </row>
    <row r="113" spans="1:22" x14ac:dyDescent="0.3">
      <c r="A113" s="95"/>
      <c r="B113" s="6">
        <v>40</v>
      </c>
      <c r="C113" s="66">
        <v>99.16</v>
      </c>
      <c r="D113" s="67">
        <f t="shared" si="7"/>
        <v>9.9159999999999998E-2</v>
      </c>
      <c r="E113" s="64">
        <f t="shared" si="3"/>
        <v>4.8390079999999995E-2</v>
      </c>
      <c r="F113" s="21">
        <v>37109</v>
      </c>
      <c r="G113" s="68">
        <f t="shared" si="4"/>
        <v>0.37108999999999998</v>
      </c>
      <c r="H113" s="21">
        <f t="shared" si="5"/>
        <v>1.7957074787199996E-2</v>
      </c>
      <c r="I113" s="95"/>
      <c r="J113" s="95"/>
      <c r="K113" s="97"/>
      <c r="L113" s="95"/>
      <c r="N113" s="5"/>
      <c r="O113" s="69"/>
      <c r="P113" s="69"/>
      <c r="Q113" s="69"/>
      <c r="R113" s="69"/>
      <c r="S113" s="69"/>
      <c r="T113" s="69"/>
      <c r="U113" s="69"/>
      <c r="V113" s="69"/>
    </row>
    <row r="114" spans="1:22" x14ac:dyDescent="0.3">
      <c r="A114" s="96"/>
      <c r="B114" s="6">
        <v>45</v>
      </c>
      <c r="C114" s="66">
        <v>40.130000000000003</v>
      </c>
      <c r="D114" s="67">
        <f t="shared" si="7"/>
        <v>4.0130000000000006E-2</v>
      </c>
      <c r="E114" s="64">
        <f t="shared" si="3"/>
        <v>1.9583440000000004E-2</v>
      </c>
      <c r="F114" s="21">
        <v>31298</v>
      </c>
      <c r="G114" s="68">
        <f t="shared" si="4"/>
        <v>0.31297999999999998</v>
      </c>
      <c r="H114" s="21">
        <f t="shared" si="5"/>
        <v>6.1292250512000011E-3</v>
      </c>
      <c r="I114" s="96"/>
      <c r="J114" s="96"/>
      <c r="K114" s="97"/>
      <c r="L114" s="96"/>
      <c r="N114" s="5"/>
      <c r="O114" s="59" t="s">
        <v>103</v>
      </c>
      <c r="P114" s="69"/>
      <c r="Q114" s="69"/>
      <c r="R114" s="69"/>
      <c r="S114" s="69"/>
      <c r="T114" s="69"/>
      <c r="U114" s="69"/>
      <c r="V114" s="69"/>
    </row>
    <row r="115" spans="1:22" x14ac:dyDescent="0.3">
      <c r="A115" s="94">
        <v>1980</v>
      </c>
      <c r="B115" s="6">
        <v>15</v>
      </c>
      <c r="C115" s="21">
        <v>204.58</v>
      </c>
      <c r="D115" s="67">
        <f t="shared" si="7"/>
        <v>0.20458000000000001</v>
      </c>
      <c r="E115" s="64">
        <f t="shared" si="3"/>
        <v>9.983504E-2</v>
      </c>
      <c r="F115" s="21">
        <v>93913</v>
      </c>
      <c r="G115" s="68">
        <f t="shared" si="4"/>
        <v>0.93913000000000002</v>
      </c>
      <c r="H115" s="21">
        <f t="shared" si="5"/>
        <v>9.3758081115199995E-2</v>
      </c>
      <c r="I115" s="94">
        <f>SUM(D115:D121)*5</f>
        <v>6.9317000000000011</v>
      </c>
      <c r="J115" s="94">
        <f>6.9</f>
        <v>6.9</v>
      </c>
      <c r="K115" s="97">
        <f>SUM(H115:H121)*5</f>
        <v>2.195578042992</v>
      </c>
      <c r="L115" s="94">
        <v>2.23</v>
      </c>
      <c r="N115" s="5"/>
      <c r="O115" t="s">
        <v>86</v>
      </c>
    </row>
    <row r="116" spans="1:22" ht="15" thickBot="1" x14ac:dyDescent="0.35">
      <c r="A116" s="95"/>
      <c r="B116" s="6">
        <v>20</v>
      </c>
      <c r="C116" s="21">
        <v>287.58999999999997</v>
      </c>
      <c r="D116" s="67">
        <f t="shared" si="7"/>
        <v>0.28758999999999996</v>
      </c>
      <c r="E116" s="64">
        <f t="shared" si="3"/>
        <v>0.14034391999999998</v>
      </c>
      <c r="F116" s="21">
        <v>79290</v>
      </c>
      <c r="G116" s="68">
        <f t="shared" si="4"/>
        <v>0.79290000000000005</v>
      </c>
      <c r="H116" s="21">
        <f t="shared" si="5"/>
        <v>0.111278694168</v>
      </c>
      <c r="I116" s="95"/>
      <c r="J116" s="95"/>
      <c r="K116" s="97"/>
      <c r="L116" s="95"/>
      <c r="N116" s="5"/>
    </row>
    <row r="117" spans="1:22" x14ac:dyDescent="0.3">
      <c r="A117" s="95"/>
      <c r="B117" s="6">
        <v>25</v>
      </c>
      <c r="C117" s="21">
        <v>287.63</v>
      </c>
      <c r="D117" s="67">
        <f t="shared" si="7"/>
        <v>0.28763</v>
      </c>
      <c r="E117" s="64">
        <f t="shared" si="3"/>
        <v>0.14036344000000001</v>
      </c>
      <c r="F117" s="21">
        <v>66178</v>
      </c>
      <c r="G117" s="68">
        <f t="shared" si="4"/>
        <v>0.66178000000000003</v>
      </c>
      <c r="H117" s="21">
        <f t="shared" si="5"/>
        <v>9.2889717323200005E-2</v>
      </c>
      <c r="I117" s="95"/>
      <c r="J117" s="95"/>
      <c r="K117" s="97"/>
      <c r="L117" s="95"/>
      <c r="N117" s="5"/>
      <c r="O117" s="72" t="s">
        <v>87</v>
      </c>
      <c r="P117" s="72"/>
      <c r="R117" s="104" t="s">
        <v>99</v>
      </c>
      <c r="S117" s="104"/>
      <c r="T117" s="104"/>
      <c r="U117" s="104"/>
      <c r="V117" s="10">
        <f>SUM(U88:U93)^(1/2)*6/SUM(S88:S93)</f>
        <v>0.30752305265250612</v>
      </c>
    </row>
    <row r="118" spans="1:22" x14ac:dyDescent="0.3">
      <c r="A118" s="95"/>
      <c r="B118" s="6">
        <v>30</v>
      </c>
      <c r="C118" s="21">
        <v>244.16</v>
      </c>
      <c r="D118" s="67">
        <f t="shared" si="7"/>
        <v>0.24415999999999999</v>
      </c>
      <c r="E118" s="64">
        <f t="shared" si="3"/>
        <v>0.11915007999999999</v>
      </c>
      <c r="F118" s="21">
        <v>51505</v>
      </c>
      <c r="G118" s="68">
        <f t="shared" si="4"/>
        <v>0.51505000000000001</v>
      </c>
      <c r="H118" s="21">
        <f t="shared" si="5"/>
        <v>6.1368248703999997E-2</v>
      </c>
      <c r="I118" s="95"/>
      <c r="J118" s="95"/>
      <c r="K118" s="97"/>
      <c r="L118" s="95"/>
      <c r="N118" s="5"/>
      <c r="O118" s="69" t="s">
        <v>88</v>
      </c>
      <c r="P118" s="69">
        <v>0.99091370060373185</v>
      </c>
    </row>
    <row r="119" spans="1:22" x14ac:dyDescent="0.3">
      <c r="A119" s="95"/>
      <c r="B119" s="6">
        <v>35</v>
      </c>
      <c r="C119" s="21">
        <v>191.44</v>
      </c>
      <c r="D119" s="67">
        <f t="shared" si="7"/>
        <v>0.19144</v>
      </c>
      <c r="E119" s="64">
        <f t="shared" si="3"/>
        <v>9.3422720000000001E-2</v>
      </c>
      <c r="F119" s="21">
        <v>49341</v>
      </c>
      <c r="G119" s="68">
        <f t="shared" si="4"/>
        <v>0.49341000000000002</v>
      </c>
      <c r="H119" s="21">
        <f t="shared" si="5"/>
        <v>4.6095704275200003E-2</v>
      </c>
      <c r="I119" s="95"/>
      <c r="J119" s="95"/>
      <c r="K119" s="97"/>
      <c r="L119" s="95"/>
      <c r="N119" s="5"/>
      <c r="O119" s="69" t="s">
        <v>89</v>
      </c>
      <c r="P119" s="69">
        <v>0.98190996204418224</v>
      </c>
    </row>
    <row r="120" spans="1:22" x14ac:dyDescent="0.3">
      <c r="A120" s="95"/>
      <c r="B120" s="6">
        <v>40</v>
      </c>
      <c r="C120" s="21">
        <v>118.3</v>
      </c>
      <c r="D120" s="67">
        <f t="shared" si="7"/>
        <v>0.1183</v>
      </c>
      <c r="E120" s="64">
        <f t="shared" si="3"/>
        <v>5.7730400000000001E-2</v>
      </c>
      <c r="F120" s="21">
        <v>42589</v>
      </c>
      <c r="G120" s="68">
        <f t="shared" si="4"/>
        <v>0.42588999999999999</v>
      </c>
      <c r="H120" s="21">
        <f t="shared" si="5"/>
        <v>2.4586800055999999E-2</v>
      </c>
      <c r="I120" s="95"/>
      <c r="J120" s="95"/>
      <c r="K120" s="97"/>
      <c r="L120" s="95"/>
      <c r="O120" s="69" t="s">
        <v>90</v>
      </c>
      <c r="P120" s="69">
        <v>0.97738745255522774</v>
      </c>
    </row>
    <row r="121" spans="1:22" x14ac:dyDescent="0.3">
      <c r="A121" s="96"/>
      <c r="B121" s="6">
        <v>45</v>
      </c>
      <c r="C121" s="21">
        <v>52.64</v>
      </c>
      <c r="D121" s="67">
        <f t="shared" si="7"/>
        <v>5.2639999999999999E-2</v>
      </c>
      <c r="E121" s="64">
        <f t="shared" si="3"/>
        <v>2.5688320000000001E-2</v>
      </c>
      <c r="F121" s="21">
        <v>35574</v>
      </c>
      <c r="G121" s="68">
        <f t="shared" si="4"/>
        <v>0.35574</v>
      </c>
      <c r="H121" s="21">
        <f t="shared" si="5"/>
        <v>9.1383629568000009E-3</v>
      </c>
      <c r="I121" s="96"/>
      <c r="J121" s="96"/>
      <c r="K121" s="97"/>
      <c r="L121" s="96"/>
      <c r="O121" s="69" t="s">
        <v>91</v>
      </c>
      <c r="P121" s="69">
        <v>6.969608839744354E-2</v>
      </c>
    </row>
    <row r="122" spans="1:22" ht="15" thickBot="1" x14ac:dyDescent="0.35">
      <c r="A122" s="94">
        <v>1985</v>
      </c>
      <c r="B122" s="6">
        <v>15</v>
      </c>
      <c r="C122" s="21">
        <v>196.76</v>
      </c>
      <c r="D122" s="67">
        <f t="shared" si="7"/>
        <v>0.19675999999999999</v>
      </c>
      <c r="E122" s="64">
        <f t="shared" si="3"/>
        <v>9.6018879999999987E-2</v>
      </c>
      <c r="F122" s="21">
        <v>108484</v>
      </c>
      <c r="G122" s="68">
        <f t="shared" si="4"/>
        <v>1.08484</v>
      </c>
      <c r="H122" s="21">
        <f t="shared" si="5"/>
        <v>0.10416512177919998</v>
      </c>
      <c r="I122" s="94">
        <f>SUM(D122:D128)*5</f>
        <v>6.9555499999999988</v>
      </c>
      <c r="J122" s="94">
        <f>7</f>
        <v>7</v>
      </c>
      <c r="K122" s="97">
        <f>SUM(H122:H128)*5</f>
        <v>2.5258784161680001</v>
      </c>
      <c r="L122" s="94">
        <v>2.33</v>
      </c>
      <c r="O122" s="71" t="s">
        <v>92</v>
      </c>
      <c r="P122" s="71">
        <v>6</v>
      </c>
    </row>
    <row r="123" spans="1:22" x14ac:dyDescent="0.3">
      <c r="A123" s="95"/>
      <c r="B123" s="6">
        <v>20</v>
      </c>
      <c r="C123" s="21">
        <v>291.08999999999997</v>
      </c>
      <c r="D123" s="67">
        <f t="shared" si="7"/>
        <v>0.29108999999999996</v>
      </c>
      <c r="E123" s="64">
        <f t="shared" si="3"/>
        <v>0.14205191999999997</v>
      </c>
      <c r="F123" s="21">
        <v>91710</v>
      </c>
      <c r="G123" s="68">
        <f t="shared" si="4"/>
        <v>0.91710000000000003</v>
      </c>
      <c r="H123" s="21">
        <f t="shared" si="5"/>
        <v>0.13027581583199999</v>
      </c>
      <c r="I123" s="95"/>
      <c r="J123" s="95"/>
      <c r="K123" s="97"/>
      <c r="L123" s="95"/>
    </row>
    <row r="124" spans="1:22" x14ac:dyDescent="0.3">
      <c r="A124" s="95"/>
      <c r="B124" s="6">
        <v>25</v>
      </c>
      <c r="C124" s="21">
        <v>285.89999999999998</v>
      </c>
      <c r="D124" s="67">
        <f t="shared" si="7"/>
        <v>0.28589999999999999</v>
      </c>
      <c r="E124" s="64">
        <f t="shared" si="3"/>
        <v>0.13951919999999998</v>
      </c>
      <c r="F124" s="21">
        <v>77223</v>
      </c>
      <c r="G124" s="68">
        <f t="shared" si="4"/>
        <v>0.77222999999999997</v>
      </c>
      <c r="H124" s="21">
        <f t="shared" si="5"/>
        <v>0.10774091181599998</v>
      </c>
      <c r="I124" s="95"/>
      <c r="J124" s="95"/>
      <c r="K124" s="97"/>
      <c r="L124" s="95"/>
      <c r="N124" s="5"/>
      <c r="O124" s="21" t="s">
        <v>104</v>
      </c>
      <c r="P124" s="5"/>
      <c r="Q124" s="5"/>
      <c r="R124" s="5"/>
      <c r="S124" s="5"/>
      <c r="T124" s="5"/>
      <c r="U124" s="5"/>
      <c r="V124" s="5"/>
    </row>
    <row r="125" spans="1:22" x14ac:dyDescent="0.3">
      <c r="A125" s="95"/>
      <c r="B125" s="6">
        <v>30</v>
      </c>
      <c r="C125" s="21">
        <v>240.84</v>
      </c>
      <c r="D125" s="67">
        <f t="shared" si="7"/>
        <v>0.24084</v>
      </c>
      <c r="E125" s="64">
        <f t="shared" si="3"/>
        <v>0.11752992</v>
      </c>
      <c r="F125" s="21">
        <v>64266</v>
      </c>
      <c r="G125" s="68">
        <f t="shared" si="4"/>
        <v>0.64266000000000001</v>
      </c>
      <c r="H125" s="21">
        <f t="shared" si="5"/>
        <v>7.5531778387200002E-2</v>
      </c>
      <c r="I125" s="95"/>
      <c r="J125" s="95"/>
      <c r="K125" s="97"/>
      <c r="L125" s="95"/>
      <c r="N125" s="5"/>
      <c r="O125" s="73"/>
      <c r="P125" s="73"/>
      <c r="Q125" s="73"/>
      <c r="R125" s="73"/>
      <c r="S125" s="73"/>
      <c r="T125" s="73"/>
      <c r="U125" s="5"/>
      <c r="V125" s="5"/>
    </row>
    <row r="126" spans="1:22" x14ac:dyDescent="0.3">
      <c r="A126" s="95"/>
      <c r="B126" s="6">
        <v>35</v>
      </c>
      <c r="C126" s="21">
        <v>190.64</v>
      </c>
      <c r="D126" s="67">
        <f t="shared" si="7"/>
        <v>0.19064</v>
      </c>
      <c r="E126" s="64">
        <f t="shared" si="3"/>
        <v>9.3032320000000002E-2</v>
      </c>
      <c r="F126" s="21">
        <v>49844</v>
      </c>
      <c r="G126" s="68">
        <f t="shared" si="4"/>
        <v>0.49843999999999999</v>
      </c>
      <c r="H126" s="21">
        <f t="shared" si="5"/>
        <v>4.6371029580799999E-2</v>
      </c>
      <c r="I126" s="95"/>
      <c r="J126" s="95"/>
      <c r="K126" s="97"/>
      <c r="L126" s="95"/>
      <c r="N126" s="5"/>
      <c r="O126" t="s">
        <v>86</v>
      </c>
    </row>
    <row r="127" spans="1:22" ht="15" thickBot="1" x14ac:dyDescent="0.35">
      <c r="A127" s="95"/>
      <c r="B127" s="6">
        <v>40</v>
      </c>
      <c r="C127" s="21">
        <v>124.62</v>
      </c>
      <c r="D127" s="67">
        <f t="shared" si="7"/>
        <v>0.12462000000000001</v>
      </c>
      <c r="E127" s="64">
        <f t="shared" si="3"/>
        <v>6.0814560000000004E-2</v>
      </c>
      <c r="F127" s="21">
        <v>47512</v>
      </c>
      <c r="G127" s="68">
        <f t="shared" si="4"/>
        <v>0.47511999999999999</v>
      </c>
      <c r="H127" s="21">
        <f t="shared" si="5"/>
        <v>2.8894213747200002E-2</v>
      </c>
      <c r="I127" s="95"/>
      <c r="J127" s="95"/>
      <c r="K127" s="97"/>
      <c r="L127" s="95"/>
      <c r="N127" s="5"/>
    </row>
    <row r="128" spans="1:22" x14ac:dyDescent="0.3">
      <c r="A128" s="96"/>
      <c r="B128" s="6">
        <v>45</v>
      </c>
      <c r="C128" s="21">
        <v>61.26</v>
      </c>
      <c r="D128" s="67">
        <f t="shared" si="7"/>
        <v>6.1260000000000002E-2</v>
      </c>
      <c r="E128" s="64">
        <f t="shared" si="3"/>
        <v>2.9894879999999999E-2</v>
      </c>
      <c r="F128" s="21">
        <v>40799</v>
      </c>
      <c r="G128" s="68">
        <f t="shared" si="4"/>
        <v>0.40799000000000002</v>
      </c>
      <c r="H128" s="21">
        <f t="shared" si="5"/>
        <v>1.21968120912E-2</v>
      </c>
      <c r="I128" s="96"/>
      <c r="J128" s="96"/>
      <c r="K128" s="97"/>
      <c r="L128" s="96"/>
      <c r="N128" s="5"/>
      <c r="O128" s="72" t="s">
        <v>87</v>
      </c>
      <c r="P128" s="72"/>
      <c r="R128" s="104" t="s">
        <v>100</v>
      </c>
      <c r="S128" s="104"/>
      <c r="T128" s="104"/>
      <c r="U128" s="104"/>
      <c r="V128" s="10">
        <f>SUM(U93:U95)^(1/2)*3/SUM(S93:S95)</f>
        <v>0.15418587825230157</v>
      </c>
    </row>
    <row r="129" spans="1:22" x14ac:dyDescent="0.3">
      <c r="A129" s="94">
        <v>1990</v>
      </c>
      <c r="B129" s="6">
        <v>15</v>
      </c>
      <c r="C129" s="21">
        <v>186.1</v>
      </c>
      <c r="D129" s="67">
        <f t="shared" si="7"/>
        <v>0.18609999999999999</v>
      </c>
      <c r="E129" s="64">
        <f t="shared" si="3"/>
        <v>9.0816799999999989E-2</v>
      </c>
      <c r="F129" s="21">
        <v>107482</v>
      </c>
      <c r="G129" s="68">
        <f t="shared" si="4"/>
        <v>1.0748200000000001</v>
      </c>
      <c r="H129" s="21">
        <f t="shared" si="5"/>
        <v>9.7611712975999992E-2</v>
      </c>
      <c r="I129" s="94">
        <f>SUM(D129:D135)*5</f>
        <v>6.7428999999999997</v>
      </c>
      <c r="J129" s="94">
        <f>6.7</f>
        <v>6.7</v>
      </c>
      <c r="K129" s="97">
        <f>SUM(H129:H135)*5</f>
        <v>2.389396207796</v>
      </c>
      <c r="L129" s="94">
        <v>2.21</v>
      </c>
      <c r="N129" s="5"/>
      <c r="O129" s="69" t="s">
        <v>88</v>
      </c>
      <c r="P129" s="69">
        <v>0.99630512673569704</v>
      </c>
    </row>
    <row r="130" spans="1:22" x14ac:dyDescent="0.3">
      <c r="A130" s="95"/>
      <c r="B130" s="6">
        <v>20</v>
      </c>
      <c r="C130" s="21">
        <v>281.64999999999998</v>
      </c>
      <c r="D130" s="67">
        <f t="shared" si="7"/>
        <v>0.28164999999999996</v>
      </c>
      <c r="E130" s="64">
        <f t="shared" si="3"/>
        <v>0.13744519999999996</v>
      </c>
      <c r="F130" s="21">
        <v>89316</v>
      </c>
      <c r="G130" s="68">
        <f t="shared" si="4"/>
        <v>0.89315999999999995</v>
      </c>
      <c r="H130" s="21">
        <f t="shared" si="5"/>
        <v>0.12276055483199996</v>
      </c>
      <c r="I130" s="95"/>
      <c r="J130" s="95"/>
      <c r="K130" s="97"/>
      <c r="L130" s="95"/>
      <c r="N130" s="5"/>
      <c r="O130" s="69" t="s">
        <v>89</v>
      </c>
      <c r="P130" s="69">
        <v>0.99262390555983337</v>
      </c>
    </row>
    <row r="131" spans="1:22" x14ac:dyDescent="0.3">
      <c r="A131" s="95"/>
      <c r="B131" s="6">
        <v>25</v>
      </c>
      <c r="C131" s="21">
        <v>274.99</v>
      </c>
      <c r="D131" s="67">
        <f t="shared" si="7"/>
        <v>0.27499000000000001</v>
      </c>
      <c r="E131" s="64">
        <f t="shared" si="3"/>
        <v>0.13419512</v>
      </c>
      <c r="F131" s="21">
        <v>75432</v>
      </c>
      <c r="G131" s="68">
        <f t="shared" si="4"/>
        <v>0.75431999999999999</v>
      </c>
      <c r="H131" s="21">
        <f t="shared" si="5"/>
        <v>0.1012260629184</v>
      </c>
      <c r="I131" s="95"/>
      <c r="J131" s="95"/>
      <c r="K131" s="97"/>
      <c r="L131" s="95"/>
      <c r="N131" s="5"/>
      <c r="O131" s="69" t="s">
        <v>90</v>
      </c>
      <c r="P131" s="69">
        <v>0.98524781111966675</v>
      </c>
    </row>
    <row r="132" spans="1:22" x14ac:dyDescent="0.3">
      <c r="A132" s="95"/>
      <c r="B132" s="6">
        <v>30</v>
      </c>
      <c r="C132" s="21">
        <v>233.18</v>
      </c>
      <c r="D132" s="67">
        <f t="shared" si="7"/>
        <v>0.23318</v>
      </c>
      <c r="E132" s="64">
        <f t="shared" si="3"/>
        <v>0.11379183999999999</v>
      </c>
      <c r="F132" s="21">
        <v>63392</v>
      </c>
      <c r="G132" s="68">
        <f t="shared" si="4"/>
        <v>0.63392000000000004</v>
      </c>
      <c r="H132" s="21">
        <f t="shared" si="5"/>
        <v>7.2134923212800003E-2</v>
      </c>
      <c r="I132" s="95"/>
      <c r="J132" s="95"/>
      <c r="K132" s="97"/>
      <c r="L132" s="95"/>
      <c r="N132" s="5"/>
      <c r="O132" s="69" t="s">
        <v>91</v>
      </c>
      <c r="P132" s="69">
        <v>1.7460278020288822E-2</v>
      </c>
    </row>
    <row r="133" spans="1:22" x14ac:dyDescent="0.3">
      <c r="A133" s="95"/>
      <c r="B133" s="6">
        <v>35</v>
      </c>
      <c r="C133" s="21">
        <v>188.31</v>
      </c>
      <c r="D133" s="67">
        <f t="shared" si="7"/>
        <v>0.18831000000000001</v>
      </c>
      <c r="E133" s="64">
        <f t="shared" si="3"/>
        <v>9.1895279999999996E-2</v>
      </c>
      <c r="F133" s="21">
        <v>52710</v>
      </c>
      <c r="G133" s="68">
        <f t="shared" si="4"/>
        <v>0.52710000000000001</v>
      </c>
      <c r="H133" s="21">
        <f t="shared" si="5"/>
        <v>4.8438002087999997E-2</v>
      </c>
      <c r="I133" s="95"/>
      <c r="J133" s="95"/>
      <c r="K133" s="97"/>
      <c r="L133" s="95"/>
      <c r="N133" s="5"/>
      <c r="O133" s="69" t="s">
        <v>92</v>
      </c>
      <c r="P133" s="69">
        <v>3</v>
      </c>
    </row>
    <row r="134" spans="1:22" x14ac:dyDescent="0.3">
      <c r="A134" s="95"/>
      <c r="B134" s="6">
        <v>40</v>
      </c>
      <c r="C134" s="21">
        <v>122.1</v>
      </c>
      <c r="D134" s="67">
        <f t="shared" si="7"/>
        <v>0.1221</v>
      </c>
      <c r="E134" s="64">
        <f t="shared" si="3"/>
        <v>5.95848E-2</v>
      </c>
      <c r="F134" s="21">
        <v>40189</v>
      </c>
      <c r="G134" s="68">
        <f t="shared" si="4"/>
        <v>0.40189000000000002</v>
      </c>
      <c r="H134" s="21">
        <f t="shared" si="5"/>
        <v>2.3946535272E-2</v>
      </c>
      <c r="I134" s="95"/>
      <c r="J134" s="95"/>
      <c r="K134" s="97"/>
      <c r="L134" s="95"/>
      <c r="N134" s="5"/>
      <c r="O134" s="5"/>
      <c r="P134" s="5"/>
      <c r="Q134" s="5"/>
      <c r="R134" s="5"/>
      <c r="S134" s="5"/>
      <c r="T134" s="5"/>
      <c r="U134" s="5"/>
      <c r="V134" s="5"/>
    </row>
    <row r="135" spans="1:22" x14ac:dyDescent="0.3">
      <c r="A135" s="96"/>
      <c r="B135" s="6">
        <v>45</v>
      </c>
      <c r="C135" s="21">
        <v>62.25</v>
      </c>
      <c r="D135" s="67">
        <f t="shared" si="7"/>
        <v>6.225E-2</v>
      </c>
      <c r="E135" s="64">
        <f t="shared" si="3"/>
        <v>3.0377999999999999E-2</v>
      </c>
      <c r="F135" s="21">
        <v>38717</v>
      </c>
      <c r="G135" s="68">
        <f t="shared" si="4"/>
        <v>0.38717000000000001</v>
      </c>
      <c r="H135" s="21">
        <f t="shared" si="5"/>
        <v>1.176145026E-2</v>
      </c>
      <c r="I135" s="96"/>
      <c r="J135" s="96"/>
      <c r="K135" s="97"/>
      <c r="L135" s="96"/>
      <c r="N135" s="5"/>
      <c r="O135" s="5"/>
      <c r="P135" s="5"/>
      <c r="Q135" s="5"/>
      <c r="R135" s="5"/>
      <c r="S135" s="5"/>
      <c r="T135" s="5"/>
      <c r="U135" s="5"/>
      <c r="V135" s="5"/>
    </row>
    <row r="136" spans="1:22" x14ac:dyDescent="0.3">
      <c r="A136" s="94">
        <v>1995</v>
      </c>
      <c r="B136" s="6">
        <v>15</v>
      </c>
      <c r="C136" s="21">
        <v>161.47</v>
      </c>
      <c r="D136" s="67">
        <f t="shared" si="7"/>
        <v>0.16147</v>
      </c>
      <c r="E136" s="64">
        <f t="shared" si="3"/>
        <v>7.8797359999999997E-2</v>
      </c>
      <c r="F136" s="21">
        <v>109324</v>
      </c>
      <c r="G136" s="68">
        <f t="shared" si="4"/>
        <v>1.09324</v>
      </c>
      <c r="H136" s="21">
        <f t="shared" si="5"/>
        <v>8.6144425846400002E-2</v>
      </c>
      <c r="I136" s="94">
        <f>SUM(D136:D142)*5</f>
        <v>6.2743000000000002</v>
      </c>
      <c r="J136" s="94">
        <f>6.3</f>
        <v>6.3</v>
      </c>
      <c r="K136" s="97">
        <f>SUM(H136:H142)*5</f>
        <v>2.2384890864</v>
      </c>
      <c r="L136" s="94">
        <v>2.0299999999999998</v>
      </c>
      <c r="N136" s="5"/>
      <c r="O136" s="73" t="s">
        <v>105</v>
      </c>
      <c r="P136" s="73"/>
      <c r="Q136" s="73"/>
      <c r="R136" s="73"/>
      <c r="S136" s="73"/>
      <c r="T136" s="73"/>
      <c r="U136" s="5"/>
      <c r="V136" s="5"/>
    </row>
    <row r="137" spans="1:22" x14ac:dyDescent="0.3">
      <c r="A137" s="95"/>
      <c r="B137" s="6">
        <v>20</v>
      </c>
      <c r="C137" s="21">
        <v>263.3</v>
      </c>
      <c r="D137" s="67">
        <f t="shared" si="7"/>
        <v>0.26330000000000003</v>
      </c>
      <c r="E137" s="64">
        <f t="shared" si="3"/>
        <v>0.1284904</v>
      </c>
      <c r="F137" s="21">
        <v>91281</v>
      </c>
      <c r="G137" s="68">
        <f t="shared" si="4"/>
        <v>0.91281000000000001</v>
      </c>
      <c r="H137" s="21">
        <f t="shared" si="5"/>
        <v>0.11728732202400001</v>
      </c>
      <c r="I137" s="95"/>
      <c r="J137" s="95"/>
      <c r="K137" s="97"/>
      <c r="L137" s="95"/>
      <c r="N137" s="5"/>
      <c r="O137" t="s">
        <v>86</v>
      </c>
    </row>
    <row r="138" spans="1:22" ht="15" thickBot="1" x14ac:dyDescent="0.35">
      <c r="A138" s="95"/>
      <c r="B138" s="6">
        <v>25</v>
      </c>
      <c r="C138" s="21">
        <v>254.27</v>
      </c>
      <c r="D138" s="67">
        <f t="shared" si="7"/>
        <v>0.25427</v>
      </c>
      <c r="E138" s="64">
        <f t="shared" si="3"/>
        <v>0.12408376</v>
      </c>
      <c r="F138" s="21">
        <v>75625</v>
      </c>
      <c r="G138" s="68">
        <f t="shared" si="4"/>
        <v>0.75624999999999998</v>
      </c>
      <c r="H138" s="21">
        <f t="shared" si="5"/>
        <v>9.3838343500000004E-2</v>
      </c>
      <c r="I138" s="95"/>
      <c r="J138" s="95"/>
      <c r="K138" s="97"/>
      <c r="L138" s="95"/>
      <c r="N138" s="5"/>
    </row>
    <row r="139" spans="1:22" x14ac:dyDescent="0.3">
      <c r="A139" s="95"/>
      <c r="B139" s="6">
        <v>30</v>
      </c>
      <c r="C139" s="21">
        <v>220.86</v>
      </c>
      <c r="D139" s="67">
        <f t="shared" si="7"/>
        <v>0.22086000000000003</v>
      </c>
      <c r="E139" s="64">
        <f t="shared" si="3"/>
        <v>0.10777968000000002</v>
      </c>
      <c r="F139" s="21">
        <v>63767</v>
      </c>
      <c r="G139" s="68">
        <f t="shared" si="4"/>
        <v>0.63766999999999996</v>
      </c>
      <c r="H139" s="21">
        <f t="shared" si="5"/>
        <v>6.8727868545600007E-2</v>
      </c>
      <c r="I139" s="95"/>
      <c r="J139" s="95"/>
      <c r="K139" s="97"/>
      <c r="L139" s="95"/>
      <c r="N139" s="5"/>
      <c r="O139" s="72" t="s">
        <v>87</v>
      </c>
      <c r="P139" s="72"/>
    </row>
    <row r="140" spans="1:22" x14ac:dyDescent="0.3">
      <c r="A140" s="95"/>
      <c r="B140" s="6">
        <v>35</v>
      </c>
      <c r="C140" s="21">
        <v>181.23</v>
      </c>
      <c r="D140" s="67">
        <f t="shared" si="7"/>
        <v>0.18123</v>
      </c>
      <c r="E140" s="64">
        <f t="shared" si="3"/>
        <v>8.8440240000000003E-2</v>
      </c>
      <c r="F140" s="21">
        <v>53431</v>
      </c>
      <c r="G140" s="68">
        <f t="shared" si="4"/>
        <v>0.53430999999999995</v>
      </c>
      <c r="H140" s="21">
        <f t="shared" si="5"/>
        <v>4.7254504634400001E-2</v>
      </c>
      <c r="I140" s="95"/>
      <c r="J140" s="95"/>
      <c r="K140" s="97"/>
      <c r="L140" s="95"/>
      <c r="N140" s="5"/>
      <c r="O140" s="69" t="s">
        <v>88</v>
      </c>
      <c r="P140" s="69">
        <v>6.5486656988933994E-2</v>
      </c>
    </row>
    <row r="141" spans="1:22" x14ac:dyDescent="0.3">
      <c r="A141" s="95"/>
      <c r="B141" s="6">
        <v>40</v>
      </c>
      <c r="C141" s="21">
        <v>115.71</v>
      </c>
      <c r="D141" s="67">
        <f t="shared" si="7"/>
        <v>0.11570999999999999</v>
      </c>
      <c r="E141" s="64">
        <f t="shared" si="3"/>
        <v>5.6466479999999993E-2</v>
      </c>
      <c r="F141" s="21">
        <v>44328</v>
      </c>
      <c r="G141" s="68">
        <f t="shared" si="4"/>
        <v>0.44328000000000001</v>
      </c>
      <c r="H141" s="21">
        <f t="shared" si="5"/>
        <v>2.5030461254399998E-2</v>
      </c>
      <c r="I141" s="95"/>
      <c r="J141" s="95"/>
      <c r="K141" s="97"/>
      <c r="L141" s="95"/>
      <c r="N141" s="5"/>
      <c r="O141" s="69" t="s">
        <v>89</v>
      </c>
      <c r="P141" s="69">
        <v>4.2885022435862983E-3</v>
      </c>
    </row>
    <row r="142" spans="1:22" x14ac:dyDescent="0.3">
      <c r="A142" s="96"/>
      <c r="B142" s="6">
        <v>45</v>
      </c>
      <c r="C142" s="21">
        <v>58.02</v>
      </c>
      <c r="D142" s="67">
        <f t="shared" si="7"/>
        <v>5.8020000000000002E-2</v>
      </c>
      <c r="E142" s="64">
        <f t="shared" si="3"/>
        <v>2.831376E-2</v>
      </c>
      <c r="F142" s="21">
        <v>33252</v>
      </c>
      <c r="G142" s="68">
        <f t="shared" si="4"/>
        <v>0.33251999999999998</v>
      </c>
      <c r="H142" s="21">
        <f t="shared" si="5"/>
        <v>9.414891475199999E-3</v>
      </c>
      <c r="I142" s="96"/>
      <c r="J142" s="96"/>
      <c r="K142" s="97"/>
      <c r="L142" s="96"/>
      <c r="N142" s="5"/>
      <c r="O142" s="69" t="s">
        <v>90</v>
      </c>
      <c r="P142" s="69">
        <v>-0.32761533034188495</v>
      </c>
    </row>
    <row r="143" spans="1:22" x14ac:dyDescent="0.3">
      <c r="A143" s="94">
        <v>2000</v>
      </c>
      <c r="B143" s="6">
        <v>15</v>
      </c>
      <c r="C143" s="21">
        <v>152.11000000000001</v>
      </c>
      <c r="D143" s="67">
        <f t="shared" si="7"/>
        <v>0.15211000000000002</v>
      </c>
      <c r="E143" s="64">
        <f t="shared" si="3"/>
        <v>7.4229680000000006E-2</v>
      </c>
      <c r="F143" s="21">
        <v>153327</v>
      </c>
      <c r="G143" s="68">
        <f t="shared" si="4"/>
        <v>1.5332699999999999</v>
      </c>
      <c r="H143" s="21">
        <f t="shared" si="5"/>
        <v>0.1138141414536</v>
      </c>
      <c r="I143" s="94">
        <f>SUM(D143:D149)*5</f>
        <v>6.0481000000000007</v>
      </c>
      <c r="J143" s="94">
        <f>6</f>
        <v>6</v>
      </c>
      <c r="K143" s="97">
        <f>SUM(H143:H149)*5</f>
        <v>3.0661762581599996</v>
      </c>
      <c r="L143" s="94">
        <v>2.12</v>
      </c>
      <c r="N143" s="5"/>
      <c r="O143" s="69" t="s">
        <v>91</v>
      </c>
      <c r="P143" s="69">
        <v>0.74080575415787098</v>
      </c>
    </row>
    <row r="144" spans="1:22" ht="15" thickBot="1" x14ac:dyDescent="0.35">
      <c r="A144" s="95"/>
      <c r="B144" s="6">
        <v>20</v>
      </c>
      <c r="C144" s="21">
        <v>258.38</v>
      </c>
      <c r="D144" s="67">
        <f t="shared" si="7"/>
        <v>0.25838</v>
      </c>
      <c r="E144" s="64">
        <f t="shared" si="3"/>
        <v>0.12608944</v>
      </c>
      <c r="F144" s="21">
        <v>130050</v>
      </c>
      <c r="G144" s="68">
        <f t="shared" si="4"/>
        <v>1.3005</v>
      </c>
      <c r="H144" s="21">
        <f t="shared" si="5"/>
        <v>0.16397931671999999</v>
      </c>
      <c r="I144" s="95"/>
      <c r="J144" s="95"/>
      <c r="K144" s="97"/>
      <c r="L144" s="95"/>
      <c r="N144" s="5"/>
      <c r="O144" s="71" t="s">
        <v>92</v>
      </c>
      <c r="P144" s="71">
        <v>5</v>
      </c>
    </row>
    <row r="145" spans="1:31" x14ac:dyDescent="0.3">
      <c r="A145" s="95"/>
      <c r="B145" s="6">
        <v>25</v>
      </c>
      <c r="C145" s="21">
        <v>245.53</v>
      </c>
      <c r="D145" s="67">
        <f t="shared" si="7"/>
        <v>0.24553</v>
      </c>
      <c r="E145" s="64">
        <f t="shared" si="3"/>
        <v>0.11981863999999999</v>
      </c>
      <c r="F145" s="21">
        <v>108321</v>
      </c>
      <c r="G145" s="68">
        <f t="shared" si="4"/>
        <v>1.08321</v>
      </c>
      <c r="H145" s="21">
        <f t="shared" si="5"/>
        <v>0.12978874903439999</v>
      </c>
      <c r="I145" s="95"/>
      <c r="J145" s="95"/>
      <c r="K145" s="97"/>
      <c r="L145" s="95"/>
      <c r="N145" s="5"/>
    </row>
    <row r="146" spans="1:31" x14ac:dyDescent="0.3">
      <c r="A146" s="95"/>
      <c r="B146" s="6">
        <v>30</v>
      </c>
      <c r="C146" s="21">
        <v>216.15</v>
      </c>
      <c r="D146" s="67">
        <f t="shared" si="7"/>
        <v>0.21615000000000001</v>
      </c>
      <c r="E146" s="64">
        <f t="shared" si="3"/>
        <v>0.1054812</v>
      </c>
      <c r="F146" s="21">
        <v>89567</v>
      </c>
      <c r="G146" s="68">
        <f t="shared" si="4"/>
        <v>0.89566999999999997</v>
      </c>
      <c r="H146" s="21">
        <f t="shared" si="5"/>
        <v>9.4476346403999989E-2</v>
      </c>
      <c r="I146" s="95"/>
      <c r="J146" s="95"/>
      <c r="K146" s="97"/>
      <c r="L146" s="95"/>
      <c r="N146" s="5"/>
      <c r="O146" s="5"/>
      <c r="P146" s="5"/>
      <c r="Q146" s="5"/>
      <c r="R146" s="5"/>
      <c r="S146" s="5"/>
      <c r="T146" s="5"/>
      <c r="U146" s="5"/>
      <c r="V146" s="5"/>
    </row>
    <row r="147" spans="1:31" x14ac:dyDescent="0.3">
      <c r="A147" s="95"/>
      <c r="B147" s="6">
        <v>35</v>
      </c>
      <c r="C147" s="21">
        <v>176.5</v>
      </c>
      <c r="D147" s="67">
        <f t="shared" si="7"/>
        <v>0.17649999999999999</v>
      </c>
      <c r="E147" s="64">
        <f t="shared" si="3"/>
        <v>8.6132E-2</v>
      </c>
      <c r="F147" s="21">
        <v>75183</v>
      </c>
      <c r="G147" s="68">
        <f t="shared" si="4"/>
        <v>0.75183</v>
      </c>
      <c r="H147" s="21">
        <f t="shared" si="5"/>
        <v>6.4756621560000005E-2</v>
      </c>
      <c r="I147" s="95"/>
      <c r="J147" s="95"/>
      <c r="K147" s="97"/>
      <c r="L147" s="95"/>
      <c r="N147" s="5"/>
      <c r="O147" s="73"/>
      <c r="P147" s="73"/>
      <c r="Q147" s="73"/>
      <c r="R147" s="73"/>
      <c r="S147" s="73"/>
      <c r="T147" s="73"/>
      <c r="U147" s="5"/>
      <c r="V147" s="5"/>
    </row>
    <row r="148" spans="1:31" x14ac:dyDescent="0.3">
      <c r="A148" s="95"/>
      <c r="B148" s="6">
        <v>40</v>
      </c>
      <c r="C148" s="21">
        <v>108.54</v>
      </c>
      <c r="D148" s="67">
        <f t="shared" si="7"/>
        <v>0.10854000000000001</v>
      </c>
      <c r="E148" s="64">
        <f t="shared" si="3"/>
        <v>5.2967520000000004E-2</v>
      </c>
      <c r="F148" s="21">
        <v>62709</v>
      </c>
      <c r="G148" s="68">
        <f t="shared" si="4"/>
        <v>0.62709000000000004</v>
      </c>
      <c r="H148" s="21">
        <f t="shared" si="5"/>
        <v>3.3215402116800005E-2</v>
      </c>
      <c r="I148" s="95"/>
      <c r="J148" s="95"/>
      <c r="K148" s="97"/>
      <c r="L148" s="95"/>
      <c r="N148" s="5"/>
      <c r="O148" s="69"/>
      <c r="P148" s="69"/>
      <c r="Q148" s="69"/>
      <c r="R148" s="69"/>
      <c r="S148" s="69"/>
      <c r="T148" s="69"/>
      <c r="U148" s="5"/>
      <c r="V148" s="5"/>
    </row>
    <row r="149" spans="1:31" x14ac:dyDescent="0.3">
      <c r="A149" s="96"/>
      <c r="B149" s="6">
        <v>45</v>
      </c>
      <c r="C149" s="21">
        <v>52.41</v>
      </c>
      <c r="D149" s="67">
        <f t="shared" si="7"/>
        <v>5.2409999999999998E-2</v>
      </c>
      <c r="E149" s="64">
        <f t="shared" si="3"/>
        <v>2.5576079999999998E-2</v>
      </c>
      <c r="F149" s="21">
        <v>51629</v>
      </c>
      <c r="G149" s="68">
        <f t="shared" si="4"/>
        <v>0.51629000000000003</v>
      </c>
      <c r="H149" s="21">
        <f t="shared" si="5"/>
        <v>1.3204674343199999E-2</v>
      </c>
      <c r="I149" s="96"/>
      <c r="J149" s="96"/>
      <c r="K149" s="97"/>
      <c r="L149" s="96"/>
      <c r="N149" s="5"/>
      <c r="O149" s="69"/>
      <c r="P149" s="69"/>
      <c r="Q149" s="69"/>
      <c r="R149" s="69"/>
      <c r="S149" s="69"/>
      <c r="T149" s="69"/>
      <c r="U149" s="5"/>
      <c r="V149" s="5"/>
    </row>
    <row r="150" spans="1:31" x14ac:dyDescent="0.3">
      <c r="A150" s="94">
        <v>2005</v>
      </c>
      <c r="B150" s="6">
        <v>15</v>
      </c>
      <c r="C150" s="21">
        <v>146.66999999999999</v>
      </c>
      <c r="D150" s="67">
        <f t="shared" si="7"/>
        <v>0.14666999999999999</v>
      </c>
      <c r="E150" s="64">
        <f t="shared" si="3"/>
        <v>7.1574959999999993E-2</v>
      </c>
      <c r="F150" s="21">
        <v>165627</v>
      </c>
      <c r="G150" s="68">
        <f t="shared" si="4"/>
        <v>1.6562699999999999</v>
      </c>
      <c r="H150" s="21">
        <f t="shared" si="5"/>
        <v>0.11854745899919998</v>
      </c>
      <c r="I150" s="94">
        <f>SUM(D150:D156)*5</f>
        <v>5.6500500000000002</v>
      </c>
      <c r="J150" s="94">
        <f>5.69</f>
        <v>5.69</v>
      </c>
      <c r="K150" s="97">
        <f>SUM(H150:H156)*5</f>
        <v>3.2729778432800005</v>
      </c>
      <c r="L150" s="94">
        <v>2.12</v>
      </c>
      <c r="N150" s="5"/>
      <c r="O150" s="69"/>
      <c r="P150" s="69"/>
      <c r="Q150" s="69"/>
      <c r="R150" s="69"/>
      <c r="S150" s="69"/>
      <c r="T150" s="69"/>
      <c r="U150" s="5"/>
      <c r="V150" s="5"/>
    </row>
    <row r="151" spans="1:31" x14ac:dyDescent="0.3">
      <c r="A151" s="95"/>
      <c r="B151" s="6">
        <v>20</v>
      </c>
      <c r="C151" s="21">
        <v>247.7</v>
      </c>
      <c r="D151" s="67">
        <f t="shared" si="7"/>
        <v>0.2477</v>
      </c>
      <c r="E151" s="64">
        <f t="shared" si="3"/>
        <v>0.1208776</v>
      </c>
      <c r="F151" s="21">
        <v>148090</v>
      </c>
      <c r="G151" s="68">
        <f t="shared" si="4"/>
        <v>1.4809000000000001</v>
      </c>
      <c r="H151" s="21">
        <f t="shared" si="5"/>
        <v>0.17900763784000001</v>
      </c>
      <c r="I151" s="95"/>
      <c r="J151" s="95"/>
      <c r="K151" s="97"/>
      <c r="L151" s="95"/>
      <c r="N151" s="5"/>
      <c r="O151" s="5"/>
      <c r="P151" s="5"/>
      <c r="Q151" s="5"/>
      <c r="R151" s="5"/>
      <c r="S151" s="5"/>
      <c r="T151" s="5"/>
      <c r="U151" s="5"/>
      <c r="V151" s="5"/>
    </row>
    <row r="152" spans="1:31" x14ac:dyDescent="0.3">
      <c r="A152" s="95"/>
      <c r="B152" s="6">
        <v>25</v>
      </c>
      <c r="C152" s="21">
        <v>233.97</v>
      </c>
      <c r="D152" s="67">
        <f t="shared" si="7"/>
        <v>0.23397000000000001</v>
      </c>
      <c r="E152" s="64">
        <f t="shared" ref="E152:E170" si="8">0.488*D152</f>
        <v>0.11417736000000001</v>
      </c>
      <c r="F152" s="21">
        <v>124758</v>
      </c>
      <c r="G152" s="68">
        <f t="shared" ref="G152:G170" si="9">F152/100000</f>
        <v>1.2475799999999999</v>
      </c>
      <c r="H152" s="21">
        <f t="shared" ref="H152:H170" si="10">E152*G152</f>
        <v>0.1424453907888</v>
      </c>
      <c r="I152" s="95"/>
      <c r="J152" s="95"/>
      <c r="K152" s="97"/>
      <c r="L152" s="95"/>
      <c r="N152" s="5"/>
      <c r="O152" s="73"/>
      <c r="P152" s="73"/>
      <c r="Q152" s="73"/>
      <c r="R152" s="73"/>
      <c r="S152" s="73"/>
      <c r="T152" s="73"/>
      <c r="U152" s="73"/>
      <c r="V152" s="73"/>
    </row>
    <row r="153" spans="1:31" x14ac:dyDescent="0.3">
      <c r="A153" s="95"/>
      <c r="B153" s="6">
        <v>30</v>
      </c>
      <c r="C153" s="21">
        <v>205.75</v>
      </c>
      <c r="D153" s="67">
        <f t="shared" si="7"/>
        <v>0.20575000000000002</v>
      </c>
      <c r="E153" s="64">
        <f t="shared" si="8"/>
        <v>0.10040600000000001</v>
      </c>
      <c r="F153" s="21">
        <v>103225</v>
      </c>
      <c r="G153" s="68">
        <f t="shared" si="9"/>
        <v>1.0322499999999999</v>
      </c>
      <c r="H153" s="21">
        <f t="shared" si="10"/>
        <v>0.10364409349999999</v>
      </c>
      <c r="I153" s="95"/>
      <c r="J153" s="95"/>
      <c r="K153" s="97"/>
      <c r="L153" s="95"/>
      <c r="N153" s="5"/>
      <c r="O153" s="69"/>
      <c r="P153" s="69"/>
      <c r="Q153" s="69"/>
      <c r="R153" s="69"/>
      <c r="S153" s="69"/>
      <c r="T153" s="69"/>
      <c r="U153" s="69"/>
      <c r="V153" s="69"/>
    </row>
    <row r="154" spans="1:31" x14ac:dyDescent="0.3">
      <c r="A154" s="95"/>
      <c r="B154" s="6">
        <v>35</v>
      </c>
      <c r="C154" s="21">
        <v>162.61000000000001</v>
      </c>
      <c r="D154" s="67">
        <f t="shared" si="7"/>
        <v>0.16261</v>
      </c>
      <c r="E154" s="64">
        <f t="shared" si="8"/>
        <v>7.9353679999999996E-2</v>
      </c>
      <c r="F154" s="21">
        <v>84798</v>
      </c>
      <c r="G154" s="68">
        <f t="shared" si="9"/>
        <v>0.84797999999999996</v>
      </c>
      <c r="H154" s="21">
        <f t="shared" si="10"/>
        <v>6.729033356639999E-2</v>
      </c>
      <c r="I154" s="95"/>
      <c r="J154" s="95"/>
      <c r="K154" s="97"/>
      <c r="L154" s="95"/>
      <c r="N154" s="5"/>
      <c r="O154" s="69"/>
      <c r="P154" s="69"/>
      <c r="Q154" s="69"/>
      <c r="R154" s="69"/>
      <c r="S154" s="69"/>
      <c r="T154" s="69"/>
      <c r="U154" s="69"/>
      <c r="V154" s="69"/>
    </row>
    <row r="155" spans="1:31" x14ac:dyDescent="0.3">
      <c r="A155" s="95"/>
      <c r="B155" s="6">
        <v>40</v>
      </c>
      <c r="C155" s="21">
        <v>93.28</v>
      </c>
      <c r="D155" s="67">
        <f t="shared" si="7"/>
        <v>9.3280000000000002E-2</v>
      </c>
      <c r="E155" s="64">
        <f t="shared" si="8"/>
        <v>4.5520640000000001E-2</v>
      </c>
      <c r="F155" s="21">
        <v>70727</v>
      </c>
      <c r="G155" s="68">
        <f t="shared" si="9"/>
        <v>0.70726999999999995</v>
      </c>
      <c r="H155" s="21">
        <f t="shared" si="10"/>
        <v>3.2195383052800002E-2</v>
      </c>
      <c r="I155" s="95"/>
      <c r="J155" s="95"/>
      <c r="K155" s="97"/>
      <c r="L155" s="95"/>
      <c r="N155" s="5"/>
      <c r="O155" s="5"/>
      <c r="P155" s="5"/>
      <c r="Q155" s="5"/>
      <c r="R155" s="5"/>
      <c r="S155" s="5"/>
      <c r="T155" s="5"/>
      <c r="U155" s="5"/>
      <c r="V155" s="5"/>
      <c r="W155" s="5"/>
      <c r="X155" s="5"/>
      <c r="Y155" s="5"/>
      <c r="Z155" s="5"/>
      <c r="AA155" s="5"/>
      <c r="AB155" s="5"/>
      <c r="AC155" s="5"/>
      <c r="AD155" s="5"/>
      <c r="AE155" s="5"/>
    </row>
    <row r="156" spans="1:31" x14ac:dyDescent="0.3">
      <c r="A156" s="96"/>
      <c r="B156" s="6">
        <v>45</v>
      </c>
      <c r="C156" s="21">
        <v>40.03</v>
      </c>
      <c r="D156" s="67">
        <f t="shared" si="7"/>
        <v>4.0030000000000003E-2</v>
      </c>
      <c r="E156" s="64">
        <f t="shared" si="8"/>
        <v>1.9534640000000002E-2</v>
      </c>
      <c r="F156" s="21">
        <v>58692</v>
      </c>
      <c r="G156" s="68">
        <f t="shared" si="9"/>
        <v>0.58692</v>
      </c>
      <c r="H156" s="21">
        <f t="shared" si="10"/>
        <v>1.1465270908800002E-2</v>
      </c>
      <c r="I156" s="96"/>
      <c r="J156" s="96"/>
      <c r="K156" s="97"/>
      <c r="L156" s="96"/>
      <c r="N156" s="5"/>
      <c r="O156" s="5"/>
      <c r="P156" s="5"/>
      <c r="Q156" s="5"/>
      <c r="R156" s="5"/>
      <c r="S156" s="5"/>
      <c r="T156" s="5"/>
      <c r="U156" s="5"/>
      <c r="V156" s="5"/>
      <c r="W156" s="73"/>
      <c r="X156" s="73"/>
      <c r="Y156" s="5"/>
      <c r="Z156" s="5"/>
      <c r="AA156" s="5"/>
      <c r="AB156" s="5"/>
      <c r="AC156" s="5"/>
      <c r="AD156" s="5"/>
      <c r="AE156" s="5"/>
    </row>
    <row r="157" spans="1:31" x14ac:dyDescent="0.3">
      <c r="A157" s="94">
        <v>2010</v>
      </c>
      <c r="B157" s="6">
        <v>15</v>
      </c>
      <c r="C157" s="21">
        <v>147.18</v>
      </c>
      <c r="D157" s="67">
        <f t="shared" si="7"/>
        <v>0.14718000000000001</v>
      </c>
      <c r="E157" s="64">
        <f t="shared" si="8"/>
        <v>7.182384E-2</v>
      </c>
      <c r="F157" s="21">
        <v>192470</v>
      </c>
      <c r="G157" s="68">
        <f t="shared" si="9"/>
        <v>1.9247000000000001</v>
      </c>
      <c r="H157" s="21">
        <f t="shared" si="10"/>
        <v>0.13823934484800002</v>
      </c>
      <c r="I157" s="94">
        <f>SUM(D157:D163)*5</f>
        <v>5.23</v>
      </c>
      <c r="J157" s="94">
        <f>5.23</f>
        <v>5.23</v>
      </c>
      <c r="K157" s="97">
        <f>SUM(H157:H163)*5</f>
        <v>3.6813023982840005</v>
      </c>
      <c r="L157" s="94">
        <v>2.12</v>
      </c>
      <c r="W157" s="69"/>
      <c r="X157" s="69"/>
      <c r="Y157" s="5"/>
      <c r="Z157" s="5"/>
      <c r="AA157" s="5"/>
      <c r="AB157" s="5"/>
      <c r="AC157" s="5"/>
      <c r="AD157" s="5"/>
      <c r="AE157" s="5"/>
    </row>
    <row r="158" spans="1:31" x14ac:dyDescent="0.3">
      <c r="A158" s="95"/>
      <c r="B158" s="6">
        <v>20</v>
      </c>
      <c r="C158" s="21">
        <v>232.49</v>
      </c>
      <c r="D158" s="67">
        <f t="shared" si="7"/>
        <v>0.23249</v>
      </c>
      <c r="E158" s="64">
        <f t="shared" si="8"/>
        <v>0.11345511999999999</v>
      </c>
      <c r="F158" s="21">
        <v>171757</v>
      </c>
      <c r="G158" s="68">
        <f t="shared" si="9"/>
        <v>1.71757</v>
      </c>
      <c r="H158" s="21">
        <f t="shared" si="10"/>
        <v>0.19486711045839999</v>
      </c>
      <c r="I158" s="95"/>
      <c r="J158" s="95"/>
      <c r="K158" s="97"/>
      <c r="L158" s="95"/>
      <c r="W158" s="69"/>
      <c r="X158" s="69"/>
      <c r="Y158" s="5"/>
      <c r="Z158" s="5"/>
      <c r="AA158" s="5"/>
      <c r="AB158" s="5"/>
      <c r="AC158" s="5"/>
      <c r="AD158" s="5"/>
      <c r="AE158" s="5"/>
    </row>
    <row r="159" spans="1:31" x14ac:dyDescent="0.3">
      <c r="A159" s="95"/>
      <c r="B159" s="6">
        <v>25</v>
      </c>
      <c r="C159" s="21">
        <v>219.15</v>
      </c>
      <c r="D159" s="67">
        <f t="shared" si="7"/>
        <v>0.21915000000000001</v>
      </c>
      <c r="E159" s="64">
        <f t="shared" si="8"/>
        <v>0.1069452</v>
      </c>
      <c r="F159" s="21">
        <v>152750</v>
      </c>
      <c r="G159" s="68">
        <f t="shared" si="9"/>
        <v>1.5275000000000001</v>
      </c>
      <c r="H159" s="21">
        <f t="shared" si="10"/>
        <v>0.163358793</v>
      </c>
      <c r="I159" s="95"/>
      <c r="J159" s="95"/>
      <c r="K159" s="97"/>
      <c r="L159" s="95"/>
      <c r="W159" s="69"/>
      <c r="X159" s="69"/>
      <c r="Y159" s="5"/>
      <c r="Z159" s="5"/>
      <c r="AA159" s="5"/>
      <c r="AB159" s="5"/>
      <c r="AC159" s="5"/>
      <c r="AD159" s="5"/>
      <c r="AE159" s="5"/>
    </row>
    <row r="160" spans="1:31" x14ac:dyDescent="0.3">
      <c r="A160" s="95"/>
      <c r="B160" s="6">
        <v>30</v>
      </c>
      <c r="C160" s="21">
        <v>194.67</v>
      </c>
      <c r="D160" s="67">
        <f t="shared" si="7"/>
        <v>0.19466999999999998</v>
      </c>
      <c r="E160" s="64">
        <f t="shared" si="8"/>
        <v>9.4998959999999993E-2</v>
      </c>
      <c r="F160" s="21">
        <v>128169</v>
      </c>
      <c r="G160" s="68">
        <f t="shared" si="9"/>
        <v>1.28169</v>
      </c>
      <c r="H160" s="21">
        <f t="shared" si="10"/>
        <v>0.12175921704239999</v>
      </c>
      <c r="I160" s="95"/>
      <c r="J160" s="95"/>
      <c r="K160" s="97"/>
      <c r="L160" s="95"/>
      <c r="X160" s="5"/>
      <c r="Y160" s="5"/>
      <c r="Z160" s="5"/>
      <c r="AA160" s="5"/>
      <c r="AB160" s="5"/>
      <c r="AC160" s="5"/>
      <c r="AD160" s="5"/>
      <c r="AE160" s="5"/>
    </row>
    <row r="161" spans="1:31" x14ac:dyDescent="0.3">
      <c r="A161" s="95"/>
      <c r="B161" s="6">
        <v>35</v>
      </c>
      <c r="C161" s="21">
        <v>145.57</v>
      </c>
      <c r="D161" s="67">
        <f t="shared" si="7"/>
        <v>0.14557</v>
      </c>
      <c r="E161" s="64">
        <f t="shared" si="8"/>
        <v>7.1038160000000003E-2</v>
      </c>
      <c r="F161" s="21">
        <v>105559</v>
      </c>
      <c r="G161" s="68">
        <f t="shared" si="9"/>
        <v>1.05559</v>
      </c>
      <c r="H161" s="21">
        <f t="shared" si="10"/>
        <v>7.4987171314400011E-2</v>
      </c>
      <c r="I161" s="95"/>
      <c r="J161" s="95"/>
      <c r="K161" s="97"/>
      <c r="L161" s="95"/>
      <c r="X161" s="73"/>
      <c r="Y161" s="73"/>
      <c r="Z161" s="73"/>
      <c r="AA161" s="73"/>
      <c r="AB161" s="5"/>
      <c r="AC161" s="5"/>
      <c r="AD161" s="5"/>
      <c r="AE161" s="5"/>
    </row>
    <row r="162" spans="1:31" x14ac:dyDescent="0.3">
      <c r="A162" s="95"/>
      <c r="B162" s="6">
        <v>40</v>
      </c>
      <c r="C162" s="21">
        <v>79.56</v>
      </c>
      <c r="D162" s="67">
        <f t="shared" si="7"/>
        <v>7.9560000000000006E-2</v>
      </c>
      <c r="E162" s="64">
        <f t="shared" si="8"/>
        <v>3.8825280000000004E-2</v>
      </c>
      <c r="F162" s="21">
        <v>86256</v>
      </c>
      <c r="G162" s="68">
        <f t="shared" si="9"/>
        <v>0.86255999999999999</v>
      </c>
      <c r="H162" s="21">
        <f t="shared" si="10"/>
        <v>3.3489133516800003E-2</v>
      </c>
      <c r="I162" s="95"/>
      <c r="J162" s="95"/>
      <c r="K162" s="97"/>
      <c r="L162" s="95"/>
      <c r="X162" s="69"/>
      <c r="Y162" s="69"/>
      <c r="Z162" s="69"/>
      <c r="AA162" s="69"/>
      <c r="AB162" s="5"/>
      <c r="AC162" s="5"/>
      <c r="AD162" s="5"/>
      <c r="AE162" s="5"/>
    </row>
    <row r="163" spans="1:31" x14ac:dyDescent="0.3">
      <c r="A163" s="96"/>
      <c r="B163" s="6">
        <v>45</v>
      </c>
      <c r="C163" s="21">
        <v>27.38</v>
      </c>
      <c r="D163" s="67">
        <f t="shared" si="7"/>
        <v>2.7379999999999998E-2</v>
      </c>
      <c r="E163" s="64">
        <f t="shared" si="8"/>
        <v>1.3361439999999999E-2</v>
      </c>
      <c r="F163" s="21">
        <v>71547</v>
      </c>
      <c r="G163" s="68">
        <f t="shared" si="9"/>
        <v>0.71547000000000005</v>
      </c>
      <c r="H163" s="21">
        <f t="shared" si="10"/>
        <v>9.5597094768000001E-3</v>
      </c>
      <c r="I163" s="96"/>
      <c r="J163" s="96"/>
      <c r="K163" s="97"/>
      <c r="L163" s="96"/>
      <c r="X163" s="69"/>
      <c r="Y163" s="69"/>
      <c r="Z163" s="69"/>
      <c r="AA163" s="69"/>
      <c r="AB163" s="5"/>
      <c r="AC163" s="5"/>
      <c r="AD163" s="5"/>
      <c r="AE163" s="5"/>
    </row>
    <row r="164" spans="1:31" x14ac:dyDescent="0.3">
      <c r="A164" s="97">
        <v>2015</v>
      </c>
      <c r="B164" s="6">
        <v>15</v>
      </c>
      <c r="C164" s="21">
        <v>139.04</v>
      </c>
      <c r="D164" s="54">
        <f t="shared" si="7"/>
        <v>0.13904</v>
      </c>
      <c r="E164" s="64">
        <f t="shared" si="8"/>
        <v>6.7851519999999999E-2</v>
      </c>
      <c r="F164" s="21">
        <v>232647</v>
      </c>
      <c r="G164" s="68">
        <f t="shared" si="9"/>
        <v>2.32647</v>
      </c>
      <c r="H164" s="21">
        <f t="shared" si="10"/>
        <v>0.15785452573440001</v>
      </c>
      <c r="I164" s="94">
        <f>SUM(D164:D170)*5</f>
        <v>4.75</v>
      </c>
      <c r="J164" s="94">
        <f>4.75</f>
        <v>4.75</v>
      </c>
      <c r="K164" s="97">
        <f>SUM(H164:H170)*5</f>
        <v>3.8918288810599999</v>
      </c>
      <c r="L164" s="94">
        <v>2</v>
      </c>
      <c r="X164" s="5"/>
      <c r="Y164" s="5"/>
      <c r="Z164" s="5"/>
      <c r="AA164" s="5"/>
      <c r="AB164" s="5"/>
      <c r="AC164" s="5"/>
      <c r="AD164" s="5"/>
      <c r="AE164" s="5"/>
    </row>
    <row r="165" spans="1:31" x14ac:dyDescent="0.3">
      <c r="A165" s="97"/>
      <c r="B165" s="6">
        <v>20</v>
      </c>
      <c r="C165" s="21">
        <v>214.02</v>
      </c>
      <c r="D165" s="54">
        <f t="shared" ref="D165:D170" si="11">C165*0.001</f>
        <v>0.21402000000000002</v>
      </c>
      <c r="E165" s="64">
        <f t="shared" si="8"/>
        <v>0.10444176000000001</v>
      </c>
      <c r="F165" s="21">
        <v>191377</v>
      </c>
      <c r="G165" s="68">
        <f t="shared" si="9"/>
        <v>1.91377</v>
      </c>
      <c r="H165" s="21">
        <f t="shared" si="10"/>
        <v>0.19987750703520002</v>
      </c>
      <c r="I165" s="95"/>
      <c r="J165" s="95"/>
      <c r="K165" s="97"/>
      <c r="L165" s="95"/>
      <c r="X165" s="5"/>
      <c r="Y165" s="5"/>
      <c r="Z165" s="5"/>
      <c r="AA165" s="5"/>
      <c r="AB165" s="5"/>
    </row>
    <row r="166" spans="1:31" x14ac:dyDescent="0.3">
      <c r="A166" s="97"/>
      <c r="B166" s="6">
        <v>25</v>
      </c>
      <c r="C166" s="21">
        <v>201.73</v>
      </c>
      <c r="D166" s="54">
        <f t="shared" si="11"/>
        <v>0.20172999999999999</v>
      </c>
      <c r="E166" s="64">
        <f t="shared" si="8"/>
        <v>9.8444239999999988E-2</v>
      </c>
      <c r="F166" s="21">
        <v>170074</v>
      </c>
      <c r="G166" s="68">
        <f t="shared" si="9"/>
        <v>1.7007399999999999</v>
      </c>
      <c r="H166" s="21">
        <f t="shared" si="10"/>
        <v>0.16742805673759997</v>
      </c>
      <c r="I166" s="95"/>
      <c r="J166" s="95"/>
      <c r="K166" s="97"/>
      <c r="L166" s="95"/>
    </row>
    <row r="167" spans="1:31" x14ac:dyDescent="0.3">
      <c r="A167" s="97"/>
      <c r="B167" s="6">
        <v>30</v>
      </c>
      <c r="C167" s="21">
        <v>177.82</v>
      </c>
      <c r="D167" s="54">
        <f t="shared" si="11"/>
        <v>0.17782000000000001</v>
      </c>
      <c r="E167" s="64">
        <f t="shared" si="8"/>
        <v>8.6776160000000005E-2</v>
      </c>
      <c r="F167" s="21">
        <v>150678</v>
      </c>
      <c r="G167" s="68">
        <f t="shared" si="9"/>
        <v>1.50678</v>
      </c>
      <c r="H167" s="21">
        <f t="shared" si="10"/>
        <v>0.1307525823648</v>
      </c>
      <c r="I167" s="95"/>
      <c r="J167" s="95"/>
      <c r="K167" s="97"/>
      <c r="L167" s="95"/>
    </row>
    <row r="168" spans="1:31" x14ac:dyDescent="0.3">
      <c r="A168" s="97"/>
      <c r="B168" s="6">
        <v>35</v>
      </c>
      <c r="C168" s="21">
        <v>132.97</v>
      </c>
      <c r="D168" s="54">
        <f t="shared" si="11"/>
        <v>0.13297</v>
      </c>
      <c r="E168" s="64">
        <f t="shared" si="8"/>
        <v>6.4889360000000007E-2</v>
      </c>
      <c r="F168" s="21">
        <v>125933</v>
      </c>
      <c r="G168" s="68">
        <f t="shared" si="9"/>
        <v>1.2593300000000001</v>
      </c>
      <c r="H168" s="21">
        <f t="shared" si="10"/>
        <v>8.1717117728800012E-2</v>
      </c>
      <c r="I168" s="95"/>
      <c r="J168" s="95"/>
      <c r="K168" s="97"/>
      <c r="L168" s="95"/>
    </row>
    <row r="169" spans="1:31" x14ac:dyDescent="0.3">
      <c r="A169" s="97"/>
      <c r="B169" s="6">
        <v>40</v>
      </c>
      <c r="C169" s="21">
        <v>65.599999999999994</v>
      </c>
      <c r="D169" s="54">
        <f t="shared" si="11"/>
        <v>6.5599999999999992E-2</v>
      </c>
      <c r="E169" s="64">
        <f t="shared" si="8"/>
        <v>3.2012799999999994E-2</v>
      </c>
      <c r="F169" s="21">
        <v>103187</v>
      </c>
      <c r="G169" s="68">
        <f t="shared" si="9"/>
        <v>1.0318700000000001</v>
      </c>
      <c r="H169" s="21">
        <f t="shared" si="10"/>
        <v>3.3033047935999996E-2</v>
      </c>
      <c r="I169" s="95"/>
      <c r="J169" s="95"/>
      <c r="K169" s="97"/>
      <c r="L169" s="95"/>
      <c r="W169" s="5"/>
      <c r="X169" s="5"/>
      <c r="Y169" s="5"/>
    </row>
    <row r="170" spans="1:31" x14ac:dyDescent="0.3">
      <c r="A170" s="97"/>
      <c r="B170" s="6">
        <v>45</v>
      </c>
      <c r="C170" s="21">
        <v>18.82</v>
      </c>
      <c r="D170" s="54">
        <f t="shared" si="11"/>
        <v>1.882E-2</v>
      </c>
      <c r="E170" s="64">
        <f t="shared" si="8"/>
        <v>9.1841600000000002E-3</v>
      </c>
      <c r="F170" s="21">
        <v>83872</v>
      </c>
      <c r="G170" s="68">
        <f t="shared" si="9"/>
        <v>0.83872000000000002</v>
      </c>
      <c r="H170" s="21">
        <f t="shared" si="10"/>
        <v>7.7029386752000004E-3</v>
      </c>
      <c r="I170" s="96"/>
      <c r="J170" s="96"/>
      <c r="K170" s="97"/>
      <c r="L170" s="96"/>
      <c r="W170" s="5"/>
      <c r="X170" s="5"/>
      <c r="Y170" s="5"/>
    </row>
    <row r="171" spans="1:31" x14ac:dyDescent="0.3">
      <c r="X171" s="5"/>
      <c r="Y171" s="5"/>
    </row>
    <row r="172" spans="1:31" x14ac:dyDescent="0.3">
      <c r="X172" s="5"/>
      <c r="Y172" s="5"/>
    </row>
    <row r="173" spans="1:31" x14ac:dyDescent="0.3">
      <c r="X173" s="5"/>
      <c r="Y173" s="5"/>
    </row>
    <row r="174" spans="1:31" x14ac:dyDescent="0.3">
      <c r="X174" s="5"/>
      <c r="Y174" s="5"/>
    </row>
    <row r="175" spans="1:31" x14ac:dyDescent="0.3">
      <c r="X175" s="5"/>
      <c r="Y175" s="5"/>
    </row>
    <row r="176" spans="1:31" x14ac:dyDescent="0.3">
      <c r="X176" s="5"/>
      <c r="Y176" s="5"/>
    </row>
    <row r="177" spans="23:25" x14ac:dyDescent="0.3">
      <c r="X177" s="5"/>
      <c r="Y177" s="5"/>
    </row>
    <row r="178" spans="23:25" x14ac:dyDescent="0.3">
      <c r="X178" s="5"/>
      <c r="Y178" s="5"/>
    </row>
    <row r="179" spans="23:25" x14ac:dyDescent="0.3">
      <c r="W179" s="5"/>
      <c r="X179" s="5"/>
    </row>
    <row r="180" spans="23:25" x14ac:dyDescent="0.3">
      <c r="W180" s="5"/>
      <c r="X180" s="5"/>
    </row>
    <row r="181" spans="23:25" x14ac:dyDescent="0.3">
      <c r="W181" s="5"/>
      <c r="X181" s="5"/>
    </row>
    <row r="182" spans="23:25" x14ac:dyDescent="0.3">
      <c r="X182" s="5"/>
    </row>
    <row r="183" spans="23:25" x14ac:dyDescent="0.3">
      <c r="X183" s="5"/>
    </row>
    <row r="184" spans="23:25" x14ac:dyDescent="0.3">
      <c r="X184" s="5"/>
    </row>
    <row r="185" spans="23:25" x14ac:dyDescent="0.3">
      <c r="X185" s="5"/>
    </row>
    <row r="186" spans="23:25" x14ac:dyDescent="0.3">
      <c r="X186" s="5"/>
    </row>
    <row r="187" spans="23:25" x14ac:dyDescent="0.3">
      <c r="X187" s="5"/>
    </row>
    <row r="188" spans="23:25" x14ac:dyDescent="0.3">
      <c r="X188" s="5"/>
    </row>
    <row r="189" spans="23:25" x14ac:dyDescent="0.3">
      <c r="X189" s="5"/>
    </row>
    <row r="190" spans="23:25" x14ac:dyDescent="0.3">
      <c r="X190" s="5"/>
    </row>
    <row r="191" spans="23:25" x14ac:dyDescent="0.3">
      <c r="W191" s="5"/>
      <c r="X191" s="5"/>
      <c r="Y191" s="5"/>
    </row>
    <row r="192" spans="23:25" x14ac:dyDescent="0.3">
      <c r="W192" s="5"/>
      <c r="X192" s="5"/>
      <c r="Y192" s="5"/>
    </row>
    <row r="193" spans="23:25" x14ac:dyDescent="0.3">
      <c r="W193" s="5"/>
      <c r="X193" s="5"/>
      <c r="Y193" s="5"/>
    </row>
    <row r="194" spans="23:25" x14ac:dyDescent="0.3">
      <c r="W194" s="5"/>
      <c r="X194" s="5"/>
      <c r="Y194" s="5"/>
    </row>
    <row r="195" spans="23:25" x14ac:dyDescent="0.3">
      <c r="W195" s="5"/>
      <c r="X195" s="5"/>
      <c r="Y195" s="5"/>
    </row>
    <row r="196" spans="23:25" x14ac:dyDescent="0.3">
      <c r="W196" s="5"/>
      <c r="X196" s="5"/>
      <c r="Y196" s="5"/>
    </row>
    <row r="197" spans="23:25" x14ac:dyDescent="0.3">
      <c r="W197" s="73"/>
      <c r="X197" s="5"/>
      <c r="Y197" s="5"/>
    </row>
    <row r="198" spans="23:25" x14ac:dyDescent="0.3">
      <c r="W198" s="69"/>
      <c r="X198" s="5"/>
      <c r="Y198" s="5"/>
    </row>
    <row r="199" spans="23:25" x14ac:dyDescent="0.3">
      <c r="W199" s="69"/>
      <c r="X199" s="5"/>
      <c r="Y199" s="5"/>
    </row>
    <row r="200" spans="23:25" x14ac:dyDescent="0.3">
      <c r="W200" s="5"/>
      <c r="X200" s="5"/>
      <c r="Y200" s="5"/>
    </row>
    <row r="201" spans="23:25" x14ac:dyDescent="0.3">
      <c r="W201" s="5"/>
      <c r="X201" s="5"/>
      <c r="Y201" s="5"/>
    </row>
  </sheetData>
  <mergeCells count="71">
    <mergeCell ref="A2:W2"/>
    <mergeCell ref="B74:D74"/>
    <mergeCell ref="I59:L59"/>
    <mergeCell ref="I69:L69"/>
    <mergeCell ref="N59:P59"/>
    <mergeCell ref="A55:W55"/>
    <mergeCell ref="C86:D86"/>
    <mergeCell ref="F86:G86"/>
    <mergeCell ref="A87:A93"/>
    <mergeCell ref="I87:I93"/>
    <mergeCell ref="J87:J93"/>
    <mergeCell ref="L87:L93"/>
    <mergeCell ref="A94:A100"/>
    <mergeCell ref="I94:I100"/>
    <mergeCell ref="J94:J100"/>
    <mergeCell ref="K94:K100"/>
    <mergeCell ref="L94:L100"/>
    <mergeCell ref="K87:K93"/>
    <mergeCell ref="A108:A114"/>
    <mergeCell ref="I108:I114"/>
    <mergeCell ref="J108:J114"/>
    <mergeCell ref="K108:K114"/>
    <mergeCell ref="L108:L114"/>
    <mergeCell ref="A101:A107"/>
    <mergeCell ref="I101:I107"/>
    <mergeCell ref="J101:J107"/>
    <mergeCell ref="K101:K107"/>
    <mergeCell ref="L101:L107"/>
    <mergeCell ref="A122:A128"/>
    <mergeCell ref="I122:I128"/>
    <mergeCell ref="J122:J128"/>
    <mergeCell ref="K122:K128"/>
    <mergeCell ref="L122:L128"/>
    <mergeCell ref="A115:A121"/>
    <mergeCell ref="I115:I121"/>
    <mergeCell ref="J115:J121"/>
    <mergeCell ref="K115:K121"/>
    <mergeCell ref="L115:L121"/>
    <mergeCell ref="K150:K156"/>
    <mergeCell ref="L150:L156"/>
    <mergeCell ref="A129:A135"/>
    <mergeCell ref="I129:I135"/>
    <mergeCell ref="J129:J135"/>
    <mergeCell ref="K129:K135"/>
    <mergeCell ref="L129:L135"/>
    <mergeCell ref="A136:A142"/>
    <mergeCell ref="I136:I142"/>
    <mergeCell ref="J136:J142"/>
    <mergeCell ref="K136:K142"/>
    <mergeCell ref="L136:L142"/>
    <mergeCell ref="A164:A170"/>
    <mergeCell ref="I164:I170"/>
    <mergeCell ref="J164:J170"/>
    <mergeCell ref="K164:K170"/>
    <mergeCell ref="L164:L170"/>
    <mergeCell ref="R117:U117"/>
    <mergeCell ref="R128:U128"/>
    <mergeCell ref="S111:T111"/>
    <mergeCell ref="A157:A163"/>
    <mergeCell ref="I157:I163"/>
    <mergeCell ref="J157:J163"/>
    <mergeCell ref="K157:K163"/>
    <mergeCell ref="L157:L163"/>
    <mergeCell ref="A143:A149"/>
    <mergeCell ref="I143:I149"/>
    <mergeCell ref="J143:J149"/>
    <mergeCell ref="K143:K149"/>
    <mergeCell ref="L143:L149"/>
    <mergeCell ref="A150:A156"/>
    <mergeCell ref="I150:I156"/>
    <mergeCell ref="J150:J15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workbookViewId="0">
      <selection activeCell="A26" sqref="A26:B30"/>
    </sheetView>
  </sheetViews>
  <sheetFormatPr defaultRowHeight="14.4" x14ac:dyDescent="0.3"/>
  <cols>
    <col min="1" max="1" width="90.109375" customWidth="1"/>
    <col min="2" max="2" width="114.77734375" customWidth="1"/>
  </cols>
  <sheetData>
    <row r="1" spans="1:2" ht="21" x14ac:dyDescent="0.5">
      <c r="A1" s="106" t="s">
        <v>50</v>
      </c>
      <c r="B1" s="106"/>
    </row>
    <row r="2" spans="1:2" x14ac:dyDescent="0.3">
      <c r="A2" s="105" t="s">
        <v>62</v>
      </c>
      <c r="B2" s="105"/>
    </row>
    <row r="3" spans="1:2" x14ac:dyDescent="0.3">
      <c r="A3" s="105"/>
      <c r="B3" s="105"/>
    </row>
    <row r="4" spans="1:2" x14ac:dyDescent="0.3">
      <c r="A4" s="105"/>
      <c r="B4" s="105"/>
    </row>
    <row r="5" spans="1:2" x14ac:dyDescent="0.3">
      <c r="A5" s="105"/>
      <c r="B5" s="105"/>
    </row>
    <row r="6" spans="1:2" x14ac:dyDescent="0.3">
      <c r="A6" s="105"/>
      <c r="B6" s="105"/>
    </row>
    <row r="7" spans="1:2" x14ac:dyDescent="0.3">
      <c r="A7" s="114" t="s">
        <v>60</v>
      </c>
      <c r="B7" s="114"/>
    </row>
    <row r="8" spans="1:2" x14ac:dyDescent="0.3">
      <c r="A8" s="114"/>
      <c r="B8" s="114"/>
    </row>
    <row r="9" spans="1:2" x14ac:dyDescent="0.3">
      <c r="A9" s="114"/>
      <c r="B9" s="114"/>
    </row>
    <row r="10" spans="1:2" x14ac:dyDescent="0.3">
      <c r="A10" s="114"/>
      <c r="B10" s="114"/>
    </row>
    <row r="11" spans="1:2" x14ac:dyDescent="0.3">
      <c r="A11" s="114"/>
      <c r="B11" s="114"/>
    </row>
    <row r="12" spans="1:2" x14ac:dyDescent="0.3">
      <c r="A12" s="114"/>
      <c r="B12" s="114"/>
    </row>
    <row r="13" spans="1:2" x14ac:dyDescent="0.3">
      <c r="A13" s="105" t="s">
        <v>61</v>
      </c>
      <c r="B13" s="105"/>
    </row>
    <row r="14" spans="1:2" x14ac:dyDescent="0.3">
      <c r="A14" s="105"/>
      <c r="B14" s="105"/>
    </row>
    <row r="15" spans="1:2" ht="21" x14ac:dyDescent="0.5">
      <c r="A15" s="106" t="s">
        <v>94</v>
      </c>
      <c r="B15" s="106"/>
    </row>
    <row r="16" spans="1:2" x14ac:dyDescent="0.3">
      <c r="A16" s="105" t="s">
        <v>106</v>
      </c>
      <c r="B16" s="105"/>
    </row>
    <row r="17" spans="1:2" x14ac:dyDescent="0.3">
      <c r="A17" s="105"/>
      <c r="B17" s="105"/>
    </row>
    <row r="18" spans="1:2" x14ac:dyDescent="0.3">
      <c r="A18" s="105"/>
      <c r="B18" s="105"/>
    </row>
    <row r="19" spans="1:2" ht="58.2" customHeight="1" x14ac:dyDescent="0.3">
      <c r="A19" s="105"/>
      <c r="B19" s="105"/>
    </row>
    <row r="20" spans="1:2" x14ac:dyDescent="0.3">
      <c r="A20" s="105" t="s">
        <v>107</v>
      </c>
      <c r="B20" s="105"/>
    </row>
    <row r="21" spans="1:2" x14ac:dyDescent="0.3">
      <c r="A21" s="105"/>
      <c r="B21" s="105"/>
    </row>
    <row r="22" spans="1:2" x14ac:dyDescent="0.3">
      <c r="A22" s="105"/>
      <c r="B22" s="105"/>
    </row>
    <row r="23" spans="1:2" x14ac:dyDescent="0.3">
      <c r="A23" s="105"/>
      <c r="B23" s="105"/>
    </row>
    <row r="24" spans="1:2" x14ac:dyDescent="0.3">
      <c r="A24" s="105"/>
      <c r="B24" s="105"/>
    </row>
    <row r="25" spans="1:2" ht="40.799999999999997" customHeight="1" x14ac:dyDescent="0.3">
      <c r="A25" s="105"/>
      <c r="B25" s="105"/>
    </row>
    <row r="26" spans="1:2" x14ac:dyDescent="0.3">
      <c r="A26" s="105" t="s">
        <v>108</v>
      </c>
      <c r="B26" s="105"/>
    </row>
    <row r="27" spans="1:2" x14ac:dyDescent="0.3">
      <c r="A27" s="105"/>
      <c r="B27" s="105"/>
    </row>
    <row r="28" spans="1:2" x14ac:dyDescent="0.3">
      <c r="A28" s="105"/>
      <c r="B28" s="105"/>
    </row>
    <row r="29" spans="1:2" x14ac:dyDescent="0.3">
      <c r="A29" s="105"/>
      <c r="B29" s="105"/>
    </row>
    <row r="30" spans="1:2" ht="19.2" customHeight="1" x14ac:dyDescent="0.3">
      <c r="A30" s="105"/>
      <c r="B30" s="105"/>
    </row>
  </sheetData>
  <mergeCells count="8">
    <mergeCell ref="A1:B1"/>
    <mergeCell ref="A15:B15"/>
    <mergeCell ref="A16:B19"/>
    <mergeCell ref="A20:B25"/>
    <mergeCell ref="A26:B30"/>
    <mergeCell ref="A2:B6"/>
    <mergeCell ref="A7:B12"/>
    <mergeCell ref="A13:B1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Германия расчет</vt:lpstr>
      <vt:lpstr>Германия рождаемость</vt:lpstr>
      <vt:lpstr>Германия описание</vt:lpstr>
      <vt:lpstr>Либерия расчет</vt:lpstr>
      <vt:lpstr>Либерия рождаемость</vt:lpstr>
      <vt:lpstr>Либерия описание</vt:lpstr>
      <vt:lpstr>'Германия расчет'!germany_population</vt:lpstr>
      <vt:lpstr>'Либерия расчет'!liberia_population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2020-04-19T19:59:41Z</dcterms:modified>
</cp:coreProperties>
</file>