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to\Documents\Github\news\"/>
    </mc:Choice>
  </mc:AlternateContent>
  <xr:revisionPtr revIDLastSave="0" documentId="13_ncr:1_{EDB27C5D-A3E6-462B-865B-4A652181D136}" xr6:coauthVersionLast="47" xr6:coauthVersionMax="47" xr10:uidLastSave="{00000000-0000-0000-0000-000000000000}"/>
  <bookViews>
    <workbookView xWindow="-7305" yWindow="-14415" windowWidth="16740" windowHeight="12255" xr2:uid="{0F385B3E-9911-4499-BFF5-49D190144D26}"/>
  </bookViews>
  <sheets>
    <sheet name="3월" sheetId="1" r:id="rId1"/>
    <sheet name="8월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8" i="2" l="1"/>
  <c r="G67" i="2"/>
  <c r="G66" i="2"/>
  <c r="G65" i="2"/>
  <c r="H65" i="2" s="1"/>
  <c r="K65" i="2" s="1"/>
  <c r="G64" i="2"/>
  <c r="H64" i="2" s="1"/>
  <c r="K64" i="2" s="1"/>
  <c r="G63" i="2"/>
  <c r="F64" i="2" s="1"/>
  <c r="M64" i="2" s="1"/>
  <c r="G62" i="2"/>
  <c r="F63" i="2" s="1"/>
  <c r="M63" i="2" s="1"/>
  <c r="G61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G60" i="2"/>
  <c r="H60" i="2" s="1"/>
  <c r="K60" i="2" s="1"/>
  <c r="G59" i="2"/>
  <c r="H59" i="2" s="1"/>
  <c r="K59" i="2" s="1"/>
  <c r="G58" i="2"/>
  <c r="G57" i="2"/>
  <c r="G56" i="2"/>
  <c r="F56" i="2"/>
  <c r="M56" i="2" s="1"/>
  <c r="G55" i="2"/>
  <c r="M77" i="2"/>
  <c r="M78" i="2"/>
  <c r="M79" i="2"/>
  <c r="M80" i="2"/>
  <c r="M81" i="2"/>
  <c r="M82" i="2"/>
  <c r="M83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H61" i="2"/>
  <c r="K61" i="2" s="1"/>
  <c r="H66" i="2"/>
  <c r="K66" i="2" s="1"/>
  <c r="H68" i="2"/>
  <c r="K68" i="2" s="1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F62" i="2"/>
  <c r="M62" i="2" s="1"/>
  <c r="F65" i="2"/>
  <c r="M65" i="2" s="1"/>
  <c r="F66" i="2"/>
  <c r="M66" i="2" s="1"/>
  <c r="F67" i="2"/>
  <c r="M67" i="2" s="1"/>
  <c r="F69" i="2"/>
  <c r="M69" i="2" s="1"/>
  <c r="F70" i="2"/>
  <c r="F71" i="2"/>
  <c r="F72" i="2"/>
  <c r="M72" i="2" s="1"/>
  <c r="F73" i="2"/>
  <c r="M73" i="2" s="1"/>
  <c r="F74" i="2"/>
  <c r="F75" i="2"/>
  <c r="M75" i="2" s="1"/>
  <c r="F76" i="2"/>
  <c r="M76" i="2" s="1"/>
  <c r="F77" i="2"/>
  <c r="F78" i="2"/>
  <c r="F79" i="2"/>
  <c r="F80" i="2"/>
  <c r="F81" i="2"/>
  <c r="F82" i="2"/>
  <c r="F83" i="2"/>
  <c r="M53" i="2"/>
  <c r="M54" i="2"/>
  <c r="M70" i="2"/>
  <c r="M71" i="2"/>
  <c r="M74" i="2"/>
  <c r="G53" i="2"/>
  <c r="H53" i="2" s="1"/>
  <c r="K53" i="2" s="1"/>
  <c r="G54" i="2"/>
  <c r="G52" i="2"/>
  <c r="G51" i="2"/>
  <c r="F51" i="2" s="1"/>
  <c r="M51" i="2" s="1"/>
  <c r="G50" i="2"/>
  <c r="G49" i="2"/>
  <c r="H47" i="2"/>
  <c r="H48" i="2"/>
  <c r="H49" i="2"/>
  <c r="K49" i="2" s="1"/>
  <c r="H50" i="2"/>
  <c r="K50" i="2" s="1"/>
  <c r="H51" i="2"/>
  <c r="K51" i="2" s="1"/>
  <c r="H52" i="2"/>
  <c r="K52" i="2" s="1"/>
  <c r="H54" i="2"/>
  <c r="K54" i="2" s="1"/>
  <c r="H55" i="2"/>
  <c r="H57" i="2"/>
  <c r="K57" i="2" s="1"/>
  <c r="H58" i="2"/>
  <c r="K58" i="2" s="1"/>
  <c r="G48" i="2"/>
  <c r="G47" i="2"/>
  <c r="I51" i="2"/>
  <c r="I52" i="2"/>
  <c r="I53" i="2"/>
  <c r="I54" i="2"/>
  <c r="I55" i="2"/>
  <c r="I56" i="2"/>
  <c r="I57" i="2"/>
  <c r="I58" i="2"/>
  <c r="F55" i="2"/>
  <c r="M55" i="2" s="1"/>
  <c r="G46" i="2"/>
  <c r="G45" i="2"/>
  <c r="G44" i="2"/>
  <c r="F45" i="2" s="1"/>
  <c r="M45" i="2" s="1"/>
  <c r="G43" i="2"/>
  <c r="F44" i="2" s="1"/>
  <c r="M44" i="2" s="1"/>
  <c r="G42" i="2"/>
  <c r="F42" i="2" s="1"/>
  <c r="M42" i="2" s="1"/>
  <c r="G41" i="2"/>
  <c r="K38" i="2"/>
  <c r="K39" i="2"/>
  <c r="K40" i="2"/>
  <c r="K47" i="2"/>
  <c r="K48" i="2"/>
  <c r="K55" i="2"/>
  <c r="G40" i="2"/>
  <c r="G39" i="2"/>
  <c r="H37" i="2"/>
  <c r="H38" i="2"/>
  <c r="H39" i="2"/>
  <c r="H41" i="2"/>
  <c r="K41" i="2" s="1"/>
  <c r="H42" i="2"/>
  <c r="K42" i="2" s="1"/>
  <c r="H44" i="2"/>
  <c r="K44" i="2" s="1"/>
  <c r="H45" i="2"/>
  <c r="K45" i="2" s="1"/>
  <c r="G38" i="2"/>
  <c r="F38" i="2" s="1"/>
  <c r="M38" i="2" s="1"/>
  <c r="G37" i="2"/>
  <c r="G36" i="2"/>
  <c r="F37" i="2" s="1"/>
  <c r="M37" i="2" s="1"/>
  <c r="G35" i="2"/>
  <c r="H35" i="2" s="1"/>
  <c r="K35" i="2" s="1"/>
  <c r="G24" i="2"/>
  <c r="G25" i="2"/>
  <c r="G26" i="2"/>
  <c r="G27" i="2"/>
  <c r="G28" i="2"/>
  <c r="G29" i="2"/>
  <c r="H29" i="2" s="1"/>
  <c r="K29" i="2" s="1"/>
  <c r="G30" i="2"/>
  <c r="H30" i="2" s="1"/>
  <c r="K30" i="2" s="1"/>
  <c r="G31" i="2"/>
  <c r="H31" i="2" s="1"/>
  <c r="K31" i="2" s="1"/>
  <c r="G32" i="2"/>
  <c r="G33" i="2"/>
  <c r="G34" i="2"/>
  <c r="K22" i="2"/>
  <c r="K23" i="2"/>
  <c r="K24" i="2"/>
  <c r="K25" i="2"/>
  <c r="K32" i="2"/>
  <c r="K33" i="2"/>
  <c r="K37" i="2"/>
  <c r="H23" i="2"/>
  <c r="H24" i="2"/>
  <c r="H25" i="2"/>
  <c r="H26" i="2"/>
  <c r="K26" i="2" s="1"/>
  <c r="H27" i="2"/>
  <c r="K27" i="2" s="1"/>
  <c r="H28" i="2"/>
  <c r="K28" i="2" s="1"/>
  <c r="H32" i="2"/>
  <c r="H33" i="2"/>
  <c r="H34" i="2"/>
  <c r="K34" i="2" s="1"/>
  <c r="G23" i="2"/>
  <c r="F24" i="2" s="1"/>
  <c r="M24" i="2" s="1"/>
  <c r="G22" i="2"/>
  <c r="F23" i="2" s="1"/>
  <c r="M23" i="2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9" i="2"/>
  <c r="K20" i="2"/>
  <c r="K21" i="2"/>
  <c r="K18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G21" i="2"/>
  <c r="G20" i="2"/>
  <c r="G19" i="2"/>
  <c r="G18" i="2"/>
  <c r="G12" i="2"/>
  <c r="G9" i="2"/>
  <c r="F9" i="2" s="1"/>
  <c r="M9" i="2" s="1"/>
  <c r="G10" i="2"/>
  <c r="G11" i="2"/>
  <c r="G13" i="2"/>
  <c r="G14" i="2"/>
  <c r="G15" i="2"/>
  <c r="F15" i="2" s="1"/>
  <c r="M15" i="2" s="1"/>
  <c r="G16" i="2"/>
  <c r="G17" i="2"/>
  <c r="F14" i="2"/>
  <c r="M14" i="2" s="1"/>
  <c r="F25" i="2"/>
  <c r="M25" i="2" s="1"/>
  <c r="F26" i="2"/>
  <c r="M26" i="2" s="1"/>
  <c r="F27" i="2"/>
  <c r="F28" i="2"/>
  <c r="M28" i="2" s="1"/>
  <c r="F29" i="2"/>
  <c r="F32" i="2"/>
  <c r="M32" i="2" s="1"/>
  <c r="F33" i="2"/>
  <c r="M33" i="2" s="1"/>
  <c r="F34" i="2"/>
  <c r="M34" i="2" s="1"/>
  <c r="F40" i="2"/>
  <c r="M40" i="2" s="1"/>
  <c r="F7" i="2"/>
  <c r="M7" i="2" s="1"/>
  <c r="F8" i="2"/>
  <c r="M8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M27" i="2"/>
  <c r="M29" i="2"/>
  <c r="M4" i="2"/>
  <c r="M3" i="2"/>
  <c r="I6" i="2"/>
  <c r="F6" i="2"/>
  <c r="M6" i="2" s="1"/>
  <c r="I5" i="2"/>
  <c r="F5" i="2"/>
  <c r="M5" i="2" s="1"/>
  <c r="I50" i="2"/>
  <c r="F50" i="2"/>
  <c r="M50" i="2" s="1"/>
  <c r="I49" i="2"/>
  <c r="F49" i="2"/>
  <c r="M49" i="2" s="1"/>
  <c r="I48" i="2"/>
  <c r="I47" i="2"/>
  <c r="K29" i="1"/>
  <c r="K30" i="1"/>
  <c r="H31" i="1"/>
  <c r="H32" i="1"/>
  <c r="H33" i="1"/>
  <c r="H34" i="1"/>
  <c r="H35" i="1"/>
  <c r="H36" i="1"/>
  <c r="H37" i="1"/>
  <c r="H38" i="1"/>
  <c r="H39" i="1"/>
  <c r="H40" i="1"/>
  <c r="H41" i="1"/>
  <c r="H42" i="1"/>
  <c r="F31" i="1"/>
  <c r="K31" i="1" s="1"/>
  <c r="F32" i="1"/>
  <c r="K32" i="1" s="1"/>
  <c r="F33" i="1"/>
  <c r="K33" i="1" s="1"/>
  <c r="F34" i="1"/>
  <c r="K34" i="1" s="1"/>
  <c r="F35" i="1"/>
  <c r="K35" i="1" s="1"/>
  <c r="F36" i="1"/>
  <c r="K36" i="1" s="1"/>
  <c r="F37" i="1"/>
  <c r="K37" i="1" s="1"/>
  <c r="F38" i="1"/>
  <c r="K38" i="1" s="1"/>
  <c r="F39" i="1"/>
  <c r="K39" i="1" s="1"/>
  <c r="F40" i="1"/>
  <c r="K40" i="1" s="1"/>
  <c r="F41" i="1"/>
  <c r="K41" i="1" s="1"/>
  <c r="F42" i="1"/>
  <c r="K42" i="1" s="1"/>
  <c r="H24" i="1"/>
  <c r="H25" i="1"/>
  <c r="H26" i="1"/>
  <c r="H27" i="1"/>
  <c r="H28" i="1"/>
  <c r="H29" i="1"/>
  <c r="H30" i="1"/>
  <c r="F25" i="1"/>
  <c r="K25" i="1" s="1"/>
  <c r="F26" i="1"/>
  <c r="K26" i="1" s="1"/>
  <c r="F27" i="1"/>
  <c r="K27" i="1" s="1"/>
  <c r="F28" i="1"/>
  <c r="K28" i="1" s="1"/>
  <c r="F29" i="1"/>
  <c r="F30" i="1"/>
  <c r="K19" i="1"/>
  <c r="K20" i="1"/>
  <c r="F21" i="1"/>
  <c r="K21" i="1" s="1"/>
  <c r="F22" i="1"/>
  <c r="K22" i="1" s="1"/>
  <c r="F23" i="1"/>
  <c r="K23" i="1" s="1"/>
  <c r="F24" i="1"/>
  <c r="K24" i="1" s="1"/>
  <c r="H19" i="1"/>
  <c r="H20" i="1"/>
  <c r="H21" i="1"/>
  <c r="H22" i="1"/>
  <c r="H23" i="1"/>
  <c r="F19" i="1"/>
  <c r="F20" i="1"/>
  <c r="K12" i="1"/>
  <c r="K13" i="1"/>
  <c r="K14" i="1"/>
  <c r="K15" i="1"/>
  <c r="K16" i="1"/>
  <c r="K17" i="1"/>
  <c r="K18" i="1"/>
  <c r="K11" i="1"/>
  <c r="H18" i="1"/>
  <c r="H17" i="1"/>
  <c r="F17" i="1"/>
  <c r="F18" i="1"/>
  <c r="F16" i="1"/>
  <c r="F15" i="1"/>
  <c r="F68" i="2" l="1"/>
  <c r="M68" i="2" s="1"/>
  <c r="H67" i="2"/>
  <c r="K67" i="2" s="1"/>
  <c r="H63" i="2"/>
  <c r="K63" i="2" s="1"/>
  <c r="H62" i="2"/>
  <c r="K62" i="2" s="1"/>
  <c r="F61" i="2"/>
  <c r="M61" i="2" s="1"/>
  <c r="F60" i="2"/>
  <c r="M60" i="2" s="1"/>
  <c r="F59" i="2"/>
  <c r="M59" i="2" s="1"/>
  <c r="F58" i="2"/>
  <c r="M58" i="2" s="1"/>
  <c r="H56" i="2"/>
  <c r="K56" i="2" s="1"/>
  <c r="F57" i="2"/>
  <c r="M57" i="2" s="1"/>
  <c r="F54" i="2"/>
  <c r="F53" i="2"/>
  <c r="F52" i="2"/>
  <c r="M52" i="2" s="1"/>
  <c r="F48" i="2"/>
  <c r="M48" i="2" s="1"/>
  <c r="F47" i="2"/>
  <c r="M47" i="2" s="1"/>
  <c r="F46" i="2"/>
  <c r="M46" i="2" s="1"/>
  <c r="H46" i="2"/>
  <c r="K46" i="2" s="1"/>
  <c r="H43" i="2"/>
  <c r="K43" i="2" s="1"/>
  <c r="F43" i="2"/>
  <c r="M43" i="2" s="1"/>
  <c r="F41" i="2"/>
  <c r="M41" i="2" s="1"/>
  <c r="H40" i="2"/>
  <c r="F39" i="2"/>
  <c r="M39" i="2" s="1"/>
  <c r="H36" i="2"/>
  <c r="K36" i="2" s="1"/>
  <c r="F36" i="2"/>
  <c r="M36" i="2" s="1"/>
  <c r="F35" i="2"/>
  <c r="M35" i="2" s="1"/>
  <c r="F31" i="2"/>
  <c r="M31" i="2" s="1"/>
  <c r="F30" i="2"/>
  <c r="M30" i="2" s="1"/>
  <c r="H22" i="2"/>
  <c r="F19" i="2"/>
  <c r="M19" i="2" s="1"/>
  <c r="F21" i="2"/>
  <c r="M21" i="2" s="1"/>
  <c r="F16" i="2"/>
  <c r="M16" i="2" s="1"/>
  <c r="F18" i="2"/>
  <c r="M18" i="2" s="1"/>
  <c r="F17" i="2"/>
  <c r="M17" i="2" s="1"/>
  <c r="F22" i="2"/>
  <c r="M22" i="2" s="1"/>
  <c r="F20" i="2"/>
  <c r="M20" i="2" s="1"/>
  <c r="F13" i="2"/>
  <c r="M13" i="2" s="1"/>
  <c r="F12" i="2"/>
  <c r="M12" i="2" s="1"/>
  <c r="F11" i="2"/>
  <c r="M11" i="2" s="1"/>
  <c r="F10" i="2"/>
  <c r="M10" i="2" s="1"/>
</calcChain>
</file>

<file path=xl/sharedStrings.xml><?xml version="1.0" encoding="utf-8"?>
<sst xmlns="http://schemas.openxmlformats.org/spreadsheetml/2006/main" count="22" uniqueCount="14">
  <si>
    <t>날짜</t>
    <phoneticPr fontId="2" type="noConversion"/>
  </si>
  <si>
    <t>검사중</t>
    <phoneticPr fontId="2" type="noConversion"/>
  </si>
  <si>
    <t>확진환자</t>
    <phoneticPr fontId="2" type="noConversion"/>
  </si>
  <si>
    <t>총계</t>
    <phoneticPr fontId="2" type="noConversion"/>
  </si>
  <si>
    <t>결과 음성</t>
    <phoneticPr fontId="2" type="noConversion"/>
  </si>
  <si>
    <t>확진환자
증감</t>
    <phoneticPr fontId="2" type="noConversion"/>
  </si>
  <si>
    <t>사망자</t>
    <phoneticPr fontId="2" type="noConversion"/>
  </si>
  <si>
    <t>사망자
증감</t>
    <phoneticPr fontId="2" type="noConversion"/>
  </si>
  <si>
    <t>양성/음성</t>
    <phoneticPr fontId="2" type="noConversion"/>
  </si>
  <si>
    <t>기저질환
없음</t>
    <phoneticPr fontId="2" type="noConversion"/>
  </si>
  <si>
    <t>기저질환
있음</t>
    <phoneticPr fontId="2" type="noConversion"/>
  </si>
  <si>
    <t>치명률
(%)</t>
    <phoneticPr fontId="2" type="noConversion"/>
  </si>
  <si>
    <t>확진환자
(사망제외)</t>
    <phoneticPr fontId="2" type="noConversion"/>
  </si>
  <si>
    <t>확진자
(사망포함)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</si>
</sst>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4" formatCode="0.000%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184" fontId="0" fillId="0" borderId="0" xfId="0" applyNumberFormat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B9AE9-96EE-4B83-AE95-CB4A2847901F}">
  <dimension ref="C2:M50"/>
  <sheetViews>
    <sheetView tabSelected="1" topLeftCell="B1" zoomScale="85" zoomScaleNormal="85" workbookViewId="0">
      <pane xSplit="1" ySplit="2" topLeftCell="C18" activePane="bottomRight" state="frozen"/>
      <selection activeCell="B1" sqref="B1"/>
      <selection pane="topRight" activeCell="C1" sqref="C1"/>
      <selection pane="bottomLeft" activeCell="B3" sqref="B3"/>
      <selection pane="bottomRight" activeCell="M42" sqref="M42"/>
    </sheetView>
  </sheetViews>
  <sheetFormatPr defaultRowHeight="17" x14ac:dyDescent="0.45"/>
  <cols>
    <col min="1" max="1" width="3.75" customWidth="1"/>
    <col min="2" max="2" width="2.83203125" customWidth="1"/>
    <col min="3" max="3" width="10.75" bestFit="1" customWidth="1"/>
    <col min="5" max="5" width="11.83203125" customWidth="1"/>
    <col min="6" max="6" width="10.75" customWidth="1"/>
    <col min="8" max="8" width="7.4140625" customWidth="1"/>
    <col min="9" max="9" width="8.1640625" customWidth="1"/>
    <col min="10" max="10" width="10.75" customWidth="1"/>
    <col min="11" max="11" width="12.1640625" customWidth="1"/>
  </cols>
  <sheetData>
    <row r="2" spans="3:13" ht="34" x14ac:dyDescent="0.45">
      <c r="C2" s="1" t="s">
        <v>0</v>
      </c>
      <c r="D2" s="1" t="s">
        <v>3</v>
      </c>
      <c r="E2" s="1" t="s">
        <v>1</v>
      </c>
      <c r="F2" s="7" t="s">
        <v>5</v>
      </c>
      <c r="G2" s="1" t="s">
        <v>2</v>
      </c>
      <c r="H2" s="7" t="s">
        <v>7</v>
      </c>
      <c r="I2" s="7" t="s">
        <v>6</v>
      </c>
      <c r="J2" s="1" t="s">
        <v>4</v>
      </c>
      <c r="K2" s="1" t="s">
        <v>8</v>
      </c>
      <c r="L2" s="1"/>
      <c r="M2" s="1"/>
    </row>
    <row r="3" spans="3:13" x14ac:dyDescent="0.45">
      <c r="C3" s="2">
        <v>43869</v>
      </c>
      <c r="D3" s="1">
        <v>1701</v>
      </c>
      <c r="E3" s="1">
        <v>620</v>
      </c>
      <c r="F3" s="1">
        <v>24</v>
      </c>
      <c r="G3" s="1">
        <v>24</v>
      </c>
      <c r="H3" s="1"/>
      <c r="I3" s="1"/>
      <c r="J3" s="1"/>
      <c r="K3" s="4"/>
      <c r="L3" s="1"/>
      <c r="M3" s="1"/>
    </row>
    <row r="4" spans="3:13" x14ac:dyDescent="0.45">
      <c r="C4" s="2">
        <v>43870</v>
      </c>
      <c r="D4" s="1">
        <v>2340</v>
      </c>
      <c r="E4" s="1">
        <v>960</v>
      </c>
      <c r="F4" s="1">
        <v>1</v>
      </c>
      <c r="G4" s="1">
        <v>25</v>
      </c>
      <c r="H4" s="1"/>
      <c r="I4" s="1"/>
      <c r="J4" s="1"/>
      <c r="K4" s="4"/>
      <c r="L4" s="1"/>
      <c r="M4" s="1"/>
    </row>
    <row r="5" spans="3:13" x14ac:dyDescent="0.45">
      <c r="C5" s="2">
        <v>43872</v>
      </c>
      <c r="D5" s="1">
        <v>3629</v>
      </c>
      <c r="E5" s="1">
        <v>865</v>
      </c>
      <c r="F5" s="1">
        <v>3</v>
      </c>
      <c r="G5" s="1">
        <v>28</v>
      </c>
      <c r="H5" s="1"/>
      <c r="I5" s="1"/>
      <c r="J5" s="1"/>
      <c r="K5" s="4"/>
      <c r="L5" s="1"/>
      <c r="M5" s="1"/>
    </row>
    <row r="6" spans="3:13" x14ac:dyDescent="0.45">
      <c r="C6" s="2">
        <v>43873</v>
      </c>
      <c r="D6" s="1">
        <v>5074</v>
      </c>
      <c r="E6" s="1">
        <v>992</v>
      </c>
      <c r="F6" s="1">
        <v>0</v>
      </c>
      <c r="G6" s="1">
        <v>28</v>
      </c>
      <c r="H6" s="1"/>
      <c r="I6" s="1"/>
      <c r="J6" s="1"/>
      <c r="K6" s="4"/>
      <c r="L6" s="1"/>
      <c r="M6" s="1"/>
    </row>
    <row r="7" spans="3:13" x14ac:dyDescent="0.45">
      <c r="C7" s="2">
        <v>43874</v>
      </c>
      <c r="D7" s="3">
        <v>5099</v>
      </c>
      <c r="E7" s="1">
        <v>670</v>
      </c>
      <c r="F7" s="1">
        <v>0</v>
      </c>
      <c r="G7" s="1">
        <v>28</v>
      </c>
      <c r="H7" s="1"/>
      <c r="I7" s="1"/>
      <c r="J7" s="1"/>
      <c r="K7" s="5"/>
      <c r="L7" s="1"/>
      <c r="M7" s="1"/>
    </row>
    <row r="8" spans="3:13" x14ac:dyDescent="0.45">
      <c r="C8" s="2">
        <v>43875</v>
      </c>
      <c r="D8" s="3">
        <v>6134</v>
      </c>
      <c r="E8" s="1">
        <v>692</v>
      </c>
      <c r="F8" s="1">
        <v>0</v>
      </c>
      <c r="G8" s="1">
        <v>28</v>
      </c>
      <c r="H8" s="1"/>
      <c r="I8" s="1"/>
      <c r="J8" s="1"/>
      <c r="K8" s="5"/>
      <c r="L8" s="1"/>
      <c r="M8" s="1"/>
    </row>
    <row r="9" spans="3:13" x14ac:dyDescent="0.45">
      <c r="C9" s="2">
        <v>43876</v>
      </c>
      <c r="D9" s="3">
        <v>7519</v>
      </c>
      <c r="E9" s="1">
        <v>638</v>
      </c>
      <c r="F9" s="1">
        <v>0</v>
      </c>
      <c r="G9" s="1">
        <v>28</v>
      </c>
      <c r="H9" s="1"/>
      <c r="I9" s="1"/>
      <c r="J9" s="1"/>
      <c r="K9" s="5"/>
      <c r="L9" s="1"/>
      <c r="M9" s="1"/>
    </row>
    <row r="10" spans="3:13" x14ac:dyDescent="0.45">
      <c r="C10" s="2">
        <v>43877</v>
      </c>
      <c r="D10" s="3">
        <v>7919</v>
      </c>
      <c r="E10" s="1">
        <v>577</v>
      </c>
      <c r="F10" s="1">
        <v>1</v>
      </c>
      <c r="G10" s="1">
        <v>29</v>
      </c>
      <c r="H10" s="1"/>
      <c r="I10" s="1"/>
      <c r="J10" s="1"/>
      <c r="K10" s="5"/>
      <c r="L10" s="1"/>
      <c r="M10" s="1"/>
    </row>
    <row r="11" spans="3:13" x14ac:dyDescent="0.45">
      <c r="C11" s="2">
        <v>43878</v>
      </c>
      <c r="D11" s="3">
        <v>8171</v>
      </c>
      <c r="E11" s="1">
        <v>408</v>
      </c>
      <c r="F11" s="1">
        <v>1</v>
      </c>
      <c r="G11" s="1">
        <v>30</v>
      </c>
      <c r="H11" s="1"/>
      <c r="I11" s="1"/>
      <c r="J11" s="3">
        <v>7733</v>
      </c>
      <c r="K11" s="8">
        <f>$F11/$J11</f>
        <v>1.2931591878960301E-4</v>
      </c>
    </row>
    <row r="12" spans="3:13" x14ac:dyDescent="0.45">
      <c r="C12" s="2">
        <v>43879</v>
      </c>
      <c r="D12" s="3">
        <v>9265</v>
      </c>
      <c r="E12" s="1">
        <v>957</v>
      </c>
      <c r="F12" s="1">
        <v>1</v>
      </c>
      <c r="G12" s="1">
        <v>31</v>
      </c>
      <c r="H12" s="1"/>
      <c r="I12" s="1"/>
      <c r="J12" s="3">
        <v>8277</v>
      </c>
      <c r="K12" s="8">
        <f t="shared" ref="K12:K50" si="0">$F12/$J12</f>
        <v>1.2081672103419114E-4</v>
      </c>
    </row>
    <row r="13" spans="3:13" x14ac:dyDescent="0.45">
      <c r="C13" s="2">
        <v>43880</v>
      </c>
      <c r="D13" s="3">
        <v>10411</v>
      </c>
      <c r="E13" s="3">
        <v>1030</v>
      </c>
      <c r="F13" s="1">
        <v>15</v>
      </c>
      <c r="G13" s="1">
        <v>46</v>
      </c>
      <c r="H13" s="1"/>
      <c r="I13" s="1"/>
      <c r="J13" s="3">
        <v>9335</v>
      </c>
      <c r="K13" s="8">
        <f t="shared" si="0"/>
        <v>1.6068559185859668E-3</v>
      </c>
    </row>
    <row r="14" spans="3:13" x14ac:dyDescent="0.45">
      <c r="C14" s="2">
        <v>43881</v>
      </c>
      <c r="D14" s="3">
        <v>12161</v>
      </c>
      <c r="E14" s="3">
        <v>1633</v>
      </c>
      <c r="F14" s="1">
        <v>36</v>
      </c>
      <c r="G14" s="1">
        <v>82</v>
      </c>
      <c r="H14" s="1"/>
      <c r="I14" s="1"/>
      <c r="J14" s="3">
        <v>10446</v>
      </c>
      <c r="K14" s="8">
        <f t="shared" si="0"/>
        <v>3.4462952326249283E-3</v>
      </c>
    </row>
    <row r="15" spans="3:13" x14ac:dyDescent="0.45">
      <c r="C15" s="2">
        <v>43882</v>
      </c>
      <c r="D15" s="3">
        <v>14816</v>
      </c>
      <c r="E15" s="3">
        <v>2707</v>
      </c>
      <c r="F15" s="1">
        <f>$G15-$G14</f>
        <v>74</v>
      </c>
      <c r="G15" s="1">
        <v>156</v>
      </c>
      <c r="H15" s="1">
        <v>1</v>
      </c>
      <c r="I15" s="1">
        <v>1</v>
      </c>
      <c r="J15" s="3">
        <v>11953</v>
      </c>
      <c r="K15" s="8">
        <f t="shared" si="0"/>
        <v>6.1909144147912661E-3</v>
      </c>
    </row>
    <row r="16" spans="3:13" x14ac:dyDescent="0.45">
      <c r="C16" s="2">
        <v>43883</v>
      </c>
      <c r="D16" s="3">
        <v>19621</v>
      </c>
      <c r="E16" s="3">
        <v>5481</v>
      </c>
      <c r="F16" s="1">
        <f>$G16-$G15</f>
        <v>190</v>
      </c>
      <c r="G16" s="1">
        <v>346</v>
      </c>
      <c r="H16" s="1">
        <v>1</v>
      </c>
      <c r="I16" s="1">
        <v>2</v>
      </c>
      <c r="J16" s="3">
        <v>13794</v>
      </c>
      <c r="K16" s="8">
        <f t="shared" si="0"/>
        <v>1.3774104683195593E-2</v>
      </c>
    </row>
    <row r="17" spans="3:11" x14ac:dyDescent="0.45">
      <c r="C17" s="2">
        <v>43884</v>
      </c>
      <c r="D17" s="3">
        <v>22633</v>
      </c>
      <c r="E17" s="3">
        <v>6039</v>
      </c>
      <c r="F17" s="1">
        <f>$G17-$G16</f>
        <v>210</v>
      </c>
      <c r="G17" s="1">
        <v>556</v>
      </c>
      <c r="H17" s="1">
        <f>$I17-$I16</f>
        <v>2</v>
      </c>
      <c r="I17" s="1">
        <v>4</v>
      </c>
      <c r="J17" s="3">
        <v>16038</v>
      </c>
      <c r="K17" s="8">
        <f t="shared" si="0"/>
        <v>1.3093901982790871E-2</v>
      </c>
    </row>
    <row r="18" spans="3:11" x14ac:dyDescent="0.45">
      <c r="C18" s="2">
        <v>43885</v>
      </c>
      <c r="D18" s="3">
        <v>28615</v>
      </c>
      <c r="E18" s="3">
        <v>8725</v>
      </c>
      <c r="F18" s="1">
        <f>$G18-$G17</f>
        <v>207</v>
      </c>
      <c r="G18" s="1">
        <v>763</v>
      </c>
      <c r="H18" s="1">
        <f>$I18-$I17</f>
        <v>3</v>
      </c>
      <c r="I18" s="1">
        <v>7</v>
      </c>
      <c r="J18" s="3">
        <v>19127</v>
      </c>
      <c r="K18" s="8">
        <f t="shared" si="0"/>
        <v>1.082239765776128E-2</v>
      </c>
    </row>
    <row r="19" spans="3:11" x14ac:dyDescent="0.45">
      <c r="C19" s="2">
        <v>43886</v>
      </c>
      <c r="D19" s="3">
        <v>36716</v>
      </c>
      <c r="E19" s="3">
        <v>13273</v>
      </c>
      <c r="F19" s="1">
        <f>$G19-$G18</f>
        <v>130</v>
      </c>
      <c r="G19" s="1">
        <v>893</v>
      </c>
      <c r="H19" s="1">
        <f t="shared" ref="H19:H50" si="1">$I19-$I18</f>
        <v>1</v>
      </c>
      <c r="I19" s="1">
        <v>8</v>
      </c>
      <c r="J19" s="3">
        <v>22550</v>
      </c>
      <c r="K19" s="8">
        <f t="shared" si="0"/>
        <v>5.7649667405764967E-3</v>
      </c>
    </row>
    <row r="20" spans="3:11" x14ac:dyDescent="0.45">
      <c r="C20" s="2">
        <v>43887</v>
      </c>
      <c r="D20" s="3">
        <v>46127</v>
      </c>
      <c r="E20" s="3">
        <v>16734</v>
      </c>
      <c r="F20" s="1">
        <f>$G20-$G19</f>
        <v>253</v>
      </c>
      <c r="G20" s="3">
        <v>1146</v>
      </c>
      <c r="H20" s="1">
        <f t="shared" si="1"/>
        <v>3</v>
      </c>
      <c r="I20" s="1">
        <v>11</v>
      </c>
      <c r="J20" s="3">
        <v>28247</v>
      </c>
      <c r="K20" s="8">
        <f t="shared" si="0"/>
        <v>8.9567033667292094E-3</v>
      </c>
    </row>
    <row r="21" spans="3:11" x14ac:dyDescent="0.45">
      <c r="C21" s="2">
        <v>43888</v>
      </c>
      <c r="D21" s="3">
        <v>57990</v>
      </c>
      <c r="E21" s="3">
        <v>21097</v>
      </c>
      <c r="F21" s="1">
        <f t="shared" ref="F21:F50" si="2">$G21-$G20</f>
        <v>449</v>
      </c>
      <c r="G21" s="3">
        <v>1595</v>
      </c>
      <c r="H21" s="1">
        <f t="shared" si="1"/>
        <v>1</v>
      </c>
      <c r="I21" s="1">
        <v>12</v>
      </c>
      <c r="J21" s="3">
        <v>35298</v>
      </c>
      <c r="K21" s="8">
        <f t="shared" si="0"/>
        <v>1.2720267437248569E-2</v>
      </c>
    </row>
    <row r="22" spans="3:11" x14ac:dyDescent="0.45">
      <c r="C22" s="2">
        <v>43889</v>
      </c>
      <c r="D22" s="3">
        <v>70940</v>
      </c>
      <c r="E22" s="3">
        <v>24751</v>
      </c>
      <c r="F22" s="1">
        <f t="shared" si="2"/>
        <v>427</v>
      </c>
      <c r="G22" s="3">
        <v>2022</v>
      </c>
      <c r="H22" s="1">
        <f t="shared" si="1"/>
        <v>1</v>
      </c>
      <c r="I22" s="1">
        <v>13</v>
      </c>
      <c r="J22" s="3">
        <v>44167</v>
      </c>
      <c r="K22" s="8">
        <f t="shared" si="0"/>
        <v>9.6678515633844275E-3</v>
      </c>
    </row>
    <row r="23" spans="3:11" x14ac:dyDescent="0.45">
      <c r="C23" s="2">
        <v>43890</v>
      </c>
      <c r="D23" s="3">
        <v>85693</v>
      </c>
      <c r="E23" s="3">
        <v>29154</v>
      </c>
      <c r="F23" s="1">
        <f t="shared" si="2"/>
        <v>909</v>
      </c>
      <c r="G23" s="3">
        <v>2931</v>
      </c>
      <c r="H23" s="1">
        <f t="shared" si="1"/>
        <v>3</v>
      </c>
      <c r="I23" s="1">
        <v>16</v>
      </c>
      <c r="J23" s="3">
        <v>53608</v>
      </c>
      <c r="K23" s="8">
        <f t="shared" si="0"/>
        <v>1.6956424414266529E-2</v>
      </c>
    </row>
    <row r="24" spans="3:11" x14ac:dyDescent="0.45">
      <c r="C24" s="2">
        <v>43891</v>
      </c>
      <c r="D24" s="3">
        <v>96985</v>
      </c>
      <c r="E24" s="3">
        <v>32422</v>
      </c>
      <c r="F24" s="1">
        <f t="shared" si="2"/>
        <v>595</v>
      </c>
      <c r="G24" s="3">
        <v>3526</v>
      </c>
      <c r="H24" s="1">
        <f t="shared" si="1"/>
        <v>1</v>
      </c>
      <c r="I24" s="1">
        <v>17</v>
      </c>
      <c r="J24" s="3">
        <v>61037</v>
      </c>
      <c r="K24" s="8">
        <f t="shared" si="0"/>
        <v>9.748185526811606E-3</v>
      </c>
    </row>
    <row r="25" spans="3:11" x14ac:dyDescent="0.45">
      <c r="C25" s="2">
        <v>43892</v>
      </c>
      <c r="D25" s="3">
        <v>109591</v>
      </c>
      <c r="E25" s="3">
        <v>33799</v>
      </c>
      <c r="F25" s="1">
        <f t="shared" si="2"/>
        <v>686</v>
      </c>
      <c r="G25" s="3">
        <v>4212</v>
      </c>
      <c r="H25" s="1">
        <f t="shared" si="1"/>
        <v>5</v>
      </c>
      <c r="I25" s="1">
        <v>22</v>
      </c>
      <c r="J25" s="3">
        <v>71580</v>
      </c>
      <c r="K25" s="8">
        <f t="shared" si="0"/>
        <v>9.5836825929030457E-3</v>
      </c>
    </row>
    <row r="26" spans="3:11" x14ac:dyDescent="0.45">
      <c r="C26" s="2">
        <v>43893</v>
      </c>
      <c r="D26" s="3">
        <v>125851</v>
      </c>
      <c r="E26" s="3">
        <v>35555</v>
      </c>
      <c r="F26" s="1">
        <f t="shared" si="2"/>
        <v>600</v>
      </c>
      <c r="G26" s="3">
        <v>4812</v>
      </c>
      <c r="H26" s="1">
        <f t="shared" si="1"/>
        <v>6</v>
      </c>
      <c r="I26" s="1">
        <v>28</v>
      </c>
      <c r="J26" s="3">
        <v>85484</v>
      </c>
      <c r="K26" s="8">
        <f t="shared" si="0"/>
        <v>7.0188573300266717E-3</v>
      </c>
    </row>
    <row r="27" spans="3:11" x14ac:dyDescent="0.45">
      <c r="C27" s="2">
        <v>43894</v>
      </c>
      <c r="D27" s="3">
        <v>136707</v>
      </c>
      <c r="E27" s="3">
        <v>28414</v>
      </c>
      <c r="F27" s="1">
        <f t="shared" si="2"/>
        <v>516</v>
      </c>
      <c r="G27" s="3">
        <v>5328</v>
      </c>
      <c r="H27" s="1">
        <f t="shared" si="1"/>
        <v>4</v>
      </c>
      <c r="I27" s="1">
        <v>32</v>
      </c>
      <c r="J27" s="3">
        <v>102965</v>
      </c>
      <c r="K27" s="8">
        <f t="shared" si="0"/>
        <v>5.011411644733647E-3</v>
      </c>
    </row>
    <row r="28" spans="3:11" x14ac:dyDescent="0.45">
      <c r="C28" s="2">
        <v>43895</v>
      </c>
      <c r="D28" s="3">
        <v>146541</v>
      </c>
      <c r="E28" s="3">
        <v>21810</v>
      </c>
      <c r="F28" s="1">
        <f t="shared" si="2"/>
        <v>438</v>
      </c>
      <c r="G28" s="3">
        <v>5766</v>
      </c>
      <c r="H28" s="1">
        <f t="shared" si="1"/>
        <v>3</v>
      </c>
      <c r="I28" s="1">
        <v>35</v>
      </c>
      <c r="J28" s="3">
        <v>118965</v>
      </c>
      <c r="K28" s="8">
        <f t="shared" si="0"/>
        <v>3.6817551380658176E-3</v>
      </c>
    </row>
    <row r="29" spans="3:11" x14ac:dyDescent="0.45">
      <c r="C29" s="2">
        <v>43896</v>
      </c>
      <c r="D29" s="3">
        <v>164740</v>
      </c>
      <c r="E29" s="3">
        <v>21832</v>
      </c>
      <c r="F29" s="1">
        <f t="shared" si="2"/>
        <v>518</v>
      </c>
      <c r="G29" s="3">
        <v>6284</v>
      </c>
      <c r="H29" s="1">
        <f t="shared" si="1"/>
        <v>7</v>
      </c>
      <c r="I29" s="1">
        <v>42</v>
      </c>
      <c r="J29" s="3">
        <v>136624</v>
      </c>
      <c r="K29" s="8">
        <f t="shared" si="0"/>
        <v>3.7914275676308703E-3</v>
      </c>
    </row>
    <row r="30" spans="3:11" x14ac:dyDescent="0.45">
      <c r="C30" s="2">
        <v>43897</v>
      </c>
      <c r="D30" s="3">
        <v>178189</v>
      </c>
      <c r="E30" s="3">
        <v>19620</v>
      </c>
      <c r="F30" s="1">
        <f t="shared" si="2"/>
        <v>483</v>
      </c>
      <c r="G30" s="3">
        <v>6767</v>
      </c>
      <c r="H30" s="1">
        <f t="shared" si="1"/>
        <v>2</v>
      </c>
      <c r="I30" s="1">
        <v>44</v>
      </c>
      <c r="J30" s="3">
        <v>151802</v>
      </c>
      <c r="K30" s="8">
        <f t="shared" si="0"/>
        <v>3.1817762611823295E-3</v>
      </c>
    </row>
    <row r="31" spans="3:11" x14ac:dyDescent="0.45">
      <c r="C31" s="2">
        <v>43898</v>
      </c>
      <c r="D31" s="3">
        <v>188518</v>
      </c>
      <c r="E31" s="3">
        <v>19376</v>
      </c>
      <c r="F31" s="1">
        <f t="shared" si="2"/>
        <v>367</v>
      </c>
      <c r="G31" s="3">
        <v>7134</v>
      </c>
      <c r="H31" s="1">
        <f t="shared" si="1"/>
        <v>6</v>
      </c>
      <c r="I31" s="1">
        <v>50</v>
      </c>
      <c r="J31" s="3">
        <v>162008</v>
      </c>
      <c r="K31" s="8">
        <f t="shared" si="0"/>
        <v>2.2653202310996988E-3</v>
      </c>
    </row>
    <row r="32" spans="3:11" x14ac:dyDescent="0.45">
      <c r="C32" s="2">
        <v>43899</v>
      </c>
      <c r="D32" s="3">
        <v>196618</v>
      </c>
      <c r="E32" s="3">
        <v>17458</v>
      </c>
      <c r="F32" s="1">
        <f t="shared" si="2"/>
        <v>248</v>
      </c>
      <c r="G32" s="3">
        <v>7382</v>
      </c>
      <c r="H32" s="1">
        <f t="shared" si="1"/>
        <v>1</v>
      </c>
      <c r="I32" s="1">
        <v>51</v>
      </c>
      <c r="J32" s="3">
        <v>171778</v>
      </c>
      <c r="K32" s="8">
        <f t="shared" si="0"/>
        <v>1.4437238761657487E-3</v>
      </c>
    </row>
    <row r="33" spans="3:11" x14ac:dyDescent="0.45">
      <c r="C33" s="2">
        <v>43900</v>
      </c>
      <c r="D33" s="3">
        <v>210144</v>
      </c>
      <c r="E33" s="3">
        <v>18452</v>
      </c>
      <c r="F33" s="1">
        <f t="shared" si="2"/>
        <v>131</v>
      </c>
      <c r="G33" s="3">
        <v>7513</v>
      </c>
      <c r="H33" s="1">
        <f t="shared" si="1"/>
        <v>3</v>
      </c>
      <c r="I33" s="1">
        <v>54</v>
      </c>
      <c r="J33" s="3">
        <v>184179</v>
      </c>
      <c r="K33" s="8">
        <f t="shared" si="0"/>
        <v>7.1126458499611793E-4</v>
      </c>
    </row>
    <row r="34" spans="3:11" x14ac:dyDescent="0.45">
      <c r="C34" s="2">
        <v>43901</v>
      </c>
      <c r="D34" s="3">
        <v>222395</v>
      </c>
      <c r="E34" s="3">
        <v>18540</v>
      </c>
      <c r="F34" s="1">
        <f t="shared" si="2"/>
        <v>242</v>
      </c>
      <c r="G34" s="3">
        <v>7755</v>
      </c>
      <c r="H34" s="1">
        <f t="shared" si="1"/>
        <v>6</v>
      </c>
      <c r="I34" s="1">
        <v>60</v>
      </c>
      <c r="J34" s="3">
        <v>196100</v>
      </c>
      <c r="K34" s="8">
        <f t="shared" si="0"/>
        <v>1.2340642529321774E-3</v>
      </c>
    </row>
    <row r="35" spans="3:11" x14ac:dyDescent="0.45">
      <c r="C35" s="2">
        <v>43902</v>
      </c>
      <c r="D35" s="3">
        <v>234998</v>
      </c>
      <c r="E35" s="3">
        <v>17727</v>
      </c>
      <c r="F35" s="1">
        <f t="shared" si="2"/>
        <v>114</v>
      </c>
      <c r="G35" s="3">
        <v>7869</v>
      </c>
      <c r="H35" s="1">
        <f t="shared" si="1"/>
        <v>6</v>
      </c>
      <c r="I35" s="1">
        <v>66</v>
      </c>
      <c r="J35" s="3">
        <v>209402</v>
      </c>
      <c r="K35" s="8">
        <f t="shared" si="0"/>
        <v>5.4440740776114842E-4</v>
      </c>
    </row>
    <row r="36" spans="3:11" x14ac:dyDescent="0.45">
      <c r="C36" s="2">
        <v>43903</v>
      </c>
      <c r="D36" s="3">
        <v>248647</v>
      </c>
      <c r="E36" s="3">
        <v>17940</v>
      </c>
      <c r="F36" s="1">
        <f t="shared" si="2"/>
        <v>110</v>
      </c>
      <c r="G36" s="3">
        <v>7979</v>
      </c>
      <c r="H36" s="1">
        <f t="shared" si="1"/>
        <v>1</v>
      </c>
      <c r="I36" s="1">
        <v>67</v>
      </c>
      <c r="J36" s="3">
        <v>222728</v>
      </c>
      <c r="K36" s="8">
        <f t="shared" si="0"/>
        <v>4.9387593836428293E-4</v>
      </c>
    </row>
    <row r="37" spans="3:11" x14ac:dyDescent="0.45">
      <c r="C37" s="2">
        <v>43904</v>
      </c>
      <c r="D37" s="3">
        <v>261335</v>
      </c>
      <c r="E37" s="3">
        <v>17634</v>
      </c>
      <c r="F37" s="1">
        <f t="shared" si="2"/>
        <v>107</v>
      </c>
      <c r="G37" s="3">
        <v>8086</v>
      </c>
      <c r="H37" s="1">
        <f t="shared" si="1"/>
        <v>5</v>
      </c>
      <c r="I37" s="1">
        <v>72</v>
      </c>
      <c r="J37" s="3">
        <v>235615</v>
      </c>
      <c r="K37" s="8">
        <f t="shared" si="0"/>
        <v>4.5413067928612357E-4</v>
      </c>
    </row>
    <row r="38" spans="3:11" x14ac:dyDescent="0.45">
      <c r="C38" s="2">
        <v>43905</v>
      </c>
      <c r="D38" s="3">
        <v>268212</v>
      </c>
      <c r="E38" s="3">
        <v>16272</v>
      </c>
      <c r="F38" s="1">
        <f t="shared" si="2"/>
        <v>76</v>
      </c>
      <c r="G38" s="3">
        <v>8162</v>
      </c>
      <c r="H38" s="1">
        <f t="shared" si="1"/>
        <v>3</v>
      </c>
      <c r="I38" s="1">
        <v>75</v>
      </c>
      <c r="J38" s="3">
        <v>243778</v>
      </c>
      <c r="K38" s="8">
        <f t="shared" si="0"/>
        <v>3.117590594721427E-4</v>
      </c>
    </row>
    <row r="39" spans="3:11" x14ac:dyDescent="0.45">
      <c r="C39" s="2">
        <v>43906</v>
      </c>
      <c r="D39" s="3">
        <v>274504</v>
      </c>
      <c r="E39" s="3">
        <v>14971</v>
      </c>
      <c r="F39" s="1">
        <f t="shared" si="2"/>
        <v>74</v>
      </c>
      <c r="G39" s="3">
        <v>8236</v>
      </c>
      <c r="H39" s="1">
        <f t="shared" si="1"/>
        <v>0</v>
      </c>
      <c r="I39" s="1">
        <v>75</v>
      </c>
      <c r="J39" s="3">
        <v>251297</v>
      </c>
      <c r="K39" s="8">
        <f t="shared" si="0"/>
        <v>2.9447227782265604E-4</v>
      </c>
    </row>
    <row r="40" spans="3:11" x14ac:dyDescent="0.45">
      <c r="C40" s="2">
        <v>43907</v>
      </c>
      <c r="D40" s="3">
        <v>286716</v>
      </c>
      <c r="E40" s="3">
        <v>17291</v>
      </c>
      <c r="F40" s="1">
        <f t="shared" si="2"/>
        <v>84</v>
      </c>
      <c r="G40" s="3">
        <v>8320</v>
      </c>
      <c r="H40" s="1">
        <f t="shared" si="1"/>
        <v>6</v>
      </c>
      <c r="I40" s="1">
        <v>81</v>
      </c>
      <c r="J40" s="3">
        <v>261105</v>
      </c>
      <c r="K40" s="8">
        <f t="shared" si="0"/>
        <v>3.2170965703452633E-4</v>
      </c>
    </row>
    <row r="41" spans="3:11" x14ac:dyDescent="0.45">
      <c r="C41" s="2">
        <v>43908</v>
      </c>
      <c r="D41" s="3">
        <v>295647</v>
      </c>
      <c r="E41" s="3">
        <v>16346</v>
      </c>
      <c r="F41" s="1">
        <f t="shared" si="2"/>
        <v>93</v>
      </c>
      <c r="G41" s="3">
        <v>8413</v>
      </c>
      <c r="H41" s="1">
        <f t="shared" si="1"/>
        <v>3</v>
      </c>
      <c r="I41" s="1">
        <v>84</v>
      </c>
      <c r="J41" s="3">
        <v>270888</v>
      </c>
      <c r="K41" s="8">
        <f t="shared" si="0"/>
        <v>3.433153185080181E-4</v>
      </c>
    </row>
    <row r="42" spans="3:11" x14ac:dyDescent="0.45">
      <c r="C42" s="2">
        <v>43909</v>
      </c>
      <c r="D42" s="3">
        <v>307024</v>
      </c>
      <c r="E42" s="3">
        <v>15904</v>
      </c>
      <c r="F42" s="1">
        <f t="shared" si="2"/>
        <v>152</v>
      </c>
      <c r="G42" s="3">
        <v>8565</v>
      </c>
      <c r="H42" s="1">
        <f t="shared" si="1"/>
        <v>7</v>
      </c>
      <c r="I42" s="1">
        <v>91</v>
      </c>
      <c r="J42" s="3">
        <v>282555</v>
      </c>
      <c r="K42" s="8">
        <f t="shared" si="0"/>
        <v>5.3794836403532056E-4</v>
      </c>
    </row>
    <row r="43" spans="3:11" x14ac:dyDescent="0.45">
      <c r="C43" s="1"/>
      <c r="D43" s="1"/>
      <c r="E43" s="1"/>
      <c r="F43" s="1"/>
      <c r="G43" s="1"/>
      <c r="H43" s="1"/>
      <c r="I43" s="1"/>
      <c r="J43" s="1"/>
      <c r="K43" s="5"/>
    </row>
    <row r="44" spans="3:11" x14ac:dyDescent="0.45">
      <c r="C44" s="1"/>
      <c r="D44" s="1"/>
      <c r="E44" s="1"/>
      <c r="F44" s="1"/>
      <c r="G44" s="1"/>
      <c r="H44" s="1"/>
      <c r="I44" s="1"/>
      <c r="J44" s="1"/>
      <c r="K44" s="5"/>
    </row>
    <row r="45" spans="3:11" x14ac:dyDescent="0.45">
      <c r="C45" s="1"/>
      <c r="D45" s="1"/>
      <c r="E45" s="1"/>
      <c r="F45" s="1"/>
      <c r="G45" s="1"/>
      <c r="H45" s="1"/>
      <c r="I45" s="1"/>
      <c r="J45" s="1"/>
      <c r="K45" s="5"/>
    </row>
    <row r="46" spans="3:11" x14ac:dyDescent="0.45">
      <c r="C46" s="1"/>
      <c r="D46" s="1"/>
      <c r="E46" s="1"/>
      <c r="F46" s="1"/>
      <c r="G46" s="1"/>
      <c r="H46" s="1"/>
      <c r="I46" s="1"/>
      <c r="J46" s="1"/>
      <c r="K46" s="5"/>
    </row>
    <row r="47" spans="3:11" x14ac:dyDescent="0.45">
      <c r="C47" s="1"/>
      <c r="D47" s="1"/>
      <c r="E47" s="1"/>
      <c r="F47" s="1"/>
      <c r="G47" s="1"/>
      <c r="H47" s="1"/>
      <c r="I47" s="1"/>
      <c r="J47" s="1"/>
      <c r="K47" s="5"/>
    </row>
    <row r="48" spans="3:11" x14ac:dyDescent="0.45">
      <c r="C48" s="1"/>
      <c r="D48" s="1"/>
      <c r="E48" s="1"/>
      <c r="F48" s="1"/>
      <c r="G48" s="1"/>
      <c r="H48" s="1"/>
      <c r="I48" s="1"/>
      <c r="J48" s="1"/>
      <c r="K48" s="5"/>
    </row>
    <row r="49" spans="3:11" x14ac:dyDescent="0.45">
      <c r="C49" s="1"/>
      <c r="D49" s="1"/>
      <c r="E49" s="1"/>
      <c r="F49" s="1"/>
      <c r="G49" s="1"/>
      <c r="H49" s="1"/>
      <c r="I49" s="1"/>
      <c r="J49" s="1"/>
      <c r="K49" s="5"/>
    </row>
    <row r="50" spans="3:11" x14ac:dyDescent="0.45">
      <c r="C50" s="1"/>
      <c r="D50" s="1"/>
      <c r="E50" s="1"/>
      <c r="F50" s="1"/>
      <c r="G50" s="1"/>
      <c r="H50" s="1"/>
      <c r="I50" s="1"/>
      <c r="J50" s="1"/>
      <c r="K50" s="5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116FB-AA96-4121-9BDC-3544CD6E5FC6}">
  <dimension ref="C2:O83"/>
  <sheetViews>
    <sheetView topLeftCell="B1" zoomScale="85" zoomScaleNormal="85" workbookViewId="0">
      <pane xSplit="1" ySplit="2" topLeftCell="C57" activePane="bottomRight" state="frozen"/>
      <selection activeCell="B1" sqref="B1"/>
      <selection pane="topRight" activeCell="C1" sqref="C1"/>
      <selection pane="bottomLeft" activeCell="B3" sqref="B3"/>
      <selection pane="bottomRight" activeCell="E17" sqref="E17"/>
    </sheetView>
  </sheetViews>
  <sheetFormatPr defaultRowHeight="17" x14ac:dyDescent="0.45"/>
  <cols>
    <col min="1" max="1" width="3.75" customWidth="1"/>
    <col min="2" max="2" width="2.83203125" customWidth="1"/>
    <col min="3" max="4" width="13.5" customWidth="1"/>
    <col min="5" max="5" width="11.83203125" customWidth="1"/>
    <col min="6" max="6" width="10.75" customWidth="1"/>
    <col min="7" max="8" width="13.1640625" customWidth="1"/>
    <col min="9" max="9" width="7.4140625" customWidth="1"/>
    <col min="10" max="11" width="8.1640625" customWidth="1"/>
    <col min="12" max="12" width="10.75" customWidth="1"/>
    <col min="13" max="13" width="12.1640625" customWidth="1"/>
  </cols>
  <sheetData>
    <row r="2" spans="3:15" ht="34" x14ac:dyDescent="0.45">
      <c r="C2" s="1" t="s">
        <v>0</v>
      </c>
      <c r="D2" s="1" t="s">
        <v>3</v>
      </c>
      <c r="E2" s="1" t="s">
        <v>1</v>
      </c>
      <c r="F2" s="7" t="s">
        <v>5</v>
      </c>
      <c r="G2" s="7" t="s">
        <v>12</v>
      </c>
      <c r="H2" s="7" t="s">
        <v>13</v>
      </c>
      <c r="I2" s="7" t="s">
        <v>7</v>
      </c>
      <c r="J2" s="7" t="s">
        <v>6</v>
      </c>
      <c r="K2" s="7" t="s">
        <v>11</v>
      </c>
      <c r="L2" s="1" t="s">
        <v>4</v>
      </c>
      <c r="M2" s="1" t="s">
        <v>8</v>
      </c>
      <c r="N2" s="7" t="s">
        <v>10</v>
      </c>
      <c r="O2" s="7" t="s">
        <v>9</v>
      </c>
    </row>
    <row r="3" spans="3:15" x14ac:dyDescent="0.45">
      <c r="C3" s="2">
        <v>44025</v>
      </c>
      <c r="D3" s="3"/>
      <c r="E3" s="3">
        <v>21845</v>
      </c>
      <c r="F3" s="1"/>
      <c r="G3" s="3">
        <v>13479</v>
      </c>
      <c r="H3" s="3">
        <f t="shared" ref="H3:H12" si="0">$G3+$J3</f>
        <v>13768</v>
      </c>
      <c r="I3" s="1"/>
      <c r="J3" s="1">
        <v>289</v>
      </c>
      <c r="K3" s="4">
        <f t="shared" ref="K3:K17" si="1">$J3/$H3</f>
        <v>2.0990703079604881E-2</v>
      </c>
      <c r="L3" s="3">
        <v>1372988</v>
      </c>
      <c r="M3" s="8">
        <f t="shared" ref="M3:M46" si="2">$F3/$L3</f>
        <v>0</v>
      </c>
      <c r="N3" s="1"/>
      <c r="O3" s="1"/>
    </row>
    <row r="4" spans="3:15" x14ac:dyDescent="0.45">
      <c r="C4" s="2">
        <v>44026</v>
      </c>
      <c r="D4" s="3"/>
      <c r="E4" s="3">
        <v>24289</v>
      </c>
      <c r="F4" s="1"/>
      <c r="G4" s="3">
        <v>13512</v>
      </c>
      <c r="H4" s="3">
        <f t="shared" si="0"/>
        <v>13801</v>
      </c>
      <c r="I4" s="1"/>
      <c r="J4" s="1">
        <v>289</v>
      </c>
      <c r="K4" s="4">
        <f t="shared" si="1"/>
        <v>2.0940511557133543E-2</v>
      </c>
      <c r="L4" s="3">
        <v>1382815</v>
      </c>
      <c r="M4" s="8">
        <f t="shared" si="2"/>
        <v>0</v>
      </c>
      <c r="N4" s="1"/>
      <c r="O4" s="1"/>
    </row>
    <row r="5" spans="3:15" x14ac:dyDescent="0.45">
      <c r="C5" s="2">
        <v>44027</v>
      </c>
      <c r="D5" s="3">
        <v>1431316</v>
      </c>
      <c r="E5" s="3">
        <v>23297</v>
      </c>
      <c r="F5" s="1">
        <f t="shared" ref="F5:F45" si="3">$G5-$G4</f>
        <v>39</v>
      </c>
      <c r="G5" s="3">
        <v>13551</v>
      </c>
      <c r="H5" s="3">
        <f t="shared" si="0"/>
        <v>13840</v>
      </c>
      <c r="I5" s="1">
        <f t="shared" ref="I5:I46" si="4">$J5-$J4</f>
        <v>0</v>
      </c>
      <c r="J5" s="1">
        <v>289</v>
      </c>
      <c r="K5" s="4">
        <f t="shared" si="1"/>
        <v>2.088150289017341E-2</v>
      </c>
      <c r="L5" s="3">
        <v>1394468</v>
      </c>
      <c r="M5" s="8">
        <f t="shared" si="2"/>
        <v>2.7967655048376871E-5</v>
      </c>
      <c r="N5" s="1"/>
      <c r="O5" s="1"/>
    </row>
    <row r="6" spans="3:15" x14ac:dyDescent="0.45">
      <c r="C6" s="2">
        <v>44028</v>
      </c>
      <c r="D6" s="3">
        <v>1441348</v>
      </c>
      <c r="E6" s="3">
        <v>23404</v>
      </c>
      <c r="F6" s="1">
        <f t="shared" si="3"/>
        <v>61</v>
      </c>
      <c r="G6" s="3">
        <v>13612</v>
      </c>
      <c r="H6" s="3">
        <f t="shared" si="0"/>
        <v>13903</v>
      </c>
      <c r="I6" s="1">
        <f t="shared" si="4"/>
        <v>2</v>
      </c>
      <c r="J6" s="1">
        <v>291</v>
      </c>
      <c r="K6" s="4">
        <f t="shared" si="1"/>
        <v>2.0930734373876141E-2</v>
      </c>
      <c r="L6" s="3">
        <v>1404332</v>
      </c>
      <c r="M6" s="8">
        <f t="shared" si="2"/>
        <v>4.3437022014737253E-5</v>
      </c>
      <c r="N6" s="1"/>
      <c r="O6" s="1"/>
    </row>
    <row r="7" spans="3:15" x14ac:dyDescent="0.45">
      <c r="C7" s="2">
        <v>44029</v>
      </c>
      <c r="D7" s="3">
        <v>1451017</v>
      </c>
      <c r="E7" s="3">
        <v>23110</v>
      </c>
      <c r="F7" s="1">
        <f t="shared" si="3"/>
        <v>60</v>
      </c>
      <c r="G7" s="3">
        <v>13672</v>
      </c>
      <c r="H7" s="3">
        <f t="shared" si="0"/>
        <v>13965</v>
      </c>
      <c r="I7" s="1">
        <f t="shared" si="4"/>
        <v>2</v>
      </c>
      <c r="J7" s="1">
        <v>293</v>
      </c>
      <c r="K7" s="4">
        <f t="shared" si="1"/>
        <v>2.0981023988542787E-2</v>
      </c>
      <c r="L7" s="3">
        <v>1414235</v>
      </c>
      <c r="M7" s="8">
        <f t="shared" si="2"/>
        <v>4.2425763752134549E-5</v>
      </c>
      <c r="N7" s="1"/>
      <c r="O7" s="1"/>
    </row>
    <row r="8" spans="3:15" x14ac:dyDescent="0.45">
      <c r="C8" s="2">
        <v>44030</v>
      </c>
      <c r="D8" s="3">
        <v>1460204</v>
      </c>
      <c r="E8" s="3">
        <v>22923</v>
      </c>
      <c r="F8" s="1">
        <f t="shared" si="3"/>
        <v>39</v>
      </c>
      <c r="G8" s="3">
        <v>13711</v>
      </c>
      <c r="H8" s="3">
        <f t="shared" si="0"/>
        <v>14005</v>
      </c>
      <c r="I8" s="1">
        <f t="shared" si="4"/>
        <v>1</v>
      </c>
      <c r="J8" s="1">
        <v>294</v>
      </c>
      <c r="K8" s="4">
        <f t="shared" si="1"/>
        <v>2.0992502677615137E-2</v>
      </c>
      <c r="L8" s="3">
        <v>1423570</v>
      </c>
      <c r="M8" s="8">
        <f t="shared" si="2"/>
        <v>2.7395913091734161E-5</v>
      </c>
      <c r="N8" s="1"/>
      <c r="O8" s="1"/>
    </row>
    <row r="9" spans="3:15" x14ac:dyDescent="0.45">
      <c r="C9" s="2">
        <v>44031</v>
      </c>
      <c r="D9" s="3"/>
      <c r="E9" s="1"/>
      <c r="F9" s="1">
        <f t="shared" si="3"/>
        <v>-261</v>
      </c>
      <c r="G9" s="1">
        <f>12556+894</f>
        <v>13450</v>
      </c>
      <c r="H9" s="3">
        <f t="shared" si="0"/>
        <v>13745</v>
      </c>
      <c r="I9" s="1">
        <f t="shared" si="4"/>
        <v>1</v>
      </c>
      <c r="J9" s="1">
        <v>295</v>
      </c>
      <c r="K9" s="4">
        <f t="shared" si="1"/>
        <v>2.1462349945434705E-2</v>
      </c>
      <c r="L9" s="1"/>
      <c r="M9" s="8" t="e">
        <f t="shared" si="2"/>
        <v>#DIV/0!</v>
      </c>
      <c r="N9" s="1"/>
      <c r="O9" s="1"/>
    </row>
    <row r="10" spans="3:15" x14ac:dyDescent="0.45">
      <c r="C10" s="2">
        <v>44032</v>
      </c>
      <c r="D10" s="3"/>
      <c r="E10" s="1"/>
      <c r="F10" s="1">
        <f t="shared" si="3"/>
        <v>25</v>
      </c>
      <c r="G10" s="1">
        <f>12572+903</f>
        <v>13475</v>
      </c>
      <c r="H10" s="3">
        <f t="shared" si="0"/>
        <v>13771</v>
      </c>
      <c r="I10" s="1">
        <f t="shared" si="4"/>
        <v>1</v>
      </c>
      <c r="J10" s="1">
        <v>296</v>
      </c>
      <c r="K10" s="4">
        <f t="shared" si="1"/>
        <v>2.1494444847868711E-2</v>
      </c>
      <c r="L10" s="1"/>
      <c r="M10" s="8" t="e">
        <f t="shared" si="2"/>
        <v>#DIV/0!</v>
      </c>
      <c r="N10" s="1"/>
      <c r="O10" s="1"/>
    </row>
    <row r="11" spans="3:15" x14ac:dyDescent="0.45">
      <c r="C11" s="2">
        <v>44033</v>
      </c>
      <c r="D11" s="3"/>
      <c r="E11" s="1"/>
      <c r="F11" s="1">
        <f t="shared" si="3"/>
        <v>0</v>
      </c>
      <c r="G11" s="1">
        <f>12572+903</f>
        <v>13475</v>
      </c>
      <c r="H11" s="3">
        <f t="shared" si="0"/>
        <v>13771</v>
      </c>
      <c r="I11" s="1">
        <f t="shared" si="4"/>
        <v>0</v>
      </c>
      <c r="J11" s="1">
        <v>296</v>
      </c>
      <c r="K11" s="4">
        <f t="shared" si="1"/>
        <v>2.1494444847868711E-2</v>
      </c>
      <c r="L11" s="3"/>
      <c r="M11" s="8" t="e">
        <f t="shared" si="2"/>
        <v>#DIV/0!</v>
      </c>
    </row>
    <row r="12" spans="3:15" x14ac:dyDescent="0.45">
      <c r="C12" s="2">
        <v>44034</v>
      </c>
      <c r="D12" s="3"/>
      <c r="E12" s="1"/>
      <c r="F12" s="1">
        <f t="shared" si="3"/>
        <v>107</v>
      </c>
      <c r="G12" s="1">
        <f>12698+884</f>
        <v>13582</v>
      </c>
      <c r="H12" s="3">
        <f t="shared" si="0"/>
        <v>13879</v>
      </c>
      <c r="I12" s="1">
        <f t="shared" si="4"/>
        <v>1</v>
      </c>
      <c r="J12" s="1">
        <v>297</v>
      </c>
      <c r="K12" s="4">
        <f t="shared" si="1"/>
        <v>2.1399236256214423E-2</v>
      </c>
      <c r="L12" s="3"/>
      <c r="M12" s="8" t="e">
        <f t="shared" si="2"/>
        <v>#DIV/0!</v>
      </c>
    </row>
    <row r="13" spans="3:15" x14ac:dyDescent="0.45">
      <c r="C13" s="2">
        <v>44035</v>
      </c>
      <c r="D13" s="3"/>
      <c r="E13" s="3"/>
      <c r="F13" s="1">
        <f t="shared" si="3"/>
        <v>59</v>
      </c>
      <c r="G13" s="1">
        <f>12758+883</f>
        <v>13641</v>
      </c>
      <c r="H13" s="3">
        <f t="shared" ref="H13:H20" si="5">$G13+$J13</f>
        <v>13938</v>
      </c>
      <c r="I13" s="1">
        <f t="shared" si="4"/>
        <v>0</v>
      </c>
      <c r="J13" s="1">
        <v>297</v>
      </c>
      <c r="K13" s="4">
        <f t="shared" si="1"/>
        <v>2.1308652604390875E-2</v>
      </c>
      <c r="L13" s="3"/>
      <c r="M13" s="8" t="e">
        <f t="shared" si="2"/>
        <v>#DIV/0!</v>
      </c>
    </row>
    <row r="14" spans="3:15" x14ac:dyDescent="0.45">
      <c r="C14" s="2">
        <v>44036</v>
      </c>
      <c r="D14" s="3"/>
      <c r="E14" s="3"/>
      <c r="F14" s="1">
        <f t="shared" si="3"/>
        <v>40</v>
      </c>
      <c r="G14" s="1">
        <f>12817+864</f>
        <v>13681</v>
      </c>
      <c r="H14" s="3">
        <f t="shared" si="5"/>
        <v>13979</v>
      </c>
      <c r="I14" s="1">
        <f t="shared" si="4"/>
        <v>1</v>
      </c>
      <c r="J14" s="1">
        <v>298</v>
      </c>
      <c r="K14" s="4">
        <f t="shared" si="1"/>
        <v>2.1317690821947205E-2</v>
      </c>
      <c r="L14" s="3"/>
      <c r="M14" s="8" t="e">
        <f t="shared" si="2"/>
        <v>#DIV/0!</v>
      </c>
    </row>
    <row r="15" spans="3:15" x14ac:dyDescent="0.45">
      <c r="C15" s="2">
        <v>44037</v>
      </c>
      <c r="D15" s="3"/>
      <c r="E15" s="3"/>
      <c r="F15" s="1">
        <f t="shared" si="3"/>
        <v>113</v>
      </c>
      <c r="G15" s="1">
        <f>12866+928</f>
        <v>13794</v>
      </c>
      <c r="H15" s="3">
        <f t="shared" si="5"/>
        <v>14092</v>
      </c>
      <c r="I15" s="1">
        <f t="shared" si="4"/>
        <v>0</v>
      </c>
      <c r="J15" s="1">
        <v>298</v>
      </c>
      <c r="K15" s="4">
        <f t="shared" si="1"/>
        <v>2.1146749929037752E-2</v>
      </c>
      <c r="L15" s="3"/>
      <c r="M15" s="8" t="e">
        <f t="shared" si="2"/>
        <v>#DIV/0!</v>
      </c>
    </row>
    <row r="16" spans="3:15" x14ac:dyDescent="0.45">
      <c r="C16" s="2">
        <v>44038</v>
      </c>
      <c r="D16" s="3"/>
      <c r="E16" s="3"/>
      <c r="F16" s="1">
        <f t="shared" si="3"/>
        <v>58</v>
      </c>
      <c r="G16" s="1">
        <f>12890+962</f>
        <v>13852</v>
      </c>
      <c r="H16" s="3">
        <f t="shared" si="5"/>
        <v>14150</v>
      </c>
      <c r="I16" s="1">
        <f t="shared" si="4"/>
        <v>0</v>
      </c>
      <c r="J16" s="1">
        <v>298</v>
      </c>
      <c r="K16" s="4">
        <f t="shared" si="1"/>
        <v>2.1060070671378092E-2</v>
      </c>
      <c r="L16" s="3"/>
      <c r="M16" s="8" t="e">
        <f t="shared" si="2"/>
        <v>#DIV/0!</v>
      </c>
    </row>
    <row r="17" spans="3:15" x14ac:dyDescent="0.45">
      <c r="C17" s="2">
        <v>44039</v>
      </c>
      <c r="D17" s="3"/>
      <c r="E17" s="3"/>
      <c r="F17" s="1">
        <f t="shared" si="3"/>
        <v>24</v>
      </c>
      <c r="G17" s="1">
        <f>12905+971</f>
        <v>13876</v>
      </c>
      <c r="H17" s="3">
        <f t="shared" si="5"/>
        <v>14175</v>
      </c>
      <c r="I17" s="1">
        <f t="shared" si="4"/>
        <v>1</v>
      </c>
      <c r="J17" s="1">
        <v>299</v>
      </c>
      <c r="K17" s="4">
        <f t="shared" si="1"/>
        <v>2.109347442680776E-2</v>
      </c>
      <c r="L17" s="3"/>
      <c r="M17" s="8" t="e">
        <f t="shared" si="2"/>
        <v>#DIV/0!</v>
      </c>
      <c r="N17">
        <v>292</v>
      </c>
      <c r="O17">
        <v>7</v>
      </c>
    </row>
    <row r="18" spans="3:15" x14ac:dyDescent="0.45">
      <c r="C18" s="2">
        <v>44040</v>
      </c>
      <c r="D18" s="3">
        <v>1537704</v>
      </c>
      <c r="E18" s="3">
        <v>20444</v>
      </c>
      <c r="F18" s="1">
        <f t="shared" si="3"/>
        <v>327</v>
      </c>
      <c r="G18" s="1">
        <f>13007+896+ $J18</f>
        <v>14203</v>
      </c>
      <c r="H18" s="3">
        <f t="shared" si="5"/>
        <v>14503</v>
      </c>
      <c r="I18" s="1">
        <f t="shared" si="4"/>
        <v>1</v>
      </c>
      <c r="J18" s="1">
        <v>300</v>
      </c>
      <c r="K18" s="4">
        <f>$J18/$H18</f>
        <v>2.0685375439564228E-2</v>
      </c>
      <c r="L18" s="3">
        <v>1503057</v>
      </c>
      <c r="M18" s="8">
        <f t="shared" si="2"/>
        <v>2.1755661960923638E-4</v>
      </c>
    </row>
    <row r="19" spans="3:15" x14ac:dyDescent="0.45">
      <c r="C19" s="2">
        <v>44041</v>
      </c>
      <c r="D19" s="3">
        <v>1547307</v>
      </c>
      <c r="E19" s="3">
        <v>19326</v>
      </c>
      <c r="F19" s="1">
        <f t="shared" si="3"/>
        <v>-252</v>
      </c>
      <c r="G19" s="1">
        <f>13069+882</f>
        <v>13951</v>
      </c>
      <c r="H19" s="3">
        <f t="shared" si="5"/>
        <v>14251</v>
      </c>
      <c r="I19" s="1">
        <f t="shared" si="4"/>
        <v>0</v>
      </c>
      <c r="J19" s="1">
        <v>300</v>
      </c>
      <c r="K19" s="4">
        <f t="shared" ref="K19:K82" si="6">$J19/$H19</f>
        <v>2.1051154304961055E-2</v>
      </c>
      <c r="L19" s="3">
        <v>1513730</v>
      </c>
      <c r="M19" s="8">
        <f t="shared" si="2"/>
        <v>-1.6647618795954364E-4</v>
      </c>
    </row>
    <row r="20" spans="3:15" x14ac:dyDescent="0.45">
      <c r="C20" s="2">
        <v>44042</v>
      </c>
      <c r="D20" s="3">
        <v>1556215</v>
      </c>
      <c r="E20" s="3">
        <v>19018</v>
      </c>
      <c r="F20" s="1">
        <f t="shared" si="3"/>
        <v>18</v>
      </c>
      <c r="G20" s="3">
        <f>13132+837</f>
        <v>13969</v>
      </c>
      <c r="H20" s="3">
        <f t="shared" si="5"/>
        <v>14269</v>
      </c>
      <c r="I20" s="1">
        <f t="shared" si="4"/>
        <v>0</v>
      </c>
      <c r="J20" s="1">
        <v>300</v>
      </c>
      <c r="K20" s="4">
        <f t="shared" si="6"/>
        <v>2.1024598780573271E-2</v>
      </c>
      <c r="L20" s="3">
        <v>1522928</v>
      </c>
      <c r="M20" s="8">
        <f t="shared" si="2"/>
        <v>1.1819337486736077E-5</v>
      </c>
    </row>
    <row r="21" spans="3:15" x14ac:dyDescent="0.45">
      <c r="C21" s="2">
        <v>44043</v>
      </c>
      <c r="D21" s="3">
        <v>1563796</v>
      </c>
      <c r="E21" s="3">
        <v>18330</v>
      </c>
      <c r="F21" s="1">
        <f t="shared" si="3"/>
        <v>35</v>
      </c>
      <c r="G21" s="3">
        <f>13183+821</f>
        <v>14004</v>
      </c>
      <c r="H21" s="3">
        <f>$G21+$J21</f>
        <v>14305</v>
      </c>
      <c r="I21" s="1">
        <f t="shared" si="4"/>
        <v>1</v>
      </c>
      <c r="J21" s="1">
        <v>301</v>
      </c>
      <c r="K21" s="4">
        <f t="shared" si="6"/>
        <v>2.1041593848304788E-2</v>
      </c>
      <c r="L21" s="3">
        <v>1531161</v>
      </c>
      <c r="M21" s="8">
        <f t="shared" si="2"/>
        <v>2.2858471447483314E-5</v>
      </c>
    </row>
    <row r="22" spans="3:15" x14ac:dyDescent="0.45">
      <c r="C22" s="2">
        <v>44044</v>
      </c>
      <c r="D22" s="3">
        <v>1571830</v>
      </c>
      <c r="E22" s="3">
        <v>18278</v>
      </c>
      <c r="F22" s="1">
        <f t="shared" si="3"/>
        <v>31</v>
      </c>
      <c r="G22" s="3">
        <f>13233+802</f>
        <v>14035</v>
      </c>
      <c r="H22" s="3">
        <f>$G22+$J22</f>
        <v>14336</v>
      </c>
      <c r="I22" s="1">
        <f t="shared" si="4"/>
        <v>0</v>
      </c>
      <c r="J22" s="1">
        <v>301</v>
      </c>
      <c r="K22" s="4">
        <f t="shared" si="6"/>
        <v>2.099609375E-2</v>
      </c>
      <c r="L22" s="3">
        <v>1539216</v>
      </c>
      <c r="M22" s="8">
        <f t="shared" si="2"/>
        <v>2.0140123283541752E-5</v>
      </c>
    </row>
    <row r="23" spans="3:15" x14ac:dyDescent="0.45">
      <c r="C23" s="2">
        <v>44045</v>
      </c>
      <c r="D23" s="3">
        <v>1576246</v>
      </c>
      <c r="E23" s="3">
        <v>17768</v>
      </c>
      <c r="F23" s="1">
        <f t="shared" si="3"/>
        <v>30</v>
      </c>
      <c r="G23" s="3">
        <f>13259+806</f>
        <v>14065</v>
      </c>
      <c r="H23" s="3">
        <f t="shared" ref="H23:H83" si="7">$G23+$J23</f>
        <v>14366</v>
      </c>
      <c r="I23" s="1">
        <f t="shared" si="4"/>
        <v>0</v>
      </c>
      <c r="J23" s="1">
        <v>301</v>
      </c>
      <c r="K23" s="4">
        <f t="shared" si="6"/>
        <v>2.0952248364193234E-2</v>
      </c>
      <c r="L23" s="3">
        <v>1544112</v>
      </c>
      <c r="M23" s="8">
        <f t="shared" si="2"/>
        <v>1.9428642481892504E-5</v>
      </c>
    </row>
    <row r="24" spans="3:15" x14ac:dyDescent="0.45">
      <c r="C24" s="2">
        <v>44046</v>
      </c>
      <c r="D24" s="3">
        <v>1579757</v>
      </c>
      <c r="E24" s="3">
        <v>17401</v>
      </c>
      <c r="F24" s="1">
        <f t="shared" si="3"/>
        <v>-96</v>
      </c>
      <c r="G24" s="3">
        <f t="shared" ref="G24:G34" si="8">13132+837</f>
        <v>13969</v>
      </c>
      <c r="H24" s="3">
        <f t="shared" si="7"/>
        <v>14270</v>
      </c>
      <c r="I24" s="1">
        <f t="shared" si="4"/>
        <v>0</v>
      </c>
      <c r="J24" s="1">
        <v>301</v>
      </c>
      <c r="K24" s="4">
        <f t="shared" si="6"/>
        <v>2.1093202522775054E-2</v>
      </c>
      <c r="L24" s="3">
        <v>1547967</v>
      </c>
      <c r="M24" s="8">
        <f t="shared" si="2"/>
        <v>-6.2016825940087872E-5</v>
      </c>
      <c r="N24">
        <v>294</v>
      </c>
      <c r="O24">
        <v>7</v>
      </c>
    </row>
    <row r="25" spans="3:15" x14ac:dyDescent="0.45">
      <c r="C25" s="2">
        <v>44047</v>
      </c>
      <c r="D25" s="3"/>
      <c r="E25" s="3"/>
      <c r="F25" s="1">
        <f t="shared" si="3"/>
        <v>35</v>
      </c>
      <c r="G25" s="3">
        <f t="shared" ref="G25:G34" si="9">13183+821</f>
        <v>14004</v>
      </c>
      <c r="H25" s="3">
        <f t="shared" si="7"/>
        <v>14004</v>
      </c>
      <c r="I25" s="1">
        <f t="shared" si="4"/>
        <v>-301</v>
      </c>
      <c r="J25" s="1"/>
      <c r="K25" s="4">
        <f t="shared" si="6"/>
        <v>0</v>
      </c>
      <c r="L25" s="3"/>
      <c r="M25" s="8" t="e">
        <f t="shared" si="2"/>
        <v>#DIV/0!</v>
      </c>
    </row>
    <row r="26" spans="3:15" x14ac:dyDescent="0.45">
      <c r="C26" s="2">
        <v>44048</v>
      </c>
      <c r="D26" s="3"/>
      <c r="E26" s="3"/>
      <c r="F26" s="1">
        <f t="shared" si="3"/>
        <v>31</v>
      </c>
      <c r="G26" s="3">
        <f t="shared" ref="G26:G34" si="10">13233+802</f>
        <v>14035</v>
      </c>
      <c r="H26" s="3">
        <f t="shared" si="7"/>
        <v>14035</v>
      </c>
      <c r="I26" s="1">
        <f t="shared" si="4"/>
        <v>0</v>
      </c>
      <c r="J26" s="1"/>
      <c r="K26" s="4">
        <f t="shared" si="6"/>
        <v>0</v>
      </c>
      <c r="L26" s="3"/>
      <c r="M26" s="8" t="e">
        <f t="shared" si="2"/>
        <v>#DIV/0!</v>
      </c>
    </row>
    <row r="27" spans="3:15" x14ac:dyDescent="0.45">
      <c r="C27" s="2">
        <v>44049</v>
      </c>
      <c r="D27" s="3"/>
      <c r="E27" s="3"/>
      <c r="F27" s="1">
        <f t="shared" si="3"/>
        <v>30</v>
      </c>
      <c r="G27" s="3">
        <f t="shared" ref="G27:G34" si="11">13259+806</f>
        <v>14065</v>
      </c>
      <c r="H27" s="3">
        <f t="shared" si="7"/>
        <v>14065</v>
      </c>
      <c r="I27" s="1">
        <f t="shared" si="4"/>
        <v>0</v>
      </c>
      <c r="J27" s="1"/>
      <c r="K27" s="4">
        <f t="shared" si="6"/>
        <v>0</v>
      </c>
      <c r="L27" s="3"/>
      <c r="M27" s="8" t="e">
        <f t="shared" si="2"/>
        <v>#DIV/0!</v>
      </c>
    </row>
    <row r="28" spans="3:15" x14ac:dyDescent="0.45">
      <c r="C28" s="2">
        <v>44050</v>
      </c>
      <c r="D28" s="3"/>
      <c r="E28" s="3"/>
      <c r="F28" s="1">
        <f t="shared" si="3"/>
        <v>-96</v>
      </c>
      <c r="G28" s="3">
        <f t="shared" ref="G28:G34" si="12">13132+837</f>
        <v>13969</v>
      </c>
      <c r="H28" s="3">
        <f t="shared" si="7"/>
        <v>13969</v>
      </c>
      <c r="I28" s="1">
        <f t="shared" si="4"/>
        <v>0</v>
      </c>
      <c r="J28" s="1"/>
      <c r="K28" s="4">
        <f t="shared" si="6"/>
        <v>0</v>
      </c>
      <c r="L28" s="3"/>
      <c r="M28" s="8" t="e">
        <f t="shared" si="2"/>
        <v>#DIV/0!</v>
      </c>
    </row>
    <row r="29" spans="3:15" x14ac:dyDescent="0.45">
      <c r="C29" s="2">
        <v>44051</v>
      </c>
      <c r="D29" s="3"/>
      <c r="E29" s="3"/>
      <c r="F29" s="1">
        <f t="shared" si="3"/>
        <v>35</v>
      </c>
      <c r="G29" s="3">
        <f t="shared" ref="G29:G34" si="13">13183+821</f>
        <v>14004</v>
      </c>
      <c r="H29" s="3">
        <f t="shared" si="7"/>
        <v>14004</v>
      </c>
      <c r="I29" s="1">
        <f t="shared" si="4"/>
        <v>0</v>
      </c>
      <c r="J29" s="1"/>
      <c r="K29" s="4">
        <f t="shared" si="6"/>
        <v>0</v>
      </c>
      <c r="L29" s="3"/>
      <c r="M29" s="8" t="e">
        <f t="shared" si="2"/>
        <v>#DIV/0!</v>
      </c>
    </row>
    <row r="30" spans="3:15" x14ac:dyDescent="0.45">
      <c r="C30" s="2">
        <v>44052</v>
      </c>
      <c r="D30" s="3"/>
      <c r="E30" s="3"/>
      <c r="F30" s="1">
        <f t="shared" si="3"/>
        <v>31</v>
      </c>
      <c r="G30" s="3">
        <f t="shared" ref="G30:G34" si="14">13233+802</f>
        <v>14035</v>
      </c>
      <c r="H30" s="3">
        <f t="shared" si="7"/>
        <v>14035</v>
      </c>
      <c r="I30" s="1">
        <f t="shared" si="4"/>
        <v>0</v>
      </c>
      <c r="J30" s="1"/>
      <c r="K30" s="4">
        <f t="shared" si="6"/>
        <v>0</v>
      </c>
      <c r="L30" s="3"/>
      <c r="M30" s="8" t="e">
        <f t="shared" si="2"/>
        <v>#DIV/0!</v>
      </c>
    </row>
    <row r="31" spans="3:15" x14ac:dyDescent="0.45">
      <c r="C31" s="2">
        <v>44053</v>
      </c>
      <c r="D31" s="3"/>
      <c r="E31" s="3"/>
      <c r="F31" s="1">
        <f t="shared" si="3"/>
        <v>30</v>
      </c>
      <c r="G31" s="3">
        <f t="shared" ref="G31:G34" si="15">13259+806</f>
        <v>14065</v>
      </c>
      <c r="H31" s="3">
        <f t="shared" si="7"/>
        <v>14065</v>
      </c>
      <c r="I31" s="1">
        <f t="shared" si="4"/>
        <v>0</v>
      </c>
      <c r="J31" s="1"/>
      <c r="K31" s="4">
        <f t="shared" si="6"/>
        <v>0</v>
      </c>
      <c r="L31" s="3"/>
      <c r="M31" s="8" t="e">
        <f t="shared" si="2"/>
        <v>#DIV/0!</v>
      </c>
    </row>
    <row r="32" spans="3:15" x14ac:dyDescent="0.45">
      <c r="C32" s="2">
        <v>44054</v>
      </c>
      <c r="D32" s="3"/>
      <c r="E32" s="3"/>
      <c r="F32" s="1">
        <f t="shared" si="3"/>
        <v>-96</v>
      </c>
      <c r="G32" s="3">
        <f t="shared" ref="G32:G34" si="16">13132+837</f>
        <v>13969</v>
      </c>
      <c r="H32" s="3">
        <f t="shared" si="7"/>
        <v>13969</v>
      </c>
      <c r="I32" s="1">
        <f t="shared" si="4"/>
        <v>0</v>
      </c>
      <c r="J32" s="1"/>
      <c r="K32" s="4">
        <f t="shared" si="6"/>
        <v>0</v>
      </c>
      <c r="L32" s="3"/>
      <c r="M32" s="8" t="e">
        <f t="shared" si="2"/>
        <v>#DIV/0!</v>
      </c>
    </row>
    <row r="33" spans="3:13" x14ac:dyDescent="0.45">
      <c r="C33" s="2">
        <v>44055</v>
      </c>
      <c r="D33" s="3"/>
      <c r="E33" s="3"/>
      <c r="F33" s="1">
        <f t="shared" si="3"/>
        <v>35</v>
      </c>
      <c r="G33" s="3">
        <f t="shared" ref="G33:G34" si="17">13183+821</f>
        <v>14004</v>
      </c>
      <c r="H33" s="3">
        <f t="shared" si="7"/>
        <v>14004</v>
      </c>
      <c r="I33" s="1">
        <f t="shared" si="4"/>
        <v>0</v>
      </c>
      <c r="J33" s="1"/>
      <c r="K33" s="4">
        <f t="shared" si="6"/>
        <v>0</v>
      </c>
      <c r="L33" s="3"/>
      <c r="M33" s="8" t="e">
        <f t="shared" si="2"/>
        <v>#DIV/0!</v>
      </c>
    </row>
    <row r="34" spans="3:13" x14ac:dyDescent="0.45">
      <c r="C34" s="2">
        <v>44056</v>
      </c>
      <c r="D34" s="3"/>
      <c r="E34" s="3"/>
      <c r="F34" s="1">
        <f t="shared" si="3"/>
        <v>31</v>
      </c>
      <c r="G34" s="3">
        <f t="shared" ref="G34" si="18">13233+802</f>
        <v>14035</v>
      </c>
      <c r="H34" s="3">
        <f t="shared" si="7"/>
        <v>14035</v>
      </c>
      <c r="I34" s="1">
        <f t="shared" si="4"/>
        <v>0</v>
      </c>
      <c r="J34" s="1"/>
      <c r="K34" s="4">
        <f t="shared" si="6"/>
        <v>0</v>
      </c>
      <c r="L34" s="3"/>
      <c r="M34" s="8" t="e">
        <f t="shared" si="2"/>
        <v>#DIV/0!</v>
      </c>
    </row>
    <row r="35" spans="3:13" x14ac:dyDescent="0.45">
      <c r="C35" s="2">
        <v>44057</v>
      </c>
      <c r="D35" s="3">
        <v>1665084</v>
      </c>
      <c r="E35" s="3">
        <v>20132</v>
      </c>
      <c r="F35" s="1">
        <f t="shared" si="3"/>
        <v>533</v>
      </c>
      <c r="G35" s="3">
        <f>13863+705</f>
        <v>14568</v>
      </c>
      <c r="H35" s="3">
        <f>$G35+$J35</f>
        <v>14873</v>
      </c>
      <c r="I35" s="1">
        <f t="shared" si="4"/>
        <v>305</v>
      </c>
      <c r="J35" s="1">
        <v>305</v>
      </c>
      <c r="K35" s="4">
        <f t="shared" si="6"/>
        <v>2.050695891884623E-2</v>
      </c>
      <c r="L35" s="3">
        <v>1630079</v>
      </c>
      <c r="M35" s="8">
        <f t="shared" si="2"/>
        <v>3.2697801762982041E-4</v>
      </c>
    </row>
    <row r="36" spans="3:13" x14ac:dyDescent="0.45">
      <c r="C36" s="2">
        <v>44058</v>
      </c>
      <c r="D36" s="3">
        <v>1675296</v>
      </c>
      <c r="E36" s="3">
        <v>20132</v>
      </c>
      <c r="F36" s="1">
        <f t="shared" si="3"/>
        <v>166</v>
      </c>
      <c r="G36" s="3">
        <f>13901+833</f>
        <v>14734</v>
      </c>
      <c r="H36" s="3">
        <f t="shared" si="7"/>
        <v>15039</v>
      </c>
      <c r="I36" s="1">
        <f t="shared" si="4"/>
        <v>0</v>
      </c>
      <c r="J36" s="1">
        <v>305</v>
      </c>
      <c r="K36" s="4">
        <f t="shared" si="6"/>
        <v>2.0280603763548108E-2</v>
      </c>
      <c r="L36" s="3">
        <v>1638639</v>
      </c>
      <c r="M36" s="8">
        <f t="shared" si="2"/>
        <v>1.0130358181393217E-4</v>
      </c>
    </row>
    <row r="37" spans="3:13" x14ac:dyDescent="0.45">
      <c r="C37" s="2">
        <v>44059</v>
      </c>
      <c r="D37" s="3">
        <v>1681787</v>
      </c>
      <c r="E37" s="3">
        <v>22005</v>
      </c>
      <c r="F37" s="1">
        <f t="shared" si="3"/>
        <v>279</v>
      </c>
      <c r="G37" s="3">
        <f>13910+1103</f>
        <v>15013</v>
      </c>
      <c r="H37" s="3">
        <f t="shared" si="7"/>
        <v>15318</v>
      </c>
      <c r="I37" s="1">
        <f t="shared" si="4"/>
        <v>0</v>
      </c>
      <c r="J37" s="1">
        <v>305</v>
      </c>
      <c r="K37" s="4">
        <f t="shared" si="6"/>
        <v>1.9911215563389477E-2</v>
      </c>
      <c r="L37" s="3">
        <v>1644464</v>
      </c>
      <c r="M37" s="8">
        <f t="shared" si="2"/>
        <v>1.6966014458206442E-4</v>
      </c>
    </row>
    <row r="38" spans="3:13" x14ac:dyDescent="0.45">
      <c r="C38" s="2">
        <v>44060</v>
      </c>
      <c r="D38" s="3">
        <v>1688470</v>
      </c>
      <c r="E38" s="3">
        <v>22964</v>
      </c>
      <c r="F38" s="1">
        <f t="shared" si="3"/>
        <v>197</v>
      </c>
      <c r="G38" s="3">
        <f>13917+1293</f>
        <v>15210</v>
      </c>
      <c r="H38" s="3">
        <f t="shared" si="7"/>
        <v>15515</v>
      </c>
      <c r="I38" s="1">
        <f t="shared" si="4"/>
        <v>0</v>
      </c>
      <c r="J38" s="1">
        <v>305</v>
      </c>
      <c r="K38" s="4">
        <f t="shared" si="6"/>
        <v>1.9658395101514663E-2</v>
      </c>
      <c r="L38" s="3">
        <v>1649991</v>
      </c>
      <c r="M38" s="8">
        <f t="shared" si="2"/>
        <v>1.1939459063716105E-4</v>
      </c>
    </row>
    <row r="39" spans="3:13" x14ac:dyDescent="0.45">
      <c r="C39" s="2">
        <v>44061</v>
      </c>
      <c r="D39" s="3">
        <v>1697042</v>
      </c>
      <c r="E39" s="3">
        <v>25219</v>
      </c>
      <c r="F39" s="1">
        <f t="shared" si="3"/>
        <v>245</v>
      </c>
      <c r="G39" s="3">
        <f>13934+1521</f>
        <v>15455</v>
      </c>
      <c r="H39" s="3">
        <f t="shared" si="7"/>
        <v>15761</v>
      </c>
      <c r="I39" s="1">
        <f t="shared" si="4"/>
        <v>1</v>
      </c>
      <c r="J39" s="1">
        <v>306</v>
      </c>
      <c r="K39" s="4">
        <f t="shared" si="6"/>
        <v>1.9415011737833894E-2</v>
      </c>
      <c r="L39" s="3">
        <v>1656062</v>
      </c>
      <c r="M39" s="8">
        <f t="shared" si="2"/>
        <v>1.4794132103749738E-4</v>
      </c>
    </row>
    <row r="40" spans="3:13" x14ac:dyDescent="0.45">
      <c r="C40" s="2">
        <v>44062</v>
      </c>
      <c r="D40" s="3">
        <v>1715064</v>
      </c>
      <c r="E40" s="3">
        <v>25219</v>
      </c>
      <c r="F40" s="1">
        <f t="shared" si="3"/>
        <v>297</v>
      </c>
      <c r="G40" s="3">
        <f>14006+1746</f>
        <v>15752</v>
      </c>
      <c r="H40" s="3">
        <f t="shared" si="7"/>
        <v>16058</v>
      </c>
      <c r="I40" s="1">
        <f t="shared" si="4"/>
        <v>0</v>
      </c>
      <c r="J40" s="1">
        <v>306</v>
      </c>
      <c r="K40" s="4">
        <f t="shared" si="6"/>
        <v>1.9055922281728734E-2</v>
      </c>
      <c r="L40" s="3">
        <v>1667984</v>
      </c>
      <c r="M40" s="8">
        <f t="shared" si="2"/>
        <v>1.7805926195934733E-4</v>
      </c>
    </row>
    <row r="41" spans="3:13" x14ac:dyDescent="0.45">
      <c r="C41" s="2">
        <v>44063</v>
      </c>
      <c r="D41" s="3">
        <v>1734083</v>
      </c>
      <c r="E41" s="3">
        <v>34998</v>
      </c>
      <c r="F41" s="1">
        <f t="shared" si="3"/>
        <v>287</v>
      </c>
      <c r="G41" s="3">
        <f>14063+1976</f>
        <v>16039</v>
      </c>
      <c r="H41" s="3">
        <f t="shared" si="7"/>
        <v>16346</v>
      </c>
      <c r="I41" s="1">
        <f t="shared" si="4"/>
        <v>1</v>
      </c>
      <c r="J41" s="1">
        <v>307</v>
      </c>
      <c r="K41" s="4">
        <f t="shared" si="6"/>
        <v>1.8781353236265754E-2</v>
      </c>
      <c r="L41" s="3">
        <v>1682739</v>
      </c>
      <c r="M41" s="8">
        <f t="shared" si="2"/>
        <v>1.7055526733498184E-4</v>
      </c>
    </row>
    <row r="42" spans="3:13" x14ac:dyDescent="0.45">
      <c r="C42" s="2">
        <v>44064</v>
      </c>
      <c r="D42" s="3">
        <v>1754123</v>
      </c>
      <c r="E42" s="3">
        <v>38045</v>
      </c>
      <c r="F42" s="1">
        <f t="shared" si="3"/>
        <v>322</v>
      </c>
      <c r="G42" s="3">
        <f>14120+2241</f>
        <v>16361</v>
      </c>
      <c r="H42" s="3">
        <f t="shared" si="7"/>
        <v>16670</v>
      </c>
      <c r="I42" s="1">
        <f t="shared" si="4"/>
        <v>2</v>
      </c>
      <c r="J42" s="1">
        <v>309</v>
      </c>
      <c r="K42" s="4">
        <f t="shared" si="6"/>
        <v>1.8536292741451708E-2</v>
      </c>
      <c r="L42" s="3">
        <v>1699408</v>
      </c>
      <c r="M42" s="8">
        <f t="shared" si="2"/>
        <v>1.8947774754502744E-4</v>
      </c>
    </row>
    <row r="43" spans="3:13" x14ac:dyDescent="0.45">
      <c r="C43" s="2">
        <v>44065</v>
      </c>
      <c r="D43" s="3">
        <v>1775800</v>
      </c>
      <c r="E43" s="3">
        <v>42427</v>
      </c>
      <c r="F43" s="1">
        <f t="shared" si="3"/>
        <v>332</v>
      </c>
      <c r="G43" s="1">
        <f>14169+2524</f>
        <v>16693</v>
      </c>
      <c r="H43" s="3">
        <f t="shared" si="7"/>
        <v>17002</v>
      </c>
      <c r="I43" s="1">
        <f t="shared" si="4"/>
        <v>0</v>
      </c>
      <c r="J43" s="1">
        <v>309</v>
      </c>
      <c r="K43" s="4">
        <f t="shared" si="6"/>
        <v>1.8174332431478649E-2</v>
      </c>
      <c r="L43" s="3">
        <v>1716371</v>
      </c>
      <c r="M43" s="8">
        <f t="shared" si="2"/>
        <v>1.9343137352006065E-4</v>
      </c>
    </row>
    <row r="44" spans="3:13" x14ac:dyDescent="0.45">
      <c r="C44" s="2">
        <v>44066</v>
      </c>
      <c r="D44" s="3">
        <v>1791186</v>
      </c>
      <c r="E44" s="3">
        <v>47564</v>
      </c>
      <c r="F44" s="1">
        <f t="shared" si="3"/>
        <v>397</v>
      </c>
      <c r="G44" s="1">
        <f>14200+2890</f>
        <v>17090</v>
      </c>
      <c r="H44" s="3">
        <f t="shared" si="7"/>
        <v>17399</v>
      </c>
      <c r="I44" s="1">
        <f t="shared" si="4"/>
        <v>0</v>
      </c>
      <c r="J44" s="1">
        <v>309</v>
      </c>
      <c r="K44" s="4">
        <f t="shared" si="6"/>
        <v>1.7759641358698775E-2</v>
      </c>
      <c r="L44" s="3">
        <v>1726223</v>
      </c>
      <c r="M44" s="8">
        <f t="shared" si="2"/>
        <v>2.2998187372083446E-4</v>
      </c>
    </row>
    <row r="45" spans="3:13" x14ac:dyDescent="0.45">
      <c r="C45" s="2">
        <v>44067</v>
      </c>
      <c r="D45" s="3">
        <v>1804422</v>
      </c>
      <c r="E45" s="3">
        <v>47995</v>
      </c>
      <c r="F45" s="1">
        <f t="shared" si="3"/>
        <v>266</v>
      </c>
      <c r="G45" s="1">
        <f>14219+3137</f>
        <v>17356</v>
      </c>
      <c r="H45" s="3">
        <f t="shared" si="7"/>
        <v>17665</v>
      </c>
      <c r="I45" s="1">
        <f t="shared" si="4"/>
        <v>0</v>
      </c>
      <c r="J45" s="1">
        <v>309</v>
      </c>
      <c r="K45" s="4">
        <f t="shared" si="6"/>
        <v>1.7492216246815736E-2</v>
      </c>
      <c r="L45" s="3">
        <v>1738762</v>
      </c>
      <c r="M45" s="8">
        <f t="shared" si="2"/>
        <v>1.5298240932341516E-4</v>
      </c>
    </row>
    <row r="46" spans="3:13" x14ac:dyDescent="0.45">
      <c r="C46" s="2">
        <v>44068</v>
      </c>
      <c r="D46" s="3">
        <v>1825837</v>
      </c>
      <c r="E46" s="3">
        <v>50362</v>
      </c>
      <c r="F46" s="1">
        <f t="shared" ref="F46:F83" si="19">$G46-$G45</f>
        <v>279</v>
      </c>
      <c r="G46" s="1">
        <f>14286+3349</f>
        <v>17635</v>
      </c>
      <c r="H46" s="3">
        <f t="shared" si="7"/>
        <v>17945</v>
      </c>
      <c r="I46" s="1">
        <f t="shared" si="4"/>
        <v>1</v>
      </c>
      <c r="J46" s="1">
        <v>310</v>
      </c>
      <c r="K46" s="4">
        <f t="shared" si="6"/>
        <v>1.7275006965728614E-2</v>
      </c>
      <c r="L46" s="3">
        <v>1757530</v>
      </c>
      <c r="M46" s="8">
        <f t="shared" si="2"/>
        <v>1.5874551216764435E-4</v>
      </c>
    </row>
    <row r="47" spans="3:13" x14ac:dyDescent="0.45">
      <c r="C47" s="2">
        <v>44069</v>
      </c>
      <c r="D47" s="3">
        <v>1849506</v>
      </c>
      <c r="E47" s="3">
        <v>52795</v>
      </c>
      <c r="F47" s="1">
        <f t="shared" si="19"/>
        <v>318</v>
      </c>
      <c r="G47" s="1">
        <f>14368+3585</f>
        <v>17953</v>
      </c>
      <c r="H47" s="3">
        <f t="shared" si="7"/>
        <v>18265</v>
      </c>
      <c r="I47" s="1">
        <f>$J47-$J46</f>
        <v>2</v>
      </c>
      <c r="J47" s="1">
        <v>312</v>
      </c>
      <c r="K47" s="4">
        <f t="shared" si="6"/>
        <v>1.708185053380783E-2</v>
      </c>
      <c r="L47" s="3">
        <v>1778446</v>
      </c>
      <c r="M47" s="5">
        <f>$F47/$L47</f>
        <v>1.7880779062170006E-4</v>
      </c>
    </row>
    <row r="48" spans="3:13" x14ac:dyDescent="0.45">
      <c r="C48" s="2">
        <v>44070</v>
      </c>
      <c r="D48" s="3">
        <v>1869579</v>
      </c>
      <c r="E48" s="3">
        <v>52041</v>
      </c>
      <c r="F48" s="1">
        <f t="shared" si="19"/>
        <v>440</v>
      </c>
      <c r="G48" s="1">
        <f>14461+3932</f>
        <v>18393</v>
      </c>
      <c r="H48" s="3">
        <f t="shared" si="7"/>
        <v>18706</v>
      </c>
      <c r="I48" s="1">
        <f>$J48-$J47</f>
        <v>1</v>
      </c>
      <c r="J48" s="1">
        <v>313</v>
      </c>
      <c r="K48" s="4">
        <f t="shared" si="6"/>
        <v>1.6732599166042982E-2</v>
      </c>
      <c r="L48" s="3">
        <v>1798832</v>
      </c>
      <c r="M48" s="5">
        <f>$F48/$L48</f>
        <v>2.4460316472021845E-4</v>
      </c>
    </row>
    <row r="49" spans="3:13" x14ac:dyDescent="0.45">
      <c r="C49" s="2">
        <v>44071</v>
      </c>
      <c r="D49" s="3">
        <v>1887717</v>
      </c>
      <c r="E49" s="3">
        <v>50711</v>
      </c>
      <c r="F49" s="1">
        <f t="shared" si="19"/>
        <v>368</v>
      </c>
      <c r="G49" s="1">
        <f>14551+4210</f>
        <v>18761</v>
      </c>
      <c r="H49" s="3">
        <f t="shared" si="7"/>
        <v>19077</v>
      </c>
      <c r="I49" s="1">
        <f>$J49-$J48</f>
        <v>3</v>
      </c>
      <c r="J49" s="1">
        <v>316</v>
      </c>
      <c r="K49" s="4">
        <f t="shared" si="6"/>
        <v>1.6564449336897834E-2</v>
      </c>
      <c r="L49" s="3">
        <v>1817929</v>
      </c>
      <c r="M49" s="5">
        <f>$F49/$L49</f>
        <v>2.0242814763392849E-4</v>
      </c>
    </row>
    <row r="50" spans="3:13" x14ac:dyDescent="0.45">
      <c r="C50" s="2">
        <v>44072</v>
      </c>
      <c r="D50" s="3">
        <v>1909329</v>
      </c>
      <c r="E50" s="3">
        <v>54046</v>
      </c>
      <c r="F50" s="1">
        <f t="shared" si="19"/>
        <v>318</v>
      </c>
      <c r="G50" s="1">
        <f>14765+4314</f>
        <v>19079</v>
      </c>
      <c r="H50" s="3">
        <f t="shared" si="7"/>
        <v>19400</v>
      </c>
      <c r="I50" s="1">
        <f>$J50-$J49</f>
        <v>5</v>
      </c>
      <c r="J50" s="1">
        <v>321</v>
      </c>
      <c r="K50" s="4">
        <f t="shared" si="6"/>
        <v>1.654639175257732E-2</v>
      </c>
      <c r="L50" s="3">
        <v>1835883</v>
      </c>
      <c r="M50" s="5">
        <f>$F50/$L50</f>
        <v>1.7321365250399945E-4</v>
      </c>
    </row>
    <row r="51" spans="3:13" x14ac:dyDescent="0.45">
      <c r="C51" s="2">
        <v>44073</v>
      </c>
      <c r="D51" s="3">
        <v>1924170</v>
      </c>
      <c r="E51" s="3">
        <v>58021</v>
      </c>
      <c r="F51" s="1">
        <f t="shared" si="19"/>
        <v>297</v>
      </c>
      <c r="G51" s="1">
        <f>14903+4473</f>
        <v>19376</v>
      </c>
      <c r="H51" s="3">
        <f t="shared" si="7"/>
        <v>19699</v>
      </c>
      <c r="I51" s="1">
        <f t="shared" ref="I51:I83" si="20">$J51-$J50</f>
        <v>2</v>
      </c>
      <c r="J51" s="1">
        <v>323</v>
      </c>
      <c r="K51" s="4">
        <f t="shared" si="6"/>
        <v>1.6396771409716231E-2</v>
      </c>
      <c r="L51" s="3">
        <v>1846450</v>
      </c>
      <c r="M51" s="5">
        <f>$F51/$L51</f>
        <v>1.6084919710796392E-4</v>
      </c>
    </row>
    <row r="52" spans="3:13" x14ac:dyDescent="0.45">
      <c r="C52" s="2">
        <v>44074</v>
      </c>
      <c r="D52" s="3">
        <v>1937689</v>
      </c>
      <c r="E52" s="3">
        <v>57876</v>
      </c>
      <c r="F52" s="1">
        <f t="shared" si="19"/>
        <v>247</v>
      </c>
      <c r="G52" s="1">
        <f>14973+4650</f>
        <v>19623</v>
      </c>
      <c r="H52" s="3">
        <f t="shared" si="7"/>
        <v>19947</v>
      </c>
      <c r="I52" s="1">
        <f t="shared" si="20"/>
        <v>1</v>
      </c>
      <c r="J52" s="1">
        <v>324</v>
      </c>
      <c r="K52" s="4">
        <f t="shared" si="6"/>
        <v>1.6243044066776961E-2</v>
      </c>
      <c r="L52" s="3">
        <v>1859866</v>
      </c>
      <c r="M52" s="5">
        <f>$F52/$L52</f>
        <v>1.32805266615982E-4</v>
      </c>
    </row>
    <row r="53" spans="3:13" x14ac:dyDescent="0.45">
      <c r="C53" s="2">
        <v>44075</v>
      </c>
      <c r="D53" s="3">
        <v>1959080</v>
      </c>
      <c r="E53" s="3">
        <v>56743</v>
      </c>
      <c r="F53" s="1">
        <f t="shared" si="19"/>
        <v>235</v>
      </c>
      <c r="G53" s="1">
        <f>15198+4660</f>
        <v>19858</v>
      </c>
      <c r="H53" s="3">
        <f t="shared" si="7"/>
        <v>20182</v>
      </c>
      <c r="I53" s="1">
        <f t="shared" si="20"/>
        <v>0</v>
      </c>
      <c r="J53" s="1">
        <v>324</v>
      </c>
      <c r="K53" s="4">
        <f t="shared" si="6"/>
        <v>1.6053909424239423E-2</v>
      </c>
      <c r="L53" s="3">
        <v>1882155</v>
      </c>
      <c r="M53" s="5">
        <f t="shared" ref="M53:M83" si="21">$F53/$L53</f>
        <v>1.2485687948123294E-4</v>
      </c>
    </row>
    <row r="54" spans="3:13" x14ac:dyDescent="0.45">
      <c r="C54" s="2">
        <v>44076</v>
      </c>
      <c r="D54" s="3">
        <v>1980295</v>
      </c>
      <c r="E54" s="3">
        <v>56748</v>
      </c>
      <c r="F54" s="1">
        <f t="shared" si="19"/>
        <v>265</v>
      </c>
      <c r="G54" s="1">
        <f>15356+4767</f>
        <v>20123</v>
      </c>
      <c r="H54" s="3">
        <f t="shared" si="7"/>
        <v>20449</v>
      </c>
      <c r="I54" s="1">
        <f t="shared" si="20"/>
        <v>2</v>
      </c>
      <c r="J54" s="1">
        <v>326</v>
      </c>
      <c r="K54" s="4">
        <f t="shared" si="6"/>
        <v>1.5942099858183775E-2</v>
      </c>
      <c r="L54" s="3">
        <v>1903098</v>
      </c>
      <c r="M54" s="5">
        <f t="shared" si="21"/>
        <v>1.3924663890141234E-4</v>
      </c>
    </row>
    <row r="55" spans="3:13" x14ac:dyDescent="0.45">
      <c r="C55" s="2">
        <v>44077</v>
      </c>
      <c r="D55" s="3">
        <v>2000552</v>
      </c>
      <c r="E55" s="3">
        <v>55524</v>
      </c>
      <c r="F55" s="1">
        <f t="shared" si="19"/>
        <v>192</v>
      </c>
      <c r="G55" s="1">
        <f>15529+4786</f>
        <v>20315</v>
      </c>
      <c r="H55" s="3">
        <f t="shared" si="7"/>
        <v>20644</v>
      </c>
      <c r="I55" s="1">
        <f t="shared" si="20"/>
        <v>3</v>
      </c>
      <c r="J55" s="1">
        <v>329</v>
      </c>
      <c r="K55" s="4">
        <f t="shared" si="6"/>
        <v>1.5936833946909514E-2</v>
      </c>
      <c r="L55" s="3">
        <v>1924384</v>
      </c>
      <c r="M55" s="5">
        <f t="shared" si="21"/>
        <v>9.9772186840048552E-5</v>
      </c>
    </row>
    <row r="56" spans="3:13" x14ac:dyDescent="0.45">
      <c r="C56" s="2">
        <v>44078</v>
      </c>
      <c r="D56" s="3">
        <v>2018906</v>
      </c>
      <c r="E56" s="3">
        <v>52266</v>
      </c>
      <c r="F56" s="1">
        <f t="shared" si="19"/>
        <v>196</v>
      </c>
      <c r="G56" s="1">
        <f>15783+4728</f>
        <v>20511</v>
      </c>
      <c r="H56" s="3">
        <f t="shared" si="7"/>
        <v>20842</v>
      </c>
      <c r="I56" s="1">
        <f t="shared" si="20"/>
        <v>2</v>
      </c>
      <c r="J56" s="1">
        <v>331</v>
      </c>
      <c r="K56" s="4">
        <f t="shared" si="6"/>
        <v>1.5881393340370406E-2</v>
      </c>
      <c r="L56" s="3">
        <v>1924384</v>
      </c>
      <c r="M56" s="5">
        <f t="shared" si="21"/>
        <v>1.0185077406588291E-4</v>
      </c>
    </row>
    <row r="57" spans="3:13" x14ac:dyDescent="0.45">
      <c r="C57" s="2">
        <v>44079</v>
      </c>
      <c r="D57" s="3">
        <v>2037045</v>
      </c>
      <c r="E57" s="3">
        <v>52077</v>
      </c>
      <c r="F57" s="1">
        <f t="shared" si="19"/>
        <v>166</v>
      </c>
      <c r="G57" s="1">
        <f>16009+4668</f>
        <v>20677</v>
      </c>
      <c r="H57" s="3">
        <f t="shared" si="7"/>
        <v>21010</v>
      </c>
      <c r="I57" s="1">
        <f t="shared" si="20"/>
        <v>2</v>
      </c>
      <c r="J57" s="1">
        <v>333</v>
      </c>
      <c r="K57" s="4">
        <f t="shared" si="6"/>
        <v>1.5849595430747262E-2</v>
      </c>
      <c r="L57" s="3">
        <v>1963958</v>
      </c>
      <c r="M57" s="5">
        <f t="shared" si="21"/>
        <v>8.4523192451162391E-5</v>
      </c>
    </row>
    <row r="58" spans="3:13" x14ac:dyDescent="0.45">
      <c r="C58" s="2">
        <v>44080</v>
      </c>
      <c r="D58" s="3">
        <v>2045935</v>
      </c>
      <c r="E58" s="3">
        <v>49621</v>
      </c>
      <c r="F58" s="1">
        <f t="shared" si="19"/>
        <v>166</v>
      </c>
      <c r="G58" s="1">
        <f>16146+4697</f>
        <v>20843</v>
      </c>
      <c r="H58" s="3">
        <f t="shared" si="7"/>
        <v>21177</v>
      </c>
      <c r="I58" s="1">
        <f t="shared" si="20"/>
        <v>1</v>
      </c>
      <c r="J58" s="1">
        <v>334</v>
      </c>
      <c r="K58" s="4">
        <f t="shared" si="6"/>
        <v>1.5771827926524058E-2</v>
      </c>
      <c r="L58" s="3">
        <v>1975137</v>
      </c>
      <c r="M58" s="5">
        <f t="shared" si="21"/>
        <v>8.4044802968097907E-5</v>
      </c>
    </row>
    <row r="59" spans="3:13" x14ac:dyDescent="0.45">
      <c r="C59" s="2">
        <v>44081</v>
      </c>
      <c r="D59" s="3">
        <v>2051297</v>
      </c>
      <c r="E59" s="3">
        <v>47109</v>
      </c>
      <c r="F59" s="1">
        <f t="shared" si="19"/>
        <v>117</v>
      </c>
      <c r="G59" s="1">
        <f>16297+4663</f>
        <v>20960</v>
      </c>
      <c r="H59" s="3">
        <f t="shared" si="7"/>
        <v>21296</v>
      </c>
      <c r="I59" s="1">
        <f t="shared" si="20"/>
        <v>2</v>
      </c>
      <c r="J59" s="1">
        <v>336</v>
      </c>
      <c r="K59" s="4">
        <f t="shared" si="6"/>
        <v>1.5777610818933134E-2</v>
      </c>
      <c r="L59" s="3">
        <v>1982892</v>
      </c>
      <c r="M59" s="5">
        <f t="shared" si="21"/>
        <v>5.9004726429881207E-5</v>
      </c>
    </row>
    <row r="60" spans="3:13" x14ac:dyDescent="0.45">
      <c r="C60" s="2">
        <v>44082</v>
      </c>
      <c r="D60" s="3">
        <v>2066078</v>
      </c>
      <c r="E60" s="3">
        <v>43370</v>
      </c>
      <c r="F60" s="1">
        <f t="shared" si="19"/>
        <v>131</v>
      </c>
      <c r="G60" s="1">
        <f>16636+4455</f>
        <v>21091</v>
      </c>
      <c r="H60" s="3">
        <f t="shared" si="7"/>
        <v>21432</v>
      </c>
      <c r="I60" s="1">
        <f t="shared" si="20"/>
        <v>5</v>
      </c>
      <c r="J60" s="1">
        <v>341</v>
      </c>
      <c r="K60" s="4">
        <f t="shared" si="6"/>
        <v>1.5910787607316162E-2</v>
      </c>
      <c r="L60" s="3">
        <v>2001276</v>
      </c>
      <c r="M60" s="5">
        <f t="shared" si="21"/>
        <v>6.5458237644382887E-5</v>
      </c>
    </row>
    <row r="61" spans="3:13" x14ac:dyDescent="0.45">
      <c r="C61" s="2">
        <v>44083</v>
      </c>
      <c r="D61" s="3">
        <v>2082234</v>
      </c>
      <c r="E61" s="3">
        <v>36533</v>
      </c>
      <c r="F61" s="1">
        <f t="shared" si="19"/>
        <v>153</v>
      </c>
      <c r="G61" s="1">
        <f>17023+4221</f>
        <v>21244</v>
      </c>
      <c r="H61" s="3">
        <f t="shared" si="7"/>
        <v>21588</v>
      </c>
      <c r="I61" s="1">
        <f t="shared" si="20"/>
        <v>3</v>
      </c>
      <c r="J61" s="1">
        <v>344</v>
      </c>
      <c r="K61" s="4">
        <f t="shared" si="6"/>
        <v>1.5934778580692976E-2</v>
      </c>
      <c r="L61" s="3">
        <v>2024113</v>
      </c>
      <c r="M61" s="5">
        <f t="shared" si="21"/>
        <v>7.5588665257325067E-5</v>
      </c>
    </row>
    <row r="62" spans="3:13" x14ac:dyDescent="0.45">
      <c r="C62" s="2">
        <v>44084</v>
      </c>
      <c r="D62" s="3">
        <v>2099591</v>
      </c>
      <c r="E62" s="3">
        <v>33018</v>
      </c>
      <c r="F62" s="1">
        <f t="shared" si="19"/>
        <v>153</v>
      </c>
      <c r="G62" s="1">
        <f>17360+4037</f>
        <v>21397</v>
      </c>
      <c r="H62" s="3">
        <f t="shared" si="7"/>
        <v>21743</v>
      </c>
      <c r="I62" s="1">
        <f t="shared" si="20"/>
        <v>2</v>
      </c>
      <c r="J62" s="1">
        <v>346</v>
      </c>
      <c r="K62" s="4">
        <f t="shared" si="6"/>
        <v>1.5913167456192798E-2</v>
      </c>
      <c r="L62" s="3">
        <v>2044830</v>
      </c>
      <c r="M62" s="5">
        <f t="shared" si="21"/>
        <v>7.482284590895086E-5</v>
      </c>
    </row>
    <row r="63" spans="3:13" x14ac:dyDescent="0.45">
      <c r="C63" s="2">
        <v>44085</v>
      </c>
      <c r="D63" s="6">
        <v>2119211</v>
      </c>
      <c r="E63" s="6">
        <v>29423</v>
      </c>
      <c r="F63" s="1">
        <f t="shared" si="19"/>
        <v>172</v>
      </c>
      <c r="G63">
        <f>17616+3953</f>
        <v>21569</v>
      </c>
      <c r="H63" s="3">
        <f t="shared" si="7"/>
        <v>21919</v>
      </c>
      <c r="I63" s="1">
        <f t="shared" si="20"/>
        <v>4</v>
      </c>
      <c r="J63" s="1">
        <v>350</v>
      </c>
      <c r="K63" s="4">
        <f t="shared" si="6"/>
        <v>1.5967881746430039E-2</v>
      </c>
      <c r="L63" s="6">
        <v>2067869</v>
      </c>
      <c r="M63" s="5">
        <f t="shared" si="21"/>
        <v>8.3177415977511151E-5</v>
      </c>
    </row>
    <row r="64" spans="3:13" x14ac:dyDescent="0.45">
      <c r="C64" s="2">
        <v>44086</v>
      </c>
      <c r="D64" s="6">
        <v>2135457</v>
      </c>
      <c r="E64" s="6">
        <v>29423</v>
      </c>
      <c r="F64" s="1">
        <f t="shared" si="19"/>
        <v>131</v>
      </c>
      <c r="G64">
        <f>18029+3671</f>
        <v>21700</v>
      </c>
      <c r="H64" s="3">
        <f t="shared" si="7"/>
        <v>22055</v>
      </c>
      <c r="I64" s="1">
        <f t="shared" si="20"/>
        <v>5</v>
      </c>
      <c r="J64" s="1">
        <v>355</v>
      </c>
      <c r="K64" s="4">
        <f t="shared" si="6"/>
        <v>1.6096123328043527E-2</v>
      </c>
      <c r="L64" s="6">
        <v>2085576</v>
      </c>
      <c r="M64" s="5">
        <f t="shared" si="21"/>
        <v>6.2812383725167534E-5</v>
      </c>
    </row>
    <row r="65" spans="3:13" x14ac:dyDescent="0.45">
      <c r="C65" s="2">
        <v>44087</v>
      </c>
      <c r="D65" s="6">
        <v>2143270</v>
      </c>
      <c r="E65" s="6">
        <v>27705</v>
      </c>
      <c r="F65" s="1">
        <f t="shared" si="19"/>
        <v>118</v>
      </c>
      <c r="G65">
        <f>18226+3592</f>
        <v>21818</v>
      </c>
      <c r="H65" s="3">
        <f t="shared" si="7"/>
        <v>22176</v>
      </c>
      <c r="I65" s="1">
        <f t="shared" si="20"/>
        <v>3</v>
      </c>
      <c r="J65" s="1">
        <v>358</v>
      </c>
      <c r="K65" s="4">
        <f t="shared" si="6"/>
        <v>1.6143578643578644E-2</v>
      </c>
      <c r="L65" s="6">
        <v>2093389</v>
      </c>
      <c r="M65" s="5">
        <f t="shared" si="21"/>
        <v>5.6367927795550657E-5</v>
      </c>
    </row>
    <row r="66" spans="3:13" x14ac:dyDescent="0.45">
      <c r="C66" s="2">
        <v>44088</v>
      </c>
      <c r="D66" s="6">
        <v>2151002</v>
      </c>
      <c r="E66" s="6">
        <v>27476</v>
      </c>
      <c r="F66" s="1">
        <f t="shared" si="19"/>
        <v>104</v>
      </c>
      <c r="G66">
        <f>18489+3433</f>
        <v>21922</v>
      </c>
      <c r="H66" s="3">
        <f t="shared" si="7"/>
        <v>22285</v>
      </c>
      <c r="I66" s="1">
        <f t="shared" si="20"/>
        <v>5</v>
      </c>
      <c r="J66" s="1">
        <v>363</v>
      </c>
      <c r="K66" s="4">
        <f t="shared" si="6"/>
        <v>1.6288983621269914E-2</v>
      </c>
      <c r="L66" s="6">
        <v>2101241</v>
      </c>
      <c r="M66" s="5">
        <f t="shared" si="21"/>
        <v>4.9494560595381494E-5</v>
      </c>
    </row>
    <row r="67" spans="3:13" x14ac:dyDescent="0.45">
      <c r="C67" s="2">
        <v>44089</v>
      </c>
      <c r="D67" s="6">
        <v>2151002</v>
      </c>
      <c r="E67" s="6">
        <v>27476</v>
      </c>
      <c r="F67" s="1">
        <f t="shared" si="19"/>
        <v>0</v>
      </c>
      <c r="G67">
        <f>18489+3433</f>
        <v>21922</v>
      </c>
      <c r="H67" s="3">
        <f t="shared" si="7"/>
        <v>22285</v>
      </c>
      <c r="I67" s="1">
        <f t="shared" si="20"/>
        <v>0</v>
      </c>
      <c r="J67" s="1">
        <v>363</v>
      </c>
      <c r="K67" s="4">
        <f t="shared" si="6"/>
        <v>1.6288983621269914E-2</v>
      </c>
      <c r="L67" s="6">
        <v>2101241</v>
      </c>
      <c r="M67" s="5">
        <f t="shared" si="21"/>
        <v>0</v>
      </c>
    </row>
    <row r="68" spans="3:13" x14ac:dyDescent="0.45">
      <c r="C68" s="2">
        <v>44090</v>
      </c>
      <c r="D68" s="6">
        <v>2151002</v>
      </c>
      <c r="E68" s="6">
        <v>27310</v>
      </c>
      <c r="F68" s="1">
        <f t="shared" si="19"/>
        <v>102</v>
      </c>
      <c r="G68">
        <f>18878+3146</f>
        <v>22024</v>
      </c>
      <c r="H68" s="3">
        <f t="shared" si="7"/>
        <v>22391</v>
      </c>
      <c r="I68" s="1">
        <f t="shared" si="20"/>
        <v>4</v>
      </c>
      <c r="J68" s="1">
        <v>367</v>
      </c>
      <c r="K68" s="4">
        <f t="shared" si="6"/>
        <v>1.6390514045821983E-2</v>
      </c>
      <c r="L68" s="6">
        <v>2114877</v>
      </c>
      <c r="M68" s="5">
        <f t="shared" si="21"/>
        <v>4.822975520562189E-5</v>
      </c>
    </row>
    <row r="69" spans="3:13" x14ac:dyDescent="0.45">
      <c r="C69" s="2">
        <v>44091</v>
      </c>
      <c r="F69" s="1">
        <f t="shared" si="19"/>
        <v>-22024</v>
      </c>
      <c r="H69" s="3">
        <f t="shared" si="7"/>
        <v>0</v>
      </c>
      <c r="I69" s="1">
        <f t="shared" si="20"/>
        <v>-367</v>
      </c>
      <c r="K69" s="4" t="e">
        <f t="shared" si="6"/>
        <v>#DIV/0!</v>
      </c>
      <c r="M69" s="5" t="e">
        <f t="shared" si="21"/>
        <v>#DIV/0!</v>
      </c>
    </row>
    <row r="70" spans="3:13" x14ac:dyDescent="0.45">
      <c r="C70" s="2">
        <v>44092</v>
      </c>
      <c r="F70" s="1">
        <f t="shared" si="19"/>
        <v>0</v>
      </c>
      <c r="H70" s="3">
        <f t="shared" si="7"/>
        <v>0</v>
      </c>
      <c r="I70" s="1">
        <f t="shared" si="20"/>
        <v>0</v>
      </c>
      <c r="K70" s="4" t="e">
        <f t="shared" si="6"/>
        <v>#DIV/0!</v>
      </c>
      <c r="M70" s="5" t="e">
        <f t="shared" si="21"/>
        <v>#DIV/0!</v>
      </c>
    </row>
    <row r="71" spans="3:13" x14ac:dyDescent="0.45">
      <c r="C71" s="2">
        <v>44093</v>
      </c>
      <c r="F71" s="1">
        <f t="shared" si="19"/>
        <v>0</v>
      </c>
      <c r="H71" s="3">
        <f t="shared" si="7"/>
        <v>0</v>
      </c>
      <c r="I71" s="1">
        <f t="shared" si="20"/>
        <v>0</v>
      </c>
      <c r="K71" s="4" t="e">
        <f t="shared" si="6"/>
        <v>#DIV/0!</v>
      </c>
      <c r="M71" s="5" t="e">
        <f t="shared" si="21"/>
        <v>#DIV/0!</v>
      </c>
    </row>
    <row r="72" spans="3:13" x14ac:dyDescent="0.45">
      <c r="C72" s="2">
        <v>44094</v>
      </c>
      <c r="F72" s="1">
        <f t="shared" si="19"/>
        <v>0</v>
      </c>
      <c r="H72" s="3">
        <f t="shared" si="7"/>
        <v>0</v>
      </c>
      <c r="I72" s="1">
        <f t="shared" si="20"/>
        <v>0</v>
      </c>
      <c r="K72" s="4" t="e">
        <f t="shared" si="6"/>
        <v>#DIV/0!</v>
      </c>
      <c r="M72" s="5" t="e">
        <f t="shared" si="21"/>
        <v>#DIV/0!</v>
      </c>
    </row>
    <row r="73" spans="3:13" x14ac:dyDescent="0.45">
      <c r="C73" s="2">
        <v>44095</v>
      </c>
      <c r="F73" s="1">
        <f t="shared" si="19"/>
        <v>0</v>
      </c>
      <c r="H73" s="3">
        <f t="shared" si="7"/>
        <v>0</v>
      </c>
      <c r="I73" s="1">
        <f t="shared" si="20"/>
        <v>0</v>
      </c>
      <c r="K73" s="4" t="e">
        <f t="shared" si="6"/>
        <v>#DIV/0!</v>
      </c>
      <c r="M73" s="5" t="e">
        <f t="shared" si="21"/>
        <v>#DIV/0!</v>
      </c>
    </row>
    <row r="74" spans="3:13" x14ac:dyDescent="0.45">
      <c r="C74" s="2">
        <v>44096</v>
      </c>
      <c r="F74" s="1">
        <f t="shared" si="19"/>
        <v>0</v>
      </c>
      <c r="H74" s="3">
        <f t="shared" si="7"/>
        <v>0</v>
      </c>
      <c r="I74" s="1">
        <f t="shared" si="20"/>
        <v>0</v>
      </c>
      <c r="K74" s="4" t="e">
        <f t="shared" si="6"/>
        <v>#DIV/0!</v>
      </c>
      <c r="M74" s="5" t="e">
        <f t="shared" si="21"/>
        <v>#DIV/0!</v>
      </c>
    </row>
    <row r="75" spans="3:13" x14ac:dyDescent="0.45">
      <c r="C75" s="2">
        <v>44097</v>
      </c>
      <c r="F75" s="1">
        <f t="shared" si="19"/>
        <v>0</v>
      </c>
      <c r="H75" s="3">
        <f t="shared" si="7"/>
        <v>0</v>
      </c>
      <c r="I75" s="1">
        <f t="shared" si="20"/>
        <v>0</v>
      </c>
      <c r="K75" s="4" t="e">
        <f t="shared" si="6"/>
        <v>#DIV/0!</v>
      </c>
      <c r="M75" s="5" t="e">
        <f t="shared" si="21"/>
        <v>#DIV/0!</v>
      </c>
    </row>
    <row r="76" spans="3:13" x14ac:dyDescent="0.45">
      <c r="C76" s="2">
        <v>44098</v>
      </c>
      <c r="F76" s="1">
        <f t="shared" si="19"/>
        <v>0</v>
      </c>
      <c r="H76" s="3">
        <f t="shared" si="7"/>
        <v>0</v>
      </c>
      <c r="I76" s="1">
        <f t="shared" si="20"/>
        <v>0</v>
      </c>
      <c r="K76" s="4" t="e">
        <f t="shared" si="6"/>
        <v>#DIV/0!</v>
      </c>
      <c r="M76" s="5" t="e">
        <f t="shared" si="21"/>
        <v>#DIV/0!</v>
      </c>
    </row>
    <row r="77" spans="3:13" x14ac:dyDescent="0.45">
      <c r="C77" s="2">
        <v>44099</v>
      </c>
      <c r="F77" s="1">
        <f t="shared" si="19"/>
        <v>0</v>
      </c>
      <c r="H77" s="3">
        <f t="shared" si="7"/>
        <v>0</v>
      </c>
      <c r="I77" s="1">
        <f t="shared" si="20"/>
        <v>0</v>
      </c>
      <c r="K77" s="4" t="e">
        <f t="shared" si="6"/>
        <v>#DIV/0!</v>
      </c>
      <c r="M77" s="5" t="e">
        <f t="shared" si="21"/>
        <v>#DIV/0!</v>
      </c>
    </row>
    <row r="78" spans="3:13" x14ac:dyDescent="0.45">
      <c r="C78" s="2">
        <v>44100</v>
      </c>
      <c r="F78" s="1">
        <f t="shared" si="19"/>
        <v>0</v>
      </c>
      <c r="H78" s="3">
        <f t="shared" si="7"/>
        <v>0</v>
      </c>
      <c r="I78" s="1">
        <f t="shared" si="20"/>
        <v>0</v>
      </c>
      <c r="K78" s="4" t="e">
        <f t="shared" si="6"/>
        <v>#DIV/0!</v>
      </c>
      <c r="M78" s="5" t="e">
        <f t="shared" si="21"/>
        <v>#DIV/0!</v>
      </c>
    </row>
    <row r="79" spans="3:13" x14ac:dyDescent="0.45">
      <c r="C79" s="2">
        <v>44101</v>
      </c>
      <c r="F79" s="1">
        <f t="shared" si="19"/>
        <v>0</v>
      </c>
      <c r="H79" s="3">
        <f t="shared" si="7"/>
        <v>0</v>
      </c>
      <c r="I79" s="1">
        <f t="shared" si="20"/>
        <v>0</v>
      </c>
      <c r="K79" s="4" t="e">
        <f t="shared" si="6"/>
        <v>#DIV/0!</v>
      </c>
      <c r="M79" s="5" t="e">
        <f t="shared" si="21"/>
        <v>#DIV/0!</v>
      </c>
    </row>
    <row r="80" spans="3:13" x14ac:dyDescent="0.45">
      <c r="C80" s="2">
        <v>44102</v>
      </c>
      <c r="F80" s="1">
        <f t="shared" si="19"/>
        <v>0</v>
      </c>
      <c r="H80" s="3">
        <f t="shared" si="7"/>
        <v>0</v>
      </c>
      <c r="I80" s="1">
        <f t="shared" si="20"/>
        <v>0</v>
      </c>
      <c r="K80" s="4" t="e">
        <f t="shared" si="6"/>
        <v>#DIV/0!</v>
      </c>
      <c r="M80" s="5" t="e">
        <f t="shared" si="21"/>
        <v>#DIV/0!</v>
      </c>
    </row>
    <row r="81" spans="3:13" x14ac:dyDescent="0.45">
      <c r="C81" s="2">
        <v>44103</v>
      </c>
      <c r="F81" s="1">
        <f t="shared" si="19"/>
        <v>0</v>
      </c>
      <c r="H81" s="3">
        <f t="shared" si="7"/>
        <v>0</v>
      </c>
      <c r="I81" s="1">
        <f t="shared" si="20"/>
        <v>0</v>
      </c>
      <c r="K81" s="4" t="e">
        <f t="shared" si="6"/>
        <v>#DIV/0!</v>
      </c>
      <c r="M81" s="5" t="e">
        <f t="shared" si="21"/>
        <v>#DIV/0!</v>
      </c>
    </row>
    <row r="82" spans="3:13" x14ac:dyDescent="0.45">
      <c r="C82" s="2">
        <v>44104</v>
      </c>
      <c r="F82" s="1">
        <f t="shared" si="19"/>
        <v>0</v>
      </c>
      <c r="H82" s="3">
        <f t="shared" si="7"/>
        <v>0</v>
      </c>
      <c r="I82" s="1">
        <f t="shared" si="20"/>
        <v>0</v>
      </c>
      <c r="K82" s="4" t="e">
        <f t="shared" si="6"/>
        <v>#DIV/0!</v>
      </c>
      <c r="M82" s="5" t="e">
        <f t="shared" si="21"/>
        <v>#DIV/0!</v>
      </c>
    </row>
    <row r="83" spans="3:13" x14ac:dyDescent="0.45">
      <c r="C83" s="2">
        <v>44105</v>
      </c>
      <c r="F83" s="1">
        <f t="shared" si="19"/>
        <v>0</v>
      </c>
      <c r="H83" s="3">
        <f t="shared" si="7"/>
        <v>0</v>
      </c>
      <c r="I83" s="1">
        <f t="shared" si="20"/>
        <v>0</v>
      </c>
      <c r="K83" s="4" t="e">
        <f t="shared" ref="K83" si="22">$J83/$H83</f>
        <v>#DIV/0!</v>
      </c>
      <c r="M83" s="5" t="e">
        <f t="shared" si="21"/>
        <v>#DIV/0!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3월</vt:lpstr>
      <vt:lpstr>8월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toto</dc:creator>
  <cp:lastModifiedBy>toto</cp:lastModifiedBy>
  <dcterms:created xsi:type="dcterms:W3CDTF">2021-10-07T05:09:55Z</dcterms:created>
  <dcterms:modified xsi:type="dcterms:W3CDTF">2021-10-07T08:01:00Z</dcterms:modified>
</cp:coreProperties>
</file>