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erf Mgmt\Dashboards and Data\ESRI\ESRI Dashboard - Economic Opportunity\"/>
    </mc:Choice>
  </mc:AlternateContent>
  <bookViews>
    <workbookView minimized="1" xWindow="0" yWindow="0" windowWidth="11460" windowHeight="14160" firstSheet="2" activeTab="5"/>
  </bookViews>
  <sheets>
    <sheet name="Source" sheetId="15" r:id="rId1"/>
    <sheet name="GTOPS Unduplicated Clients" sheetId="14" r:id="rId2"/>
    <sheet name="DLT_PAL_Undup Client" sheetId="6" r:id="rId3"/>
    <sheet name="DLT_PAL_% DL Skill" sheetId="7" r:id="rId4"/>
    <sheet name="Undup Client GTOP" sheetId="3" r:id="rId5"/>
    <sheet name="Budget Aggregate" sheetId="13" r:id="rId6"/>
    <sheet name="% DL Skill GTOP" sheetId="4" r:id="rId7"/>
    <sheet name="Other Measures" sheetId="2" r:id="rId8"/>
    <sheet name="Performance Measures" sheetId="1" r:id="rId9"/>
    <sheet name="Lab Client Estimate" sheetId="5" r:id="rId10"/>
    <sheet name="KPI Tracker" sheetId="8" r:id="rId11"/>
  </sheets>
  <definedNames>
    <definedName name="_xlnm._FilterDatabase" localSheetId="6" hidden="1">'% DL Skill GTOP'!$A$1:$O$28</definedName>
    <definedName name="_xlnm._FilterDatabase" localSheetId="3" hidden="1">'DLT_PAL_% DL Skill'!$A$1:$O$1</definedName>
    <definedName name="_xlnm._FilterDatabase" localSheetId="2" hidden="1">'DLT_PAL_Undup Client'!$A$1:$H$1</definedName>
    <definedName name="_xlnm._FilterDatabase" localSheetId="1" hidden="1">'GTOPS Unduplicated Clients'!$A$2:$D$2</definedName>
    <definedName name="_xlnm._FilterDatabase" localSheetId="8" hidden="1">'Performance Measures'!$A$1:$H$9</definedName>
    <definedName name="_xlnm._FilterDatabase" localSheetId="4" hidden="1">'Undup Client GTOP'!$A$1:$I$38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3" l="1"/>
  <c r="B26" i="13"/>
  <c r="C40" i="13" l="1"/>
  <c r="B40" i="13"/>
  <c r="D39" i="13"/>
  <c r="D38" i="13"/>
  <c r="D37" i="13"/>
  <c r="D36" i="13"/>
  <c r="D35" i="13"/>
  <c r="D34" i="13"/>
  <c r="D33" i="13"/>
  <c r="D32" i="13"/>
  <c r="D31" i="13"/>
  <c r="D30" i="13"/>
  <c r="D3" i="14"/>
  <c r="D4" i="14"/>
  <c r="F4" i="14"/>
  <c r="D5" i="14"/>
  <c r="F5" i="14"/>
  <c r="D6" i="14"/>
  <c r="F6" i="14"/>
  <c r="D7" i="14"/>
  <c r="F7" i="14"/>
  <c r="F8" i="14"/>
  <c r="B8" i="14" s="1"/>
  <c r="D40" i="13" l="1"/>
  <c r="E40" i="13" s="1"/>
  <c r="D26" i="13"/>
  <c r="G4" i="6" l="1"/>
  <c r="M4" i="7"/>
  <c r="L4" i="7"/>
  <c r="N4" i="7"/>
  <c r="T35" i="4" l="1"/>
  <c r="T36" i="4"/>
  <c r="T37" i="4"/>
  <c r="T38" i="4"/>
  <c r="T39" i="4"/>
  <c r="T40" i="4"/>
  <c r="T41" i="4"/>
  <c r="T42" i="4"/>
  <c r="T43" i="4"/>
  <c r="T34" i="4"/>
  <c r="W44" i="4"/>
  <c r="V44" i="4"/>
  <c r="U44" i="4"/>
  <c r="R44" i="4"/>
  <c r="G2" i="6" l="1"/>
  <c r="L28" i="4" l="1"/>
  <c r="K28" i="4"/>
  <c r="G38" i="3"/>
  <c r="I38" i="3" s="1"/>
  <c r="M28" i="4" l="1"/>
  <c r="O28" i="4" s="1"/>
  <c r="O12" i="4"/>
  <c r="I12" i="3"/>
  <c r="I13" i="3"/>
  <c r="I14" i="3"/>
  <c r="I15" i="3"/>
  <c r="I16" i="3"/>
  <c r="I17" i="3"/>
  <c r="I18" i="3"/>
  <c r="I19" i="3"/>
  <c r="I20" i="3"/>
  <c r="I2" i="3"/>
  <c r="I3" i="3"/>
  <c r="I4" i="3"/>
  <c r="I5" i="3"/>
  <c r="I6" i="3"/>
  <c r="I7" i="3"/>
  <c r="I8" i="3"/>
  <c r="I9" i="3"/>
  <c r="I10" i="3"/>
  <c r="I11" i="3"/>
  <c r="I36" i="3"/>
  <c r="G30" i="3"/>
  <c r="I30" i="3" s="1"/>
  <c r="G37" i="3"/>
  <c r="I37" i="3" s="1"/>
  <c r="G36" i="3"/>
  <c r="G35" i="3"/>
  <c r="I35" i="3" s="1"/>
  <c r="G34" i="3"/>
  <c r="I34" i="3" s="1"/>
  <c r="G33" i="3"/>
  <c r="I33" i="3" s="1"/>
  <c r="G32" i="3"/>
  <c r="I32" i="3" s="1"/>
  <c r="G31" i="3"/>
  <c r="I31" i="3" s="1"/>
  <c r="L27" i="4"/>
  <c r="K27" i="4"/>
  <c r="L26" i="4"/>
  <c r="K26" i="4"/>
  <c r="M26" i="4" s="1"/>
  <c r="O26" i="4" s="1"/>
  <c r="M25" i="4"/>
  <c r="O25" i="4" s="1"/>
  <c r="L25" i="4"/>
  <c r="K25" i="4"/>
  <c r="L24" i="4"/>
  <c r="K24" i="4"/>
  <c r="L23" i="4"/>
  <c r="K23" i="4"/>
  <c r="L22" i="4"/>
  <c r="K22" i="4"/>
  <c r="M22" i="4" s="1"/>
  <c r="O22" i="4" s="1"/>
  <c r="L21" i="4"/>
  <c r="K21" i="4"/>
  <c r="L20" i="4"/>
  <c r="K20" i="4"/>
  <c r="M21" i="4" l="1"/>
  <c r="O21" i="4" s="1"/>
  <c r="M20" i="4"/>
  <c r="O20" i="4" s="1"/>
  <c r="M24" i="4"/>
  <c r="O24" i="4" s="1"/>
  <c r="M27" i="4"/>
  <c r="O27" i="4" s="1"/>
  <c r="M23" i="4"/>
  <c r="O23" i="4" s="1"/>
  <c r="G16" i="5"/>
  <c r="H16" i="5"/>
  <c r="I16" i="5"/>
  <c r="G3" i="6" l="1"/>
  <c r="M3" i="7"/>
  <c r="L3" i="7"/>
  <c r="M2" i="7"/>
  <c r="L2" i="7"/>
  <c r="G21" i="3"/>
  <c r="I21" i="3" s="1"/>
  <c r="G22" i="3"/>
  <c r="I22" i="3" s="1"/>
  <c r="G23" i="3"/>
  <c r="I23" i="3" s="1"/>
  <c r="G24" i="3"/>
  <c r="I24" i="3" s="1"/>
  <c r="G25" i="3"/>
  <c r="I25" i="3" s="1"/>
  <c r="G26" i="3"/>
  <c r="I26" i="3" s="1"/>
  <c r="G27" i="3"/>
  <c r="I27" i="3" s="1"/>
  <c r="G28" i="3"/>
  <c r="I28" i="3" s="1"/>
  <c r="G29" i="3"/>
  <c r="I29" i="3" s="1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L2" i="4"/>
  <c r="K2" i="4"/>
  <c r="M2" i="4" l="1"/>
  <c r="O2" i="4" s="1"/>
  <c r="M10" i="4"/>
  <c r="O10" i="4" s="1"/>
  <c r="N2" i="7"/>
  <c r="M3" i="4"/>
  <c r="O3" i="4" s="1"/>
  <c r="N3" i="7"/>
  <c r="M5" i="4"/>
  <c r="O5" i="4" s="1"/>
  <c r="M4" i="4"/>
  <c r="O4" i="4" s="1"/>
  <c r="M6" i="4"/>
  <c r="O6" i="4" s="1"/>
  <c r="M7" i="4"/>
  <c r="O7" i="4" s="1"/>
  <c r="M8" i="4"/>
  <c r="O8" i="4" s="1"/>
  <c r="M9" i="4"/>
  <c r="O9" i="4" s="1"/>
  <c r="M13" i="4"/>
  <c r="O13" i="4" s="1"/>
  <c r="M14" i="4"/>
  <c r="O14" i="4" s="1"/>
  <c r="M15" i="4"/>
  <c r="O15" i="4" s="1"/>
  <c r="M16" i="4"/>
  <c r="O16" i="4" s="1"/>
  <c r="M17" i="4"/>
  <c r="O17" i="4" s="1"/>
  <c r="M18" i="4"/>
  <c r="O18" i="4" s="1"/>
  <c r="M19" i="4"/>
  <c r="O19" i="4" s="1"/>
  <c r="M11" i="4"/>
  <c r="O11" i="4" s="1"/>
  <c r="B16" i="5" l="1"/>
  <c r="K16" i="5" s="1"/>
  <c r="C16" i="5"/>
  <c r="D16" i="5"/>
  <c r="E16" i="5"/>
  <c r="F16" i="5"/>
  <c r="J16" i="5"/>
</calcChain>
</file>

<file path=xl/sharedStrings.xml><?xml version="1.0" encoding="utf-8"?>
<sst xmlns="http://schemas.openxmlformats.org/spreadsheetml/2006/main" count="232" uniqueCount="127">
  <si>
    <t>Measure ID</t>
  </si>
  <si>
    <t>Measure Name</t>
  </si>
  <si>
    <t>Year</t>
  </si>
  <si>
    <t>Q1</t>
  </si>
  <si>
    <t>Q2</t>
  </si>
  <si>
    <t>Q3</t>
  </si>
  <si>
    <t>Q4</t>
  </si>
  <si>
    <t>Austin Free-Net public access average monthly number of user logins at community computer labs and centers</t>
  </si>
  <si>
    <t>Percent of digital inclusion programs' participants that improved their basic digital skills</t>
  </si>
  <si>
    <t>Total</t>
  </si>
  <si>
    <t>Unduplicated Clients</t>
  </si>
  <si>
    <t>Grant Funding Awarded</t>
  </si>
  <si>
    <t>Matching Funds Generated</t>
  </si>
  <si>
    <t>Organization</t>
  </si>
  <si>
    <t>Thinkery</t>
  </si>
  <si>
    <t>AFN</t>
  </si>
  <si>
    <t>Boyscouts</t>
  </si>
  <si>
    <t>Easter Seals</t>
  </si>
  <si>
    <t>HACA</t>
  </si>
  <si>
    <t>Knowbility</t>
  </si>
  <si>
    <t>Meals on Wheels</t>
  </si>
  <si>
    <t>Texas Folklife</t>
  </si>
  <si>
    <t>The Arc of the Capitol Area</t>
  </si>
  <si>
    <t>Q1N</t>
  </si>
  <si>
    <t>Q1D</t>
  </si>
  <si>
    <t>Q2N</t>
  </si>
  <si>
    <t>Q2D</t>
  </si>
  <si>
    <t>Q3N</t>
  </si>
  <si>
    <t>Q3D</t>
  </si>
  <si>
    <t>Q4N</t>
  </si>
  <si>
    <t>Q4D</t>
  </si>
  <si>
    <t>Annual Goal</t>
  </si>
  <si>
    <t>GTOPS</t>
  </si>
  <si>
    <t>Austin Achieve Public Schools</t>
  </si>
  <si>
    <t>Breakthrough Austin</t>
  </si>
  <si>
    <t>Skillpoint Alliance</t>
  </si>
  <si>
    <t>American YouthWorks</t>
  </si>
  <si>
    <t>Austin Children's Museum</t>
  </si>
  <si>
    <t>Boys and Girls Club of the Austin Area</t>
  </si>
  <si>
    <t>Girlstart</t>
  </si>
  <si>
    <t>Literacy Coalition</t>
  </si>
  <si>
    <t>River City Youth Foundation</t>
  </si>
  <si>
    <t>CG</t>
  </si>
  <si>
    <t>SANC</t>
  </si>
  <si>
    <t>ST J</t>
  </si>
  <si>
    <t>RZ</t>
  </si>
  <si>
    <t>ARCH</t>
  </si>
  <si>
    <t>ARCH 2</t>
  </si>
  <si>
    <t>BL</t>
  </si>
  <si>
    <t>October 2015</t>
  </si>
  <si>
    <t>November 2015</t>
  </si>
  <si>
    <t>December 2015</t>
  </si>
  <si>
    <t>January 2016</t>
  </si>
  <si>
    <t>February 2016</t>
  </si>
  <si>
    <t>March 2016</t>
  </si>
  <si>
    <t>April 2016</t>
  </si>
  <si>
    <t>May 2016</t>
  </si>
  <si>
    <t>June 2016</t>
  </si>
  <si>
    <t>July 2016</t>
  </si>
  <si>
    <t>August 2016</t>
  </si>
  <si>
    <t>September 2016</t>
  </si>
  <si>
    <t>Clients/Year</t>
  </si>
  <si>
    <t>Month</t>
  </si>
  <si>
    <t xml:space="preserve"> =Baseline 2018 Estimate</t>
  </si>
  <si>
    <t>Unduplicated Clients Over a 12 Month Period for Selected Locations</t>
  </si>
  <si>
    <t>Measure</t>
  </si>
  <si>
    <t>Actual</t>
  </si>
  <si>
    <t>Goal</t>
  </si>
  <si>
    <t>Austin Achieve Public Schools Inc.</t>
  </si>
  <si>
    <t>Capitol Area Council, Boy Scouts of America</t>
  </si>
  <si>
    <t>HACA Scholarship Foundation, Inc. dba Austin Pathways</t>
  </si>
  <si>
    <t>Knowbility, Inc.</t>
  </si>
  <si>
    <t>Texas Folklife Resources</t>
  </si>
  <si>
    <t>The Arc of the Capital Area</t>
  </si>
  <si>
    <t>Total Numerator</t>
  </si>
  <si>
    <t>Total Denominator</t>
  </si>
  <si>
    <t>YTD Actual</t>
  </si>
  <si>
    <t>DLT Unduplicated Clients</t>
  </si>
  <si>
    <t>American Youthworks</t>
  </si>
  <si>
    <t>Creative Action</t>
  </si>
  <si>
    <t>Latinitas</t>
  </si>
  <si>
    <t>University of Texas Foundation, Ince.</t>
  </si>
  <si>
    <t>University of Texas Foundation</t>
  </si>
  <si>
    <t>Boys and Girls Clubs</t>
  </si>
  <si>
    <t>Current Perf</t>
  </si>
  <si>
    <t>Goodwill</t>
  </si>
  <si>
    <t xml:space="preserve">Measure Name </t>
  </si>
  <si>
    <t>Percent Increase in Digital Skills</t>
  </si>
  <si>
    <t>2017 (Oct-Dec Holdover)</t>
  </si>
  <si>
    <t>2017 (Oct-Dec AFN Holdover)</t>
  </si>
  <si>
    <t>HACA Scholarship Foundation</t>
  </si>
  <si>
    <t>Digital Inclusion FY 2015 Annual Reporting</t>
  </si>
  <si>
    <t>TI Measure</t>
  </si>
  <si>
    <t>Austin Achieve</t>
  </si>
  <si>
    <t xml:space="preserve">Austin Children's Museum </t>
  </si>
  <si>
    <t>-</t>
  </si>
  <si>
    <t>Boy Scouts of America  Capitol Area Council</t>
  </si>
  <si>
    <t xml:space="preserve">Knowbility </t>
  </si>
  <si>
    <t xml:space="preserve">Austin Free-Net </t>
  </si>
  <si>
    <t>Total Annual Average Increase in Digital Literacy Skills</t>
  </si>
  <si>
    <t>Q4 Increase in Digital Literacy Skills</t>
  </si>
  <si>
    <t>*information from Austin Children's Museum being analyzed by evaluation firm, final reporting expected by end of December 2016 (outcome removed from averages)</t>
  </si>
  <si>
    <t>2016 (projected)</t>
  </si>
  <si>
    <t>In Kind Donations</t>
  </si>
  <si>
    <t>Dollars/cost per client</t>
  </si>
  <si>
    <t>Dollars</t>
  </si>
  <si>
    <t>Clients</t>
  </si>
  <si>
    <t>GTOPS Unduplicated Clients</t>
  </si>
  <si>
    <t>Current Performance</t>
  </si>
  <si>
    <t>Number Unduplicated Clients</t>
  </si>
  <si>
    <t>AFN (Contract)</t>
  </si>
  <si>
    <t>AFN (Grant)</t>
  </si>
  <si>
    <t>Arc of the Capital Area</t>
  </si>
  <si>
    <t>Digital Inclusion FY 2017 Annual Reporting</t>
  </si>
  <si>
    <t>Digital Inclusion FY 2016 Annual Reporting</t>
  </si>
  <si>
    <t>Digital Inclusion Quarter 4</t>
  </si>
  <si>
    <t>YTD</t>
  </si>
  <si>
    <t>Austin Free-Net - TARA Digital Inclusion</t>
  </si>
  <si>
    <t>Breakthrough - Connected Classroom</t>
  </si>
  <si>
    <t xml:space="preserve">American Youthworks - Youthbuild Media Corps </t>
  </si>
  <si>
    <t>Girlstart - Summer Camp</t>
  </si>
  <si>
    <t>The Housing Authority of the City of Austin - Project Reboot</t>
  </si>
  <si>
    <t xml:space="preserve">Skillpoint Alliance - Esquinas de Tecnologia </t>
  </si>
  <si>
    <t>Boys &amp; Girls Club - HOT Spot Program</t>
  </si>
  <si>
    <t>Literacy Coalition of Central Texas - Learner Web Project</t>
  </si>
  <si>
    <t>Easter Seals of Central Texas - Digital Literacy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</si>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</sst>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rgb="FF5D804B"/>
      </left>
      <right style="medium">
        <color rgb="FF5D804B"/>
      </right>
      <top style="medium">
        <color rgb="FF5D804B"/>
      </top>
      <bottom style="medium">
        <color rgb="FF5D804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wrapText="1"/>
    </xf>
    <xf numFmtId="164" fontId="0" fillId="0" borderId="0" xfId="2" applyNumberFormat="1" applyFont="1"/>
    <xf numFmtId="164" fontId="0" fillId="0" borderId="0" xfId="0" applyNumberFormat="1"/>
    <xf numFmtId="165" fontId="0" fillId="0" borderId="0" xfId="1" applyNumberFormat="1" applyFont="1"/>
    <xf numFmtId="9" fontId="0" fillId="0" borderId="0" xfId="3" applyFont="1"/>
    <xf numFmtId="10" fontId="0" fillId="0" borderId="0" xfId="3" applyNumberFormat="1" applyFont="1"/>
    <xf numFmtId="0" fontId="4" fillId="2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/>
    <xf numFmtId="0" fontId="5" fillId="0" borderId="0" xfId="0" applyFont="1"/>
    <xf numFmtId="0" fontId="6" fillId="0" borderId="2" xfId="0" applyFont="1" applyBorder="1"/>
    <xf numFmtId="0" fontId="6" fillId="3" borderId="3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ont="1"/>
    <xf numFmtId="0" fontId="0" fillId="0" borderId="4" xfId="0" applyBorder="1"/>
    <xf numFmtId="0" fontId="3" fillId="0" borderId="5" xfId="0" applyFont="1" applyBorder="1"/>
    <xf numFmtId="9" fontId="0" fillId="0" borderId="0" xfId="0" applyNumberFormat="1"/>
    <xf numFmtId="0" fontId="7" fillId="0" borderId="6" xfId="0" applyFont="1" applyBorder="1"/>
    <xf numFmtId="9" fontId="7" fillId="3" borderId="6" xfId="0" applyNumberFormat="1" applyFont="1" applyFill="1" applyBorder="1"/>
    <xf numFmtId="9" fontId="7" fillId="0" borderId="6" xfId="0" applyNumberFormat="1" applyFont="1" applyBorder="1"/>
    <xf numFmtId="0" fontId="8" fillId="0" borderId="0" xfId="0" applyFont="1" applyAlignment="1">
      <alignment wrapText="1"/>
    </xf>
    <xf numFmtId="44" fontId="0" fillId="0" borderId="0" xfId="2" applyFont="1"/>
    <xf numFmtId="9" fontId="3" fillId="0" borderId="0" xfId="3" applyFont="1"/>
    <xf numFmtId="0" fontId="3" fillId="0" borderId="4" xfId="0" applyFont="1" applyBorder="1"/>
    <xf numFmtId="0" fontId="8" fillId="0" borderId="4" xfId="0" applyFont="1" applyBorder="1" applyAlignment="1">
      <alignment wrapText="1"/>
    </xf>
    <xf numFmtId="9" fontId="3" fillId="3" borderId="0" xfId="3" applyFont="1" applyFill="1"/>
    <xf numFmtId="0" fontId="3" fillId="0" borderId="7" xfId="0" applyFont="1" applyFill="1" applyBorder="1" applyAlignment="1">
      <alignment wrapText="1"/>
    </xf>
    <xf numFmtId="0" fontId="3" fillId="0" borderId="8" xfId="0" applyFont="1" applyFill="1" applyBorder="1"/>
    <xf numFmtId="0" fontId="0" fillId="0" borderId="9" xfId="0" applyFont="1" applyFill="1" applyBorder="1" applyAlignment="1">
      <alignment wrapText="1"/>
    </xf>
    <xf numFmtId="10" fontId="3" fillId="0" borderId="10" xfId="0" applyNumberFormat="1" applyFont="1" applyFill="1" applyBorder="1"/>
    <xf numFmtId="0" fontId="0" fillId="0" borderId="9" xfId="0" applyFill="1" applyBorder="1"/>
    <xf numFmtId="0" fontId="3" fillId="3" borderId="9" xfId="0" applyFont="1" applyFill="1" applyBorder="1"/>
    <xf numFmtId="10" fontId="3" fillId="3" borderId="0" xfId="0" applyNumberFormat="1" applyFont="1" applyFill="1"/>
    <xf numFmtId="0" fontId="0" fillId="0" borderId="11" xfId="0" applyBorder="1"/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'GTOPS Unduplicated Clients'!$B$2</c:f>
              <c:strCache>
                <c:ptCount val="1"/>
                <c:pt idx="0">
                  <c:v>Clients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'GTOPS Unduplicated Clients'!$A$3:$A$7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'GTOPS Unduplicated Clients'!$B$3:$B$7</c:f>
              <c:numCache>
                <c:formatCode>General</c:formatCode>
                <c:ptCount val="5"/>
                <c:pt idx="0">
                  <c:v>1174</c:v>
                </c:pt>
                <c:pt idx="1">
                  <c:v>1260</c:v>
                </c:pt>
                <c:pt idx="2">
                  <c:v>2124</c:v>
                </c:pt>
                <c:pt idx="3">
                  <c:v>2919</c:v>
                </c:pt>
                <c:pt idx="4">
                  <c:v>3448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4859440"/>
        <c:axId val="491289136"/>
      </c:lineChart>
      <c:dateAx>
        <c:axId val="48485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9136"/>
        <c:crosses val="autoZero"/>
        <c:auto val="0"/>
        <c:lblOffset val="100"/>
        <c:baseTimeUnit val="days"/>
      </c:dateAx>
      <c:valAx>
        <c:axId val="491289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85944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'GTOPS Unduplicated Clients'!$D$2</c:f>
              <c:strCache>
                <c:ptCount val="1"/>
                <c:pt idx="0">
                  <c:v>Dollars/cost per client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'GTOPS Unduplicated Clients'!$A$3:$A$7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'GTOPS Unduplicated Clients'!$D$3:$D$7</c:f>
              <c:numCache>
                <c:formatCode>_("$"* #,##0.00_);_("$"* \(#,##0.00\);_("$"* "-"??_);_(@_)</c:formatCode>
                <c:ptCount val="5"/>
                <c:pt idx="0">
                  <c:v>149.06303236797274</c:v>
                </c:pt>
                <c:pt idx="1">
                  <c:v>138.88888888888889</c:v>
                </c:pt>
                <c:pt idx="2">
                  <c:v>82.391713747645952</c:v>
                </c:pt>
                <c:pt idx="3">
                  <c:v>68.516615279205212</c:v>
                </c:pt>
                <c:pt idx="4">
                  <c:v>58.004640371229698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91289920"/>
        <c:axId val="491290312"/>
      </c:lineChart>
      <c:dateAx>
        <c:axId val="49128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90312"/>
        <c:crosses val="autoZero"/>
        <c:auto val="0"/>
        <c:lblOffset val="100"/>
        <c:baseTimeUnit val="days"/>
      </c:dateAx>
      <c:valAx>
        <c:axId val="491290312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8992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'GTOPS Unduplicated Clients'!$C$2</c:f>
              <c:strCache>
                <c:ptCount val="1"/>
                <c:pt idx="0">
                  <c:v>Dollars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'GTOPS Unduplicated Clients'!$A$3:$A$7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'GTOPS Unduplicated Clients'!$C$3:$C$7</c:f>
              <c:numCache>
                <c:formatCode>_("$"* #,##0.00_);_("$"* \(#,##0.00\);_("$"* "-"??_);_(@_)</c:formatCode>
                <c:ptCount val="5"/>
                <c:pt idx="0">
                  <c:v>175000</c:v>
                </c:pt>
                <c:pt idx="1">
                  <c:v>175000</c:v>
                </c:pt>
                <c:pt idx="2">
                  <c:v>175000</c:v>
                </c:pt>
                <c:pt idx="3">
                  <c:v>200000</c:v>
                </c:pt>
                <c:pt idx="4">
                  <c:v>200000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'GTOPS Unduplicated Clients'!$E$2</c:f>
              <c:strCache>
                <c:ptCount val="1"/>
                <c:pt idx="0">
                  <c:v>In Kind Donations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'GTOPS Unduplicated Clients'!$A$3:$A$7</c:f>
              <c:numCache>
                <c:formatCode>General</c:formatCode>
                <c:ptCount val="5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</c:numCache>
            </c:numRef>
          </c:cat>
          <c:val>
            <c:numRef>
              <c:f>'GTOPS Unduplicated Clients'!$E$3:$E$7</c:f>
              <c:numCache>
                <c:formatCode>_("$"* #,##0.00_);_("$"* \(#,##0.00\);_("$"* "-"??_);_(@_)</c:formatCode>
                <c:ptCount val="5"/>
                <c:pt idx="0">
                  <c:v>422018</c:v>
                </c:pt>
                <c:pt idx="1">
                  <c:v>1172273</c:v>
                </c:pt>
                <c:pt idx="2">
                  <c:v>565236</c:v>
                </c:pt>
                <c:pt idx="3">
                  <c:v>571447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91075232"/>
        <c:axId val="203198488"/>
      </c:lineChart>
      <c:dateAx>
        <c:axId val="3910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98488"/>
        <c:crosses val="autoZero"/>
        <c:auto val="0"/>
        <c:lblOffset val="100"/>
        <c:baseTimeUnit val="days"/>
      </c:dateAx>
      <c:valAx>
        <c:axId val="203198488"/>
        <c:scaling>
          <c:orientation val="minMax"/>
        </c:scaling>
        <c:delete val="0"/>
        <c:axPos val="l"/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752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19050</xdr:rowOff>
    </xdr:from>
    <xdr:to>
      <xdr:col>14</xdr:col>
      <xdr:colOff>190500</xdr:colOff>
      <xdr:row>16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16</xdr:row>
      <xdr:rowOff>142875</xdr:rowOff>
    </xdr:from>
    <xdr:to>
      <xdr:col>14</xdr:col>
      <xdr:colOff>190500</xdr:colOff>
      <xdr:row>31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32</xdr:row>
      <xdr:rowOff>57150</xdr:rowOff>
    </xdr:from>
    <xdr:to>
      <xdr:col>14</xdr:col>
      <xdr:colOff>276225</xdr:colOff>
      <xdr:row>46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>
        <v>2015</v>
      </c>
      <c r="B2">
        <v>621</v>
      </c>
    </row>
    <row r="3" spans="1:2" x14ac:dyDescent="0.25">
      <c r="A3">
        <v>2014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H3" sqref="H3"/>
    </sheetView>
  </sheetViews>
  <sheetFormatPr defaultRowHeight="15" x14ac:dyDescent="0.25"/>
  <cols>
    <col min="1" max="1" width="15.42578125" bestFit="1" customWidth="1"/>
  </cols>
  <sheetData>
    <row r="1" spans="1:12" x14ac:dyDescent="0.25">
      <c r="A1" s="44" t="s">
        <v>64</v>
      </c>
      <c r="B1" s="44"/>
      <c r="C1" s="44"/>
      <c r="D1" s="44"/>
      <c r="E1" s="44"/>
      <c r="F1" s="44"/>
      <c r="G1" s="44"/>
      <c r="H1" s="44"/>
      <c r="I1" s="44"/>
      <c r="J1" s="44"/>
    </row>
    <row r="3" spans="1:12" x14ac:dyDescent="0.25">
      <c r="A3" s="11" t="s">
        <v>62</v>
      </c>
      <c r="B3" s="11" t="s">
        <v>42</v>
      </c>
      <c r="C3" s="11" t="s">
        <v>43</v>
      </c>
      <c r="D3" s="11" t="s">
        <v>44</v>
      </c>
      <c r="E3" s="11" t="s">
        <v>45</v>
      </c>
      <c r="F3" s="11" t="s">
        <v>46</v>
      </c>
      <c r="G3" s="11" t="s">
        <v>47</v>
      </c>
      <c r="H3" s="11">
        <v>209</v>
      </c>
      <c r="I3" s="11">
        <v>212</v>
      </c>
      <c r="J3" s="11" t="s">
        <v>48</v>
      </c>
      <c r="K3" s="12"/>
    </row>
    <row r="4" spans="1:12" x14ac:dyDescent="0.25">
      <c r="A4" s="13" t="s">
        <v>49</v>
      </c>
      <c r="B4" s="13">
        <v>146</v>
      </c>
      <c r="C4" s="13">
        <v>230</v>
      </c>
      <c r="D4" s="13">
        <v>3</v>
      </c>
      <c r="E4" s="13">
        <v>24</v>
      </c>
      <c r="F4" s="13">
        <v>44</v>
      </c>
      <c r="G4" s="13">
        <v>377</v>
      </c>
      <c r="H4" s="13">
        <v>494</v>
      </c>
      <c r="I4" s="13">
        <v>45</v>
      </c>
      <c r="J4" s="13">
        <v>4</v>
      </c>
    </row>
    <row r="5" spans="1:12" x14ac:dyDescent="0.25">
      <c r="A5" s="13" t="s">
        <v>50</v>
      </c>
      <c r="B5" s="13">
        <v>74</v>
      </c>
      <c r="C5" s="13">
        <v>280</v>
      </c>
      <c r="D5" s="13">
        <v>10</v>
      </c>
      <c r="E5" s="13">
        <v>70</v>
      </c>
      <c r="F5" s="13">
        <v>33</v>
      </c>
      <c r="G5" s="13">
        <v>375</v>
      </c>
      <c r="H5" s="13">
        <v>439</v>
      </c>
      <c r="I5" s="13">
        <v>128</v>
      </c>
      <c r="J5" s="13">
        <v>4</v>
      </c>
    </row>
    <row r="6" spans="1:12" x14ac:dyDescent="0.25">
      <c r="A6" s="13" t="s">
        <v>51</v>
      </c>
      <c r="B6" s="13">
        <v>89</v>
      </c>
      <c r="C6" s="13">
        <v>209</v>
      </c>
      <c r="D6" s="13">
        <v>14</v>
      </c>
      <c r="E6" s="13">
        <v>34</v>
      </c>
      <c r="F6" s="13">
        <v>14</v>
      </c>
      <c r="G6" s="13">
        <v>402</v>
      </c>
      <c r="H6" s="13">
        <v>460</v>
      </c>
      <c r="I6" s="13">
        <v>191</v>
      </c>
      <c r="J6" s="13">
        <v>7</v>
      </c>
    </row>
    <row r="7" spans="1:12" x14ac:dyDescent="0.25">
      <c r="A7" s="13" t="s">
        <v>52</v>
      </c>
      <c r="B7" s="13">
        <v>92</v>
      </c>
      <c r="C7" s="13">
        <v>309</v>
      </c>
      <c r="D7" s="13">
        <v>16</v>
      </c>
      <c r="E7" s="13">
        <v>33</v>
      </c>
      <c r="F7" s="13">
        <v>0</v>
      </c>
      <c r="G7" s="13">
        <v>809</v>
      </c>
      <c r="H7" s="13">
        <v>523</v>
      </c>
      <c r="I7" s="13">
        <v>40</v>
      </c>
      <c r="J7" s="13">
        <v>14</v>
      </c>
    </row>
    <row r="8" spans="1:12" x14ac:dyDescent="0.25">
      <c r="A8" s="13" t="s">
        <v>53</v>
      </c>
      <c r="B8" s="13">
        <v>83</v>
      </c>
      <c r="C8" s="13">
        <v>317</v>
      </c>
      <c r="D8" s="13">
        <v>13</v>
      </c>
      <c r="E8" s="13">
        <v>23</v>
      </c>
      <c r="F8" s="13">
        <v>19</v>
      </c>
      <c r="G8" s="13">
        <v>506</v>
      </c>
      <c r="H8" s="13">
        <v>490</v>
      </c>
      <c r="I8" s="13">
        <v>58</v>
      </c>
      <c r="J8" s="13">
        <v>13</v>
      </c>
    </row>
    <row r="9" spans="1:12" x14ac:dyDescent="0.25">
      <c r="A9" s="13" t="s">
        <v>54</v>
      </c>
      <c r="B9" s="13">
        <v>127</v>
      </c>
      <c r="C9" s="13">
        <v>330</v>
      </c>
      <c r="D9" s="13">
        <v>16</v>
      </c>
      <c r="E9" s="13">
        <v>80</v>
      </c>
      <c r="F9" s="13">
        <v>24</v>
      </c>
      <c r="G9" s="13">
        <v>972</v>
      </c>
      <c r="H9" s="13">
        <v>475</v>
      </c>
      <c r="I9" s="13">
        <v>90</v>
      </c>
      <c r="J9" s="13">
        <v>20</v>
      </c>
    </row>
    <row r="10" spans="1:12" x14ac:dyDescent="0.25">
      <c r="A10" s="13" t="s">
        <v>55</v>
      </c>
      <c r="B10" s="13">
        <v>112</v>
      </c>
      <c r="C10" s="13">
        <v>262</v>
      </c>
      <c r="D10" s="13">
        <v>24</v>
      </c>
      <c r="E10" s="13">
        <v>66</v>
      </c>
      <c r="F10" s="13">
        <v>15</v>
      </c>
      <c r="G10" s="13">
        <v>358</v>
      </c>
      <c r="H10" s="13">
        <v>396</v>
      </c>
      <c r="I10" s="13">
        <v>82</v>
      </c>
      <c r="J10" s="13">
        <v>16</v>
      </c>
    </row>
    <row r="11" spans="1:12" x14ac:dyDescent="0.25">
      <c r="A11" s="13" t="s">
        <v>56</v>
      </c>
      <c r="B11" s="13">
        <v>88</v>
      </c>
      <c r="C11" s="13">
        <v>293</v>
      </c>
      <c r="D11" s="13">
        <v>19</v>
      </c>
      <c r="E11" s="13">
        <v>39</v>
      </c>
      <c r="F11" s="13">
        <v>10</v>
      </c>
      <c r="G11" s="13">
        <v>300</v>
      </c>
      <c r="H11" s="13">
        <v>371</v>
      </c>
      <c r="I11" s="13">
        <v>99</v>
      </c>
      <c r="J11" s="13">
        <v>14</v>
      </c>
    </row>
    <row r="12" spans="1:12" x14ac:dyDescent="0.25">
      <c r="A12" s="13" t="s">
        <v>57</v>
      </c>
      <c r="B12" s="13">
        <v>98</v>
      </c>
      <c r="C12" s="13">
        <v>348</v>
      </c>
      <c r="D12" s="13">
        <v>18</v>
      </c>
      <c r="E12" s="13">
        <v>35</v>
      </c>
      <c r="F12" s="13">
        <v>19</v>
      </c>
      <c r="G12" s="13">
        <v>320</v>
      </c>
      <c r="H12" s="13">
        <v>412</v>
      </c>
      <c r="I12" s="13">
        <v>83</v>
      </c>
      <c r="J12" s="13">
        <v>0</v>
      </c>
    </row>
    <row r="13" spans="1:12" x14ac:dyDescent="0.25">
      <c r="A13" s="13" t="s">
        <v>58</v>
      </c>
      <c r="B13" s="13">
        <v>75</v>
      </c>
      <c r="C13" s="13">
        <v>388</v>
      </c>
      <c r="D13" s="13">
        <v>25</v>
      </c>
      <c r="E13" s="13">
        <v>83</v>
      </c>
      <c r="F13" s="13">
        <v>38</v>
      </c>
      <c r="G13" s="13">
        <v>263</v>
      </c>
      <c r="H13" s="13">
        <v>364</v>
      </c>
      <c r="I13" s="13">
        <v>63</v>
      </c>
      <c r="J13" s="13">
        <v>5</v>
      </c>
    </row>
    <row r="14" spans="1:12" x14ac:dyDescent="0.25">
      <c r="A14" s="13" t="s">
        <v>59</v>
      </c>
      <c r="B14" s="13">
        <v>120</v>
      </c>
      <c r="C14" s="13">
        <v>557</v>
      </c>
      <c r="D14" s="13">
        <v>33</v>
      </c>
      <c r="E14" s="13">
        <v>29</v>
      </c>
      <c r="F14" s="13">
        <v>42</v>
      </c>
      <c r="G14" s="13">
        <v>616</v>
      </c>
      <c r="H14" s="13">
        <v>426</v>
      </c>
      <c r="I14" s="13">
        <v>72</v>
      </c>
      <c r="J14" s="13">
        <v>28</v>
      </c>
    </row>
    <row r="15" spans="1:12" x14ac:dyDescent="0.25">
      <c r="A15" s="13" t="s">
        <v>60</v>
      </c>
      <c r="B15" s="13">
        <v>101</v>
      </c>
      <c r="C15" s="13">
        <v>381</v>
      </c>
      <c r="D15" s="13">
        <v>24</v>
      </c>
      <c r="E15" s="13">
        <v>33</v>
      </c>
      <c r="F15" s="13">
        <v>28</v>
      </c>
      <c r="G15" s="13">
        <v>320</v>
      </c>
      <c r="H15" s="13">
        <v>459</v>
      </c>
      <c r="I15" s="13">
        <v>55</v>
      </c>
      <c r="J15" s="13">
        <v>3</v>
      </c>
      <c r="K15" s="14" t="s">
        <v>61</v>
      </c>
    </row>
    <row r="16" spans="1:12" x14ac:dyDescent="0.25">
      <c r="A16" s="13"/>
      <c r="B16" s="15">
        <f>SUM(B4:B15)</f>
        <v>1205</v>
      </c>
      <c r="C16" s="15">
        <f t="shared" ref="C16:J16" si="0">SUM(C4:C15)</f>
        <v>3904</v>
      </c>
      <c r="D16" s="15">
        <f t="shared" si="0"/>
        <v>215</v>
      </c>
      <c r="E16" s="15">
        <f t="shared" si="0"/>
        <v>549</v>
      </c>
      <c r="F16" s="15">
        <f t="shared" si="0"/>
        <v>286</v>
      </c>
      <c r="G16" s="15">
        <f>SUM(G4:G15)</f>
        <v>5618</v>
      </c>
      <c r="H16" s="15">
        <f>SUM(H4:H15)</f>
        <v>5309</v>
      </c>
      <c r="I16" s="15">
        <f>SUM(I4:I15)</f>
        <v>1006</v>
      </c>
      <c r="J16" s="15">
        <f t="shared" si="0"/>
        <v>128</v>
      </c>
      <c r="K16" s="16">
        <f>SUM(B16:J16)</f>
        <v>18220</v>
      </c>
      <c r="L16" t="s">
        <v>63</v>
      </c>
    </row>
  </sheetData>
  <mergeCells count="1">
    <mergeCell ref="A1:J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2" sqref="C2"/>
    </sheetView>
  </sheetViews>
  <sheetFormatPr defaultRowHeight="15" x14ac:dyDescent="0.25"/>
  <sheetData>
    <row r="1" spans="1:2" x14ac:dyDescent="0.25">
      <c r="A1" t="s">
        <v>86</v>
      </c>
      <c r="B1" t="s">
        <v>2</v>
      </c>
    </row>
    <row r="2" spans="1:2" x14ac:dyDescent="0.25">
      <c r="A2" t="s">
        <v>87</v>
      </c>
      <c r="B2">
        <v>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8" sqref="B8"/>
    </sheetView>
  </sheetViews>
  <sheetFormatPr defaultRowHeight="15" x14ac:dyDescent="0.25"/>
  <cols>
    <col min="3" max="3" width="12.5703125" bestFit="1" customWidth="1"/>
    <col min="4" max="4" width="16.140625" bestFit="1" customWidth="1"/>
    <col min="5" max="5" width="16.140625" customWidth="1"/>
  </cols>
  <sheetData>
    <row r="1" spans="1:6" ht="18.75" x14ac:dyDescent="0.3">
      <c r="A1" s="43" t="s">
        <v>107</v>
      </c>
      <c r="B1" s="43"/>
      <c r="C1" s="43"/>
      <c r="D1" s="43"/>
      <c r="E1" s="43"/>
    </row>
    <row r="2" spans="1:6" x14ac:dyDescent="0.25">
      <c r="A2" t="s">
        <v>2</v>
      </c>
      <c r="B2" t="s">
        <v>106</v>
      </c>
      <c r="C2" t="s">
        <v>105</v>
      </c>
      <c r="D2" t="s">
        <v>104</v>
      </c>
      <c r="E2" t="s">
        <v>103</v>
      </c>
    </row>
    <row r="3" spans="1:6" x14ac:dyDescent="0.25">
      <c r="A3">
        <v>2011</v>
      </c>
      <c r="B3">
        <v>1174</v>
      </c>
      <c r="C3" s="30">
        <v>175000</v>
      </c>
      <c r="D3" s="30">
        <f>C3/B3</f>
        <v>149.06303236797274</v>
      </c>
      <c r="E3" s="30">
        <v>422018</v>
      </c>
    </row>
    <row r="4" spans="1:6" x14ac:dyDescent="0.25">
      <c r="A4">
        <v>2012</v>
      </c>
      <c r="B4">
        <v>1260</v>
      </c>
      <c r="C4" s="30">
        <v>175000</v>
      </c>
      <c r="D4" s="30">
        <f>C4/B4</f>
        <v>138.88888888888889</v>
      </c>
      <c r="E4" s="30">
        <v>1172273</v>
      </c>
      <c r="F4">
        <f>B4-B3</f>
        <v>86</v>
      </c>
    </row>
    <row r="5" spans="1:6" x14ac:dyDescent="0.25">
      <c r="A5">
        <v>2013</v>
      </c>
      <c r="B5">
        <v>2124</v>
      </c>
      <c r="C5" s="30">
        <v>175000</v>
      </c>
      <c r="D5" s="30">
        <f>C5/B5</f>
        <v>82.391713747645952</v>
      </c>
      <c r="E5" s="30">
        <v>565236</v>
      </c>
      <c r="F5">
        <f>B5-B4</f>
        <v>864</v>
      </c>
    </row>
    <row r="6" spans="1:6" x14ac:dyDescent="0.25">
      <c r="A6">
        <v>2014</v>
      </c>
      <c r="B6">
        <v>2919</v>
      </c>
      <c r="C6" s="30">
        <v>200000</v>
      </c>
      <c r="D6" s="30">
        <f>C6/B6</f>
        <v>68.516615279205212</v>
      </c>
      <c r="E6" s="30">
        <v>571447</v>
      </c>
      <c r="F6">
        <f>B6-B5</f>
        <v>795</v>
      </c>
    </row>
    <row r="7" spans="1:6" x14ac:dyDescent="0.25">
      <c r="A7">
        <v>2015</v>
      </c>
      <c r="B7">
        <v>3448</v>
      </c>
      <c r="C7" s="30">
        <v>200000</v>
      </c>
      <c r="D7" s="30">
        <f>C7/B7</f>
        <v>58.004640371229698</v>
      </c>
      <c r="E7" s="30"/>
      <c r="F7">
        <f>B7-B6</f>
        <v>529</v>
      </c>
    </row>
    <row r="8" spans="1:6" x14ac:dyDescent="0.25">
      <c r="A8" t="s">
        <v>102</v>
      </c>
      <c r="B8">
        <f>F8+B7</f>
        <v>4016.5</v>
      </c>
      <c r="F8">
        <f>SUM(F4:F7)/4</f>
        <v>568.5</v>
      </c>
    </row>
  </sheetData>
  <autoFilter ref="A2:D2">
    <sortState ref="A2:D6">
      <sortCondition ref="A1"/>
    </sortState>
  </autoFilter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I4" sqref="I4"/>
    </sheetView>
  </sheetViews>
  <sheetFormatPr defaultRowHeight="15" x14ac:dyDescent="0.25"/>
  <cols>
    <col min="1" max="1" width="23.42578125" bestFit="1" customWidth="1"/>
  </cols>
  <sheetData>
    <row r="1" spans="1:8" x14ac:dyDescent="0.25">
      <c r="A1" s="17" t="s">
        <v>65</v>
      </c>
      <c r="B1" s="17" t="s">
        <v>2</v>
      </c>
      <c r="C1" s="17" t="s">
        <v>3</v>
      </c>
      <c r="D1" s="17" t="s">
        <v>4</v>
      </c>
      <c r="E1" s="17" t="s">
        <v>5</v>
      </c>
      <c r="F1" s="17" t="s">
        <v>6</v>
      </c>
      <c r="G1" s="17" t="s">
        <v>66</v>
      </c>
      <c r="H1" s="17" t="s">
        <v>67</v>
      </c>
    </row>
    <row r="2" spans="1:8" x14ac:dyDescent="0.25">
      <c r="A2" t="s">
        <v>77</v>
      </c>
      <c r="B2">
        <v>2015</v>
      </c>
      <c r="C2">
        <v>213</v>
      </c>
      <c r="D2">
        <v>197</v>
      </c>
      <c r="E2">
        <v>232</v>
      </c>
      <c r="F2">
        <v>-21</v>
      </c>
      <c r="G2">
        <f>SUM(C2:F2)</f>
        <v>621</v>
      </c>
      <c r="H2">
        <v>500</v>
      </c>
    </row>
    <row r="3" spans="1:8" x14ac:dyDescent="0.25">
      <c r="A3" t="s">
        <v>77</v>
      </c>
      <c r="B3">
        <v>2016</v>
      </c>
      <c r="C3">
        <v>354</v>
      </c>
      <c r="D3">
        <v>197</v>
      </c>
      <c r="E3">
        <v>213</v>
      </c>
      <c r="F3">
        <v>57</v>
      </c>
      <c r="G3">
        <f>SUM(C3:F3)</f>
        <v>821</v>
      </c>
      <c r="H3">
        <v>500</v>
      </c>
    </row>
    <row r="4" spans="1:8" x14ac:dyDescent="0.25">
      <c r="A4" t="s">
        <v>77</v>
      </c>
      <c r="B4" t="s">
        <v>89</v>
      </c>
      <c r="C4">
        <v>77</v>
      </c>
      <c r="G4">
        <f>SUM(C4:F4)</f>
        <v>77</v>
      </c>
      <c r="H4">
        <v>75</v>
      </c>
    </row>
    <row r="5" spans="1:8" x14ac:dyDescent="0.25">
      <c r="A5" t="s">
        <v>77</v>
      </c>
      <c r="B5">
        <v>2017</v>
      </c>
    </row>
  </sheetData>
  <autoFilter ref="A1:H1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O4" sqref="O4"/>
    </sheetView>
  </sheetViews>
  <sheetFormatPr defaultRowHeight="15" x14ac:dyDescent="0.25"/>
  <cols>
    <col min="2" max="2" width="25.7109375" bestFit="1" customWidth="1"/>
    <col min="3" max="3" width="5" bestFit="1" customWidth="1"/>
    <col min="4" max="4" width="4.85546875" bestFit="1" customWidth="1"/>
    <col min="5" max="5" width="4.7109375" bestFit="1" customWidth="1"/>
    <col min="6" max="6" width="4.85546875" bestFit="1" customWidth="1"/>
    <col min="7" max="7" width="4.7109375" bestFit="1" customWidth="1"/>
    <col min="8" max="8" width="4.85546875" bestFit="1" customWidth="1"/>
    <col min="9" max="9" width="4.7109375" bestFit="1" customWidth="1"/>
    <col min="10" max="10" width="4.85546875" bestFit="1" customWidth="1"/>
    <col min="11" max="11" width="4.7109375" bestFit="1" customWidth="1"/>
    <col min="15" max="15" width="14.140625" bestFit="1" customWidth="1"/>
  </cols>
  <sheetData>
    <row r="1" spans="1:15" x14ac:dyDescent="0.25">
      <c r="A1" t="s">
        <v>0</v>
      </c>
      <c r="B1" t="s">
        <v>1</v>
      </c>
      <c r="C1" s="17" t="s">
        <v>2</v>
      </c>
      <c r="D1" s="17" t="s">
        <v>23</v>
      </c>
      <c r="E1" s="17" t="s">
        <v>24</v>
      </c>
      <c r="F1" s="17" t="s">
        <v>25</v>
      </c>
      <c r="G1" s="17" t="s">
        <v>26</v>
      </c>
      <c r="H1" s="17" t="s">
        <v>27</v>
      </c>
      <c r="I1" s="17" t="s">
        <v>28</v>
      </c>
      <c r="J1" s="17" t="s">
        <v>29</v>
      </c>
      <c r="K1" s="17" t="s">
        <v>30</v>
      </c>
      <c r="L1" s="17" t="s">
        <v>74</v>
      </c>
      <c r="M1" s="17" t="s">
        <v>75</v>
      </c>
      <c r="N1" s="17" t="s">
        <v>76</v>
      </c>
      <c r="O1" s="17" t="s">
        <v>31</v>
      </c>
    </row>
    <row r="2" spans="1:15" ht="60" x14ac:dyDescent="0.25">
      <c r="A2">
        <v>8117</v>
      </c>
      <c r="B2" s="21" t="s">
        <v>8</v>
      </c>
      <c r="C2">
        <v>2016</v>
      </c>
      <c r="D2">
        <v>289</v>
      </c>
      <c r="E2">
        <v>354</v>
      </c>
      <c r="F2">
        <v>154</v>
      </c>
      <c r="G2">
        <v>197</v>
      </c>
      <c r="H2">
        <v>189</v>
      </c>
      <c r="I2">
        <v>213</v>
      </c>
      <c r="J2">
        <v>44</v>
      </c>
      <c r="K2">
        <v>57</v>
      </c>
      <c r="L2">
        <f t="shared" ref="L2:M4" si="0">SUM(D2,F2,H2,J2)</f>
        <v>676</v>
      </c>
      <c r="M2">
        <f t="shared" si="0"/>
        <v>821</v>
      </c>
      <c r="N2" s="9">
        <f>L2/M2</f>
        <v>0.82338611449451893</v>
      </c>
      <c r="O2" s="9">
        <v>0.8</v>
      </c>
    </row>
    <row r="3" spans="1:15" ht="60" x14ac:dyDescent="0.25">
      <c r="A3">
        <v>8117</v>
      </c>
      <c r="B3" s="21" t="s">
        <v>8</v>
      </c>
      <c r="C3">
        <v>2015</v>
      </c>
      <c r="D3">
        <v>202</v>
      </c>
      <c r="E3">
        <v>213</v>
      </c>
      <c r="F3">
        <v>192</v>
      </c>
      <c r="G3">
        <v>197</v>
      </c>
      <c r="H3">
        <v>222</v>
      </c>
      <c r="I3">
        <v>232</v>
      </c>
      <c r="J3">
        <v>-19</v>
      </c>
      <c r="K3">
        <v>-21</v>
      </c>
      <c r="L3">
        <f t="shared" si="0"/>
        <v>597</v>
      </c>
      <c r="M3">
        <f t="shared" si="0"/>
        <v>621</v>
      </c>
      <c r="N3" s="9">
        <f>L3/M3</f>
        <v>0.96135265700483097</v>
      </c>
      <c r="O3" s="9">
        <v>0.8</v>
      </c>
    </row>
    <row r="4" spans="1:15" ht="60" x14ac:dyDescent="0.25">
      <c r="A4">
        <v>8117</v>
      </c>
      <c r="B4" s="21" t="s">
        <v>8</v>
      </c>
      <c r="C4" t="s">
        <v>88</v>
      </c>
      <c r="D4">
        <v>60</v>
      </c>
      <c r="E4">
        <v>77</v>
      </c>
      <c r="L4">
        <f t="shared" si="0"/>
        <v>60</v>
      </c>
      <c r="M4">
        <f t="shared" si="0"/>
        <v>77</v>
      </c>
      <c r="N4" s="9">
        <f>L4/M4</f>
        <v>0.77922077922077926</v>
      </c>
      <c r="O4" s="9">
        <v>0.8</v>
      </c>
    </row>
  </sheetData>
  <autoFilter ref="A1:O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59999389629810485"/>
  </sheetPr>
  <dimension ref="A1:M55"/>
  <sheetViews>
    <sheetView workbookViewId="0">
      <selection activeCell="E31" sqref="E31"/>
    </sheetView>
  </sheetViews>
  <sheetFormatPr defaultRowHeight="15" x14ac:dyDescent="0.25"/>
  <cols>
    <col min="1" max="1" width="26" customWidth="1"/>
    <col min="8" max="8" width="11.7109375" bestFit="1" customWidth="1"/>
  </cols>
  <sheetData>
    <row r="1" spans="1:9" x14ac:dyDescent="0.25">
      <c r="A1" s="17" t="s">
        <v>13</v>
      </c>
      <c r="B1" s="17" t="s">
        <v>2</v>
      </c>
      <c r="C1" s="17" t="s">
        <v>3</v>
      </c>
      <c r="D1" s="17" t="s">
        <v>4</v>
      </c>
      <c r="E1" s="17" t="s">
        <v>5</v>
      </c>
      <c r="F1" s="17" t="s">
        <v>6</v>
      </c>
      <c r="G1" s="17" t="s">
        <v>9</v>
      </c>
      <c r="H1" s="17" t="s">
        <v>31</v>
      </c>
      <c r="I1" s="17" t="s">
        <v>84</v>
      </c>
    </row>
    <row r="2" spans="1:9" hidden="1" x14ac:dyDescent="0.25">
      <c r="A2" t="s">
        <v>36</v>
      </c>
      <c r="B2">
        <v>2014</v>
      </c>
      <c r="G2">
        <v>24</v>
      </c>
      <c r="H2">
        <v>20</v>
      </c>
      <c r="I2" s="9">
        <f t="shared" ref="I2:I38" si="0">G2/H2</f>
        <v>1.2</v>
      </c>
    </row>
    <row r="3" spans="1:9" hidden="1" x14ac:dyDescent="0.25">
      <c r="A3" t="s">
        <v>37</v>
      </c>
      <c r="B3">
        <v>2014</v>
      </c>
      <c r="G3">
        <v>515</v>
      </c>
      <c r="H3">
        <v>162</v>
      </c>
      <c r="I3" s="9">
        <f t="shared" si="0"/>
        <v>3.1790123456790123</v>
      </c>
    </row>
    <row r="4" spans="1:9" hidden="1" x14ac:dyDescent="0.25">
      <c r="A4" t="s">
        <v>38</v>
      </c>
      <c r="B4">
        <v>2014</v>
      </c>
      <c r="G4">
        <v>249</v>
      </c>
      <c r="H4">
        <v>50</v>
      </c>
      <c r="I4" s="9">
        <f t="shared" si="0"/>
        <v>4.9800000000000004</v>
      </c>
    </row>
    <row r="5" spans="1:9" hidden="1" x14ac:dyDescent="0.25">
      <c r="A5" t="s">
        <v>34</v>
      </c>
      <c r="B5">
        <v>2014</v>
      </c>
      <c r="G5">
        <v>340</v>
      </c>
      <c r="H5">
        <v>300</v>
      </c>
      <c r="I5" s="9">
        <f t="shared" si="0"/>
        <v>1.1333333333333333</v>
      </c>
    </row>
    <row r="6" spans="1:9" hidden="1" x14ac:dyDescent="0.25">
      <c r="A6" t="s">
        <v>17</v>
      </c>
      <c r="B6">
        <v>2014</v>
      </c>
      <c r="G6">
        <v>53</v>
      </c>
      <c r="H6">
        <v>80</v>
      </c>
      <c r="I6" s="9">
        <f t="shared" si="0"/>
        <v>0.66249999999999998</v>
      </c>
    </row>
    <row r="7" spans="1:9" hidden="1" x14ac:dyDescent="0.25">
      <c r="A7" t="s">
        <v>39</v>
      </c>
      <c r="B7">
        <v>2014</v>
      </c>
      <c r="G7">
        <v>674</v>
      </c>
      <c r="H7">
        <v>550</v>
      </c>
      <c r="I7" s="9">
        <f t="shared" si="0"/>
        <v>1.2254545454545454</v>
      </c>
    </row>
    <row r="8" spans="1:9" hidden="1" x14ac:dyDescent="0.25">
      <c r="A8" t="s">
        <v>18</v>
      </c>
      <c r="B8">
        <v>2014</v>
      </c>
      <c r="G8">
        <v>269</v>
      </c>
      <c r="H8">
        <v>275</v>
      </c>
      <c r="I8" s="9">
        <f t="shared" si="0"/>
        <v>0.97818181818181815</v>
      </c>
    </row>
    <row r="9" spans="1:9" hidden="1" x14ac:dyDescent="0.25">
      <c r="A9" t="s">
        <v>40</v>
      </c>
      <c r="B9">
        <v>2014</v>
      </c>
      <c r="G9">
        <v>267</v>
      </c>
      <c r="H9">
        <v>275</v>
      </c>
      <c r="I9" s="9">
        <f t="shared" si="0"/>
        <v>0.97090909090909094</v>
      </c>
    </row>
    <row r="10" spans="1:9" hidden="1" x14ac:dyDescent="0.25">
      <c r="A10" t="s">
        <v>41</v>
      </c>
      <c r="B10">
        <v>2014</v>
      </c>
      <c r="G10">
        <v>100</v>
      </c>
      <c r="H10">
        <v>100</v>
      </c>
      <c r="I10" s="9">
        <f t="shared" si="0"/>
        <v>1</v>
      </c>
    </row>
    <row r="11" spans="1:9" hidden="1" x14ac:dyDescent="0.25">
      <c r="A11" t="s">
        <v>35</v>
      </c>
      <c r="B11">
        <v>2014</v>
      </c>
      <c r="G11">
        <v>179</v>
      </c>
      <c r="H11">
        <v>230</v>
      </c>
      <c r="I11" s="9">
        <f t="shared" si="0"/>
        <v>0.77826086956521734</v>
      </c>
    </row>
    <row r="12" spans="1:9" hidden="1" x14ac:dyDescent="0.25">
      <c r="A12" t="s">
        <v>33</v>
      </c>
      <c r="B12">
        <v>2015</v>
      </c>
      <c r="G12">
        <v>496</v>
      </c>
      <c r="H12">
        <v>400</v>
      </c>
      <c r="I12" s="9">
        <f t="shared" si="0"/>
        <v>1.24</v>
      </c>
    </row>
    <row r="13" spans="1:9" hidden="1" x14ac:dyDescent="0.25">
      <c r="A13" t="s">
        <v>37</v>
      </c>
      <c r="B13">
        <v>2015</v>
      </c>
      <c r="G13">
        <v>462</v>
      </c>
      <c r="H13">
        <v>420</v>
      </c>
      <c r="I13" s="9">
        <f t="shared" si="0"/>
        <v>1.1000000000000001</v>
      </c>
    </row>
    <row r="14" spans="1:9" hidden="1" x14ac:dyDescent="0.25">
      <c r="A14" t="s">
        <v>34</v>
      </c>
      <c r="B14">
        <v>2015</v>
      </c>
      <c r="G14">
        <v>516</v>
      </c>
      <c r="H14">
        <v>510</v>
      </c>
      <c r="I14" s="9">
        <f t="shared" si="0"/>
        <v>1.0117647058823529</v>
      </c>
    </row>
    <row r="15" spans="1:9" hidden="1" x14ac:dyDescent="0.25">
      <c r="A15" t="s">
        <v>16</v>
      </c>
      <c r="B15">
        <v>2015</v>
      </c>
      <c r="G15">
        <v>84</v>
      </c>
      <c r="H15">
        <v>47</v>
      </c>
      <c r="I15" s="9">
        <f t="shared" si="0"/>
        <v>1.7872340425531914</v>
      </c>
    </row>
    <row r="16" spans="1:9" hidden="1" x14ac:dyDescent="0.25">
      <c r="A16" t="s">
        <v>18</v>
      </c>
      <c r="B16">
        <v>2015</v>
      </c>
      <c r="G16">
        <v>411</v>
      </c>
      <c r="H16">
        <v>315</v>
      </c>
      <c r="I16" s="9">
        <f t="shared" si="0"/>
        <v>1.3047619047619048</v>
      </c>
    </row>
    <row r="17" spans="1:9" hidden="1" x14ac:dyDescent="0.25">
      <c r="A17" t="s">
        <v>19</v>
      </c>
      <c r="B17">
        <v>2015</v>
      </c>
      <c r="G17">
        <v>250</v>
      </c>
      <c r="H17">
        <v>220</v>
      </c>
      <c r="I17" s="9">
        <f t="shared" si="0"/>
        <v>1.1363636363636365</v>
      </c>
    </row>
    <row r="18" spans="1:9" hidden="1" x14ac:dyDescent="0.25">
      <c r="A18" t="s">
        <v>35</v>
      </c>
      <c r="B18">
        <v>2015</v>
      </c>
      <c r="G18">
        <v>133</v>
      </c>
      <c r="H18">
        <v>156</v>
      </c>
      <c r="I18" s="9">
        <f t="shared" si="0"/>
        <v>0.85256410256410253</v>
      </c>
    </row>
    <row r="19" spans="1:9" hidden="1" x14ac:dyDescent="0.25">
      <c r="A19" t="s">
        <v>21</v>
      </c>
      <c r="B19">
        <v>2015</v>
      </c>
      <c r="G19">
        <v>938</v>
      </c>
      <c r="H19">
        <v>1090</v>
      </c>
      <c r="I19" s="9">
        <f t="shared" si="0"/>
        <v>0.86055045871559632</v>
      </c>
    </row>
    <row r="20" spans="1:9" hidden="1" x14ac:dyDescent="0.25">
      <c r="A20" t="s">
        <v>22</v>
      </c>
      <c r="B20">
        <v>2015</v>
      </c>
      <c r="G20">
        <v>223</v>
      </c>
      <c r="H20">
        <v>50</v>
      </c>
      <c r="I20" s="9">
        <f t="shared" si="0"/>
        <v>4.46</v>
      </c>
    </row>
    <row r="21" spans="1:9" hidden="1" x14ac:dyDescent="0.25">
      <c r="A21" t="s">
        <v>37</v>
      </c>
      <c r="B21">
        <v>2016</v>
      </c>
      <c r="C21">
        <v>15</v>
      </c>
      <c r="D21">
        <v>0</v>
      </c>
      <c r="E21">
        <v>288</v>
      </c>
      <c r="F21">
        <v>15</v>
      </c>
      <c r="G21">
        <f t="shared" ref="G21:G38" si="1">SUM(C21:F21)</f>
        <v>318</v>
      </c>
      <c r="H21">
        <v>312</v>
      </c>
      <c r="I21" s="9">
        <f t="shared" si="0"/>
        <v>1.0192307692307692</v>
      </c>
    </row>
    <row r="22" spans="1:9" hidden="1" x14ac:dyDescent="0.25">
      <c r="A22" t="s">
        <v>15</v>
      </c>
      <c r="B22">
        <v>2016</v>
      </c>
      <c r="C22">
        <v>38</v>
      </c>
      <c r="D22">
        <v>53</v>
      </c>
      <c r="E22">
        <v>56</v>
      </c>
      <c r="F22">
        <v>31</v>
      </c>
      <c r="G22">
        <f t="shared" si="1"/>
        <v>178</v>
      </c>
      <c r="H22">
        <v>175</v>
      </c>
      <c r="I22" s="9">
        <f t="shared" si="0"/>
        <v>1.0171428571428571</v>
      </c>
    </row>
    <row r="23" spans="1:9" hidden="1" x14ac:dyDescent="0.25">
      <c r="A23" t="s">
        <v>16</v>
      </c>
      <c r="B23">
        <v>2016</v>
      </c>
      <c r="C23">
        <v>42</v>
      </c>
      <c r="D23">
        <v>0</v>
      </c>
      <c r="E23">
        <v>0</v>
      </c>
      <c r="F23">
        <v>40</v>
      </c>
      <c r="G23">
        <f t="shared" si="1"/>
        <v>82</v>
      </c>
      <c r="H23">
        <v>48</v>
      </c>
      <c r="I23" s="9">
        <f t="shared" si="0"/>
        <v>1.7083333333333333</v>
      </c>
    </row>
    <row r="24" spans="1:9" hidden="1" x14ac:dyDescent="0.25">
      <c r="A24" t="s">
        <v>17</v>
      </c>
      <c r="B24">
        <v>2016</v>
      </c>
      <c r="C24">
        <v>1</v>
      </c>
      <c r="D24">
        <v>6</v>
      </c>
      <c r="E24">
        <v>16</v>
      </c>
      <c r="F24">
        <v>25</v>
      </c>
      <c r="G24">
        <f t="shared" si="1"/>
        <v>48</v>
      </c>
      <c r="H24">
        <v>40</v>
      </c>
      <c r="I24" s="9">
        <f t="shared" si="0"/>
        <v>1.2</v>
      </c>
    </row>
    <row r="25" spans="1:9" hidden="1" x14ac:dyDescent="0.25">
      <c r="A25" t="s">
        <v>18</v>
      </c>
      <c r="B25">
        <v>2016</v>
      </c>
      <c r="C25">
        <v>111</v>
      </c>
      <c r="D25">
        <v>137</v>
      </c>
      <c r="E25">
        <v>59</v>
      </c>
      <c r="F25">
        <v>111</v>
      </c>
      <c r="G25">
        <f t="shared" si="1"/>
        <v>418</v>
      </c>
      <c r="H25">
        <v>417</v>
      </c>
      <c r="I25" s="9">
        <f t="shared" si="0"/>
        <v>1.0023980815347722</v>
      </c>
    </row>
    <row r="26" spans="1:9" hidden="1" x14ac:dyDescent="0.25">
      <c r="A26" t="s">
        <v>19</v>
      </c>
      <c r="B26">
        <v>2016</v>
      </c>
      <c r="C26">
        <v>103</v>
      </c>
      <c r="D26">
        <v>103</v>
      </c>
      <c r="E26">
        <v>61</v>
      </c>
      <c r="F26">
        <v>149</v>
      </c>
      <c r="G26">
        <f t="shared" si="1"/>
        <v>416</v>
      </c>
      <c r="H26">
        <v>420</v>
      </c>
      <c r="I26" s="9">
        <f t="shared" si="0"/>
        <v>0.99047619047619051</v>
      </c>
    </row>
    <row r="27" spans="1:9" hidden="1" x14ac:dyDescent="0.25">
      <c r="A27" t="s">
        <v>20</v>
      </c>
      <c r="B27">
        <v>2016</v>
      </c>
      <c r="C27">
        <v>9</v>
      </c>
      <c r="D27">
        <v>3</v>
      </c>
      <c r="E27">
        <v>8</v>
      </c>
      <c r="F27">
        <v>5</v>
      </c>
      <c r="G27">
        <f t="shared" si="1"/>
        <v>25</v>
      </c>
      <c r="H27">
        <v>14</v>
      </c>
      <c r="I27" s="9">
        <f t="shared" si="0"/>
        <v>1.7857142857142858</v>
      </c>
    </row>
    <row r="28" spans="1:9" hidden="1" x14ac:dyDescent="0.25">
      <c r="A28" t="s">
        <v>21</v>
      </c>
      <c r="B28">
        <v>2016</v>
      </c>
      <c r="C28">
        <v>45</v>
      </c>
      <c r="D28">
        <v>35</v>
      </c>
      <c r="E28">
        <v>193</v>
      </c>
      <c r="F28">
        <v>27</v>
      </c>
      <c r="G28">
        <f t="shared" si="1"/>
        <v>300</v>
      </c>
      <c r="H28">
        <v>250</v>
      </c>
      <c r="I28" s="9">
        <f t="shared" si="0"/>
        <v>1.2</v>
      </c>
    </row>
    <row r="29" spans="1:9" hidden="1" x14ac:dyDescent="0.25">
      <c r="A29" t="s">
        <v>22</v>
      </c>
      <c r="B29">
        <v>2016</v>
      </c>
      <c r="C29">
        <v>25</v>
      </c>
      <c r="D29">
        <v>1</v>
      </c>
      <c r="E29">
        <v>29</v>
      </c>
      <c r="F29">
        <v>4</v>
      </c>
      <c r="G29">
        <f t="shared" si="1"/>
        <v>59</v>
      </c>
      <c r="H29">
        <v>60</v>
      </c>
      <c r="I29" s="9">
        <f t="shared" si="0"/>
        <v>0.98333333333333328</v>
      </c>
    </row>
    <row r="30" spans="1:9" x14ac:dyDescent="0.25">
      <c r="A30" s="22" t="s">
        <v>36</v>
      </c>
      <c r="B30" s="22">
        <v>2017</v>
      </c>
      <c r="C30" s="22">
        <v>3</v>
      </c>
      <c r="D30" s="22">
        <v>3</v>
      </c>
      <c r="E30" s="22"/>
      <c r="F30" s="22"/>
      <c r="G30">
        <f t="shared" si="1"/>
        <v>6</v>
      </c>
      <c r="H30" s="22">
        <v>5</v>
      </c>
      <c r="I30" s="9">
        <f t="shared" si="0"/>
        <v>1.2</v>
      </c>
    </row>
    <row r="31" spans="1:9" x14ac:dyDescent="0.25">
      <c r="A31" t="s">
        <v>34</v>
      </c>
      <c r="B31">
        <v>2017</v>
      </c>
      <c r="C31">
        <v>580</v>
      </c>
      <c r="D31">
        <v>0</v>
      </c>
      <c r="G31">
        <f t="shared" si="1"/>
        <v>580</v>
      </c>
      <c r="H31">
        <v>580</v>
      </c>
      <c r="I31" s="9">
        <f t="shared" si="0"/>
        <v>1</v>
      </c>
    </row>
    <row r="32" spans="1:9" x14ac:dyDescent="0.25">
      <c r="A32" t="s">
        <v>79</v>
      </c>
      <c r="B32">
        <v>2017</v>
      </c>
      <c r="C32">
        <v>28</v>
      </c>
      <c r="D32">
        <v>34</v>
      </c>
      <c r="G32">
        <f t="shared" si="1"/>
        <v>62</v>
      </c>
      <c r="H32">
        <v>54</v>
      </c>
      <c r="I32" s="9">
        <f t="shared" si="0"/>
        <v>1.1481481481481481</v>
      </c>
    </row>
    <row r="33" spans="1:13" x14ac:dyDescent="0.25">
      <c r="A33" t="s">
        <v>18</v>
      </c>
      <c r="B33">
        <v>2017</v>
      </c>
      <c r="C33">
        <v>4</v>
      </c>
      <c r="G33">
        <f t="shared" si="1"/>
        <v>4</v>
      </c>
      <c r="H33">
        <v>170</v>
      </c>
      <c r="I33" s="9">
        <f t="shared" si="0"/>
        <v>2.3529411764705882E-2</v>
      </c>
    </row>
    <row r="34" spans="1:13" x14ac:dyDescent="0.25">
      <c r="A34" t="s">
        <v>20</v>
      </c>
      <c r="B34">
        <v>2017</v>
      </c>
      <c r="C34">
        <v>5</v>
      </c>
      <c r="G34">
        <f t="shared" si="1"/>
        <v>5</v>
      </c>
      <c r="H34">
        <v>10</v>
      </c>
      <c r="I34" s="9">
        <f t="shared" si="0"/>
        <v>0.5</v>
      </c>
    </row>
    <row r="35" spans="1:13" x14ac:dyDescent="0.25">
      <c r="A35" t="s">
        <v>80</v>
      </c>
      <c r="B35">
        <v>2017</v>
      </c>
      <c r="C35">
        <v>58</v>
      </c>
      <c r="G35">
        <f t="shared" si="1"/>
        <v>58</v>
      </c>
      <c r="H35">
        <v>960</v>
      </c>
      <c r="I35" s="9">
        <f t="shared" si="0"/>
        <v>6.0416666666666667E-2</v>
      </c>
    </row>
    <row r="36" spans="1:13" x14ac:dyDescent="0.25">
      <c r="A36" t="s">
        <v>81</v>
      </c>
      <c r="B36">
        <v>2017</v>
      </c>
      <c r="C36">
        <v>60</v>
      </c>
      <c r="D36">
        <v>0</v>
      </c>
      <c r="E36">
        <v>0</v>
      </c>
      <c r="F36">
        <v>0</v>
      </c>
      <c r="G36">
        <f t="shared" si="1"/>
        <v>60</v>
      </c>
      <c r="H36">
        <v>60</v>
      </c>
      <c r="I36" s="9">
        <f t="shared" si="0"/>
        <v>1</v>
      </c>
      <c r="M36">
        <v>6243</v>
      </c>
    </row>
    <row r="37" spans="1:13" x14ac:dyDescent="0.25">
      <c r="A37" t="s">
        <v>83</v>
      </c>
      <c r="B37">
        <v>2017</v>
      </c>
      <c r="C37">
        <v>117</v>
      </c>
      <c r="G37">
        <f t="shared" si="1"/>
        <v>117</v>
      </c>
      <c r="H37">
        <v>170</v>
      </c>
      <c r="I37" s="9">
        <f t="shared" si="0"/>
        <v>0.68823529411764706</v>
      </c>
      <c r="M37">
        <v>1442</v>
      </c>
    </row>
    <row r="38" spans="1:13" x14ac:dyDescent="0.25">
      <c r="A38" t="s">
        <v>85</v>
      </c>
      <c r="B38">
        <v>2017</v>
      </c>
      <c r="C38">
        <v>30</v>
      </c>
      <c r="G38">
        <f t="shared" si="1"/>
        <v>30</v>
      </c>
      <c r="H38">
        <v>100</v>
      </c>
      <c r="I38" s="9">
        <f t="shared" si="0"/>
        <v>0.3</v>
      </c>
      <c r="M38">
        <v>7685</v>
      </c>
    </row>
    <row r="39" spans="1:13" x14ac:dyDescent="0.25">
      <c r="I39" s="9"/>
    </row>
    <row r="40" spans="1:13" x14ac:dyDescent="0.25">
      <c r="I40" s="9"/>
    </row>
    <row r="41" spans="1:13" x14ac:dyDescent="0.25">
      <c r="I41" s="9"/>
    </row>
    <row r="42" spans="1:13" x14ac:dyDescent="0.25">
      <c r="I42" s="9"/>
    </row>
    <row r="43" spans="1:13" x14ac:dyDescent="0.25">
      <c r="I43" s="9"/>
    </row>
    <row r="44" spans="1:13" x14ac:dyDescent="0.25">
      <c r="I44" s="9"/>
    </row>
    <row r="45" spans="1:13" x14ac:dyDescent="0.25">
      <c r="I45" s="9"/>
    </row>
    <row r="46" spans="1:13" x14ac:dyDescent="0.25">
      <c r="I46" s="9"/>
    </row>
    <row r="47" spans="1:13" x14ac:dyDescent="0.25">
      <c r="I47" s="9"/>
    </row>
    <row r="48" spans="1:13" x14ac:dyDescent="0.25">
      <c r="I48" s="9"/>
    </row>
    <row r="49" spans="9:9" x14ac:dyDescent="0.25">
      <c r="I49" s="9"/>
    </row>
    <row r="50" spans="9:9" x14ac:dyDescent="0.25">
      <c r="I50" s="9"/>
    </row>
    <row r="51" spans="9:9" x14ac:dyDescent="0.25">
      <c r="I51" s="9"/>
    </row>
    <row r="52" spans="9:9" x14ac:dyDescent="0.25">
      <c r="I52" s="9"/>
    </row>
    <row r="53" spans="9:9" x14ac:dyDescent="0.25">
      <c r="I53" s="9"/>
    </row>
    <row r="54" spans="9:9" x14ac:dyDescent="0.25">
      <c r="I54" s="9"/>
    </row>
    <row r="55" spans="9:9" x14ac:dyDescent="0.25">
      <c r="I55" s="9"/>
    </row>
  </sheetData>
  <autoFilter ref="A1:I38">
    <filterColumn colId="1">
      <filters>
        <filter val="2017"/>
      </filters>
    </filterColumn>
    <sortState ref="A2:I38">
      <sortCondition ref="B1:B38"/>
    </sortState>
  </autoFilter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E40"/>
  <sheetViews>
    <sheetView tabSelected="1" topLeftCell="A13" workbookViewId="0">
      <selection activeCell="B43" sqref="B43"/>
    </sheetView>
  </sheetViews>
  <sheetFormatPr defaultRowHeight="15" x14ac:dyDescent="0.25"/>
  <cols>
    <col min="1" max="1" width="50.7109375" bestFit="1" customWidth="1"/>
    <col min="2" max="2" width="19.85546875" bestFit="1" customWidth="1"/>
    <col min="3" max="3" width="40.140625" bestFit="1" customWidth="1"/>
    <col min="4" max="4" width="10.85546875" bestFit="1" customWidth="1"/>
  </cols>
  <sheetData>
    <row r="1" spans="1:4" ht="15.75" thickBot="1" x14ac:dyDescent="0.3">
      <c r="A1" s="24" t="s">
        <v>91</v>
      </c>
      <c r="B1" s="42"/>
      <c r="C1" s="42"/>
      <c r="D1" s="42"/>
    </row>
    <row r="2" spans="1:4" ht="30" x14ac:dyDescent="0.25">
      <c r="A2" s="35" t="s">
        <v>8</v>
      </c>
      <c r="B2" s="36" t="s">
        <v>116</v>
      </c>
    </row>
    <row r="3" spans="1:4" x14ac:dyDescent="0.25">
      <c r="A3" s="37" t="s">
        <v>117</v>
      </c>
      <c r="B3" s="38">
        <v>0.82030000000000003</v>
      </c>
    </row>
    <row r="4" spans="1:4" x14ac:dyDescent="0.25">
      <c r="A4" s="39" t="s">
        <v>41</v>
      </c>
      <c r="B4" s="38">
        <v>0.8</v>
      </c>
    </row>
    <row r="5" spans="1:4" x14ac:dyDescent="0.25">
      <c r="A5" s="39" t="s">
        <v>118</v>
      </c>
      <c r="B5" s="38">
        <v>0.80289999999999995</v>
      </c>
    </row>
    <row r="6" spans="1:4" x14ac:dyDescent="0.25">
      <c r="A6" s="39" t="s">
        <v>119</v>
      </c>
      <c r="B6" s="38">
        <v>1</v>
      </c>
    </row>
    <row r="7" spans="1:4" x14ac:dyDescent="0.25">
      <c r="A7" s="39" t="s">
        <v>120</v>
      </c>
      <c r="B7" s="38">
        <v>0.77780000000000005</v>
      </c>
    </row>
    <row r="8" spans="1:4" x14ac:dyDescent="0.25">
      <c r="A8" s="39" t="s">
        <v>121</v>
      </c>
      <c r="B8" s="38">
        <v>0.6905</v>
      </c>
    </row>
    <row r="9" spans="1:4" x14ac:dyDescent="0.25">
      <c r="A9" s="39" t="s">
        <v>122</v>
      </c>
      <c r="B9" s="38">
        <v>0.79520000000000002</v>
      </c>
    </row>
    <row r="10" spans="1:4" x14ac:dyDescent="0.25">
      <c r="A10" s="39" t="s">
        <v>123</v>
      </c>
      <c r="B10" s="38">
        <v>0.88190000000000002</v>
      </c>
    </row>
    <row r="11" spans="1:4" x14ac:dyDescent="0.25">
      <c r="A11" s="39" t="s">
        <v>124</v>
      </c>
      <c r="B11" s="38">
        <v>0.93169999999999997</v>
      </c>
    </row>
    <row r="12" spans="1:4" x14ac:dyDescent="0.25">
      <c r="A12" s="39" t="s">
        <v>125</v>
      </c>
      <c r="B12" s="38">
        <v>1</v>
      </c>
    </row>
    <row r="13" spans="1:4" x14ac:dyDescent="0.25">
      <c r="A13" s="40" t="s">
        <v>126</v>
      </c>
      <c r="B13" s="41">
        <f>AVERAGE(B3:B12)</f>
        <v>0.85003000000000006</v>
      </c>
    </row>
    <row r="15" spans="1:4" ht="15.75" thickBot="1" x14ac:dyDescent="0.3">
      <c r="A15" s="24" t="s">
        <v>114</v>
      </c>
      <c r="B15" s="24" t="s">
        <v>92</v>
      </c>
      <c r="C15" s="24" t="s">
        <v>115</v>
      </c>
      <c r="D15" s="24" t="s">
        <v>92</v>
      </c>
    </row>
    <row r="16" spans="1:4" x14ac:dyDescent="0.25">
      <c r="A16" t="s">
        <v>73</v>
      </c>
      <c r="B16" s="25">
        <v>1.5</v>
      </c>
      <c r="C16" t="s">
        <v>73</v>
      </c>
      <c r="D16" s="25">
        <v>1.5</v>
      </c>
    </row>
    <row r="17" spans="1:4" x14ac:dyDescent="0.25">
      <c r="A17" t="s">
        <v>93</v>
      </c>
      <c r="B17" s="25">
        <v>1</v>
      </c>
      <c r="C17" t="s">
        <v>93</v>
      </c>
      <c r="D17" s="25">
        <v>1</v>
      </c>
    </row>
    <row r="18" spans="1:4" x14ac:dyDescent="0.25">
      <c r="A18" t="s">
        <v>94</v>
      </c>
      <c r="B18" t="s">
        <v>95</v>
      </c>
      <c r="C18" t="s">
        <v>94</v>
      </c>
      <c r="D18" t="s">
        <v>95</v>
      </c>
    </row>
    <row r="19" spans="1:4" x14ac:dyDescent="0.25">
      <c r="A19" t="s">
        <v>34</v>
      </c>
      <c r="B19" s="25">
        <v>0.69</v>
      </c>
      <c r="C19" t="s">
        <v>34</v>
      </c>
      <c r="D19" s="25">
        <v>0.68669999999999998</v>
      </c>
    </row>
    <row r="20" spans="1:4" x14ac:dyDescent="0.25">
      <c r="A20" t="s">
        <v>96</v>
      </c>
      <c r="B20" s="25">
        <v>0.94</v>
      </c>
      <c r="C20" t="s">
        <v>96</v>
      </c>
      <c r="D20" s="25">
        <v>0.94</v>
      </c>
    </row>
    <row r="21" spans="1:4" x14ac:dyDescent="0.25">
      <c r="A21" t="s">
        <v>90</v>
      </c>
      <c r="B21" s="25">
        <v>0.89</v>
      </c>
      <c r="C21" t="s">
        <v>90</v>
      </c>
      <c r="D21" s="25">
        <v>0.8</v>
      </c>
    </row>
    <row r="22" spans="1:4" x14ac:dyDescent="0.25">
      <c r="A22" t="s">
        <v>97</v>
      </c>
      <c r="B22" s="25">
        <v>0.72</v>
      </c>
      <c r="C22" t="s">
        <v>97</v>
      </c>
      <c r="D22" s="25">
        <v>1</v>
      </c>
    </row>
    <row r="23" spans="1:4" x14ac:dyDescent="0.25">
      <c r="A23" t="s">
        <v>35</v>
      </c>
      <c r="B23" s="25">
        <v>0.83</v>
      </c>
      <c r="C23" t="s">
        <v>35</v>
      </c>
      <c r="D23" s="25">
        <v>1</v>
      </c>
    </row>
    <row r="24" spans="1:4" x14ac:dyDescent="0.25">
      <c r="A24" t="s">
        <v>72</v>
      </c>
      <c r="B24" s="25">
        <v>0.95</v>
      </c>
      <c r="C24" t="s">
        <v>72</v>
      </c>
      <c r="D24" s="25">
        <v>0.96</v>
      </c>
    </row>
    <row r="25" spans="1:4" x14ac:dyDescent="0.25">
      <c r="A25" t="s">
        <v>98</v>
      </c>
      <c r="B25" s="25">
        <v>0.96</v>
      </c>
      <c r="C25" t="s">
        <v>98</v>
      </c>
      <c r="D25" s="25">
        <v>0.9</v>
      </c>
    </row>
    <row r="26" spans="1:4" x14ac:dyDescent="0.25">
      <c r="A26" s="26" t="s">
        <v>99</v>
      </c>
      <c r="B26" s="27">
        <f>AVERAGE(B16:B25)</f>
        <v>0.94222222222222229</v>
      </c>
      <c r="C26" s="26" t="s">
        <v>100</v>
      </c>
      <c r="D26" s="28">
        <f>AVERAGE(D16:D25)</f>
        <v>0.97629999999999995</v>
      </c>
    </row>
    <row r="27" spans="1:4" ht="75" x14ac:dyDescent="0.25">
      <c r="C27" s="29" t="s">
        <v>101</v>
      </c>
    </row>
    <row r="28" spans="1:4" x14ac:dyDescent="0.25">
      <c r="A28" s="32" t="s">
        <v>113</v>
      </c>
      <c r="B28" s="23"/>
      <c r="C28" s="33"/>
      <c r="D28" s="23"/>
    </row>
    <row r="29" spans="1:4" x14ac:dyDescent="0.25">
      <c r="A29" t="s">
        <v>13</v>
      </c>
      <c r="B29" t="s">
        <v>108</v>
      </c>
      <c r="C29" t="s">
        <v>109</v>
      </c>
    </row>
    <row r="30" spans="1:4" x14ac:dyDescent="0.25">
      <c r="A30" t="s">
        <v>37</v>
      </c>
      <c r="B30" s="9">
        <v>0</v>
      </c>
      <c r="C30">
        <v>303</v>
      </c>
      <c r="D30">
        <f>C30*B30</f>
        <v>0</v>
      </c>
    </row>
    <row r="31" spans="1:4" x14ac:dyDescent="0.25">
      <c r="A31" t="s">
        <v>110</v>
      </c>
      <c r="B31" s="9">
        <v>0.80400000000000005</v>
      </c>
      <c r="C31">
        <v>551</v>
      </c>
      <c r="D31">
        <f t="shared" ref="D31:D39" si="0">C31*B31</f>
        <v>443.00400000000002</v>
      </c>
    </row>
    <row r="32" spans="1:4" x14ac:dyDescent="0.25">
      <c r="A32" t="s">
        <v>111</v>
      </c>
      <c r="B32" s="9">
        <v>0.91840000000000011</v>
      </c>
      <c r="C32">
        <v>171</v>
      </c>
      <c r="D32">
        <f t="shared" si="0"/>
        <v>157.04640000000001</v>
      </c>
    </row>
    <row r="33" spans="1:5" x14ac:dyDescent="0.25">
      <c r="A33" t="s">
        <v>16</v>
      </c>
      <c r="B33" s="9">
        <v>0.99140000000000006</v>
      </c>
      <c r="C33">
        <v>42</v>
      </c>
      <c r="D33">
        <f t="shared" si="0"/>
        <v>41.638800000000003</v>
      </c>
    </row>
    <row r="34" spans="1:5" x14ac:dyDescent="0.25">
      <c r="A34" t="s">
        <v>18</v>
      </c>
      <c r="B34" s="9">
        <v>1</v>
      </c>
      <c r="C34">
        <v>330</v>
      </c>
      <c r="D34">
        <f t="shared" si="0"/>
        <v>330</v>
      </c>
    </row>
    <row r="35" spans="1:5" x14ac:dyDescent="0.25">
      <c r="A35" t="s">
        <v>17</v>
      </c>
      <c r="B35" s="9">
        <v>0.91300000000000003</v>
      </c>
      <c r="C35">
        <v>23</v>
      </c>
      <c r="D35">
        <f t="shared" si="0"/>
        <v>20.999000000000002</v>
      </c>
    </row>
    <row r="36" spans="1:5" x14ac:dyDescent="0.25">
      <c r="A36" t="s">
        <v>20</v>
      </c>
      <c r="B36" s="9">
        <v>0.86670000000000003</v>
      </c>
      <c r="C36">
        <v>20</v>
      </c>
      <c r="D36">
        <f t="shared" si="0"/>
        <v>17.334</v>
      </c>
    </row>
    <row r="37" spans="1:5" x14ac:dyDescent="0.25">
      <c r="A37" t="s">
        <v>71</v>
      </c>
      <c r="B37" s="9">
        <v>1</v>
      </c>
      <c r="C37">
        <v>267</v>
      </c>
      <c r="D37">
        <f t="shared" si="0"/>
        <v>267</v>
      </c>
    </row>
    <row r="38" spans="1:5" x14ac:dyDescent="0.25">
      <c r="A38" t="s">
        <v>112</v>
      </c>
      <c r="B38" s="9">
        <v>0.34270000000000006</v>
      </c>
      <c r="C38">
        <v>55</v>
      </c>
      <c r="D38">
        <f t="shared" si="0"/>
        <v>18.848500000000005</v>
      </c>
    </row>
    <row r="39" spans="1:5" x14ac:dyDescent="0.25">
      <c r="A39" t="s">
        <v>21</v>
      </c>
      <c r="B39" s="9">
        <v>0.96709999999999996</v>
      </c>
      <c r="C39">
        <v>273</v>
      </c>
      <c r="D39">
        <f t="shared" si="0"/>
        <v>264.01830000000001</v>
      </c>
    </row>
    <row r="40" spans="1:5" x14ac:dyDescent="0.25">
      <c r="A40" s="26" t="s">
        <v>99</v>
      </c>
      <c r="B40" s="34">
        <f>SUM(B31:B39)/9</f>
        <v>0.86703333333333332</v>
      </c>
      <c r="C40" s="17">
        <f>SUM(C31:C39)</f>
        <v>1732</v>
      </c>
      <c r="D40" s="17">
        <f>SUM(D31:D39)</f>
        <v>1559.8889999999999</v>
      </c>
      <c r="E40" s="31">
        <f>D40/C40</f>
        <v>0.90062875288683597</v>
      </c>
    </row>
  </sheetData>
  <pageMargins left="0.7" right="0.7" top="0.75" bottom="0.75" header="0.3" footer="0.3"/>
  <pageSetup orientation="portrait" r:id="rId1"/>
  <ignoredErrors>
    <ignoredError sqref="B40:C4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9" tint="0.59999389629810485"/>
  </sheetPr>
  <dimension ref="A1:W74"/>
  <sheetViews>
    <sheetView workbookViewId="0">
      <selection activeCell="G21" sqref="G21"/>
    </sheetView>
  </sheetViews>
  <sheetFormatPr defaultRowHeight="15" x14ac:dyDescent="0.25"/>
  <cols>
    <col min="1" max="1" width="25" bestFit="1" customWidth="1"/>
    <col min="2" max="2" width="5" bestFit="1" customWidth="1"/>
    <col min="3" max="3" width="4.85546875" bestFit="1" customWidth="1"/>
    <col min="4" max="4" width="4.7109375" bestFit="1" customWidth="1"/>
    <col min="5" max="5" width="4.85546875" bestFit="1" customWidth="1"/>
    <col min="6" max="6" width="4.7109375" bestFit="1" customWidth="1"/>
    <col min="7" max="7" width="4.85546875" bestFit="1" customWidth="1"/>
    <col min="8" max="8" width="4.7109375" bestFit="1" customWidth="1"/>
    <col min="9" max="9" width="4.85546875" bestFit="1" customWidth="1"/>
    <col min="10" max="10" width="4.7109375" bestFit="1" customWidth="1"/>
    <col min="13" max="13" width="12.7109375" bestFit="1" customWidth="1"/>
    <col min="14" max="14" width="11.7109375" bestFit="1" customWidth="1"/>
    <col min="15" max="15" width="20.42578125" bestFit="1" customWidth="1"/>
  </cols>
  <sheetData>
    <row r="1" spans="1:15" x14ac:dyDescent="0.25">
      <c r="A1" s="17" t="s">
        <v>13</v>
      </c>
      <c r="B1" s="17" t="s">
        <v>2</v>
      </c>
      <c r="C1" s="17" t="s">
        <v>23</v>
      </c>
      <c r="D1" s="17" t="s">
        <v>24</v>
      </c>
      <c r="E1" s="17" t="s">
        <v>25</v>
      </c>
      <c r="F1" s="17" t="s">
        <v>26</v>
      </c>
      <c r="G1" s="17" t="s">
        <v>27</v>
      </c>
      <c r="H1" s="17" t="s">
        <v>28</v>
      </c>
      <c r="I1" s="17" t="s">
        <v>29</v>
      </c>
      <c r="J1" s="17" t="s">
        <v>30</v>
      </c>
      <c r="K1" s="17" t="s">
        <v>74</v>
      </c>
      <c r="L1" s="17" t="s">
        <v>75</v>
      </c>
      <c r="M1" s="17" t="s">
        <v>76</v>
      </c>
      <c r="N1" s="17" t="s">
        <v>31</v>
      </c>
      <c r="O1" s="17" t="s">
        <v>84</v>
      </c>
    </row>
    <row r="2" spans="1:15" hidden="1" x14ac:dyDescent="0.25">
      <c r="A2" t="s">
        <v>14</v>
      </c>
      <c r="B2">
        <v>2016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254</v>
      </c>
      <c r="J2">
        <v>303</v>
      </c>
      <c r="K2">
        <f>SUM(C2,E2,G2,I2)</f>
        <v>254</v>
      </c>
      <c r="L2">
        <f>SUM(D2,F2,H2,J2)</f>
        <v>303</v>
      </c>
      <c r="M2" s="9">
        <f>K2/L2</f>
        <v>0.83828382838283833</v>
      </c>
      <c r="N2" s="10">
        <v>0.9</v>
      </c>
      <c r="O2" s="9">
        <f>M2/N2</f>
        <v>0.93142647598093142</v>
      </c>
    </row>
    <row r="3" spans="1:15" hidden="1" x14ac:dyDescent="0.25">
      <c r="A3" t="s">
        <v>15</v>
      </c>
      <c r="B3">
        <v>2016</v>
      </c>
      <c r="C3">
        <v>38</v>
      </c>
      <c r="D3">
        <v>38</v>
      </c>
      <c r="E3">
        <v>53</v>
      </c>
      <c r="F3">
        <v>53</v>
      </c>
      <c r="G3">
        <v>44</v>
      </c>
      <c r="H3">
        <v>56</v>
      </c>
      <c r="I3">
        <v>19</v>
      </c>
      <c r="J3">
        <v>31</v>
      </c>
      <c r="K3">
        <f t="shared" ref="K3:K10" si="0">SUM(C3,E3,G3,I3)</f>
        <v>154</v>
      </c>
      <c r="L3">
        <f t="shared" ref="L3:L10" si="1">SUM(D3,F3,H3,J3)</f>
        <v>178</v>
      </c>
      <c r="M3" s="9">
        <f t="shared" ref="M3:M10" si="2">K3/L3</f>
        <v>0.8651685393258427</v>
      </c>
      <c r="N3" s="10">
        <v>0.85709999999999997</v>
      </c>
      <c r="O3" s="9">
        <f t="shared" ref="O3:O28" si="3">M3/N3</f>
        <v>1.0094137665684784</v>
      </c>
    </row>
    <row r="4" spans="1:15" hidden="1" x14ac:dyDescent="0.25">
      <c r="A4" t="s">
        <v>16</v>
      </c>
      <c r="B4">
        <v>2016</v>
      </c>
      <c r="C4">
        <v>346</v>
      </c>
      <c r="D4">
        <v>349</v>
      </c>
      <c r="E4">
        <v>0</v>
      </c>
      <c r="F4">
        <v>0</v>
      </c>
      <c r="G4">
        <v>0</v>
      </c>
      <c r="H4">
        <v>0</v>
      </c>
      <c r="I4">
        <v>40</v>
      </c>
      <c r="J4">
        <v>40</v>
      </c>
      <c r="K4">
        <f t="shared" si="0"/>
        <v>386</v>
      </c>
      <c r="L4">
        <f t="shared" si="1"/>
        <v>389</v>
      </c>
      <c r="M4" s="9">
        <f t="shared" si="2"/>
        <v>0.99228791773778924</v>
      </c>
      <c r="N4" s="10">
        <v>0.8</v>
      </c>
      <c r="O4" s="9">
        <f t="shared" si="3"/>
        <v>1.2403598971722365</v>
      </c>
    </row>
    <row r="5" spans="1:15" hidden="1" x14ac:dyDescent="0.25">
      <c r="A5" t="s">
        <v>17</v>
      </c>
      <c r="B5">
        <v>2016</v>
      </c>
      <c r="C5">
        <v>1</v>
      </c>
      <c r="D5">
        <v>1</v>
      </c>
      <c r="E5">
        <v>2</v>
      </c>
      <c r="F5">
        <v>6</v>
      </c>
      <c r="G5">
        <v>18</v>
      </c>
      <c r="H5">
        <v>16</v>
      </c>
      <c r="I5">
        <v>25</v>
      </c>
      <c r="J5">
        <v>25</v>
      </c>
      <c r="K5">
        <f t="shared" si="0"/>
        <v>46</v>
      </c>
      <c r="L5">
        <f t="shared" si="1"/>
        <v>48</v>
      </c>
      <c r="M5" s="9">
        <f t="shared" si="2"/>
        <v>0.95833333333333337</v>
      </c>
      <c r="N5" s="10">
        <v>0.8</v>
      </c>
      <c r="O5" s="9">
        <f t="shared" si="3"/>
        <v>1.1979166666666667</v>
      </c>
    </row>
    <row r="6" spans="1:15" hidden="1" x14ac:dyDescent="0.25">
      <c r="A6" t="s">
        <v>18</v>
      </c>
      <c r="B6">
        <v>2016</v>
      </c>
      <c r="C6">
        <v>132</v>
      </c>
      <c r="D6">
        <v>132</v>
      </c>
      <c r="E6">
        <v>278</v>
      </c>
      <c r="F6">
        <v>278</v>
      </c>
      <c r="G6">
        <v>-86</v>
      </c>
      <c r="H6">
        <v>-84</v>
      </c>
      <c r="I6">
        <v>105</v>
      </c>
      <c r="J6">
        <v>111</v>
      </c>
      <c r="K6">
        <f t="shared" si="0"/>
        <v>429</v>
      </c>
      <c r="L6">
        <f t="shared" si="1"/>
        <v>437</v>
      </c>
      <c r="M6" s="9">
        <f t="shared" si="2"/>
        <v>0.98169336384439354</v>
      </c>
      <c r="N6" s="10">
        <v>0.88239999999999996</v>
      </c>
      <c r="O6" s="9">
        <f t="shared" si="3"/>
        <v>1.1125264776115067</v>
      </c>
    </row>
    <row r="7" spans="1:15" hidden="1" x14ac:dyDescent="0.25">
      <c r="A7" t="s">
        <v>19</v>
      </c>
      <c r="B7">
        <v>2016</v>
      </c>
      <c r="C7">
        <v>0</v>
      </c>
      <c r="D7">
        <v>0</v>
      </c>
      <c r="E7">
        <v>0</v>
      </c>
      <c r="F7">
        <v>0</v>
      </c>
      <c r="G7">
        <v>267</v>
      </c>
      <c r="H7">
        <v>267</v>
      </c>
      <c r="I7">
        <v>343</v>
      </c>
      <c r="J7">
        <v>343</v>
      </c>
      <c r="K7">
        <f t="shared" si="0"/>
        <v>610</v>
      </c>
      <c r="L7">
        <f t="shared" si="1"/>
        <v>610</v>
      </c>
      <c r="M7" s="9">
        <f t="shared" si="2"/>
        <v>1</v>
      </c>
      <c r="N7" s="10">
        <v>0.76190000000000002</v>
      </c>
      <c r="O7" s="9">
        <f t="shared" si="3"/>
        <v>1.3125082031762698</v>
      </c>
    </row>
    <row r="8" spans="1:15" hidden="1" x14ac:dyDescent="0.25">
      <c r="A8" t="s">
        <v>20</v>
      </c>
      <c r="B8">
        <v>2016</v>
      </c>
      <c r="C8">
        <v>6</v>
      </c>
      <c r="D8">
        <v>7</v>
      </c>
      <c r="E8">
        <v>2</v>
      </c>
      <c r="F8">
        <v>3</v>
      </c>
      <c r="G8">
        <v>5</v>
      </c>
      <c r="H8">
        <v>5</v>
      </c>
      <c r="I8">
        <v>3</v>
      </c>
      <c r="J8">
        <v>10</v>
      </c>
      <c r="K8">
        <f t="shared" si="0"/>
        <v>16</v>
      </c>
      <c r="L8">
        <f t="shared" si="1"/>
        <v>25</v>
      </c>
      <c r="M8" s="9">
        <f t="shared" si="2"/>
        <v>0.64</v>
      </c>
      <c r="N8" s="10">
        <v>0.68</v>
      </c>
      <c r="O8" s="9">
        <f t="shared" si="3"/>
        <v>0.94117647058823528</v>
      </c>
    </row>
    <row r="9" spans="1:15" hidden="1" x14ac:dyDescent="0.25">
      <c r="A9" t="s">
        <v>21</v>
      </c>
      <c r="B9">
        <v>2016</v>
      </c>
      <c r="C9">
        <v>82</v>
      </c>
      <c r="D9">
        <v>84</v>
      </c>
      <c r="E9">
        <v>39</v>
      </c>
      <c r="F9">
        <v>42</v>
      </c>
      <c r="G9">
        <v>200</v>
      </c>
      <c r="H9">
        <v>211</v>
      </c>
      <c r="I9">
        <v>109</v>
      </c>
      <c r="J9">
        <v>109</v>
      </c>
      <c r="K9">
        <f t="shared" si="0"/>
        <v>430</v>
      </c>
      <c r="L9">
        <f t="shared" si="1"/>
        <v>446</v>
      </c>
      <c r="M9" s="9">
        <f t="shared" si="2"/>
        <v>0.9641255605381166</v>
      </c>
      <c r="N9" s="10">
        <v>0.89849999999999997</v>
      </c>
      <c r="O9" s="9">
        <f t="shared" si="3"/>
        <v>1.0730390211887775</v>
      </c>
    </row>
    <row r="10" spans="1:15" hidden="1" x14ac:dyDescent="0.25">
      <c r="A10" t="s">
        <v>22</v>
      </c>
      <c r="B10">
        <v>2016</v>
      </c>
      <c r="C10">
        <v>4</v>
      </c>
      <c r="D10">
        <v>22</v>
      </c>
      <c r="E10">
        <v>4</v>
      </c>
      <c r="F10">
        <v>6</v>
      </c>
      <c r="G10">
        <v>10</v>
      </c>
      <c r="H10">
        <v>15</v>
      </c>
      <c r="I10">
        <v>31</v>
      </c>
      <c r="J10">
        <v>36</v>
      </c>
      <c r="K10">
        <f t="shared" si="0"/>
        <v>49</v>
      </c>
      <c r="L10">
        <f t="shared" si="1"/>
        <v>79</v>
      </c>
      <c r="M10" s="9">
        <f t="shared" si="2"/>
        <v>0.620253164556962</v>
      </c>
      <c r="N10" s="10">
        <v>0.8</v>
      </c>
      <c r="O10" s="9">
        <f t="shared" si="3"/>
        <v>0.77531645569620244</v>
      </c>
    </row>
    <row r="11" spans="1:15" ht="30" hidden="1" x14ac:dyDescent="0.25">
      <c r="A11" s="19" t="s">
        <v>68</v>
      </c>
      <c r="B11">
        <v>2015</v>
      </c>
      <c r="K11">
        <v>213</v>
      </c>
      <c r="L11">
        <v>213</v>
      </c>
      <c r="M11" s="10">
        <f>K11/L11</f>
        <v>1</v>
      </c>
      <c r="N11" s="10">
        <v>0.61539999999999995</v>
      </c>
      <c r="O11" s="9">
        <f t="shared" si="3"/>
        <v>1.6249593760155998</v>
      </c>
    </row>
    <row r="12" spans="1:15" hidden="1" x14ac:dyDescent="0.25">
      <c r="A12" s="20" t="s">
        <v>37</v>
      </c>
      <c r="B12">
        <v>2015</v>
      </c>
      <c r="M12" s="10"/>
      <c r="N12" s="10">
        <v>0.8</v>
      </c>
      <c r="O12" s="9">
        <f t="shared" si="3"/>
        <v>0</v>
      </c>
    </row>
    <row r="13" spans="1:15" hidden="1" x14ac:dyDescent="0.25">
      <c r="A13" s="20" t="s">
        <v>34</v>
      </c>
      <c r="B13">
        <v>2015</v>
      </c>
      <c r="K13">
        <v>57</v>
      </c>
      <c r="L13">
        <v>83</v>
      </c>
      <c r="M13" s="10">
        <f t="shared" ref="M13:M28" si="4">K13/L13</f>
        <v>0.68674698795180722</v>
      </c>
      <c r="N13" s="10">
        <v>0.8</v>
      </c>
      <c r="O13" s="9">
        <f t="shared" si="3"/>
        <v>0.85843373493975894</v>
      </c>
    </row>
    <row r="14" spans="1:15" ht="30" hidden="1" x14ac:dyDescent="0.25">
      <c r="A14" s="19" t="s">
        <v>69</v>
      </c>
      <c r="B14">
        <v>2015</v>
      </c>
      <c r="K14">
        <v>82</v>
      </c>
      <c r="L14">
        <v>84</v>
      </c>
      <c r="M14" s="10">
        <f t="shared" si="4"/>
        <v>0.97619047619047616</v>
      </c>
      <c r="N14" s="10"/>
      <c r="O14" s="9" t="e">
        <f t="shared" si="3"/>
        <v>#DIV/0!</v>
      </c>
    </row>
    <row r="15" spans="1:15" ht="45" hidden="1" x14ac:dyDescent="0.25">
      <c r="A15" s="19" t="s">
        <v>70</v>
      </c>
      <c r="B15">
        <v>2015</v>
      </c>
      <c r="K15">
        <v>40</v>
      </c>
      <c r="L15">
        <v>45</v>
      </c>
      <c r="M15" s="10">
        <f t="shared" si="4"/>
        <v>0.88888888888888884</v>
      </c>
      <c r="N15" s="10">
        <v>0.8</v>
      </c>
      <c r="O15" s="9">
        <f t="shared" si="3"/>
        <v>1.1111111111111109</v>
      </c>
    </row>
    <row r="16" spans="1:15" hidden="1" x14ac:dyDescent="0.25">
      <c r="A16" s="19" t="s">
        <v>71</v>
      </c>
      <c r="B16">
        <v>2015</v>
      </c>
      <c r="K16">
        <v>66</v>
      </c>
      <c r="L16">
        <v>92</v>
      </c>
      <c r="M16" s="10">
        <f t="shared" si="4"/>
        <v>0.71739130434782605</v>
      </c>
      <c r="N16" s="10">
        <v>0.6</v>
      </c>
      <c r="O16" s="9">
        <f t="shared" si="3"/>
        <v>1.1956521739130435</v>
      </c>
    </row>
    <row r="17" spans="1:15" hidden="1" x14ac:dyDescent="0.25">
      <c r="A17" s="20" t="s">
        <v>35</v>
      </c>
      <c r="B17">
        <v>2015</v>
      </c>
      <c r="K17">
        <v>85</v>
      </c>
      <c r="L17">
        <v>103</v>
      </c>
      <c r="M17" s="10">
        <f t="shared" si="4"/>
        <v>0.82524271844660191</v>
      </c>
      <c r="N17" s="10">
        <v>0.80130000000000001</v>
      </c>
      <c r="O17" s="9">
        <f t="shared" si="3"/>
        <v>1.0298798433128689</v>
      </c>
    </row>
    <row r="18" spans="1:15" hidden="1" x14ac:dyDescent="0.25">
      <c r="A18" s="19" t="s">
        <v>72</v>
      </c>
      <c r="B18">
        <v>2015</v>
      </c>
      <c r="K18">
        <v>213</v>
      </c>
      <c r="L18">
        <v>220</v>
      </c>
      <c r="M18" s="10">
        <f t="shared" si="4"/>
        <v>0.96818181818181814</v>
      </c>
      <c r="N18" s="10">
        <v>0.9</v>
      </c>
      <c r="O18" s="9">
        <f t="shared" si="3"/>
        <v>1.0757575757575757</v>
      </c>
    </row>
    <row r="19" spans="1:15" hidden="1" x14ac:dyDescent="0.25">
      <c r="A19" s="19" t="s">
        <v>73</v>
      </c>
      <c r="B19">
        <v>2015</v>
      </c>
      <c r="K19">
        <v>122</v>
      </c>
      <c r="L19">
        <v>81</v>
      </c>
      <c r="M19" s="10">
        <f t="shared" si="4"/>
        <v>1.5061728395061729</v>
      </c>
      <c r="N19" s="10">
        <v>0.80879999999999996</v>
      </c>
      <c r="O19" s="9">
        <f t="shared" si="3"/>
        <v>1.8622315028513512</v>
      </c>
    </row>
    <row r="20" spans="1:15" x14ac:dyDescent="0.25">
      <c r="A20" s="19" t="s">
        <v>78</v>
      </c>
      <c r="B20">
        <v>2017</v>
      </c>
      <c r="C20">
        <v>0</v>
      </c>
      <c r="D20">
        <v>12</v>
      </c>
      <c r="E20">
        <v>0</v>
      </c>
      <c r="F20">
        <v>11</v>
      </c>
      <c r="K20">
        <f t="shared" ref="K20:K28" si="5">SUM(C20,E20,G20,I20)</f>
        <v>0</v>
      </c>
      <c r="L20">
        <f t="shared" ref="L20:L28" si="6">SUM(D20,F20,H20,J20)</f>
        <v>23</v>
      </c>
      <c r="M20" s="9">
        <f t="shared" si="4"/>
        <v>0</v>
      </c>
      <c r="N20" s="10"/>
      <c r="O20" s="9" t="e">
        <f t="shared" si="3"/>
        <v>#DIV/0!</v>
      </c>
    </row>
    <row r="21" spans="1:15" x14ac:dyDescent="0.25">
      <c r="A21" t="s">
        <v>34</v>
      </c>
      <c r="B21">
        <v>2017</v>
      </c>
      <c r="C21">
        <v>0</v>
      </c>
      <c r="D21">
        <v>0</v>
      </c>
      <c r="E21">
        <v>0</v>
      </c>
      <c r="F21">
        <v>0</v>
      </c>
      <c r="K21">
        <f t="shared" si="5"/>
        <v>0</v>
      </c>
      <c r="L21">
        <f t="shared" si="6"/>
        <v>0</v>
      </c>
      <c r="M21" s="9" t="e">
        <f t="shared" si="4"/>
        <v>#DIV/0!</v>
      </c>
      <c r="N21" s="10">
        <v>0.75860000000000005</v>
      </c>
      <c r="O21" s="9" t="e">
        <f t="shared" si="3"/>
        <v>#DIV/0!</v>
      </c>
    </row>
    <row r="22" spans="1:15" x14ac:dyDescent="0.25">
      <c r="A22" t="s">
        <v>20</v>
      </c>
      <c r="B22">
        <v>2017</v>
      </c>
      <c r="C22">
        <v>12</v>
      </c>
      <c r="D22">
        <v>14</v>
      </c>
      <c r="K22">
        <f t="shared" si="5"/>
        <v>12</v>
      </c>
      <c r="L22">
        <f t="shared" si="6"/>
        <v>14</v>
      </c>
      <c r="M22" s="9">
        <f t="shared" si="4"/>
        <v>0.8571428571428571</v>
      </c>
      <c r="N22" s="10">
        <v>0.67569999999999997</v>
      </c>
      <c r="O22" s="9">
        <f t="shared" si="3"/>
        <v>1.2685257616440093</v>
      </c>
    </row>
    <row r="23" spans="1:15" x14ac:dyDescent="0.25">
      <c r="A23" t="s">
        <v>79</v>
      </c>
      <c r="B23">
        <v>2017</v>
      </c>
      <c r="C23">
        <v>0</v>
      </c>
      <c r="D23">
        <v>0</v>
      </c>
      <c r="E23">
        <v>0</v>
      </c>
      <c r="F23">
        <v>0</v>
      </c>
      <c r="K23">
        <f t="shared" si="5"/>
        <v>0</v>
      </c>
      <c r="L23">
        <f t="shared" si="6"/>
        <v>0</v>
      </c>
      <c r="M23" s="9" t="e">
        <f t="shared" si="4"/>
        <v>#DIV/0!</v>
      </c>
      <c r="N23" s="10">
        <v>0.75</v>
      </c>
      <c r="O23" s="9" t="e">
        <f t="shared" si="3"/>
        <v>#DIV/0!</v>
      </c>
    </row>
    <row r="24" spans="1:15" x14ac:dyDescent="0.25">
      <c r="A24" t="s">
        <v>18</v>
      </c>
      <c r="B24">
        <v>2017</v>
      </c>
      <c r="C24">
        <v>3</v>
      </c>
      <c r="D24">
        <v>4</v>
      </c>
      <c r="K24">
        <f t="shared" si="5"/>
        <v>3</v>
      </c>
      <c r="L24">
        <f t="shared" si="6"/>
        <v>4</v>
      </c>
      <c r="M24" s="9">
        <f t="shared" si="4"/>
        <v>0.75</v>
      </c>
      <c r="N24" s="10">
        <v>0.70850000000000002</v>
      </c>
      <c r="O24" s="9">
        <f t="shared" si="3"/>
        <v>1.058574453069866</v>
      </c>
    </row>
    <row r="25" spans="1:15" x14ac:dyDescent="0.25">
      <c r="A25" t="s">
        <v>80</v>
      </c>
      <c r="B25">
        <v>2017</v>
      </c>
      <c r="C25">
        <v>0</v>
      </c>
      <c r="D25">
        <v>0</v>
      </c>
      <c r="K25">
        <f t="shared" si="5"/>
        <v>0</v>
      </c>
      <c r="L25">
        <f t="shared" si="6"/>
        <v>0</v>
      </c>
      <c r="M25" s="9" t="e">
        <f t="shared" si="4"/>
        <v>#DIV/0!</v>
      </c>
      <c r="N25" s="10">
        <v>0.88539999999999996</v>
      </c>
      <c r="O25" s="9" t="e">
        <f t="shared" si="3"/>
        <v>#DIV/0!</v>
      </c>
    </row>
    <row r="26" spans="1:15" x14ac:dyDescent="0.25">
      <c r="A26" t="s">
        <v>82</v>
      </c>
      <c r="B26">
        <v>2017</v>
      </c>
      <c r="C26">
        <v>0</v>
      </c>
      <c r="D26">
        <v>60</v>
      </c>
      <c r="K26">
        <f t="shared" si="5"/>
        <v>0</v>
      </c>
      <c r="L26">
        <f t="shared" si="6"/>
        <v>60</v>
      </c>
      <c r="M26" s="9">
        <f t="shared" si="4"/>
        <v>0</v>
      </c>
      <c r="N26" s="10">
        <v>1</v>
      </c>
      <c r="O26" s="9">
        <f t="shared" si="3"/>
        <v>0</v>
      </c>
    </row>
    <row r="27" spans="1:15" x14ac:dyDescent="0.25">
      <c r="A27" t="s">
        <v>83</v>
      </c>
      <c r="B27">
        <v>2017</v>
      </c>
      <c r="C27">
        <v>283</v>
      </c>
      <c r="D27">
        <v>576</v>
      </c>
      <c r="K27">
        <f t="shared" si="5"/>
        <v>283</v>
      </c>
      <c r="L27">
        <f t="shared" si="6"/>
        <v>576</v>
      </c>
      <c r="M27" s="9">
        <f t="shared" si="4"/>
        <v>0.49131944444444442</v>
      </c>
      <c r="N27" s="10">
        <v>0.8</v>
      </c>
      <c r="O27" s="9">
        <f t="shared" si="3"/>
        <v>0.61414930555555547</v>
      </c>
    </row>
    <row r="28" spans="1:15" x14ac:dyDescent="0.25">
      <c r="A28" t="s">
        <v>85</v>
      </c>
      <c r="B28">
        <v>2017</v>
      </c>
      <c r="C28">
        <v>30</v>
      </c>
      <c r="D28">
        <v>30</v>
      </c>
      <c r="K28">
        <f t="shared" si="5"/>
        <v>30</v>
      </c>
      <c r="L28">
        <f t="shared" si="6"/>
        <v>30</v>
      </c>
      <c r="M28" s="9">
        <f t="shared" si="4"/>
        <v>1</v>
      </c>
      <c r="N28" s="10">
        <v>0.75</v>
      </c>
      <c r="O28" s="9">
        <f t="shared" si="3"/>
        <v>1.3333333333333333</v>
      </c>
    </row>
    <row r="29" spans="1:15" x14ac:dyDescent="0.25">
      <c r="M29" s="9"/>
      <c r="N29" s="10"/>
      <c r="O29" s="9"/>
    </row>
    <row r="30" spans="1:15" x14ac:dyDescent="0.25">
      <c r="M30" s="9"/>
      <c r="N30" s="10"/>
      <c r="O30" s="9"/>
    </row>
    <row r="31" spans="1:15" x14ac:dyDescent="0.25">
      <c r="N31" s="10"/>
      <c r="O31" s="9"/>
    </row>
    <row r="32" spans="1:15" x14ac:dyDescent="0.25">
      <c r="N32" s="10"/>
      <c r="O32" s="9"/>
    </row>
    <row r="33" spans="14:23" x14ac:dyDescent="0.25">
      <c r="N33" s="10"/>
      <c r="O33" s="9"/>
    </row>
    <row r="34" spans="14:23" x14ac:dyDescent="0.25">
      <c r="N34" s="10"/>
      <c r="O34" s="9"/>
      <c r="R34" s="9">
        <v>0.82338611449451893</v>
      </c>
      <c r="S34">
        <v>821</v>
      </c>
      <c r="T34">
        <f>S34*R34</f>
        <v>676</v>
      </c>
      <c r="U34">
        <v>254</v>
      </c>
      <c r="V34">
        <v>303</v>
      </c>
    </row>
    <row r="35" spans="14:23" x14ac:dyDescent="0.25">
      <c r="N35" s="10"/>
      <c r="O35" s="9"/>
      <c r="R35" s="9">
        <v>0.83828382838283833</v>
      </c>
      <c r="S35">
        <v>303</v>
      </c>
      <c r="T35">
        <f t="shared" ref="T35:T43" si="7">S35*R35</f>
        <v>254</v>
      </c>
      <c r="U35">
        <v>154</v>
      </c>
      <c r="V35">
        <v>178</v>
      </c>
    </row>
    <row r="36" spans="14:23" x14ac:dyDescent="0.25">
      <c r="N36" s="10"/>
      <c r="O36" s="9"/>
      <c r="R36" s="9">
        <v>0.8651685393258427</v>
      </c>
      <c r="S36">
        <v>178</v>
      </c>
      <c r="T36">
        <f t="shared" si="7"/>
        <v>154</v>
      </c>
      <c r="U36">
        <v>386</v>
      </c>
      <c r="V36">
        <v>389</v>
      </c>
    </row>
    <row r="37" spans="14:23" x14ac:dyDescent="0.25">
      <c r="N37" s="10"/>
      <c r="O37" s="9"/>
      <c r="R37" s="9">
        <v>0.99228791773778924</v>
      </c>
      <c r="S37">
        <v>389</v>
      </c>
      <c r="T37">
        <f t="shared" si="7"/>
        <v>386</v>
      </c>
      <c r="U37">
        <v>46</v>
      </c>
      <c r="V37">
        <v>48</v>
      </c>
    </row>
    <row r="38" spans="14:23" x14ac:dyDescent="0.25">
      <c r="N38" s="10"/>
      <c r="O38" s="9"/>
      <c r="R38" s="9">
        <v>0.95833333333333337</v>
      </c>
      <c r="S38">
        <v>48</v>
      </c>
      <c r="T38">
        <f t="shared" si="7"/>
        <v>46</v>
      </c>
      <c r="U38">
        <v>429</v>
      </c>
      <c r="V38">
        <v>437</v>
      </c>
    </row>
    <row r="39" spans="14:23" x14ac:dyDescent="0.25">
      <c r="N39" s="10"/>
      <c r="O39" s="9"/>
      <c r="R39" s="9">
        <v>0.98169336384439354</v>
      </c>
      <c r="S39">
        <v>437</v>
      </c>
      <c r="T39">
        <f t="shared" si="7"/>
        <v>429</v>
      </c>
      <c r="U39">
        <v>610</v>
      </c>
      <c r="V39">
        <v>610</v>
      </c>
    </row>
    <row r="40" spans="14:23" x14ac:dyDescent="0.25">
      <c r="N40" s="10"/>
      <c r="O40" s="9"/>
      <c r="R40" s="9">
        <v>1</v>
      </c>
      <c r="S40">
        <v>610</v>
      </c>
      <c r="T40">
        <f t="shared" si="7"/>
        <v>610</v>
      </c>
      <c r="U40">
        <v>16</v>
      </c>
      <c r="V40">
        <v>25</v>
      </c>
    </row>
    <row r="41" spans="14:23" x14ac:dyDescent="0.25">
      <c r="N41" s="10"/>
      <c r="O41" s="9"/>
      <c r="R41" s="9">
        <v>0.64</v>
      </c>
      <c r="S41">
        <v>25</v>
      </c>
      <c r="T41">
        <f t="shared" si="7"/>
        <v>16</v>
      </c>
      <c r="U41">
        <v>430</v>
      </c>
      <c r="V41">
        <v>446</v>
      </c>
    </row>
    <row r="42" spans="14:23" x14ac:dyDescent="0.25">
      <c r="N42" s="10"/>
      <c r="O42" s="9"/>
      <c r="R42" s="9">
        <v>0.9641255605381166</v>
      </c>
      <c r="S42">
        <v>446</v>
      </c>
      <c r="T42">
        <f t="shared" si="7"/>
        <v>430</v>
      </c>
      <c r="U42">
        <v>49</v>
      </c>
      <c r="V42">
        <v>79</v>
      </c>
    </row>
    <row r="43" spans="14:23" x14ac:dyDescent="0.25">
      <c r="N43" s="10"/>
      <c r="O43" s="9"/>
      <c r="R43" s="9">
        <v>0.620253164556962</v>
      </c>
      <c r="S43">
        <v>79</v>
      </c>
      <c r="T43">
        <f t="shared" si="7"/>
        <v>49</v>
      </c>
      <c r="U43">
        <v>676</v>
      </c>
      <c r="V43">
        <v>821</v>
      </c>
    </row>
    <row r="44" spans="14:23" x14ac:dyDescent="0.25">
      <c r="N44" s="9"/>
      <c r="O44" s="9"/>
      <c r="R44" s="9">
        <f>SUM(R34:R43)/10</f>
        <v>0.86835318222137947</v>
      </c>
      <c r="U44">
        <f>SUM(U34:U43)</f>
        <v>3050</v>
      </c>
      <c r="V44">
        <f>SUM(V34:V43)</f>
        <v>3336</v>
      </c>
      <c r="W44" s="9">
        <f>U44/V44</f>
        <v>0.91426858513189446</v>
      </c>
    </row>
    <row r="45" spans="14:23" x14ac:dyDescent="0.25">
      <c r="N45" s="9"/>
      <c r="O45" s="9"/>
    </row>
    <row r="46" spans="14:23" x14ac:dyDescent="0.25">
      <c r="N46" s="9"/>
      <c r="O46" s="9"/>
    </row>
    <row r="47" spans="14:23" x14ac:dyDescent="0.25">
      <c r="N47" s="9"/>
      <c r="O47" s="9"/>
    </row>
    <row r="48" spans="14:23" x14ac:dyDescent="0.25">
      <c r="N48" s="9"/>
      <c r="O48" s="9"/>
    </row>
    <row r="49" spans="14:15" x14ac:dyDescent="0.25">
      <c r="N49" s="9"/>
      <c r="O49" s="9"/>
    </row>
    <row r="50" spans="14:15" x14ac:dyDescent="0.25">
      <c r="N50" s="9"/>
      <c r="O50" s="9"/>
    </row>
    <row r="51" spans="14:15" x14ac:dyDescent="0.25">
      <c r="N51" s="9"/>
      <c r="O51" s="9"/>
    </row>
    <row r="52" spans="14:15" x14ac:dyDescent="0.25">
      <c r="N52" s="9"/>
      <c r="O52" s="9"/>
    </row>
    <row r="53" spans="14:15" x14ac:dyDescent="0.25">
      <c r="N53" s="9"/>
      <c r="O53" s="9"/>
    </row>
    <row r="54" spans="14:15" x14ac:dyDescent="0.25">
      <c r="N54" s="9"/>
      <c r="O54" s="9"/>
    </row>
    <row r="55" spans="14:15" x14ac:dyDescent="0.25">
      <c r="N55" s="9"/>
      <c r="O55" s="9"/>
    </row>
    <row r="56" spans="14:15" x14ac:dyDescent="0.25">
      <c r="N56" s="9"/>
      <c r="O56" s="9"/>
    </row>
    <row r="57" spans="14:15" x14ac:dyDescent="0.25">
      <c r="N57" s="9"/>
      <c r="O57" s="9"/>
    </row>
    <row r="58" spans="14:15" x14ac:dyDescent="0.25">
      <c r="N58" s="9"/>
      <c r="O58" s="9"/>
    </row>
    <row r="59" spans="14:15" x14ac:dyDescent="0.25">
      <c r="N59" s="9"/>
      <c r="O59" s="9"/>
    </row>
    <row r="60" spans="14:15" x14ac:dyDescent="0.25">
      <c r="N60" s="9"/>
      <c r="O60" s="9"/>
    </row>
    <row r="61" spans="14:15" x14ac:dyDescent="0.25">
      <c r="N61" s="9"/>
      <c r="O61" s="9"/>
    </row>
    <row r="62" spans="14:15" x14ac:dyDescent="0.25">
      <c r="N62" s="9"/>
      <c r="O62" s="9"/>
    </row>
    <row r="63" spans="14:15" x14ac:dyDescent="0.25">
      <c r="N63" s="9"/>
      <c r="O63" s="9"/>
    </row>
    <row r="64" spans="14:15" x14ac:dyDescent="0.25">
      <c r="N64" s="9"/>
      <c r="O64" s="9"/>
    </row>
    <row r="65" spans="14:15" x14ac:dyDescent="0.25">
      <c r="N65" s="9"/>
      <c r="O65" s="9"/>
    </row>
    <row r="66" spans="14:15" x14ac:dyDescent="0.25">
      <c r="N66" s="9"/>
      <c r="O66" s="9"/>
    </row>
    <row r="67" spans="14:15" x14ac:dyDescent="0.25">
      <c r="N67" s="9"/>
      <c r="O67" s="9"/>
    </row>
    <row r="68" spans="14:15" x14ac:dyDescent="0.25">
      <c r="N68" s="9"/>
      <c r="O68" s="9"/>
    </row>
    <row r="69" spans="14:15" x14ac:dyDescent="0.25">
      <c r="N69" s="9"/>
    </row>
    <row r="70" spans="14:15" x14ac:dyDescent="0.25">
      <c r="N70" s="9"/>
    </row>
    <row r="71" spans="14:15" x14ac:dyDescent="0.25">
      <c r="N71" s="9"/>
    </row>
    <row r="72" spans="14:15" x14ac:dyDescent="0.25">
      <c r="N72" s="9"/>
    </row>
    <row r="73" spans="14:15" x14ac:dyDescent="0.25">
      <c r="N73" s="9"/>
    </row>
    <row r="74" spans="14:15" x14ac:dyDescent="0.25">
      <c r="N74" s="9"/>
    </row>
  </sheetData>
  <autoFilter ref="A1:O28">
    <filterColumn colId="1">
      <filters>
        <filter val="2017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activeCell="B4" sqref="B4"/>
    </sheetView>
  </sheetViews>
  <sheetFormatPr defaultRowHeight="15" x14ac:dyDescent="0.25"/>
  <cols>
    <col min="2" max="4" width="16" customWidth="1"/>
  </cols>
  <sheetData>
    <row r="1" spans="1:4" x14ac:dyDescent="0.25">
      <c r="A1" s="44" t="s">
        <v>32</v>
      </c>
      <c r="B1" s="44"/>
    </row>
    <row r="2" spans="1:4" ht="30" x14ac:dyDescent="0.25">
      <c r="B2" s="18" t="s">
        <v>10</v>
      </c>
      <c r="C2" s="18" t="s">
        <v>11</v>
      </c>
      <c r="D2" s="18" t="s">
        <v>12</v>
      </c>
    </row>
    <row r="3" spans="1:4" x14ac:dyDescent="0.25">
      <c r="A3">
        <v>2011</v>
      </c>
      <c r="B3" s="8">
        <v>1174</v>
      </c>
      <c r="C3" s="6">
        <v>150000</v>
      </c>
      <c r="D3" s="7">
        <v>422018</v>
      </c>
    </row>
    <row r="4" spans="1:4" x14ac:dyDescent="0.25">
      <c r="A4">
        <v>2012</v>
      </c>
      <c r="B4" s="8">
        <v>1260</v>
      </c>
      <c r="C4" s="6">
        <v>175000</v>
      </c>
      <c r="D4" s="7">
        <v>1172273</v>
      </c>
    </row>
    <row r="5" spans="1:4" x14ac:dyDescent="0.25">
      <c r="A5">
        <v>2013</v>
      </c>
      <c r="B5" s="8">
        <v>2124</v>
      </c>
      <c r="C5" s="6">
        <v>175000</v>
      </c>
      <c r="D5" s="7">
        <v>565236</v>
      </c>
    </row>
    <row r="6" spans="1:4" x14ac:dyDescent="0.25">
      <c r="A6">
        <v>2014</v>
      </c>
      <c r="B6" s="8">
        <v>2919</v>
      </c>
      <c r="C6" s="6">
        <v>200000</v>
      </c>
      <c r="D6" s="7">
        <v>571447</v>
      </c>
    </row>
    <row r="7" spans="1:4" x14ac:dyDescent="0.25">
      <c r="A7">
        <v>2015</v>
      </c>
      <c r="B7" s="8">
        <v>3513</v>
      </c>
      <c r="C7" s="6">
        <v>200000</v>
      </c>
      <c r="D7" s="7"/>
    </row>
    <row r="8" spans="1:4" x14ac:dyDescent="0.25">
      <c r="A8">
        <v>2016</v>
      </c>
      <c r="B8" s="8"/>
      <c r="C8" s="6"/>
      <c r="D8" s="7"/>
    </row>
    <row r="9" spans="1:4" x14ac:dyDescent="0.25">
      <c r="B9" s="8"/>
      <c r="C9" s="6"/>
      <c r="D9" s="7"/>
    </row>
    <row r="10" spans="1:4" x14ac:dyDescent="0.25">
      <c r="B10" s="8"/>
      <c r="C10" s="6"/>
      <c r="D10" s="7"/>
    </row>
    <row r="11" spans="1:4" x14ac:dyDescent="0.25">
      <c r="B11" s="8"/>
      <c r="C11" s="6"/>
      <c r="D11" s="7"/>
    </row>
    <row r="12" spans="1:4" x14ac:dyDescent="0.25">
      <c r="B12" s="8"/>
      <c r="C12" s="6"/>
      <c r="D12" s="7"/>
    </row>
    <row r="13" spans="1:4" x14ac:dyDescent="0.25">
      <c r="B13" s="8"/>
      <c r="C13" s="6"/>
      <c r="D13" s="7"/>
    </row>
    <row r="14" spans="1:4" x14ac:dyDescent="0.25">
      <c r="B14" s="8"/>
      <c r="C14" s="6"/>
      <c r="D14" s="7"/>
    </row>
    <row r="15" spans="1:4" x14ac:dyDescent="0.25">
      <c r="B15" s="8"/>
      <c r="C15" s="6"/>
      <c r="D15" s="7"/>
    </row>
    <row r="16" spans="1:4" x14ac:dyDescent="0.25">
      <c r="B16" s="8"/>
      <c r="C16" s="6"/>
      <c r="D16" s="7"/>
    </row>
    <row r="17" spans="2:4" x14ac:dyDescent="0.25">
      <c r="B17" s="8"/>
      <c r="C17" s="6"/>
      <c r="D17" s="7"/>
    </row>
    <row r="18" spans="2:4" x14ac:dyDescent="0.25">
      <c r="B18" s="8"/>
      <c r="C18" s="6"/>
      <c r="D18" s="7"/>
    </row>
    <row r="19" spans="2:4" x14ac:dyDescent="0.25">
      <c r="B19" s="8"/>
      <c r="C19" s="6"/>
      <c r="D19" s="7"/>
    </row>
    <row r="20" spans="2:4" x14ac:dyDescent="0.25">
      <c r="B20" s="8"/>
      <c r="C20" s="6"/>
      <c r="D20" s="7"/>
    </row>
    <row r="21" spans="2:4" x14ac:dyDescent="0.25">
      <c r="B21" s="8"/>
      <c r="C21" s="6"/>
      <c r="D21" s="7"/>
    </row>
    <row r="22" spans="2:4" x14ac:dyDescent="0.25">
      <c r="B22" s="8"/>
      <c r="C22" s="6"/>
      <c r="D22" s="7"/>
    </row>
    <row r="23" spans="2:4" x14ac:dyDescent="0.25">
      <c r="B23" s="8"/>
      <c r="C23" s="6"/>
      <c r="D23" s="7"/>
    </row>
    <row r="24" spans="2:4" x14ac:dyDescent="0.25">
      <c r="B24" s="8"/>
      <c r="C24" s="6"/>
      <c r="D24" s="7"/>
    </row>
    <row r="25" spans="2:4" x14ac:dyDescent="0.25">
      <c r="B25" s="8"/>
      <c r="C25" s="6"/>
      <c r="D25" s="7"/>
    </row>
    <row r="26" spans="2:4" x14ac:dyDescent="0.25">
      <c r="B26" s="8"/>
      <c r="C26" s="6"/>
      <c r="D26" s="7"/>
    </row>
    <row r="27" spans="2:4" x14ac:dyDescent="0.25">
      <c r="B27" s="8"/>
      <c r="C27" s="6"/>
      <c r="D27" s="7"/>
    </row>
    <row r="28" spans="2:4" x14ac:dyDescent="0.25">
      <c r="B28" s="8"/>
      <c r="C28" s="6"/>
      <c r="D28" s="7"/>
    </row>
    <row r="29" spans="2:4" x14ac:dyDescent="0.25">
      <c r="B29" s="8"/>
      <c r="C29" s="6"/>
      <c r="D29" s="7"/>
    </row>
    <row r="30" spans="2:4" x14ac:dyDescent="0.25">
      <c r="B30" s="8"/>
      <c r="C30" s="6"/>
      <c r="D30" s="7"/>
    </row>
    <row r="31" spans="2:4" x14ac:dyDescent="0.25">
      <c r="B31" s="8"/>
      <c r="C31" s="6"/>
      <c r="D31" s="7"/>
    </row>
    <row r="32" spans="2:4" x14ac:dyDescent="0.25">
      <c r="B32" s="8"/>
      <c r="C32" s="6"/>
      <c r="D32" s="7"/>
    </row>
    <row r="33" spans="2:4" x14ac:dyDescent="0.25">
      <c r="B33" s="8"/>
      <c r="C33" s="6"/>
      <c r="D33" s="7"/>
    </row>
    <row r="34" spans="2:4" x14ac:dyDescent="0.25">
      <c r="B34" s="8"/>
      <c r="C34" s="6"/>
      <c r="D34" s="7"/>
    </row>
    <row r="35" spans="2:4" x14ac:dyDescent="0.25">
      <c r="B35" s="8"/>
      <c r="C35" s="6"/>
      <c r="D35" s="7"/>
    </row>
    <row r="36" spans="2:4" x14ac:dyDescent="0.25">
      <c r="C36" s="6"/>
      <c r="D36" s="7"/>
    </row>
    <row r="37" spans="2:4" x14ac:dyDescent="0.25">
      <c r="C37" s="6"/>
      <c r="D37" s="7"/>
    </row>
    <row r="38" spans="2:4" x14ac:dyDescent="0.25">
      <c r="C38" s="6"/>
      <c r="D38" s="7"/>
    </row>
    <row r="39" spans="2:4" x14ac:dyDescent="0.25">
      <c r="C39" s="6"/>
      <c r="D39" s="7"/>
    </row>
    <row r="40" spans="2:4" x14ac:dyDescent="0.25">
      <c r="C40" s="6"/>
    </row>
    <row r="41" spans="2:4" x14ac:dyDescent="0.25">
      <c r="C41" s="6"/>
    </row>
    <row r="42" spans="2:4" x14ac:dyDescent="0.25">
      <c r="C42" s="6"/>
    </row>
    <row r="43" spans="2:4" x14ac:dyDescent="0.25">
      <c r="C43" s="6"/>
    </row>
    <row r="44" spans="2:4" x14ac:dyDescent="0.25">
      <c r="C44" s="6"/>
    </row>
    <row r="45" spans="2:4" x14ac:dyDescent="0.25">
      <c r="C45" s="6"/>
    </row>
    <row r="46" spans="2:4" x14ac:dyDescent="0.25">
      <c r="C46" s="6"/>
    </row>
    <row r="47" spans="2:4" x14ac:dyDescent="0.25">
      <c r="C47" s="6"/>
    </row>
    <row r="48" spans="2:4" x14ac:dyDescent="0.25">
      <c r="C48" s="6"/>
    </row>
    <row r="49" spans="3:3" x14ac:dyDescent="0.25">
      <c r="C49" s="6"/>
    </row>
    <row r="50" spans="3:3" x14ac:dyDescent="0.25">
      <c r="C50" s="6"/>
    </row>
    <row r="51" spans="3:3" x14ac:dyDescent="0.25">
      <c r="C51" s="6"/>
    </row>
    <row r="52" spans="3:3" x14ac:dyDescent="0.25">
      <c r="C52" s="6"/>
    </row>
    <row r="53" spans="3:3" x14ac:dyDescent="0.25">
      <c r="C53" s="6"/>
    </row>
    <row r="54" spans="3:3" x14ac:dyDescent="0.25">
      <c r="C54" s="6"/>
    </row>
    <row r="55" spans="3:3" x14ac:dyDescent="0.25">
      <c r="C55" s="6"/>
    </row>
    <row r="56" spans="3:3" x14ac:dyDescent="0.25">
      <c r="C56" s="6"/>
    </row>
    <row r="57" spans="3:3" x14ac:dyDescent="0.25">
      <c r="C57" s="6"/>
    </row>
    <row r="58" spans="3:3" x14ac:dyDescent="0.25">
      <c r="C58" s="6"/>
    </row>
    <row r="59" spans="3:3" x14ac:dyDescent="0.25">
      <c r="C59" s="6"/>
    </row>
    <row r="60" spans="3:3" x14ac:dyDescent="0.25">
      <c r="C60" s="6"/>
    </row>
    <row r="61" spans="3:3" x14ac:dyDescent="0.25">
      <c r="C61" s="6"/>
    </row>
    <row r="62" spans="3:3" x14ac:dyDescent="0.25">
      <c r="C62" s="6"/>
    </row>
    <row r="63" spans="3:3" x14ac:dyDescent="0.25">
      <c r="C63" s="6"/>
    </row>
    <row r="64" spans="3:3" x14ac:dyDescent="0.25">
      <c r="C64" s="6"/>
    </row>
    <row r="65" spans="3:3" x14ac:dyDescent="0.25">
      <c r="C65" s="6"/>
    </row>
    <row r="66" spans="3:3" x14ac:dyDescent="0.25">
      <c r="C66" s="6"/>
    </row>
    <row r="67" spans="3:3" x14ac:dyDescent="0.25">
      <c r="C67" s="6"/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H8" sqref="H8"/>
    </sheetView>
  </sheetViews>
  <sheetFormatPr defaultRowHeight="15" x14ac:dyDescent="0.25"/>
  <cols>
    <col min="1" max="1" width="11" bestFit="1" customWidth="1"/>
    <col min="2" max="2" width="28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</v>
      </c>
    </row>
    <row r="2" spans="1:8" ht="35.25" thickBot="1" x14ac:dyDescent="0.3">
      <c r="A2">
        <v>1770</v>
      </c>
      <c r="B2" s="1" t="s">
        <v>7</v>
      </c>
      <c r="C2">
        <v>2011</v>
      </c>
      <c r="H2">
        <v>6618</v>
      </c>
    </row>
    <row r="3" spans="1:8" ht="35.25" thickBot="1" x14ac:dyDescent="0.3">
      <c r="A3">
        <v>1770</v>
      </c>
      <c r="B3" s="3" t="s">
        <v>7</v>
      </c>
      <c r="C3">
        <v>2012</v>
      </c>
      <c r="H3">
        <v>10881</v>
      </c>
    </row>
    <row r="4" spans="1:8" ht="35.25" thickBot="1" x14ac:dyDescent="0.3">
      <c r="A4">
        <v>1770</v>
      </c>
      <c r="B4" s="1" t="s">
        <v>7</v>
      </c>
      <c r="C4">
        <v>2013</v>
      </c>
      <c r="H4">
        <v>14661</v>
      </c>
    </row>
    <row r="5" spans="1:8" ht="35.25" thickBot="1" x14ac:dyDescent="0.3">
      <c r="A5">
        <v>1770</v>
      </c>
      <c r="B5" s="3" t="s">
        <v>7</v>
      </c>
      <c r="C5">
        <v>2014</v>
      </c>
      <c r="H5">
        <v>14864</v>
      </c>
    </row>
    <row r="6" spans="1:8" ht="35.25" thickBot="1" x14ac:dyDescent="0.3">
      <c r="A6">
        <v>1770</v>
      </c>
      <c r="B6" s="1" t="s">
        <v>7</v>
      </c>
      <c r="C6">
        <v>2015</v>
      </c>
      <c r="H6">
        <v>12089</v>
      </c>
    </row>
    <row r="7" spans="1:8" ht="35.25" thickBot="1" x14ac:dyDescent="0.3">
      <c r="A7">
        <v>1770</v>
      </c>
      <c r="B7" s="3" t="s">
        <v>7</v>
      </c>
      <c r="C7">
        <v>2016</v>
      </c>
      <c r="H7">
        <v>10374</v>
      </c>
    </row>
    <row r="8" spans="1:8" ht="34.5" thickBot="1" x14ac:dyDescent="0.3">
      <c r="A8">
        <v>8117</v>
      </c>
      <c r="B8" s="4" t="s">
        <v>8</v>
      </c>
      <c r="C8">
        <v>2015</v>
      </c>
      <c r="H8">
        <v>85</v>
      </c>
    </row>
    <row r="9" spans="1:8" ht="34.5" thickBot="1" x14ac:dyDescent="0.3">
      <c r="A9">
        <v>8117</v>
      </c>
      <c r="B9" s="2" t="s">
        <v>8</v>
      </c>
      <c r="C9">
        <v>2016</v>
      </c>
    </row>
    <row r="10" spans="1:8" x14ac:dyDescent="0.25">
      <c r="B10" s="5"/>
    </row>
  </sheetData>
  <autoFilter ref="A1:H9">
    <sortState ref="A2:H13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Source</vt:lpstr>
      <vt:lpstr>GTOPS Unduplicated Clients</vt:lpstr>
      <vt:lpstr>DLT_PAL_Undup Client</vt:lpstr>
      <vt:lpstr>DLT_PAL_% DL Skill</vt:lpstr>
      <vt:lpstr>Undup Client GTOP</vt:lpstr>
      <vt:lpstr>Budget Aggregate</vt:lpstr>
      <vt:lpstr>% DL Skill GTOP</vt:lpstr>
      <vt:lpstr>Other Measures</vt:lpstr>
      <vt:lpstr>Performance Measures</vt:lpstr>
      <vt:lpstr>Lab Client Estimate</vt:lpstr>
      <vt:lpstr>KPI Tracker</vt:lpstr>
    </vt:vector>
  </TitlesOfParts>
  <Company>City of Austin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Rodriguez, Jesse - CMO</dc:creator>
  <cp:lastModifiedBy>Siller, Jamila</cp:lastModifiedBy>
  <dcterms:created xsi:type="dcterms:W3CDTF">2017-06-20T13:56:04Z</dcterms:created>
  <dcterms:modified xsi:type="dcterms:W3CDTF">2018-02-07T16:19:37Z</dcterms:modified>
</cp:coreProperties>
</file>