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Perf Mgmt\Dashboards and Data\ESRI\Esri Dashboard - Health and Environment\"/>
    </mc:Choice>
  </mc:AlternateContent>
  <bookViews>
    <workbookView xWindow="0" yWindow="0" windowWidth="19200" windowHeight="11235"/>
  </bookViews>
  <sheets>
    <sheet name="ACS 1 Yr Indicator" sheetId="1" r:id="rId1"/>
  </sheets>
  <calcPr calcId="152511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G10" i="1" l="1"/>
  <c r="G6" i="1"/>
  <c r="G11" i="1"/>
  <c r="G5" i="1"/>
  <c r="G12" i="1"/>
  <c r="G13" i="1"/>
  <c r="G3" i="1"/>
  <c r="G14" i="1"/>
  <c r="G2" i="1"/>
  <c r="F12" i="1" l="1"/>
  <c r="E12" i="1"/>
  <c r="D12" i="1"/>
  <c r="C12" i="1"/>
  <c r="B12" i="1"/>
  <c r="B14" i="1"/>
  <c r="B13" i="1"/>
  <c r="B11" i="1"/>
  <c r="B10" i="1"/>
  <c r="C14" i="1"/>
  <c r="C13" i="1"/>
  <c r="C11" i="1"/>
  <c r="C10" i="1"/>
  <c r="D14" i="1"/>
  <c r="D13" i="1"/>
  <c r="D11" i="1"/>
  <c r="D10" i="1"/>
  <c r="E14" i="1"/>
  <c r="E13" i="1"/>
  <c r="E11" i="1"/>
  <c r="E10" i="1"/>
  <c r="F14" i="1"/>
  <c r="F13" i="1"/>
  <c r="F11" i="1"/>
  <c r="F2" i="1" l="1"/>
  <c r="F3" i="1"/>
  <c r="F5" i="1"/>
  <c r="F6" i="1"/>
  <c r="E2" i="1"/>
  <c r="E3" i="1"/>
  <c r="E5" i="1"/>
  <c r="E6" i="1"/>
  <c r="D2" i="1"/>
  <c r="D3" i="1"/>
  <c r="D5" i="1"/>
  <c r="D6" i="1"/>
  <c r="C2" i="1"/>
  <c r="C3" i="1"/>
  <c r="C5" i="1"/>
  <c r="C6" i="1"/>
  <c r="B2" i="1"/>
  <c r="B3" i="1"/>
  <c r="B5" i="1"/>
  <c r="B6" i="1"/>
</calcChain>
</file>

<file path=xl/sharedStrings.xml><?xml version="1.0" encoding="utf-8"?>
<sst xmlns="http://schemas.openxmlformats.org/spreadsheetml/2006/main" count="14" uniqueCount="10">
  <si>
    <t>United States</t>
  </si>
  <si>
    <t>Texas</t>
  </si>
  <si>
    <t>Travis County</t>
  </si>
  <si>
    <t>City of Austin</t>
  </si>
  <si>
    <t>Additional information: Under 65 years with no private or public health insurance coverage for the civilian non-institutionalized population</t>
  </si>
  <si>
    <t>Austin MSA</t>
  </si>
  <si>
    <t>USA</t>
  </si>
  <si>
    <t>Source(s): </t>
  </si>
  <si>
    <t>American Community Survey, 1 Year Estimates - Detailed Tables </t>
  </si>
  <si>
    <t>S2701 - Health Insurance Coverage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</si>
</sst>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2" fillId="0" borderId="0" xfId="0" applyFont="1"/>
    <xf numFmtId="9" fontId="3" fillId="0" borderId="0" xfId="0" applyNumberFormat="1" applyFont="1"/>
    <xf numFmtId="164" fontId="3" fillId="0" borderId="0" xfId="1" applyNumberFormat="1" applyFont="1"/>
    <xf numFmtId="3" fontId="3" fillId="0" borderId="0" xfId="0" applyNumberFormat="1" applyFont="1"/>
    <xf numFmtId="0" fontId="3" fillId="0" borderId="0" xfId="0" applyFont="1"/>
    <xf numFmtId="164" fontId="0" fillId="0" borderId="0" xfId="0" applyNumberFormat="1"/>
    <xf numFmtId="0" fontId="0" fillId="0" borderId="0" xfId="0" applyAlignment="1"/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79646"/>
      <color rgb="FF4F81BD"/>
      <color rgb="FFC0504D"/>
      <color rgb="FF9BBB59"/>
      <color rgb="FF8064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/>
              <a:t>Under Age 65 with no Health Insurance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'ACS 1 Yr Indicator'!$A$2</c:f>
              <c:strCache>
                <c:ptCount val="1"/>
                <c:pt idx="0">
                  <c:v>City of Austin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'ACS 1 Yr Indicator'!$E$1:$I$1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'ACS 1 Yr Indicator'!$E$2:$I$2</c:f>
              <c:numCache>
                <c:formatCode>0%</c:formatCode>
                <c:ptCount val="5"/>
                <c:pt idx="0">
                  <c:v>0.22475259518304533</c:v>
                </c:pt>
                <c:pt idx="1">
                  <c:v>0.2175630320102038</c:v>
                </c:pt>
                <c:pt idx="2">
                  <c:v>0.19888127596337293</c:v>
                </c:pt>
                <c:pt idx="3">
                  <c:v>0.19</c:v>
                </c:pt>
                <c:pt idx="4">
                  <c:v>0.17030198493412632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'ACS 1 Yr Indicator'!$A$3</c:f>
              <c:strCache>
                <c:ptCount val="1"/>
                <c:pt idx="0">
                  <c:v>Travis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'ACS 1 Yr Indicator'!$E$1:$I$1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'ACS 1 Yr Indicator'!$E$3:$I$3</c:f>
              <c:numCache>
                <c:formatCode>0%</c:formatCode>
                <c:ptCount val="5"/>
                <c:pt idx="0">
                  <c:v>0.21288328941488768</c:v>
                </c:pt>
                <c:pt idx="1">
                  <c:v>0.20600632034769872</c:v>
                </c:pt>
                <c:pt idx="2">
                  <c:v>0.19581638355539127</c:v>
                </c:pt>
                <c:pt idx="3">
                  <c:v>0.18</c:v>
                </c:pt>
                <c:pt idx="4">
                  <c:v>0.15513512299897469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'ACS 1 Yr Indicator'!$A$4</c:f>
              <c:strCache>
                <c:ptCount val="1"/>
                <c:pt idx="0">
                  <c:v>Austin MSA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'ACS 1 Yr Indicator'!$E$1:$I$1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'ACS 1 Yr Indicator'!$E$4:$I$4</c:f>
              <c:numCache>
                <c:formatCode>0%</c:formatCode>
                <c:ptCount val="5"/>
                <c:pt idx="0">
                  <c:v>0.20363334732244154</c:v>
                </c:pt>
                <c:pt idx="1">
                  <c:v>0.19445560756097269</c:v>
                </c:pt>
                <c:pt idx="2">
                  <c:v>0.18969130071023621</c:v>
                </c:pt>
                <c:pt idx="3">
                  <c:v>0.17</c:v>
                </c:pt>
                <c:pt idx="4">
                  <c:v>0.14114301853975045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'ACS 1 Yr Indicator'!$A$5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'ACS 1 Yr Indicator'!$E$1:$I$1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'ACS 1 Yr Indicator'!$E$5:$I$5</c:f>
              <c:numCache>
                <c:formatCode>0%</c:formatCode>
                <c:ptCount val="5"/>
                <c:pt idx="0">
                  <c:v>0.25434560082570135</c:v>
                </c:pt>
                <c:pt idx="1">
                  <c:v>0.24996473992166218</c:v>
                </c:pt>
                <c:pt idx="2">
                  <c:v>0.24532850894232439</c:v>
                </c:pt>
                <c:pt idx="3">
                  <c:v>0.21</c:v>
                </c:pt>
                <c:pt idx="4">
                  <c:v>0.19096231776888797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'ACS 1 Yr Indicator'!$A$6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'ACS 1 Yr Indicator'!$E$1:$I$1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'ACS 1 Yr Indicator'!$E$6:$I$6</c:f>
              <c:numCache>
                <c:formatCode>0%</c:formatCode>
                <c:ptCount val="5"/>
                <c:pt idx="0">
                  <c:v>0.17256288963588071</c:v>
                </c:pt>
                <c:pt idx="1">
                  <c:v>0.16929837515164534</c:v>
                </c:pt>
                <c:pt idx="2">
                  <c:v>0.16704356540004467</c:v>
                </c:pt>
                <c:pt idx="3">
                  <c:v>0.13</c:v>
                </c:pt>
                <c:pt idx="4">
                  <c:v>0.1087558136481204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88456"/>
        <c:axId val="230154496"/>
      </c:lineChart>
      <c:catAx>
        <c:axId val="30498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0154496"/>
        <c:crosses val="autoZero"/>
        <c:auto val="1"/>
        <c:lblAlgn val="ctr"/>
        <c:lblOffset val="100"/>
        <c:noMultiLvlLbl val="0"/>
      </c:catAx>
      <c:valAx>
        <c:axId val="2301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0498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504825</xdr:colOff>
      <xdr:row>20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87915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10</xdr:col>
      <xdr:colOff>476250</xdr:colOff>
      <xdr:row>1</xdr:row>
      <xdr:rowOff>133350</xdr:rowOff>
    </xdr:from>
    <xdr:to>
      <xdr:col>16</xdr:col>
      <xdr:colOff>190500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7</xdr:row>
      <xdr:rowOff>152400</xdr:rowOff>
    </xdr:from>
    <xdr:to>
      <xdr:col>15</xdr:col>
      <xdr:colOff>466725</xdr:colOff>
      <xdr:row>7</xdr:row>
      <xdr:rowOff>152400</xdr:rowOff>
    </xdr:to>
    <xdr:cxnSp macro="">
      <xdr:nvCxnSpPr>
        <xdr:cNvPr id="17" name="Straight Connector 16"/>
        <xdr:cNvCxnSpPr/>
      </xdr:nvCxnSpPr>
      <xdr:spPr>
        <a:xfrm>
          <a:off x="11306175" y="1419225"/>
          <a:ext cx="2828925" cy="0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7</xdr:row>
      <xdr:rowOff>152400</xdr:rowOff>
    </xdr:from>
    <xdr:to>
      <xdr:col>14</xdr:col>
      <xdr:colOff>114300</xdr:colOff>
      <xdr:row>9</xdr:row>
      <xdr:rowOff>76200</xdr:rowOff>
    </xdr:to>
    <xdr:sp macro="" textlink="">
      <xdr:nvSpPr>
        <xdr:cNvPr id="18" name="TextBox 17"/>
        <xdr:cNvSpPr txBox="1"/>
      </xdr:nvSpPr>
      <xdr:spPr>
        <a:xfrm>
          <a:off x="11306175" y="1419225"/>
          <a:ext cx="17907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Target of 15% by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dashbo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7B9B60"/>
      </a:accent3>
      <a:accent4>
        <a:srgbClr val="8064A2"/>
      </a:accent4>
      <a:accent5>
        <a:srgbClr val="4BACC6"/>
      </a:accent5>
      <a:accent6>
        <a:srgbClr val="F8A81E"/>
      </a:accent6>
      <a:hlink>
        <a:srgbClr val="0000FF"/>
      </a:hlink>
      <a:folHlink>
        <a:srgbClr val="800080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3" sqref="B23"/>
    </sheetView>
  </sheetViews>
  <sheetFormatPr defaultRowHeight="14.25" x14ac:dyDescent="0.2"/>
  <cols>
    <col min="1" max="1" width="29.75" customWidth="1"/>
    <col min="2" max="4" width="12.625" customWidth="1"/>
    <col min="5" max="6" width="12.625" style="6" customWidth="1"/>
    <col min="7" max="7" width="12.5" style="6" customWidth="1"/>
    <col min="8" max="9" width="10" style="6" customWidth="1"/>
  </cols>
  <sheetData>
    <row r="1" spans="1:10" x14ac:dyDescent="0.2">
      <c r="A1" s="6"/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</row>
    <row r="2" spans="1:10" x14ac:dyDescent="0.2">
      <c r="A2" s="6" t="s">
        <v>3</v>
      </c>
      <c r="B2" s="3">
        <f>185708/719530</f>
        <v>0.25809625727905716</v>
      </c>
      <c r="C2" s="3">
        <f>(13952+98106+12886+61690)/(90106+298007+85273+260993)</f>
        <v>0.25413853064970537</v>
      </c>
      <c r="D2" s="3">
        <f>(22931+150293)/(178506+557088)</f>
        <v>0.23548859833005706</v>
      </c>
      <c r="E2" s="3">
        <f>(150640+20056)/(579373+180111)</f>
        <v>0.22475259518304533</v>
      </c>
      <c r="F2" s="3">
        <f>(18935+150445)/(182330+596203)</f>
        <v>0.2175630320102038</v>
      </c>
      <c r="G2" s="3">
        <f>(13947+148255)/(193175+622397)</f>
        <v>0.19888127596337293</v>
      </c>
      <c r="H2" s="3">
        <v>0.19</v>
      </c>
      <c r="I2" s="3">
        <v>0.17030198493412632</v>
      </c>
    </row>
    <row r="3" spans="1:10" x14ac:dyDescent="0.2">
      <c r="A3" s="6" t="s">
        <v>2</v>
      </c>
      <c r="B3" s="3">
        <f>217483/925036</f>
        <v>0.23510760662287739</v>
      </c>
      <c r="C3" s="3">
        <f>(20328+116397+18481+77208)/(126203+370059+120252+336352)</f>
        <v>0.24391047639437236</v>
      </c>
      <c r="D3" s="3">
        <f>(28491+181330)/(246097+705257)</f>
        <v>0.22054986892366038</v>
      </c>
      <c r="E3" s="3">
        <f>(181207+26982)/(724328+253621)</f>
        <v>0.21288328941488768</v>
      </c>
      <c r="F3" s="3">
        <f>(25457+181581)/(259894+745114)</f>
        <v>0.20600632034769872</v>
      </c>
      <c r="G3" s="3">
        <f>(23256+177521)/(260904+764429)</f>
        <v>0.19581638355539127</v>
      </c>
      <c r="H3" s="3">
        <v>0.18</v>
      </c>
      <c r="I3" s="3">
        <v>0.15513512299897469</v>
      </c>
    </row>
    <row r="4" spans="1:10" x14ac:dyDescent="0.2">
      <c r="A4" s="6" t="s">
        <v>5</v>
      </c>
      <c r="B4" s="3">
        <f>333181/1510766</f>
        <v>0.22053779341075985</v>
      </c>
      <c r="C4" s="3">
        <f>(30029+167160+29826+118132)/(218595+584418+212848+547154)</f>
        <v>0.22082129730040978</v>
      </c>
      <c r="D4" s="3">
        <f>(47036+281190)/(434514+1139896)</f>
        <v>0.20847555592253605</v>
      </c>
      <c r="E4" s="3">
        <f>(282706+47728)/(1175850+446841)</f>
        <v>0.20363334732244154</v>
      </c>
      <c r="F4" s="3">
        <f>(44048+279180)/(456692+1205528)</f>
        <v>0.19445560756097269</v>
      </c>
      <c r="G4" s="3">
        <f>(44642+277539)/(461924+1236525)</f>
        <v>0.18969130071023621</v>
      </c>
      <c r="H4" s="3">
        <v>0.17</v>
      </c>
      <c r="I4" s="3">
        <v>0.14114301853975045</v>
      </c>
    </row>
    <row r="5" spans="1:10" x14ac:dyDescent="0.2">
      <c r="A5" s="6" t="s">
        <v>1</v>
      </c>
      <c r="B5" s="3">
        <f>5682187/21467573</f>
        <v>0.26468697695822441</v>
      </c>
      <c r="C5" s="3">
        <f>(564864+2442050+554821+2176535)/(3513625+7428482+3364105+7546400)</f>
        <v>0.26258966205046791</v>
      </c>
      <c r="D5" s="3">
        <f>(996493+4825406)/(6876022+15366701)</f>
        <v>0.26174398701094287</v>
      </c>
      <c r="E5" s="3">
        <f>(4824280+916522)/(15623903+6946969)</f>
        <v>0.25434560082570135</v>
      </c>
      <c r="F5" s="3">
        <f>(863290+4843493)/(6971878+15858474)</f>
        <v>0.24996473992166218</v>
      </c>
      <c r="G5" s="3">
        <f>(888305+4801933)/(7028782+16165579)</f>
        <v>0.24532850894232439</v>
      </c>
      <c r="H5" s="3">
        <v>0.21</v>
      </c>
      <c r="I5" s="3">
        <v>0.19096231776888797</v>
      </c>
    </row>
    <row r="6" spans="1:10" x14ac:dyDescent="0.2">
      <c r="A6" s="6" t="s">
        <v>6</v>
      </c>
      <c r="B6" s="3">
        <f>44554848/261365288</f>
        <v>0.17046964553303651</v>
      </c>
      <c r="C6" s="3">
        <f>(3267512+21551159+3101511+17386225)/(38041645+93184758+36316708+95996466)</f>
        <v>0.17191500235275858</v>
      </c>
      <c r="D6" s="3">
        <f>(5918388+40902730)/(74017524+191138060)</f>
        <v>0.17657979248892605</v>
      </c>
      <c r="E6" s="3">
        <f>(40455941+5527657)/(192699903+73774529)</f>
        <v>0.17256288963588071</v>
      </c>
      <c r="F6" s="3">
        <f>(5263807+39948423)/(73577504+193478987)</f>
        <v>0.16929837515164534</v>
      </c>
      <c r="G6" s="3">
        <f>(5234332+39500682)/(73446062+194358411)</f>
        <v>0.16704356540004467</v>
      </c>
      <c r="H6" s="3">
        <v>0.13</v>
      </c>
      <c r="I6" s="3">
        <v>0.1087558136481204</v>
      </c>
    </row>
    <row r="7" spans="1:10" x14ac:dyDescent="0.2">
      <c r="A7" s="6"/>
      <c r="B7" s="6"/>
      <c r="C7" s="6"/>
      <c r="D7" s="6"/>
    </row>
    <row r="8" spans="1:10" x14ac:dyDescent="0.2">
      <c r="A8" s="6"/>
      <c r="B8" s="6"/>
      <c r="C8" s="6"/>
      <c r="D8" s="6"/>
    </row>
    <row r="9" spans="1:10" x14ac:dyDescent="0.2">
      <c r="A9" s="6"/>
      <c r="B9" s="2">
        <v>2008</v>
      </c>
      <c r="C9" s="2">
        <v>2009</v>
      </c>
      <c r="D9" s="2">
        <v>2010</v>
      </c>
      <c r="E9" s="2">
        <v>2011</v>
      </c>
      <c r="F9" s="2">
        <v>2012</v>
      </c>
      <c r="G9" s="2">
        <v>2013</v>
      </c>
      <c r="H9" s="2">
        <v>2014</v>
      </c>
      <c r="I9" s="2">
        <v>2015</v>
      </c>
    </row>
    <row r="10" spans="1:10" x14ac:dyDescent="0.2">
      <c r="A10" s="6" t="s">
        <v>0</v>
      </c>
      <c r="B10" s="4">
        <f>7329046+37225802</f>
        <v>44554848</v>
      </c>
      <c r="C10" s="4">
        <f>6369023+38937384</f>
        <v>45306407</v>
      </c>
      <c r="D10" s="4">
        <f>5918388+40902730</f>
        <v>46821118</v>
      </c>
      <c r="E10" s="4">
        <f>5527657+40455941</f>
        <v>45983598</v>
      </c>
      <c r="F10" s="4">
        <v>45212230</v>
      </c>
      <c r="G10" s="4">
        <f>(5234332+39500682)</f>
        <v>44735014</v>
      </c>
      <c r="H10" s="5">
        <v>36246622</v>
      </c>
      <c r="I10" s="5">
        <v>29365543</v>
      </c>
    </row>
    <row r="11" spans="1:10" x14ac:dyDescent="0.2">
      <c r="A11" s="6" t="s">
        <v>1</v>
      </c>
      <c r="B11" s="4">
        <f>1195974+4486213</f>
        <v>5682187</v>
      </c>
      <c r="C11" s="4">
        <f>1119685+4618585</f>
        <v>5738270</v>
      </c>
      <c r="D11" s="4">
        <f>996493+4825406</f>
        <v>5821899</v>
      </c>
      <c r="E11" s="4">
        <f>916522+4824280</f>
        <v>5740802</v>
      </c>
      <c r="F11" s="4">
        <f>863290+4843493</f>
        <v>5706783</v>
      </c>
      <c r="G11" s="4">
        <f>(888305+4801933)</f>
        <v>5690238</v>
      </c>
      <c r="H11" s="5">
        <v>4988539</v>
      </c>
      <c r="I11" s="5">
        <v>4555408</v>
      </c>
    </row>
    <row r="12" spans="1:10" x14ac:dyDescent="0.2">
      <c r="A12" s="6" t="s">
        <v>5</v>
      </c>
      <c r="B12" s="4">
        <f>70235+262946</f>
        <v>333181</v>
      </c>
      <c r="C12" s="4">
        <f>59855+285292</f>
        <v>345147</v>
      </c>
      <c r="D12" s="4">
        <f>47036+281190</f>
        <v>328226</v>
      </c>
      <c r="E12" s="4">
        <f>47728+282706</f>
        <v>330434</v>
      </c>
      <c r="F12" s="4">
        <f>44048+279180</f>
        <v>323228</v>
      </c>
      <c r="G12" s="4">
        <f>(44642+277539)</f>
        <v>322181</v>
      </c>
      <c r="H12" s="5">
        <v>297133</v>
      </c>
      <c r="I12" s="5">
        <v>252858</v>
      </c>
    </row>
    <row r="13" spans="1:10" x14ac:dyDescent="0.2">
      <c r="A13" s="6" t="s">
        <v>2</v>
      </c>
      <c r="B13" s="4">
        <f>46075+171408</f>
        <v>217483</v>
      </c>
      <c r="C13" s="4">
        <f>38809+193605</f>
        <v>232414</v>
      </c>
      <c r="D13" s="4">
        <f>28491+181330</f>
        <v>209821</v>
      </c>
      <c r="E13" s="4">
        <f>26982+181207</f>
        <v>208189</v>
      </c>
      <c r="F13" s="4">
        <f>25457+181581</f>
        <v>207038</v>
      </c>
      <c r="G13" s="4">
        <f>(23256+177521)</f>
        <v>200777</v>
      </c>
      <c r="H13" s="5">
        <v>188561</v>
      </c>
      <c r="I13" s="5">
        <v>165832</v>
      </c>
      <c r="J13" s="7"/>
    </row>
    <row r="14" spans="1:10" x14ac:dyDescent="0.2">
      <c r="A14" s="6" t="s">
        <v>3</v>
      </c>
      <c r="B14" s="4">
        <f>37037+148671</f>
        <v>185708</v>
      </c>
      <c r="C14" s="4">
        <f>26838+159796</f>
        <v>186634</v>
      </c>
      <c r="D14" s="4">
        <f>22931+150293</f>
        <v>173224</v>
      </c>
      <c r="E14" s="4">
        <f>20056+150640</f>
        <v>170696</v>
      </c>
      <c r="F14" s="4">
        <f>18935+150445</f>
        <v>169380</v>
      </c>
      <c r="G14" s="4">
        <f>(13947+148255)</f>
        <v>162202</v>
      </c>
      <c r="H14" s="5">
        <v>155292</v>
      </c>
      <c r="I14" s="5">
        <v>145435</v>
      </c>
    </row>
    <row r="15" spans="1:10" x14ac:dyDescent="0.2">
      <c r="B15" s="1"/>
      <c r="C15" s="1"/>
    </row>
    <row r="21" spans="1:2" x14ac:dyDescent="0.2">
      <c r="A21" t="s">
        <v>4</v>
      </c>
    </row>
    <row r="22" spans="1:2" x14ac:dyDescent="0.2">
      <c r="A22" s="9" t="s">
        <v>7</v>
      </c>
      <c r="B22" t="s">
        <v>8</v>
      </c>
    </row>
    <row r="23" spans="1:2" x14ac:dyDescent="0.2">
      <c r="B23" s="8" t="s">
        <v>9</v>
      </c>
    </row>
    <row r="24" spans="1:2" x14ac:dyDescent="0.2">
      <c r="B24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 1 Yr Indicator</vt:lpstr>
    </vt:vector>
  </TitlesOfParts>
  <Company>Austin Independent School District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a106159</dc:creator>
  <cp:lastModifiedBy>Siller, Jamila</cp:lastModifiedBy>
  <dcterms:created xsi:type="dcterms:W3CDTF">2010-07-29T14:46:07Z</dcterms:created>
  <dcterms:modified xsi:type="dcterms:W3CDTF">2018-02-01T19:49:55Z</dcterms:modified>
</cp:coreProperties>
</file>