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_ESTUDIO" sheetId="1" r:id="rId4"/>
    <sheet state="visible" name="WILCOXON-C2-NLA" sheetId="2" r:id="rId5"/>
    <sheet state="visible" name="WILCOXON-C2-NLM" sheetId="3" r:id="rId6"/>
    <sheet state="visible" name="WILCOXON-C2-NLB" sheetId="4" r:id="rId7"/>
    <sheet state="visible" name="KW-C2" sheetId="5" r:id="rId8"/>
  </sheets>
  <definedNames/>
  <calcPr/>
</workbook>
</file>

<file path=xl/sharedStrings.xml><?xml version="1.0" encoding="utf-8"?>
<sst xmlns="http://schemas.openxmlformats.org/spreadsheetml/2006/main" count="619" uniqueCount="45">
  <si>
    <t>Caso</t>
  </si>
  <si>
    <t>Sexo</t>
  </si>
  <si>
    <t>Grado</t>
  </si>
  <si>
    <t>Grupo</t>
  </si>
  <si>
    <t>Condicion_Experimental</t>
  </si>
  <si>
    <t>Participacion</t>
  </si>
  <si>
    <t xml:space="preserve">Promedio </t>
  </si>
  <si>
    <t>Puntaje_Pretest</t>
  </si>
  <si>
    <t>NivelLectura-Pretest</t>
  </si>
  <si>
    <t>Puntaje_Postest</t>
  </si>
  <si>
    <t>F</t>
  </si>
  <si>
    <t>A</t>
  </si>
  <si>
    <t>SI</t>
  </si>
  <si>
    <t>Percentil Pretest</t>
  </si>
  <si>
    <t>Cálculo</t>
  </si>
  <si>
    <t>NO</t>
  </si>
  <si>
    <t>0.33</t>
  </si>
  <si>
    <t>0.66</t>
  </si>
  <si>
    <t>Nivel de lectura</t>
  </si>
  <si>
    <t xml:space="preserve">Condición </t>
  </si>
  <si>
    <t>Intervalo</t>
  </si>
  <si>
    <t>M</t>
  </si>
  <si>
    <t xml:space="preserve">SI </t>
  </si>
  <si>
    <t>Bajo</t>
  </si>
  <si>
    <t xml:space="preserve"> menor e igual </t>
  </si>
  <si>
    <t>Medio</t>
  </si>
  <si>
    <t xml:space="preserve">mayor a 32 pero menor e igual a 40 </t>
  </si>
  <si>
    <t>33-40</t>
  </si>
  <si>
    <t>Alto</t>
  </si>
  <si>
    <t>mayor a 40 y menor e igual a 48</t>
  </si>
  <si>
    <t>41-48</t>
  </si>
  <si>
    <t xml:space="preserve">NO </t>
  </si>
  <si>
    <t>B</t>
  </si>
  <si>
    <t>C</t>
  </si>
  <si>
    <t xml:space="preserve">Puntuaciones postest ordenadas de menor a mayor, promediadas en el caso de los datos que se repiten de acuerdo con el nivel de lectura Inicial (pretest) </t>
  </si>
  <si>
    <t>CASO</t>
  </si>
  <si>
    <t>Niv.Bajo Pretest</t>
  </si>
  <si>
    <t xml:space="preserve">CASO </t>
  </si>
  <si>
    <t>Niv.Medio Pretest</t>
  </si>
  <si>
    <t xml:space="preserve">DATOS ORDENADOS </t>
  </si>
  <si>
    <t>Caso (alumno)</t>
  </si>
  <si>
    <t xml:space="preserve">Niv. Lec. Pretest </t>
  </si>
  <si>
    <t xml:space="preserve">Puntaje Postest </t>
  </si>
  <si>
    <t>Rango</t>
  </si>
  <si>
    <t xml:space="preserve">Datos ordenados de menor a mayor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</si>
</sst>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10">
    <font>
      <sz val="12.0"/>
      <color theme="1"/>
      <name val="Calibri"/>
      <scheme val="minor"/>
    </font>
    <font>
      <b/>
      <sz val="12.0"/>
      <color theme="1"/>
      <name val="Calibri"/>
    </font>
    <font>
      <b/>
      <sz val="10.0"/>
      <color theme="1"/>
      <name val="Arial"/>
    </font>
    <font>
      <b/>
      <color theme="1"/>
      <name val="Calibri"/>
    </font>
    <font>
      <b/>
      <color theme="1"/>
      <name val="Calibri"/>
      <scheme val="minor"/>
    </font>
    <font>
      <sz val="12.0"/>
      <color theme="1"/>
      <name val="Calibri"/>
    </font>
    <font>
      <sz val="10.0"/>
      <color theme="1"/>
      <name val="Arial"/>
    </font>
    <font>
      <color theme="1"/>
      <name val="Calibri"/>
      <scheme val="minor"/>
    </font>
    <font>
      <color theme="1"/>
      <name val="Calibri"/>
    </font>
    <font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E06666"/>
        <bgColor rgb="FFE0666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Font="1"/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right" readingOrder="0"/>
    </xf>
    <xf borderId="2" fillId="0" fontId="7" numFmtId="0" xfId="0" applyBorder="1" applyFont="1"/>
    <xf borderId="3" fillId="0" fontId="7" numFmtId="0" xfId="0" applyAlignment="1" applyBorder="1" applyFont="1">
      <alignment readingOrder="0"/>
    </xf>
    <xf borderId="4" fillId="0" fontId="7" numFmtId="0" xfId="0" applyBorder="1" applyFont="1"/>
    <xf borderId="5" fillId="0" fontId="7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0" fontId="7" numFmtId="0" xfId="0" applyAlignment="1" applyBorder="1" applyFont="1">
      <alignment horizontal="right" readingOrder="0"/>
    </xf>
    <xf borderId="0" fillId="0" fontId="4" numFmtId="0" xfId="0" applyAlignment="1" applyFont="1">
      <alignment horizontal="right"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0" fontId="6" numFmtId="164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7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/>
    </xf>
    <xf borderId="0" fillId="0" fontId="7" numFmtId="0" xfId="0" applyAlignment="1" applyFont="1">
      <alignment horizontal="center" shrinkToFit="0" wrapText="1"/>
    </xf>
    <xf borderId="0" fillId="2" fontId="7" numFmtId="0" xfId="0" applyAlignment="1" applyFill="1" applyFont="1">
      <alignment horizontal="left"/>
    </xf>
    <xf borderId="0" fillId="2" fontId="7" numFmtId="0" xfId="0" applyFont="1"/>
    <xf borderId="0" fillId="2" fontId="7" numFmtId="0" xfId="0" applyAlignment="1" applyFont="1">
      <alignment readingOrder="0"/>
    </xf>
    <xf borderId="0" fillId="3" fontId="7" numFmtId="0" xfId="0" applyAlignment="1" applyFill="1" applyFont="1">
      <alignment horizontal="left"/>
    </xf>
    <xf borderId="0" fillId="3" fontId="7" numFmtId="0" xfId="0" applyFont="1"/>
    <xf borderId="0" fillId="3" fontId="7" numFmtId="0" xfId="0" applyAlignment="1" applyFont="1">
      <alignment readingOrder="0"/>
    </xf>
    <xf borderId="0" fillId="4" fontId="7" numFmtId="0" xfId="0" applyAlignment="1" applyFill="1" applyFont="1">
      <alignment horizontal="left"/>
    </xf>
    <xf borderId="0" fillId="4" fontId="7" numFmtId="0" xfId="0" applyFont="1"/>
    <xf borderId="0" fillId="4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4" width="10.78"/>
    <col customWidth="1" min="5" max="5" width="20.0"/>
    <col customWidth="1" min="6" max="7" width="10.78"/>
    <col customWidth="1" min="8" max="8" width="15.67"/>
    <col customWidth="1" min="9" max="9" width="19.78"/>
    <col customWidth="1" min="10" max="10" width="17.78"/>
    <col customWidth="1" min="13" max="13" width="22.78"/>
    <col customWidth="1" min="14" max="14" width="31.6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</row>
    <row r="2">
      <c r="A2" s="7">
        <v>1.0</v>
      </c>
      <c r="B2" s="8" t="s">
        <v>10</v>
      </c>
      <c r="C2" s="8">
        <v>1.0</v>
      </c>
      <c r="D2" s="8" t="s">
        <v>11</v>
      </c>
      <c r="E2" s="8">
        <v>1.0</v>
      </c>
      <c r="F2" s="8" t="s">
        <v>12</v>
      </c>
      <c r="G2" s="9">
        <v>9.2</v>
      </c>
      <c r="H2" s="8">
        <v>38.0</v>
      </c>
      <c r="I2" s="10" t="str">
        <f t="shared" ref="I2:I181" si="1">IF(VALUE(H2)&lt;=32, "Bajo", IF(VALUE(H2)&lt;=40, "Medio","Alto"))</f>
        <v>Medio</v>
      </c>
      <c r="J2" s="11">
        <v>48.0</v>
      </c>
      <c r="M2" s="12" t="s">
        <v>13</v>
      </c>
      <c r="N2" s="13" t="s">
        <v>14</v>
      </c>
      <c r="O2" s="14"/>
    </row>
    <row r="3">
      <c r="A3" s="7">
        <v>2.0</v>
      </c>
      <c r="B3" s="8" t="s">
        <v>10</v>
      </c>
      <c r="C3" s="8">
        <v>1.0</v>
      </c>
      <c r="D3" s="8" t="s">
        <v>11</v>
      </c>
      <c r="E3" s="8">
        <v>2.0</v>
      </c>
      <c r="F3" s="8" t="s">
        <v>15</v>
      </c>
      <c r="G3" s="9">
        <v>9.33</v>
      </c>
      <c r="H3" s="8">
        <v>44.0</v>
      </c>
      <c r="I3" s="10" t="str">
        <f t="shared" si="1"/>
        <v>Alto</v>
      </c>
      <c r="J3" s="11">
        <v>46.0</v>
      </c>
      <c r="M3" s="15" t="s">
        <v>16</v>
      </c>
      <c r="N3" s="14">
        <f>IFERROR(__xludf.DUMMYFUNCTION("PERCENTILE(FILTER(H2:H181, ISNUMBER(H2:H181)), 0.33)
"),32.0)</f>
        <v>32</v>
      </c>
      <c r="O3" s="16"/>
    </row>
    <row r="4">
      <c r="A4" s="7">
        <v>3.0</v>
      </c>
      <c r="B4" s="8" t="s">
        <v>10</v>
      </c>
      <c r="C4" s="8">
        <v>1.0</v>
      </c>
      <c r="D4" s="8" t="s">
        <v>11</v>
      </c>
      <c r="E4" s="8">
        <v>1.0</v>
      </c>
      <c r="F4" s="8" t="s">
        <v>15</v>
      </c>
      <c r="G4" s="9">
        <v>8.27</v>
      </c>
      <c r="H4" s="8">
        <v>42.0</v>
      </c>
      <c r="I4" s="10" t="str">
        <f t="shared" si="1"/>
        <v>Alto</v>
      </c>
      <c r="J4" s="11">
        <v>44.0</v>
      </c>
      <c r="M4" s="17" t="s">
        <v>17</v>
      </c>
      <c r="N4" s="16">
        <f>IFERROR(__xludf.DUMMYFUNCTION("PERCENTILE(FILTER(H2:H181, ISNUMBER(H2:H181)), 0.66)"),40.0)</f>
        <v>40</v>
      </c>
      <c r="O4" s="16"/>
    </row>
    <row r="5">
      <c r="A5" s="7">
        <v>4.0</v>
      </c>
      <c r="B5" s="8" t="s">
        <v>10</v>
      </c>
      <c r="C5" s="8">
        <v>1.0</v>
      </c>
      <c r="D5" s="8" t="s">
        <v>11</v>
      </c>
      <c r="E5" s="8">
        <v>2.0</v>
      </c>
      <c r="F5" s="8" t="s">
        <v>15</v>
      </c>
      <c r="G5" s="9">
        <v>8.9</v>
      </c>
      <c r="H5" s="8">
        <v>40.0</v>
      </c>
      <c r="I5" s="10" t="str">
        <f t="shared" si="1"/>
        <v>Medio</v>
      </c>
      <c r="J5" s="11">
        <v>46.0</v>
      </c>
      <c r="M5" s="18" t="s">
        <v>18</v>
      </c>
      <c r="N5" s="18" t="s">
        <v>19</v>
      </c>
      <c r="O5" s="19" t="s">
        <v>20</v>
      </c>
    </row>
    <row r="6">
      <c r="A6" s="7">
        <v>5.0</v>
      </c>
      <c r="B6" s="8" t="s">
        <v>21</v>
      </c>
      <c r="C6" s="8">
        <v>1.0</v>
      </c>
      <c r="D6" s="8" t="s">
        <v>11</v>
      </c>
      <c r="E6" s="8">
        <v>2.0</v>
      </c>
      <c r="F6" s="8" t="s">
        <v>22</v>
      </c>
      <c r="G6" s="9">
        <v>8.6</v>
      </c>
      <c r="H6" s="8">
        <v>34.0</v>
      </c>
      <c r="I6" s="10" t="str">
        <f t="shared" si="1"/>
        <v>Medio</v>
      </c>
      <c r="J6" s="11">
        <v>34.0</v>
      </c>
      <c r="M6" s="18" t="s">
        <v>23</v>
      </c>
      <c r="N6" s="18" t="s">
        <v>24</v>
      </c>
      <c r="O6" s="19">
        <v>32.0</v>
      </c>
    </row>
    <row r="7">
      <c r="A7" s="7">
        <v>6.0</v>
      </c>
      <c r="B7" s="8" t="s">
        <v>21</v>
      </c>
      <c r="C7" s="8">
        <v>1.0</v>
      </c>
      <c r="D7" s="8" t="s">
        <v>11</v>
      </c>
      <c r="E7" s="8">
        <v>1.0</v>
      </c>
      <c r="F7" s="8" t="s">
        <v>12</v>
      </c>
      <c r="G7" s="9">
        <v>8.86</v>
      </c>
      <c r="H7" s="8">
        <v>34.0</v>
      </c>
      <c r="I7" s="10" t="str">
        <f t="shared" si="1"/>
        <v>Medio</v>
      </c>
      <c r="J7" s="11">
        <v>36.0</v>
      </c>
      <c r="M7" s="18" t="s">
        <v>25</v>
      </c>
      <c r="N7" s="18" t="s">
        <v>26</v>
      </c>
      <c r="O7" s="19" t="s">
        <v>27</v>
      </c>
    </row>
    <row r="8">
      <c r="A8" s="7">
        <v>7.0</v>
      </c>
      <c r="B8" s="8" t="s">
        <v>10</v>
      </c>
      <c r="C8" s="8">
        <v>1.0</v>
      </c>
      <c r="D8" s="8" t="s">
        <v>11</v>
      </c>
      <c r="E8" s="8">
        <v>2.0</v>
      </c>
      <c r="F8" s="8" t="s">
        <v>12</v>
      </c>
      <c r="G8" s="9">
        <v>8.8</v>
      </c>
      <c r="H8" s="8">
        <v>32.0</v>
      </c>
      <c r="I8" s="10" t="str">
        <f t="shared" si="1"/>
        <v>Bajo</v>
      </c>
      <c r="J8" s="11">
        <v>38.0</v>
      </c>
      <c r="M8" s="18" t="s">
        <v>28</v>
      </c>
      <c r="N8" s="18" t="s">
        <v>29</v>
      </c>
      <c r="O8" s="19" t="s">
        <v>30</v>
      </c>
    </row>
    <row r="9">
      <c r="A9" s="7">
        <v>8.0</v>
      </c>
      <c r="B9" s="8" t="s">
        <v>10</v>
      </c>
      <c r="C9" s="8">
        <v>1.0</v>
      </c>
      <c r="D9" s="8" t="s">
        <v>11</v>
      </c>
      <c r="E9" s="8">
        <v>2.0</v>
      </c>
      <c r="F9" s="8" t="s">
        <v>12</v>
      </c>
      <c r="G9" s="9">
        <v>9.0</v>
      </c>
      <c r="H9" s="8">
        <v>46.0</v>
      </c>
      <c r="I9" s="10" t="str">
        <f t="shared" si="1"/>
        <v>Alto</v>
      </c>
      <c r="J9" s="11">
        <v>44.0</v>
      </c>
    </row>
    <row r="10">
      <c r="A10" s="7">
        <v>9.0</v>
      </c>
      <c r="B10" s="8" t="s">
        <v>21</v>
      </c>
      <c r="C10" s="8">
        <v>1.0</v>
      </c>
      <c r="D10" s="8" t="s">
        <v>11</v>
      </c>
      <c r="E10" s="8">
        <v>1.0</v>
      </c>
      <c r="F10" s="8" t="s">
        <v>31</v>
      </c>
      <c r="G10" s="9">
        <v>9.2</v>
      </c>
      <c r="H10" s="8">
        <v>40.0</v>
      </c>
      <c r="I10" s="10" t="str">
        <f t="shared" si="1"/>
        <v>Medio</v>
      </c>
      <c r="J10" s="11">
        <v>42.0</v>
      </c>
      <c r="M10" s="6"/>
      <c r="N10" s="20"/>
    </row>
    <row r="11">
      <c r="A11" s="7">
        <v>10.0</v>
      </c>
      <c r="B11" s="8" t="s">
        <v>21</v>
      </c>
      <c r="C11" s="8">
        <v>1.0</v>
      </c>
      <c r="D11" s="8" t="s">
        <v>11</v>
      </c>
      <c r="E11" s="8">
        <v>1.0</v>
      </c>
      <c r="F11" s="8" t="s">
        <v>31</v>
      </c>
      <c r="G11" s="9">
        <v>8.8</v>
      </c>
      <c r="H11" s="8">
        <v>30.0</v>
      </c>
      <c r="I11" s="10" t="str">
        <f t="shared" si="1"/>
        <v>Bajo</v>
      </c>
      <c r="J11" s="11">
        <v>40.0</v>
      </c>
      <c r="M11" s="21"/>
    </row>
    <row r="12">
      <c r="A12" s="7">
        <v>11.0</v>
      </c>
      <c r="B12" s="8" t="s">
        <v>21</v>
      </c>
      <c r="C12" s="8">
        <v>1.0</v>
      </c>
      <c r="D12" s="8" t="s">
        <v>11</v>
      </c>
      <c r="E12" s="8">
        <v>1.0</v>
      </c>
      <c r="F12" s="8" t="s">
        <v>15</v>
      </c>
      <c r="G12" s="9">
        <v>8.0</v>
      </c>
      <c r="H12" s="8">
        <v>20.0</v>
      </c>
      <c r="I12" s="10" t="str">
        <f t="shared" si="1"/>
        <v>Bajo</v>
      </c>
      <c r="J12" s="11">
        <v>28.0</v>
      </c>
      <c r="M12" s="21"/>
    </row>
    <row r="13">
      <c r="A13" s="7">
        <v>12.0</v>
      </c>
      <c r="B13" s="8" t="s">
        <v>10</v>
      </c>
      <c r="C13" s="8">
        <v>1.0</v>
      </c>
      <c r="D13" s="8" t="s">
        <v>11</v>
      </c>
      <c r="E13" s="8">
        <v>2.0</v>
      </c>
      <c r="F13" s="8" t="s">
        <v>22</v>
      </c>
      <c r="G13" s="9">
        <v>8.0</v>
      </c>
      <c r="H13" s="8">
        <v>28.0</v>
      </c>
      <c r="I13" s="10" t="str">
        <f t="shared" si="1"/>
        <v>Bajo</v>
      </c>
      <c r="J13" s="11">
        <v>32.0</v>
      </c>
      <c r="M13" s="21"/>
      <c r="N13" s="21"/>
      <c r="O13" s="22"/>
    </row>
    <row r="14">
      <c r="A14" s="7">
        <v>13.0</v>
      </c>
      <c r="B14" s="8" t="s">
        <v>10</v>
      </c>
      <c r="C14" s="8">
        <v>1.0</v>
      </c>
      <c r="D14" s="8" t="s">
        <v>11</v>
      </c>
      <c r="E14" s="8">
        <v>2.0</v>
      </c>
      <c r="F14" s="8" t="s">
        <v>12</v>
      </c>
      <c r="G14" s="9">
        <v>8.75</v>
      </c>
      <c r="H14" s="8">
        <v>24.0</v>
      </c>
      <c r="I14" s="10" t="str">
        <f t="shared" si="1"/>
        <v>Bajo</v>
      </c>
      <c r="J14" s="11">
        <v>30.0</v>
      </c>
      <c r="M14" s="21"/>
      <c r="N14" s="21"/>
      <c r="O14" s="22"/>
    </row>
    <row r="15">
      <c r="A15" s="7">
        <v>14.0</v>
      </c>
      <c r="B15" s="8" t="s">
        <v>21</v>
      </c>
      <c r="C15" s="8">
        <v>1.0</v>
      </c>
      <c r="D15" s="8" t="s">
        <v>11</v>
      </c>
      <c r="E15" s="8">
        <v>1.0</v>
      </c>
      <c r="F15" s="8" t="s">
        <v>15</v>
      </c>
      <c r="G15" s="9">
        <v>8.67</v>
      </c>
      <c r="H15" s="8">
        <v>26.0</v>
      </c>
      <c r="I15" s="10" t="str">
        <f t="shared" si="1"/>
        <v>Bajo</v>
      </c>
      <c r="J15" s="11">
        <v>44.0</v>
      </c>
      <c r="M15" s="21"/>
      <c r="N15" s="21"/>
      <c r="O15" s="22"/>
    </row>
    <row r="16">
      <c r="A16" s="7">
        <v>15.0</v>
      </c>
      <c r="B16" s="8" t="s">
        <v>21</v>
      </c>
      <c r="C16" s="8">
        <v>1.0</v>
      </c>
      <c r="D16" s="8" t="s">
        <v>11</v>
      </c>
      <c r="E16" s="8">
        <v>2.0</v>
      </c>
      <c r="F16" s="8" t="s">
        <v>12</v>
      </c>
      <c r="G16" s="9">
        <v>8.75</v>
      </c>
      <c r="H16" s="8">
        <v>20.0</v>
      </c>
      <c r="I16" s="10" t="str">
        <f t="shared" si="1"/>
        <v>Bajo</v>
      </c>
      <c r="J16" s="11">
        <v>42.0</v>
      </c>
      <c r="M16" s="21"/>
      <c r="N16" s="21"/>
      <c r="O16" s="22"/>
    </row>
    <row r="17">
      <c r="A17" s="7">
        <v>16.0</v>
      </c>
      <c r="B17" s="8" t="s">
        <v>21</v>
      </c>
      <c r="C17" s="8">
        <v>1.0</v>
      </c>
      <c r="D17" s="8" t="s">
        <v>11</v>
      </c>
      <c r="E17" s="8">
        <v>2.0</v>
      </c>
      <c r="F17" s="8" t="s">
        <v>12</v>
      </c>
      <c r="G17" s="9">
        <v>8.7</v>
      </c>
      <c r="H17" s="8">
        <v>30.0</v>
      </c>
      <c r="I17" s="10" t="str">
        <f t="shared" si="1"/>
        <v>Bajo</v>
      </c>
      <c r="J17" s="11">
        <v>46.0</v>
      </c>
    </row>
    <row r="18">
      <c r="A18" s="7">
        <v>17.0</v>
      </c>
      <c r="B18" s="8" t="s">
        <v>10</v>
      </c>
      <c r="C18" s="8">
        <v>1.0</v>
      </c>
      <c r="D18" s="8" t="s">
        <v>11</v>
      </c>
      <c r="E18" s="8">
        <v>2.0</v>
      </c>
      <c r="F18" s="8" t="s">
        <v>12</v>
      </c>
      <c r="G18" s="9">
        <v>8.8</v>
      </c>
      <c r="H18" s="8">
        <v>36.0</v>
      </c>
      <c r="I18" s="10" t="str">
        <f t="shared" si="1"/>
        <v>Medio</v>
      </c>
      <c r="J18" s="11">
        <v>48.0</v>
      </c>
    </row>
    <row r="19">
      <c r="A19" s="7">
        <v>18.0</v>
      </c>
      <c r="B19" s="8" t="s">
        <v>10</v>
      </c>
      <c r="C19" s="8">
        <v>1.0</v>
      </c>
      <c r="D19" s="8" t="s">
        <v>11</v>
      </c>
      <c r="E19" s="8">
        <v>1.0</v>
      </c>
      <c r="F19" s="8" t="s">
        <v>15</v>
      </c>
      <c r="G19" s="9">
        <v>8.81</v>
      </c>
      <c r="H19" s="8">
        <v>38.0</v>
      </c>
      <c r="I19" s="10" t="str">
        <f t="shared" si="1"/>
        <v>Medio</v>
      </c>
      <c r="J19" s="11">
        <v>44.0</v>
      </c>
    </row>
    <row r="20">
      <c r="A20" s="7">
        <v>19.0</v>
      </c>
      <c r="B20" s="8" t="s">
        <v>10</v>
      </c>
      <c r="C20" s="8">
        <v>1.0</v>
      </c>
      <c r="D20" s="8" t="s">
        <v>11</v>
      </c>
      <c r="E20" s="8">
        <v>1.0</v>
      </c>
      <c r="F20" s="8" t="s">
        <v>15</v>
      </c>
      <c r="G20" s="9">
        <v>9.27</v>
      </c>
      <c r="H20" s="8">
        <v>40.0</v>
      </c>
      <c r="I20" s="10" t="str">
        <f t="shared" si="1"/>
        <v>Medio</v>
      </c>
      <c r="J20" s="11">
        <v>42.0</v>
      </c>
    </row>
    <row r="21" ht="15.75" customHeight="1">
      <c r="A21" s="7">
        <v>20.0</v>
      </c>
      <c r="B21" s="8" t="s">
        <v>10</v>
      </c>
      <c r="C21" s="8">
        <v>1.0</v>
      </c>
      <c r="D21" s="8" t="s">
        <v>32</v>
      </c>
      <c r="E21" s="8">
        <v>2.0</v>
      </c>
      <c r="F21" s="8" t="s">
        <v>12</v>
      </c>
      <c r="G21" s="9">
        <v>8.0</v>
      </c>
      <c r="H21" s="8">
        <v>38.0</v>
      </c>
      <c r="I21" s="10" t="str">
        <f t="shared" si="1"/>
        <v>Medio</v>
      </c>
      <c r="J21" s="11">
        <v>40.0</v>
      </c>
    </row>
    <row r="22" ht="15.75" customHeight="1">
      <c r="A22" s="7">
        <v>21.0</v>
      </c>
      <c r="B22" s="8" t="s">
        <v>21</v>
      </c>
      <c r="C22" s="8">
        <v>1.0</v>
      </c>
      <c r="D22" s="8" t="s">
        <v>32</v>
      </c>
      <c r="E22" s="8">
        <v>1.0</v>
      </c>
      <c r="F22" s="8" t="s">
        <v>15</v>
      </c>
      <c r="G22" s="9">
        <v>9.52</v>
      </c>
      <c r="H22" s="8">
        <v>40.0</v>
      </c>
      <c r="I22" s="10" t="str">
        <f t="shared" si="1"/>
        <v>Medio</v>
      </c>
      <c r="J22" s="11">
        <v>40.0</v>
      </c>
    </row>
    <row r="23" ht="15.75" customHeight="1">
      <c r="A23" s="7">
        <v>22.0</v>
      </c>
      <c r="B23" s="8" t="s">
        <v>21</v>
      </c>
      <c r="C23" s="8">
        <v>1.0</v>
      </c>
      <c r="D23" s="8" t="s">
        <v>32</v>
      </c>
      <c r="E23" s="8">
        <v>2.0</v>
      </c>
      <c r="F23" s="8" t="s">
        <v>15</v>
      </c>
      <c r="G23" s="9">
        <v>8.0</v>
      </c>
      <c r="H23" s="8">
        <v>42.0</v>
      </c>
      <c r="I23" s="10" t="str">
        <f t="shared" si="1"/>
        <v>Alto</v>
      </c>
      <c r="J23" s="11">
        <v>42.0</v>
      </c>
    </row>
    <row r="24" ht="15.75" customHeight="1">
      <c r="A24" s="7">
        <v>23.0</v>
      </c>
      <c r="B24" s="8" t="s">
        <v>10</v>
      </c>
      <c r="C24" s="8">
        <v>1.0</v>
      </c>
      <c r="D24" s="8" t="s">
        <v>32</v>
      </c>
      <c r="E24" s="8">
        <v>2.0</v>
      </c>
      <c r="F24" s="8" t="s">
        <v>15</v>
      </c>
      <c r="G24" s="9">
        <v>8.0</v>
      </c>
      <c r="H24" s="8">
        <v>32.0</v>
      </c>
      <c r="I24" s="10" t="str">
        <f t="shared" si="1"/>
        <v>Bajo</v>
      </c>
      <c r="J24" s="11">
        <v>38.0</v>
      </c>
    </row>
    <row r="25" ht="15.75" customHeight="1">
      <c r="A25" s="7">
        <v>24.0</v>
      </c>
      <c r="B25" s="8" t="s">
        <v>21</v>
      </c>
      <c r="C25" s="8">
        <v>1.0</v>
      </c>
      <c r="D25" s="8" t="s">
        <v>32</v>
      </c>
      <c r="E25" s="8">
        <v>1.0</v>
      </c>
      <c r="F25" s="8" t="s">
        <v>22</v>
      </c>
      <c r="G25" s="9">
        <v>8.7</v>
      </c>
      <c r="H25" s="8">
        <v>34.0</v>
      </c>
      <c r="I25" s="10" t="str">
        <f t="shared" si="1"/>
        <v>Medio</v>
      </c>
      <c r="J25" s="11">
        <v>46.0</v>
      </c>
    </row>
    <row r="26" ht="15.75" customHeight="1">
      <c r="A26" s="7">
        <v>25.0</v>
      </c>
      <c r="B26" s="8" t="s">
        <v>10</v>
      </c>
      <c r="C26" s="8">
        <v>1.0</v>
      </c>
      <c r="D26" s="8" t="s">
        <v>32</v>
      </c>
      <c r="E26" s="8">
        <v>1.0</v>
      </c>
      <c r="F26" s="8" t="s">
        <v>12</v>
      </c>
      <c r="G26" s="9">
        <v>8.2</v>
      </c>
      <c r="H26" s="8">
        <v>46.0</v>
      </c>
      <c r="I26" s="10" t="str">
        <f t="shared" si="1"/>
        <v>Alto</v>
      </c>
      <c r="J26" s="11">
        <v>48.0</v>
      </c>
    </row>
    <row r="27" ht="15.75" customHeight="1">
      <c r="A27" s="7">
        <v>26.0</v>
      </c>
      <c r="B27" s="8" t="s">
        <v>21</v>
      </c>
      <c r="C27" s="8">
        <v>1.0</v>
      </c>
      <c r="D27" s="8" t="s">
        <v>32</v>
      </c>
      <c r="E27" s="8">
        <v>2.0</v>
      </c>
      <c r="F27" s="8" t="s">
        <v>12</v>
      </c>
      <c r="G27" s="9">
        <v>8.2</v>
      </c>
      <c r="H27" s="8">
        <v>44.0</v>
      </c>
      <c r="I27" s="10" t="str">
        <f t="shared" si="1"/>
        <v>Alto</v>
      </c>
      <c r="J27" s="11">
        <v>42.0</v>
      </c>
    </row>
    <row r="28" ht="15.75" customHeight="1">
      <c r="A28" s="7">
        <v>27.0</v>
      </c>
      <c r="B28" s="8" t="s">
        <v>10</v>
      </c>
      <c r="C28" s="8">
        <v>1.0</v>
      </c>
      <c r="D28" s="8" t="s">
        <v>32</v>
      </c>
      <c r="E28" s="8">
        <v>1.0</v>
      </c>
      <c r="F28" s="8" t="s">
        <v>12</v>
      </c>
      <c r="G28" s="9">
        <v>9.1</v>
      </c>
      <c r="H28" s="8">
        <v>40.0</v>
      </c>
      <c r="I28" s="10" t="str">
        <f t="shared" si="1"/>
        <v>Medio</v>
      </c>
      <c r="J28" s="11">
        <v>44.0</v>
      </c>
    </row>
    <row r="29" ht="15.75" customHeight="1">
      <c r="A29" s="7">
        <v>28.0</v>
      </c>
      <c r="B29" s="8" t="s">
        <v>10</v>
      </c>
      <c r="C29" s="8">
        <v>1.0</v>
      </c>
      <c r="D29" s="8" t="s">
        <v>32</v>
      </c>
      <c r="E29" s="8">
        <v>2.0</v>
      </c>
      <c r="F29" s="8" t="s">
        <v>31</v>
      </c>
      <c r="G29" s="9">
        <v>8.3</v>
      </c>
      <c r="H29" s="8">
        <v>30.0</v>
      </c>
      <c r="I29" s="10" t="str">
        <f t="shared" si="1"/>
        <v>Bajo</v>
      </c>
      <c r="J29" s="11">
        <v>48.0</v>
      </c>
    </row>
    <row r="30" ht="15.75" customHeight="1">
      <c r="A30" s="7">
        <v>29.0</v>
      </c>
      <c r="B30" s="8" t="s">
        <v>10</v>
      </c>
      <c r="C30" s="8">
        <v>1.0</v>
      </c>
      <c r="D30" s="8" t="s">
        <v>32</v>
      </c>
      <c r="E30" s="8">
        <v>1.0</v>
      </c>
      <c r="F30" s="8" t="s">
        <v>31</v>
      </c>
      <c r="G30" s="9">
        <v>8.9</v>
      </c>
      <c r="H30" s="8">
        <v>42.0</v>
      </c>
      <c r="I30" s="10" t="str">
        <f t="shared" si="1"/>
        <v>Alto</v>
      </c>
      <c r="J30" s="11">
        <v>44.0</v>
      </c>
    </row>
    <row r="31" ht="15.75" customHeight="1">
      <c r="A31" s="7">
        <v>30.0</v>
      </c>
      <c r="B31" s="8" t="s">
        <v>10</v>
      </c>
      <c r="C31" s="8">
        <v>1.0</v>
      </c>
      <c r="D31" s="8" t="s">
        <v>32</v>
      </c>
      <c r="E31" s="8">
        <v>2.0</v>
      </c>
      <c r="F31" s="8" t="s">
        <v>15</v>
      </c>
      <c r="G31" s="9">
        <v>8.82</v>
      </c>
      <c r="H31" s="8">
        <v>36.0</v>
      </c>
      <c r="I31" s="10" t="str">
        <f t="shared" si="1"/>
        <v>Medio</v>
      </c>
      <c r="J31" s="11">
        <v>42.0</v>
      </c>
    </row>
    <row r="32" ht="15.75" customHeight="1">
      <c r="A32" s="7">
        <v>31.0</v>
      </c>
      <c r="B32" s="8" t="s">
        <v>10</v>
      </c>
      <c r="C32" s="8">
        <v>1.0</v>
      </c>
      <c r="D32" s="8" t="s">
        <v>32</v>
      </c>
      <c r="E32" s="8">
        <v>1.0</v>
      </c>
      <c r="F32" s="8" t="s">
        <v>22</v>
      </c>
      <c r="G32" s="9">
        <v>8.6</v>
      </c>
      <c r="H32" s="8">
        <v>32.0</v>
      </c>
      <c r="I32" s="10" t="str">
        <f t="shared" si="1"/>
        <v>Bajo</v>
      </c>
      <c r="J32" s="11">
        <v>38.0</v>
      </c>
    </row>
    <row r="33" ht="15.75" customHeight="1">
      <c r="A33" s="7">
        <v>32.0</v>
      </c>
      <c r="B33" s="8" t="s">
        <v>10</v>
      </c>
      <c r="C33" s="8">
        <v>1.0</v>
      </c>
      <c r="D33" s="8" t="s">
        <v>32</v>
      </c>
      <c r="E33" s="8">
        <v>2.0</v>
      </c>
      <c r="F33" s="8" t="s">
        <v>12</v>
      </c>
      <c r="G33" s="9">
        <v>9.84</v>
      </c>
      <c r="H33" s="8">
        <v>34.0</v>
      </c>
      <c r="I33" s="10" t="str">
        <f t="shared" si="1"/>
        <v>Medio</v>
      </c>
      <c r="J33" s="11">
        <v>36.0</v>
      </c>
    </row>
    <row r="34" ht="15.75" customHeight="1">
      <c r="A34" s="7">
        <v>33.0</v>
      </c>
      <c r="B34" s="8" t="s">
        <v>21</v>
      </c>
      <c r="C34" s="8">
        <v>1.0</v>
      </c>
      <c r="D34" s="8" t="s">
        <v>32</v>
      </c>
      <c r="E34" s="8">
        <v>1.0</v>
      </c>
      <c r="F34" s="8" t="s">
        <v>15</v>
      </c>
      <c r="G34" s="9">
        <v>9.4</v>
      </c>
      <c r="H34" s="8">
        <v>30.0</v>
      </c>
      <c r="I34" s="10" t="str">
        <f t="shared" si="1"/>
        <v>Bajo</v>
      </c>
      <c r="J34" s="11">
        <v>34.0</v>
      </c>
    </row>
    <row r="35" ht="15.75" customHeight="1">
      <c r="A35" s="7">
        <v>34.0</v>
      </c>
      <c r="B35" s="8" t="s">
        <v>21</v>
      </c>
      <c r="C35" s="8">
        <v>1.0</v>
      </c>
      <c r="D35" s="8" t="s">
        <v>32</v>
      </c>
      <c r="E35" s="8">
        <v>2.0</v>
      </c>
      <c r="F35" s="8" t="s">
        <v>12</v>
      </c>
      <c r="G35" s="9">
        <v>9.08</v>
      </c>
      <c r="H35" s="8">
        <v>28.0</v>
      </c>
      <c r="I35" s="10" t="str">
        <f t="shared" si="1"/>
        <v>Bajo</v>
      </c>
      <c r="J35" s="11">
        <v>30.0</v>
      </c>
    </row>
    <row r="36" ht="15.75" customHeight="1">
      <c r="A36" s="7">
        <v>35.0</v>
      </c>
      <c r="B36" s="8" t="s">
        <v>21</v>
      </c>
      <c r="C36" s="8">
        <v>1.0</v>
      </c>
      <c r="D36" s="8" t="s">
        <v>32</v>
      </c>
      <c r="E36" s="8">
        <v>2.0</v>
      </c>
      <c r="F36" s="8" t="s">
        <v>12</v>
      </c>
      <c r="G36" s="9">
        <v>9.2</v>
      </c>
      <c r="H36" s="8">
        <v>24.0</v>
      </c>
      <c r="I36" s="10" t="str">
        <f t="shared" si="1"/>
        <v>Bajo</v>
      </c>
      <c r="J36" s="11">
        <v>28.0</v>
      </c>
    </row>
    <row r="37" ht="15.75" customHeight="1">
      <c r="A37" s="7">
        <v>36.0</v>
      </c>
      <c r="B37" s="8" t="s">
        <v>21</v>
      </c>
      <c r="C37" s="8">
        <v>1.0</v>
      </c>
      <c r="D37" s="8" t="s">
        <v>32</v>
      </c>
      <c r="E37" s="8">
        <v>2.0</v>
      </c>
      <c r="F37" s="8" t="s">
        <v>12</v>
      </c>
      <c r="G37" s="9">
        <v>9.26</v>
      </c>
      <c r="H37" s="8">
        <v>20.0</v>
      </c>
      <c r="I37" s="10" t="str">
        <f t="shared" si="1"/>
        <v>Bajo</v>
      </c>
      <c r="J37" s="11">
        <v>26.0</v>
      </c>
    </row>
    <row r="38" ht="15.75" customHeight="1">
      <c r="A38" s="7">
        <v>37.0</v>
      </c>
      <c r="B38" s="8" t="s">
        <v>21</v>
      </c>
      <c r="C38" s="8">
        <v>1.0</v>
      </c>
      <c r="D38" s="8" t="s">
        <v>32</v>
      </c>
      <c r="E38" s="8">
        <v>1.0</v>
      </c>
      <c r="F38" s="8" t="s">
        <v>15</v>
      </c>
      <c r="G38" s="9">
        <v>7.9</v>
      </c>
      <c r="H38" s="8">
        <v>44.0</v>
      </c>
      <c r="I38" s="10" t="str">
        <f t="shared" si="1"/>
        <v>Alto</v>
      </c>
      <c r="J38" s="11">
        <v>46.0</v>
      </c>
    </row>
    <row r="39" ht="15.75" customHeight="1">
      <c r="A39" s="7">
        <v>38.0</v>
      </c>
      <c r="B39" s="8" t="s">
        <v>10</v>
      </c>
      <c r="C39" s="8">
        <v>1.0</v>
      </c>
      <c r="D39" s="8" t="s">
        <v>32</v>
      </c>
      <c r="E39" s="8">
        <v>2.0</v>
      </c>
      <c r="F39" s="8" t="s">
        <v>15</v>
      </c>
      <c r="G39" s="9">
        <v>8.0</v>
      </c>
      <c r="H39" s="8">
        <v>42.0</v>
      </c>
      <c r="I39" s="10" t="str">
        <f t="shared" si="1"/>
        <v>Alto</v>
      </c>
      <c r="J39" s="11">
        <v>34.0</v>
      </c>
    </row>
    <row r="40" ht="15.75" customHeight="1">
      <c r="A40" s="7">
        <v>39.0</v>
      </c>
      <c r="B40" s="8" t="s">
        <v>10</v>
      </c>
      <c r="C40" s="8">
        <v>1.0</v>
      </c>
      <c r="D40" s="8" t="s">
        <v>32</v>
      </c>
      <c r="E40" s="8">
        <v>1.0</v>
      </c>
      <c r="F40" s="8" t="s">
        <v>12</v>
      </c>
      <c r="G40" s="9">
        <v>8.03</v>
      </c>
      <c r="H40" s="8">
        <v>40.0</v>
      </c>
      <c r="I40" s="10" t="str">
        <f t="shared" si="1"/>
        <v>Medio</v>
      </c>
      <c r="J40" s="11">
        <v>36.0</v>
      </c>
    </row>
    <row r="41" ht="15.75" customHeight="1">
      <c r="A41" s="7">
        <v>40.0</v>
      </c>
      <c r="B41" s="8" t="s">
        <v>21</v>
      </c>
      <c r="C41" s="8">
        <v>1.0</v>
      </c>
      <c r="D41" s="8" t="s">
        <v>32</v>
      </c>
      <c r="E41" s="8">
        <v>2.0</v>
      </c>
      <c r="F41" s="8" t="s">
        <v>15</v>
      </c>
      <c r="G41" s="9">
        <v>8.5</v>
      </c>
      <c r="H41" s="8">
        <v>34.0</v>
      </c>
      <c r="I41" s="10" t="str">
        <f t="shared" si="1"/>
        <v>Medio</v>
      </c>
      <c r="J41" s="11">
        <v>38.0</v>
      </c>
    </row>
    <row r="42" ht="15.75" customHeight="1">
      <c r="A42" s="7">
        <v>41.0</v>
      </c>
      <c r="B42" s="8" t="s">
        <v>21</v>
      </c>
      <c r="C42" s="8">
        <v>1.0</v>
      </c>
      <c r="D42" s="8" t="s">
        <v>33</v>
      </c>
      <c r="E42" s="8">
        <v>2.0</v>
      </c>
      <c r="F42" s="8" t="s">
        <v>15</v>
      </c>
      <c r="G42" s="9">
        <v>8.6</v>
      </c>
      <c r="H42" s="8">
        <v>34.0</v>
      </c>
      <c r="I42" s="10" t="str">
        <f t="shared" si="1"/>
        <v>Medio</v>
      </c>
      <c r="J42" s="11">
        <v>44.0</v>
      </c>
    </row>
    <row r="43" ht="15.75" customHeight="1">
      <c r="A43" s="7">
        <v>42.0</v>
      </c>
      <c r="B43" s="8" t="s">
        <v>10</v>
      </c>
      <c r="C43" s="8">
        <v>1.0</v>
      </c>
      <c r="D43" s="8" t="s">
        <v>33</v>
      </c>
      <c r="E43" s="8">
        <v>1.0</v>
      </c>
      <c r="F43" s="8" t="s">
        <v>15</v>
      </c>
      <c r="G43" s="9">
        <v>9.7</v>
      </c>
      <c r="H43" s="8">
        <v>32.0</v>
      </c>
      <c r="I43" s="10" t="str">
        <f t="shared" si="1"/>
        <v>Bajo</v>
      </c>
      <c r="J43" s="11">
        <v>42.0</v>
      </c>
    </row>
    <row r="44" ht="15.75" customHeight="1">
      <c r="A44" s="7">
        <v>43.0</v>
      </c>
      <c r="B44" s="8" t="s">
        <v>10</v>
      </c>
      <c r="C44" s="8">
        <v>1.0</v>
      </c>
      <c r="D44" s="8" t="s">
        <v>33</v>
      </c>
      <c r="E44" s="8">
        <v>2.0</v>
      </c>
      <c r="F44" s="8" t="s">
        <v>22</v>
      </c>
      <c r="G44" s="9">
        <v>8.54</v>
      </c>
      <c r="H44" s="8">
        <v>46.0</v>
      </c>
      <c r="I44" s="10" t="str">
        <f t="shared" si="1"/>
        <v>Alto</v>
      </c>
      <c r="J44" s="11">
        <v>40.0</v>
      </c>
    </row>
    <row r="45" ht="15.75" customHeight="1">
      <c r="A45" s="7">
        <v>44.0</v>
      </c>
      <c r="B45" s="8" t="s">
        <v>10</v>
      </c>
      <c r="C45" s="8">
        <v>1.0</v>
      </c>
      <c r="D45" s="8" t="s">
        <v>33</v>
      </c>
      <c r="E45" s="8">
        <v>2.0</v>
      </c>
      <c r="F45" s="8" t="s">
        <v>12</v>
      </c>
      <c r="G45" s="9">
        <v>8.1</v>
      </c>
      <c r="H45" s="8">
        <v>40.0</v>
      </c>
      <c r="I45" s="10" t="str">
        <f t="shared" si="1"/>
        <v>Medio</v>
      </c>
      <c r="J45" s="11">
        <v>28.0</v>
      </c>
    </row>
    <row r="46" ht="15.75" customHeight="1">
      <c r="A46" s="7">
        <v>45.0</v>
      </c>
      <c r="B46" s="8" t="s">
        <v>21</v>
      </c>
      <c r="C46" s="8">
        <v>1.0</v>
      </c>
      <c r="D46" s="8" t="s">
        <v>33</v>
      </c>
      <c r="E46" s="8">
        <v>1.0</v>
      </c>
      <c r="F46" s="8" t="s">
        <v>12</v>
      </c>
      <c r="G46" s="9">
        <v>8.9</v>
      </c>
      <c r="H46" s="8">
        <v>30.0</v>
      </c>
      <c r="I46" s="10" t="str">
        <f t="shared" si="1"/>
        <v>Bajo</v>
      </c>
      <c r="J46" s="11">
        <v>32.0</v>
      </c>
    </row>
    <row r="47" ht="15.75" customHeight="1">
      <c r="A47" s="7">
        <v>46.0</v>
      </c>
      <c r="B47" s="8" t="s">
        <v>21</v>
      </c>
      <c r="C47" s="8">
        <v>1.0</v>
      </c>
      <c r="D47" s="8" t="s">
        <v>33</v>
      </c>
      <c r="E47" s="8">
        <v>1.0</v>
      </c>
      <c r="F47" s="8" t="s">
        <v>12</v>
      </c>
      <c r="G47" s="9">
        <v>8.4</v>
      </c>
      <c r="H47" s="8">
        <v>20.0</v>
      </c>
      <c r="I47" s="10" t="str">
        <f t="shared" si="1"/>
        <v>Bajo</v>
      </c>
      <c r="J47" s="11">
        <v>30.0</v>
      </c>
    </row>
    <row r="48" ht="15.75" customHeight="1">
      <c r="A48" s="7">
        <v>47.0</v>
      </c>
      <c r="B48" s="8" t="s">
        <v>21</v>
      </c>
      <c r="C48" s="8">
        <v>1.0</v>
      </c>
      <c r="D48" s="8" t="s">
        <v>33</v>
      </c>
      <c r="E48" s="8">
        <v>1.0</v>
      </c>
      <c r="F48" s="8" t="s">
        <v>31</v>
      </c>
      <c r="G48" s="9">
        <v>8.6</v>
      </c>
      <c r="H48" s="8">
        <v>28.0</v>
      </c>
      <c r="I48" s="10" t="str">
        <f t="shared" si="1"/>
        <v>Bajo</v>
      </c>
      <c r="J48" s="11">
        <v>44.0</v>
      </c>
    </row>
    <row r="49" ht="15.75" customHeight="1">
      <c r="A49" s="7">
        <v>48.0</v>
      </c>
      <c r="B49" s="8" t="s">
        <v>21</v>
      </c>
      <c r="C49" s="8">
        <v>1.0</v>
      </c>
      <c r="D49" s="8" t="s">
        <v>33</v>
      </c>
      <c r="E49" s="8">
        <v>2.0</v>
      </c>
      <c r="F49" s="8" t="s">
        <v>31</v>
      </c>
      <c r="G49" s="9">
        <v>9.3</v>
      </c>
      <c r="H49" s="8">
        <v>24.0</v>
      </c>
      <c r="I49" s="10" t="str">
        <f t="shared" si="1"/>
        <v>Bajo</v>
      </c>
      <c r="J49" s="11">
        <v>42.0</v>
      </c>
    </row>
    <row r="50" ht="15.75" customHeight="1">
      <c r="A50" s="7">
        <v>49.0</v>
      </c>
      <c r="B50" s="8" t="s">
        <v>10</v>
      </c>
      <c r="C50" s="8">
        <v>1.0</v>
      </c>
      <c r="D50" s="8" t="s">
        <v>33</v>
      </c>
      <c r="E50" s="8">
        <v>1.0</v>
      </c>
      <c r="F50" s="8" t="s">
        <v>15</v>
      </c>
      <c r="G50" s="9">
        <v>9.8</v>
      </c>
      <c r="H50" s="8">
        <v>26.0</v>
      </c>
      <c r="I50" s="10" t="str">
        <f t="shared" si="1"/>
        <v>Bajo</v>
      </c>
      <c r="J50" s="11">
        <v>46.0</v>
      </c>
    </row>
    <row r="51" ht="15.75" customHeight="1">
      <c r="A51" s="7">
        <v>50.0</v>
      </c>
      <c r="B51" s="8" t="s">
        <v>10</v>
      </c>
      <c r="C51" s="8">
        <v>1.0</v>
      </c>
      <c r="D51" s="8" t="s">
        <v>33</v>
      </c>
      <c r="E51" s="8">
        <v>2.0</v>
      </c>
      <c r="F51" s="8" t="s">
        <v>22</v>
      </c>
      <c r="G51" s="9">
        <v>9.1</v>
      </c>
      <c r="H51" s="8">
        <v>20.0</v>
      </c>
      <c r="I51" s="10" t="str">
        <f t="shared" si="1"/>
        <v>Bajo</v>
      </c>
      <c r="J51" s="11">
        <v>48.0</v>
      </c>
    </row>
    <row r="52" ht="15.75" customHeight="1">
      <c r="A52" s="7">
        <v>51.0</v>
      </c>
      <c r="B52" s="8" t="s">
        <v>10</v>
      </c>
      <c r="C52" s="8">
        <v>1.0</v>
      </c>
      <c r="D52" s="8" t="s">
        <v>33</v>
      </c>
      <c r="E52" s="8">
        <v>1.0</v>
      </c>
      <c r="F52" s="8" t="s">
        <v>12</v>
      </c>
      <c r="G52" s="9">
        <v>8.9</v>
      </c>
      <c r="H52" s="8">
        <v>30.0</v>
      </c>
      <c r="I52" s="10" t="str">
        <f t="shared" si="1"/>
        <v>Bajo</v>
      </c>
      <c r="J52" s="11">
        <v>44.0</v>
      </c>
    </row>
    <row r="53" ht="15.75" customHeight="1">
      <c r="A53" s="7">
        <v>52.0</v>
      </c>
      <c r="B53" s="8" t="s">
        <v>21</v>
      </c>
      <c r="C53" s="8">
        <v>1.0</v>
      </c>
      <c r="D53" s="8" t="s">
        <v>33</v>
      </c>
      <c r="E53" s="8">
        <v>2.0</v>
      </c>
      <c r="F53" s="8" t="s">
        <v>15</v>
      </c>
      <c r="G53" s="9">
        <v>9.2</v>
      </c>
      <c r="H53" s="8">
        <v>36.0</v>
      </c>
      <c r="I53" s="10" t="str">
        <f t="shared" si="1"/>
        <v>Medio</v>
      </c>
      <c r="J53" s="11">
        <v>42.0</v>
      </c>
    </row>
    <row r="54" ht="15.75" customHeight="1">
      <c r="A54" s="7">
        <v>53.0</v>
      </c>
      <c r="B54" s="8" t="s">
        <v>21</v>
      </c>
      <c r="C54" s="8">
        <v>1.0</v>
      </c>
      <c r="D54" s="8" t="s">
        <v>33</v>
      </c>
      <c r="E54" s="8">
        <v>2.0</v>
      </c>
      <c r="F54" s="8" t="s">
        <v>12</v>
      </c>
      <c r="G54" s="9">
        <v>9.6</v>
      </c>
      <c r="H54" s="8">
        <v>38.0</v>
      </c>
      <c r="I54" s="10" t="str">
        <f t="shared" si="1"/>
        <v>Medio</v>
      </c>
      <c r="J54" s="11">
        <v>40.0</v>
      </c>
    </row>
    <row r="55" ht="15.75" customHeight="1">
      <c r="A55" s="7">
        <v>54.0</v>
      </c>
      <c r="B55" s="8" t="s">
        <v>10</v>
      </c>
      <c r="C55" s="8">
        <v>1.0</v>
      </c>
      <c r="D55" s="8" t="s">
        <v>33</v>
      </c>
      <c r="E55" s="8">
        <v>1.0</v>
      </c>
      <c r="F55" s="8" t="s">
        <v>12</v>
      </c>
      <c r="G55" s="9">
        <v>8.3</v>
      </c>
      <c r="H55" s="8">
        <v>40.0</v>
      </c>
      <c r="I55" s="10" t="str">
        <f t="shared" si="1"/>
        <v>Medio</v>
      </c>
      <c r="J55" s="11">
        <v>40.0</v>
      </c>
    </row>
    <row r="56" ht="15.75" customHeight="1">
      <c r="A56" s="7">
        <v>55.0</v>
      </c>
      <c r="B56" s="8" t="s">
        <v>10</v>
      </c>
      <c r="C56" s="8">
        <v>1.0</v>
      </c>
      <c r="D56" s="8" t="s">
        <v>33</v>
      </c>
      <c r="E56" s="8">
        <v>1.0</v>
      </c>
      <c r="F56" s="8" t="s">
        <v>12</v>
      </c>
      <c r="G56" s="9">
        <v>9.3</v>
      </c>
      <c r="H56" s="8">
        <v>38.0</v>
      </c>
      <c r="I56" s="10" t="str">
        <f t="shared" si="1"/>
        <v>Medio</v>
      </c>
      <c r="J56" s="11">
        <v>42.0</v>
      </c>
    </row>
    <row r="57" ht="15.75" customHeight="1">
      <c r="A57" s="7">
        <v>56.0</v>
      </c>
      <c r="B57" s="8" t="s">
        <v>21</v>
      </c>
      <c r="C57" s="8">
        <v>1.0</v>
      </c>
      <c r="D57" s="8" t="s">
        <v>33</v>
      </c>
      <c r="E57" s="8">
        <v>2.0</v>
      </c>
      <c r="F57" s="8" t="s">
        <v>15</v>
      </c>
      <c r="G57" s="9">
        <v>9.3</v>
      </c>
      <c r="H57" s="8">
        <v>40.0</v>
      </c>
      <c r="I57" s="10" t="str">
        <f t="shared" si="1"/>
        <v>Medio</v>
      </c>
      <c r="J57" s="11">
        <v>38.0</v>
      </c>
    </row>
    <row r="58" ht="15.75" customHeight="1">
      <c r="A58" s="7">
        <v>57.0</v>
      </c>
      <c r="B58" s="8" t="s">
        <v>21</v>
      </c>
      <c r="C58" s="8">
        <v>1.0</v>
      </c>
      <c r="D58" s="8" t="s">
        <v>33</v>
      </c>
      <c r="E58" s="8">
        <v>1.0</v>
      </c>
      <c r="F58" s="8" t="s">
        <v>15</v>
      </c>
      <c r="G58" s="9">
        <v>8.79</v>
      </c>
      <c r="H58" s="8">
        <v>42.0</v>
      </c>
      <c r="I58" s="10" t="str">
        <f t="shared" si="1"/>
        <v>Alto</v>
      </c>
      <c r="J58" s="11">
        <v>46.0</v>
      </c>
    </row>
    <row r="59" ht="15.75" customHeight="1">
      <c r="A59" s="7">
        <v>58.0</v>
      </c>
      <c r="B59" s="8" t="s">
        <v>21</v>
      </c>
      <c r="C59" s="8">
        <v>1.0</v>
      </c>
      <c r="D59" s="8" t="s">
        <v>33</v>
      </c>
      <c r="E59" s="8">
        <v>2.0</v>
      </c>
      <c r="F59" s="8" t="s">
        <v>12</v>
      </c>
      <c r="G59" s="9">
        <v>9.02</v>
      </c>
      <c r="H59" s="8">
        <v>32.0</v>
      </c>
      <c r="I59" s="10" t="str">
        <f t="shared" si="1"/>
        <v>Bajo</v>
      </c>
      <c r="J59" s="11">
        <v>48.0</v>
      </c>
    </row>
    <row r="60" ht="15.75" customHeight="1">
      <c r="A60" s="7">
        <v>59.0</v>
      </c>
      <c r="B60" s="8" t="s">
        <v>10</v>
      </c>
      <c r="C60" s="8">
        <v>1.0</v>
      </c>
      <c r="D60" s="8" t="s">
        <v>33</v>
      </c>
      <c r="E60" s="8">
        <v>2.0</v>
      </c>
      <c r="F60" s="8" t="s">
        <v>15</v>
      </c>
      <c r="G60" s="9">
        <v>8.25</v>
      </c>
      <c r="H60" s="8">
        <v>34.0</v>
      </c>
      <c r="I60" s="10" t="str">
        <f t="shared" si="1"/>
        <v>Medio</v>
      </c>
      <c r="J60" s="11">
        <v>48.0</v>
      </c>
    </row>
    <row r="61" ht="15.75" customHeight="1">
      <c r="A61" s="7">
        <v>60.0</v>
      </c>
      <c r="B61" s="8" t="s">
        <v>10</v>
      </c>
      <c r="C61" s="8">
        <v>1.0</v>
      </c>
      <c r="D61" s="8" t="s">
        <v>33</v>
      </c>
      <c r="E61" s="8">
        <v>2.0</v>
      </c>
      <c r="F61" s="8" t="s">
        <v>15</v>
      </c>
      <c r="G61" s="9">
        <v>8.2</v>
      </c>
      <c r="H61" s="8">
        <v>46.0</v>
      </c>
      <c r="I61" s="10" t="str">
        <f t="shared" si="1"/>
        <v>Alto</v>
      </c>
      <c r="J61" s="11">
        <v>44.0</v>
      </c>
    </row>
    <row r="62" ht="15.75" customHeight="1">
      <c r="A62" s="7">
        <v>61.0</v>
      </c>
      <c r="B62" s="8" t="s">
        <v>10</v>
      </c>
      <c r="C62" s="8">
        <v>2.0</v>
      </c>
      <c r="D62" s="8" t="s">
        <v>11</v>
      </c>
      <c r="E62" s="8">
        <v>1.0</v>
      </c>
      <c r="F62" s="8" t="s">
        <v>15</v>
      </c>
      <c r="G62" s="9">
        <v>8.1</v>
      </c>
      <c r="H62" s="8">
        <v>44.0</v>
      </c>
      <c r="I62" s="10" t="str">
        <f t="shared" si="1"/>
        <v>Alto</v>
      </c>
      <c r="J62" s="11">
        <v>42.0</v>
      </c>
    </row>
    <row r="63" ht="15.75" customHeight="1">
      <c r="A63" s="7">
        <v>62.0</v>
      </c>
      <c r="B63" s="8" t="s">
        <v>21</v>
      </c>
      <c r="C63" s="8">
        <v>2.0</v>
      </c>
      <c r="D63" s="8" t="s">
        <v>11</v>
      </c>
      <c r="E63" s="8">
        <v>2.0</v>
      </c>
      <c r="F63" s="8" t="s">
        <v>22</v>
      </c>
      <c r="G63" s="9">
        <v>9.0</v>
      </c>
      <c r="H63" s="8">
        <v>40.0</v>
      </c>
      <c r="I63" s="10" t="str">
        <f t="shared" si="1"/>
        <v>Medio</v>
      </c>
      <c r="J63" s="11">
        <v>40.0</v>
      </c>
    </row>
    <row r="64" ht="15.75" customHeight="1">
      <c r="A64" s="7">
        <v>63.0</v>
      </c>
      <c r="B64" s="8" t="s">
        <v>21</v>
      </c>
      <c r="C64" s="8">
        <v>2.0</v>
      </c>
      <c r="D64" s="8" t="s">
        <v>11</v>
      </c>
      <c r="E64" s="8">
        <v>2.0</v>
      </c>
      <c r="F64" s="8" t="s">
        <v>12</v>
      </c>
      <c r="G64" s="9">
        <v>9.2</v>
      </c>
      <c r="H64" s="8">
        <v>30.0</v>
      </c>
      <c r="I64" s="10" t="str">
        <f t="shared" si="1"/>
        <v>Bajo</v>
      </c>
      <c r="J64" s="11">
        <v>40.0</v>
      </c>
    </row>
    <row r="65" ht="15.75" customHeight="1">
      <c r="A65" s="7">
        <v>64.0</v>
      </c>
      <c r="B65" s="8" t="s">
        <v>10</v>
      </c>
      <c r="C65" s="8">
        <v>2.0</v>
      </c>
      <c r="D65" s="8" t="s">
        <v>11</v>
      </c>
      <c r="E65" s="8">
        <v>1.0</v>
      </c>
      <c r="F65" s="8" t="s">
        <v>12</v>
      </c>
      <c r="G65" s="9">
        <v>8.6</v>
      </c>
      <c r="H65" s="8">
        <v>42.0</v>
      </c>
      <c r="I65" s="10" t="str">
        <f t="shared" si="1"/>
        <v>Alto</v>
      </c>
      <c r="J65" s="11">
        <v>42.0</v>
      </c>
    </row>
    <row r="66" ht="15.75" customHeight="1">
      <c r="A66" s="7">
        <v>65.0</v>
      </c>
      <c r="B66" s="8" t="s">
        <v>21</v>
      </c>
      <c r="C66" s="8">
        <v>2.0</v>
      </c>
      <c r="D66" s="8" t="s">
        <v>11</v>
      </c>
      <c r="E66" s="8">
        <v>1.0</v>
      </c>
      <c r="F66" s="8" t="s">
        <v>12</v>
      </c>
      <c r="G66" s="9">
        <v>9.45</v>
      </c>
      <c r="H66" s="8">
        <v>36.0</v>
      </c>
      <c r="I66" s="10" t="str">
        <f t="shared" si="1"/>
        <v>Medio</v>
      </c>
      <c r="J66" s="11">
        <v>38.0</v>
      </c>
    </row>
    <row r="67" ht="15.75" customHeight="1">
      <c r="A67" s="7">
        <v>66.0</v>
      </c>
      <c r="B67" s="8" t="s">
        <v>10</v>
      </c>
      <c r="C67" s="8">
        <v>2.0</v>
      </c>
      <c r="D67" s="8" t="s">
        <v>11</v>
      </c>
      <c r="E67" s="8">
        <v>2.0</v>
      </c>
      <c r="F67" s="8" t="s">
        <v>31</v>
      </c>
      <c r="G67" s="9">
        <v>8.0</v>
      </c>
      <c r="H67" s="8">
        <v>44.0</v>
      </c>
      <c r="I67" s="10" t="str">
        <f t="shared" si="1"/>
        <v>Alto</v>
      </c>
      <c r="J67" s="11">
        <v>46.0</v>
      </c>
    </row>
    <row r="68" ht="15.75" customHeight="1">
      <c r="A68" s="7">
        <v>67.0</v>
      </c>
      <c r="B68" s="8" t="s">
        <v>21</v>
      </c>
      <c r="C68" s="8">
        <v>2.0</v>
      </c>
      <c r="D68" s="8" t="s">
        <v>11</v>
      </c>
      <c r="E68" s="8">
        <v>1.0</v>
      </c>
      <c r="F68" s="8" t="s">
        <v>31</v>
      </c>
      <c r="G68" s="9">
        <v>9.0</v>
      </c>
      <c r="H68" s="8">
        <v>42.0</v>
      </c>
      <c r="I68" s="10" t="str">
        <f t="shared" si="1"/>
        <v>Alto</v>
      </c>
      <c r="J68" s="11">
        <v>48.0</v>
      </c>
    </row>
    <row r="69" ht="15.75" customHeight="1">
      <c r="A69" s="7">
        <v>68.0</v>
      </c>
      <c r="B69" s="8" t="s">
        <v>10</v>
      </c>
      <c r="C69" s="8">
        <v>2.0</v>
      </c>
      <c r="D69" s="8" t="s">
        <v>11</v>
      </c>
      <c r="E69" s="8">
        <v>2.0</v>
      </c>
      <c r="F69" s="8" t="s">
        <v>15</v>
      </c>
      <c r="G69" s="9">
        <v>7.0</v>
      </c>
      <c r="H69" s="8">
        <v>40.0</v>
      </c>
      <c r="I69" s="10" t="str">
        <f t="shared" si="1"/>
        <v>Medio</v>
      </c>
      <c r="J69" s="11">
        <v>42.0</v>
      </c>
    </row>
    <row r="70" ht="15.75" customHeight="1">
      <c r="A70" s="7">
        <v>69.0</v>
      </c>
      <c r="B70" s="8" t="s">
        <v>10</v>
      </c>
      <c r="C70" s="8">
        <v>2.0</v>
      </c>
      <c r="D70" s="8" t="s">
        <v>11</v>
      </c>
      <c r="E70" s="8">
        <v>1.0</v>
      </c>
      <c r="F70" s="8" t="s">
        <v>22</v>
      </c>
      <c r="G70" s="9">
        <v>8.4</v>
      </c>
      <c r="H70" s="8">
        <v>34.0</v>
      </c>
      <c r="I70" s="10" t="str">
        <f t="shared" si="1"/>
        <v>Medio</v>
      </c>
      <c r="J70" s="11">
        <v>44.0</v>
      </c>
    </row>
    <row r="71" ht="15.75" customHeight="1">
      <c r="A71" s="7">
        <v>70.0</v>
      </c>
      <c r="B71" s="8" t="s">
        <v>10</v>
      </c>
      <c r="C71" s="8">
        <v>2.0</v>
      </c>
      <c r="D71" s="8" t="s">
        <v>11</v>
      </c>
      <c r="E71" s="8">
        <v>2.0</v>
      </c>
      <c r="F71" s="8" t="s">
        <v>12</v>
      </c>
      <c r="G71" s="9">
        <v>9.05</v>
      </c>
      <c r="H71" s="8">
        <v>34.0</v>
      </c>
      <c r="I71" s="10" t="str">
        <f t="shared" si="1"/>
        <v>Medio</v>
      </c>
      <c r="J71" s="11">
        <v>48.0</v>
      </c>
    </row>
    <row r="72" ht="15.75" customHeight="1">
      <c r="A72" s="7">
        <v>71.0</v>
      </c>
      <c r="B72" s="8" t="s">
        <v>10</v>
      </c>
      <c r="C72" s="8">
        <v>2.0</v>
      </c>
      <c r="D72" s="8" t="s">
        <v>11</v>
      </c>
      <c r="E72" s="8">
        <v>2.0</v>
      </c>
      <c r="F72" s="8" t="s">
        <v>15</v>
      </c>
      <c r="G72" s="9">
        <v>8.3</v>
      </c>
      <c r="H72" s="8">
        <v>32.0</v>
      </c>
      <c r="I72" s="10" t="str">
        <f t="shared" si="1"/>
        <v>Bajo</v>
      </c>
      <c r="J72" s="11">
        <v>44.0</v>
      </c>
    </row>
    <row r="73" ht="15.75" customHeight="1">
      <c r="A73" s="7">
        <v>72.0</v>
      </c>
      <c r="B73" s="8" t="s">
        <v>21</v>
      </c>
      <c r="C73" s="8">
        <v>2.0</v>
      </c>
      <c r="D73" s="8" t="s">
        <v>11</v>
      </c>
      <c r="E73" s="8">
        <v>1.0</v>
      </c>
      <c r="F73" s="8" t="s">
        <v>12</v>
      </c>
      <c r="G73" s="9">
        <v>8.0</v>
      </c>
      <c r="H73" s="8">
        <v>46.0</v>
      </c>
      <c r="I73" s="10" t="str">
        <f t="shared" si="1"/>
        <v>Alto</v>
      </c>
      <c r="J73" s="11">
        <v>42.0</v>
      </c>
    </row>
    <row r="74" ht="15.75" customHeight="1">
      <c r="A74" s="7">
        <v>73.0</v>
      </c>
      <c r="B74" s="8" t="s">
        <v>21</v>
      </c>
      <c r="C74" s="8">
        <v>2.0</v>
      </c>
      <c r="D74" s="8" t="s">
        <v>11</v>
      </c>
      <c r="E74" s="8">
        <v>1.0</v>
      </c>
      <c r="F74" s="8" t="s">
        <v>12</v>
      </c>
      <c r="G74" s="9">
        <v>8.9</v>
      </c>
      <c r="H74" s="8">
        <v>40.0</v>
      </c>
      <c r="I74" s="10" t="str">
        <f t="shared" si="1"/>
        <v>Medio</v>
      </c>
      <c r="J74" s="11">
        <v>38.0</v>
      </c>
    </row>
    <row r="75" ht="15.75" customHeight="1">
      <c r="A75" s="7">
        <v>74.0</v>
      </c>
      <c r="B75" s="8" t="s">
        <v>21</v>
      </c>
      <c r="C75" s="8">
        <v>2.0</v>
      </c>
      <c r="D75" s="8" t="s">
        <v>11</v>
      </c>
      <c r="E75" s="8">
        <v>2.0</v>
      </c>
      <c r="F75" s="8" t="s">
        <v>12</v>
      </c>
      <c r="G75" s="9">
        <v>8.4</v>
      </c>
      <c r="H75" s="8">
        <v>30.0</v>
      </c>
      <c r="I75" s="10" t="str">
        <f t="shared" si="1"/>
        <v>Bajo</v>
      </c>
      <c r="J75" s="11">
        <v>36.0</v>
      </c>
    </row>
    <row r="76" ht="15.75" customHeight="1">
      <c r="A76" s="7">
        <v>75.0</v>
      </c>
      <c r="B76" s="8" t="s">
        <v>21</v>
      </c>
      <c r="C76" s="8">
        <v>2.0</v>
      </c>
      <c r="D76" s="8" t="s">
        <v>11</v>
      </c>
      <c r="E76" s="8">
        <v>1.0</v>
      </c>
      <c r="F76" s="8" t="s">
        <v>15</v>
      </c>
      <c r="G76" s="9">
        <v>8.5</v>
      </c>
      <c r="H76" s="8">
        <v>20.0</v>
      </c>
      <c r="I76" s="10" t="str">
        <f t="shared" si="1"/>
        <v>Bajo</v>
      </c>
      <c r="J76" s="11">
        <v>34.0</v>
      </c>
    </row>
    <row r="77" ht="15.75" customHeight="1">
      <c r="A77" s="7">
        <v>76.0</v>
      </c>
      <c r="B77" s="8" t="s">
        <v>10</v>
      </c>
      <c r="C77" s="8">
        <v>2.0</v>
      </c>
      <c r="D77" s="8" t="s">
        <v>11</v>
      </c>
      <c r="E77" s="8">
        <v>2.0</v>
      </c>
      <c r="F77" s="8" t="s">
        <v>15</v>
      </c>
      <c r="G77" s="9">
        <v>8.9</v>
      </c>
      <c r="H77" s="8">
        <v>28.0</v>
      </c>
      <c r="I77" s="10" t="str">
        <f t="shared" si="1"/>
        <v>Bajo</v>
      </c>
      <c r="J77" s="11">
        <v>30.0</v>
      </c>
    </row>
    <row r="78" ht="15.75" customHeight="1">
      <c r="A78" s="7">
        <v>77.0</v>
      </c>
      <c r="B78" s="8" t="s">
        <v>10</v>
      </c>
      <c r="C78" s="8">
        <v>2.0</v>
      </c>
      <c r="D78" s="8" t="s">
        <v>11</v>
      </c>
      <c r="E78" s="8">
        <v>2.0</v>
      </c>
      <c r="F78" s="8" t="s">
        <v>12</v>
      </c>
      <c r="G78" s="9">
        <v>8.2</v>
      </c>
      <c r="H78" s="8">
        <v>24.0</v>
      </c>
      <c r="I78" s="10" t="str">
        <f t="shared" si="1"/>
        <v>Bajo</v>
      </c>
      <c r="J78" s="11">
        <v>28.0</v>
      </c>
    </row>
    <row r="79" ht="15.75" customHeight="1">
      <c r="A79" s="7">
        <v>78.0</v>
      </c>
      <c r="B79" s="8" t="s">
        <v>10</v>
      </c>
      <c r="C79" s="8">
        <v>2.0</v>
      </c>
      <c r="D79" s="8" t="s">
        <v>11</v>
      </c>
      <c r="E79" s="8">
        <v>1.0</v>
      </c>
      <c r="F79" s="8" t="s">
        <v>15</v>
      </c>
      <c r="G79" s="9">
        <v>7.3</v>
      </c>
      <c r="H79" s="8">
        <v>26.0</v>
      </c>
      <c r="I79" s="10" t="str">
        <f t="shared" si="1"/>
        <v>Bajo</v>
      </c>
      <c r="J79" s="11">
        <v>28.0</v>
      </c>
    </row>
    <row r="80" ht="15.75" customHeight="1">
      <c r="A80" s="7">
        <v>79.0</v>
      </c>
      <c r="B80" s="8" t="s">
        <v>10</v>
      </c>
      <c r="C80" s="8">
        <v>2.0</v>
      </c>
      <c r="D80" s="8" t="s">
        <v>11</v>
      </c>
      <c r="E80" s="8">
        <v>1.0</v>
      </c>
      <c r="F80" s="8" t="s">
        <v>15</v>
      </c>
      <c r="G80" s="9">
        <v>8.34</v>
      </c>
      <c r="H80" s="8">
        <v>20.0</v>
      </c>
      <c r="I80" s="10" t="str">
        <f t="shared" si="1"/>
        <v>Bajo</v>
      </c>
      <c r="J80" s="11">
        <v>32.0</v>
      </c>
    </row>
    <row r="81" ht="15.75" customHeight="1">
      <c r="A81" s="7">
        <v>80.0</v>
      </c>
      <c r="B81" s="8" t="s">
        <v>21</v>
      </c>
      <c r="C81" s="8">
        <v>2.0</v>
      </c>
      <c r="D81" s="8" t="s">
        <v>32</v>
      </c>
      <c r="E81" s="8">
        <v>2.0</v>
      </c>
      <c r="F81" s="8" t="s">
        <v>15</v>
      </c>
      <c r="G81" s="9">
        <v>9.86</v>
      </c>
      <c r="H81" s="8">
        <v>30.0</v>
      </c>
      <c r="I81" s="10" t="str">
        <f t="shared" si="1"/>
        <v>Bajo</v>
      </c>
      <c r="J81" s="11">
        <v>30.0</v>
      </c>
    </row>
    <row r="82" ht="15.75" customHeight="1">
      <c r="A82" s="7">
        <v>81.0</v>
      </c>
      <c r="B82" s="8" t="s">
        <v>21</v>
      </c>
      <c r="C82" s="8">
        <v>2.0</v>
      </c>
      <c r="D82" s="8" t="s">
        <v>32</v>
      </c>
      <c r="E82" s="8">
        <v>1.0</v>
      </c>
      <c r="F82" s="8" t="s">
        <v>22</v>
      </c>
      <c r="G82" s="9">
        <v>9.2</v>
      </c>
      <c r="H82" s="8">
        <v>36.0</v>
      </c>
      <c r="I82" s="10" t="str">
        <f t="shared" si="1"/>
        <v>Medio</v>
      </c>
      <c r="J82" s="11">
        <v>44.0</v>
      </c>
    </row>
    <row r="83" ht="15.75" customHeight="1">
      <c r="A83" s="7">
        <v>82.0</v>
      </c>
      <c r="B83" s="8" t="s">
        <v>21</v>
      </c>
      <c r="C83" s="8">
        <v>2.0</v>
      </c>
      <c r="D83" s="8" t="s">
        <v>32</v>
      </c>
      <c r="E83" s="8">
        <v>1.0</v>
      </c>
      <c r="F83" s="8" t="s">
        <v>12</v>
      </c>
      <c r="G83" s="9">
        <v>8.0</v>
      </c>
      <c r="H83" s="8">
        <v>38.0</v>
      </c>
      <c r="I83" s="10" t="str">
        <f t="shared" si="1"/>
        <v>Medio</v>
      </c>
      <c r="J83" s="11">
        <v>42.0</v>
      </c>
    </row>
    <row r="84" ht="15.75" customHeight="1">
      <c r="A84" s="7">
        <v>83.0</v>
      </c>
      <c r="B84" s="8" t="s">
        <v>21</v>
      </c>
      <c r="C84" s="8">
        <v>2.0</v>
      </c>
      <c r="D84" s="8" t="s">
        <v>32</v>
      </c>
      <c r="E84" s="8">
        <v>1.0</v>
      </c>
      <c r="F84" s="8" t="s">
        <v>12</v>
      </c>
      <c r="G84" s="9">
        <v>9.65</v>
      </c>
      <c r="H84" s="8">
        <v>40.0</v>
      </c>
      <c r="I84" s="10" t="str">
        <f t="shared" si="1"/>
        <v>Medio</v>
      </c>
      <c r="J84" s="11">
        <v>46.0</v>
      </c>
    </row>
    <row r="85" ht="15.75" customHeight="1">
      <c r="A85" s="7">
        <v>84.0</v>
      </c>
      <c r="B85" s="8" t="s">
        <v>21</v>
      </c>
      <c r="C85" s="8">
        <v>2.0</v>
      </c>
      <c r="D85" s="8" t="s">
        <v>32</v>
      </c>
      <c r="E85" s="8">
        <v>2.0</v>
      </c>
      <c r="F85" s="8" t="s">
        <v>12</v>
      </c>
      <c r="G85" s="9">
        <v>9.11</v>
      </c>
      <c r="H85" s="8">
        <v>38.0</v>
      </c>
      <c r="I85" s="10" t="str">
        <f t="shared" si="1"/>
        <v>Medio</v>
      </c>
      <c r="J85" s="11">
        <v>48.0</v>
      </c>
    </row>
    <row r="86" ht="15.75" customHeight="1">
      <c r="A86" s="7">
        <v>85.0</v>
      </c>
      <c r="B86" s="8" t="s">
        <v>21</v>
      </c>
      <c r="C86" s="8">
        <v>2.0</v>
      </c>
      <c r="D86" s="8" t="s">
        <v>32</v>
      </c>
      <c r="E86" s="8">
        <v>1.0</v>
      </c>
      <c r="F86" s="8" t="s">
        <v>31</v>
      </c>
      <c r="G86" s="9">
        <v>8.5</v>
      </c>
      <c r="H86" s="8">
        <v>40.0</v>
      </c>
      <c r="I86" s="10" t="str">
        <f t="shared" si="1"/>
        <v>Medio</v>
      </c>
      <c r="J86" s="11">
        <v>44.0</v>
      </c>
    </row>
    <row r="87" ht="15.75" customHeight="1">
      <c r="A87" s="7">
        <v>86.0</v>
      </c>
      <c r="B87" s="8" t="s">
        <v>10</v>
      </c>
      <c r="C87" s="8">
        <v>2.0</v>
      </c>
      <c r="D87" s="8" t="s">
        <v>32</v>
      </c>
      <c r="E87" s="8">
        <v>1.0</v>
      </c>
      <c r="F87" s="8" t="s">
        <v>31</v>
      </c>
      <c r="G87" s="9">
        <v>8.2</v>
      </c>
      <c r="H87" s="8">
        <v>42.0</v>
      </c>
      <c r="I87" s="10" t="str">
        <f t="shared" si="1"/>
        <v>Alto</v>
      </c>
      <c r="J87" s="11">
        <v>42.0</v>
      </c>
    </row>
    <row r="88" ht="15.75" customHeight="1">
      <c r="A88" s="7">
        <v>87.0</v>
      </c>
      <c r="B88" s="8" t="s">
        <v>10</v>
      </c>
      <c r="C88" s="8">
        <v>2.0</v>
      </c>
      <c r="D88" s="8" t="s">
        <v>32</v>
      </c>
      <c r="E88" s="8">
        <v>1.0</v>
      </c>
      <c r="F88" s="8" t="s">
        <v>15</v>
      </c>
      <c r="G88" s="9">
        <v>9.2</v>
      </c>
      <c r="H88" s="8">
        <v>32.0</v>
      </c>
      <c r="I88" s="10" t="str">
        <f t="shared" si="1"/>
        <v>Bajo</v>
      </c>
      <c r="J88" s="11">
        <v>40.0</v>
      </c>
    </row>
    <row r="89" ht="15.75" customHeight="1">
      <c r="A89" s="7">
        <v>88.0</v>
      </c>
      <c r="B89" s="8" t="s">
        <v>10</v>
      </c>
      <c r="C89" s="8">
        <v>2.0</v>
      </c>
      <c r="D89" s="8" t="s">
        <v>32</v>
      </c>
      <c r="E89" s="8">
        <v>2.0</v>
      </c>
      <c r="F89" s="8" t="s">
        <v>22</v>
      </c>
      <c r="G89" s="9">
        <v>8.3</v>
      </c>
      <c r="H89" s="8">
        <v>34.0</v>
      </c>
      <c r="I89" s="10" t="str">
        <f t="shared" si="1"/>
        <v>Medio</v>
      </c>
      <c r="J89" s="11">
        <v>40.0</v>
      </c>
    </row>
    <row r="90" ht="15.75" customHeight="1">
      <c r="A90" s="7">
        <v>89.0</v>
      </c>
      <c r="B90" s="8" t="s">
        <v>10</v>
      </c>
      <c r="C90" s="8">
        <v>2.0</v>
      </c>
      <c r="D90" s="8" t="s">
        <v>32</v>
      </c>
      <c r="E90" s="8">
        <v>2.0</v>
      </c>
      <c r="F90" s="8" t="s">
        <v>12</v>
      </c>
      <c r="G90" s="9">
        <v>9.4</v>
      </c>
      <c r="H90" s="8">
        <v>46.0</v>
      </c>
      <c r="I90" s="10" t="str">
        <f t="shared" si="1"/>
        <v>Alto</v>
      </c>
      <c r="J90" s="11">
        <v>42.0</v>
      </c>
    </row>
    <row r="91" ht="15.75" customHeight="1">
      <c r="A91" s="7">
        <v>90.0</v>
      </c>
      <c r="B91" s="8" t="s">
        <v>10</v>
      </c>
      <c r="C91" s="8">
        <v>2.0</v>
      </c>
      <c r="D91" s="8" t="s">
        <v>32</v>
      </c>
      <c r="E91" s="8">
        <v>1.0</v>
      </c>
      <c r="F91" s="8" t="s">
        <v>15</v>
      </c>
      <c r="G91" s="9">
        <v>9.8</v>
      </c>
      <c r="H91" s="8">
        <v>44.0</v>
      </c>
      <c r="I91" s="10" t="str">
        <f t="shared" si="1"/>
        <v>Alto</v>
      </c>
      <c r="J91" s="11">
        <v>38.0</v>
      </c>
    </row>
    <row r="92" ht="15.75" customHeight="1">
      <c r="A92" s="7">
        <v>91.0</v>
      </c>
      <c r="B92" s="8" t="s">
        <v>21</v>
      </c>
      <c r="C92" s="8">
        <v>2.0</v>
      </c>
      <c r="D92" s="8" t="s">
        <v>32</v>
      </c>
      <c r="E92" s="8">
        <v>1.0</v>
      </c>
      <c r="F92" s="8" t="s">
        <v>12</v>
      </c>
      <c r="G92" s="9">
        <v>8.1</v>
      </c>
      <c r="H92" s="8">
        <v>40.0</v>
      </c>
      <c r="I92" s="10" t="str">
        <f t="shared" si="1"/>
        <v>Medio</v>
      </c>
      <c r="J92" s="11">
        <v>46.0</v>
      </c>
    </row>
    <row r="93" ht="15.75" customHeight="1">
      <c r="A93" s="7">
        <v>92.0</v>
      </c>
      <c r="B93" s="8" t="s">
        <v>21</v>
      </c>
      <c r="C93" s="8">
        <v>2.0</v>
      </c>
      <c r="D93" s="8" t="s">
        <v>32</v>
      </c>
      <c r="E93" s="8">
        <v>2.0</v>
      </c>
      <c r="F93" s="8" t="s">
        <v>12</v>
      </c>
      <c r="G93" s="9">
        <v>8.8</v>
      </c>
      <c r="H93" s="8">
        <v>30.0</v>
      </c>
      <c r="I93" s="10" t="str">
        <f t="shared" si="1"/>
        <v>Bajo</v>
      </c>
      <c r="J93" s="11">
        <v>48.0</v>
      </c>
    </row>
    <row r="94" ht="15.75" customHeight="1">
      <c r="A94" s="7">
        <v>93.0</v>
      </c>
      <c r="B94" s="8" t="s">
        <v>21</v>
      </c>
      <c r="C94" s="8">
        <v>2.0</v>
      </c>
      <c r="D94" s="8" t="s">
        <v>32</v>
      </c>
      <c r="E94" s="8">
        <v>1.0</v>
      </c>
      <c r="F94" s="8" t="s">
        <v>12</v>
      </c>
      <c r="G94" s="9">
        <v>8.25</v>
      </c>
      <c r="H94" s="8">
        <v>42.0</v>
      </c>
      <c r="I94" s="10" t="str">
        <f t="shared" si="1"/>
        <v>Alto</v>
      </c>
      <c r="J94" s="11">
        <v>48.0</v>
      </c>
    </row>
    <row r="95" ht="15.75" customHeight="1">
      <c r="A95" s="7">
        <v>94.0</v>
      </c>
      <c r="B95" s="8" t="s">
        <v>21</v>
      </c>
      <c r="C95" s="8">
        <v>2.0</v>
      </c>
      <c r="D95" s="8" t="s">
        <v>32</v>
      </c>
      <c r="E95" s="8">
        <v>2.0</v>
      </c>
      <c r="F95" s="8" t="s">
        <v>15</v>
      </c>
      <c r="G95" s="9">
        <v>9.64</v>
      </c>
      <c r="H95" s="8">
        <v>36.0</v>
      </c>
      <c r="I95" s="10" t="str">
        <f t="shared" si="1"/>
        <v>Medio</v>
      </c>
      <c r="J95" s="11">
        <v>44.0</v>
      </c>
    </row>
    <row r="96" ht="15.75" customHeight="1">
      <c r="A96" s="7">
        <v>95.0</v>
      </c>
      <c r="B96" s="8" t="s">
        <v>10</v>
      </c>
      <c r="C96" s="8">
        <v>2.0</v>
      </c>
      <c r="D96" s="8" t="s">
        <v>32</v>
      </c>
      <c r="E96" s="8">
        <v>2.0</v>
      </c>
      <c r="F96" s="8" t="s">
        <v>15</v>
      </c>
      <c r="G96" s="9">
        <v>8.5</v>
      </c>
      <c r="H96" s="8">
        <v>32.0</v>
      </c>
      <c r="I96" s="10" t="str">
        <f t="shared" si="1"/>
        <v>Bajo</v>
      </c>
      <c r="J96" s="11">
        <v>42.0</v>
      </c>
    </row>
    <row r="97" ht="15.75" customHeight="1">
      <c r="A97" s="7">
        <v>96.0</v>
      </c>
      <c r="B97" s="8" t="s">
        <v>10</v>
      </c>
      <c r="C97" s="8">
        <v>2.0</v>
      </c>
      <c r="D97" s="8" t="s">
        <v>32</v>
      </c>
      <c r="E97" s="8">
        <v>1.0</v>
      </c>
      <c r="F97" s="8" t="s">
        <v>12</v>
      </c>
      <c r="G97" s="9">
        <v>8.7</v>
      </c>
      <c r="H97" s="8">
        <v>34.0</v>
      </c>
      <c r="I97" s="10" t="str">
        <f t="shared" si="1"/>
        <v>Medio</v>
      </c>
      <c r="J97" s="11">
        <v>40.0</v>
      </c>
    </row>
    <row r="98" ht="15.75" customHeight="1">
      <c r="A98" s="7">
        <v>97.0</v>
      </c>
      <c r="B98" s="8" t="s">
        <v>10</v>
      </c>
      <c r="C98" s="8">
        <v>2.0</v>
      </c>
      <c r="D98" s="8" t="s">
        <v>32</v>
      </c>
      <c r="E98" s="8">
        <v>1.0</v>
      </c>
      <c r="F98" s="8" t="s">
        <v>15</v>
      </c>
      <c r="G98" s="23">
        <v>7.9</v>
      </c>
      <c r="H98" s="8">
        <v>30.0</v>
      </c>
      <c r="I98" s="10" t="str">
        <f t="shared" si="1"/>
        <v>Bajo</v>
      </c>
      <c r="J98" s="11">
        <v>40.0</v>
      </c>
    </row>
    <row r="99" ht="15.75" customHeight="1">
      <c r="A99" s="7">
        <v>98.0</v>
      </c>
      <c r="B99" s="8" t="s">
        <v>10</v>
      </c>
      <c r="C99" s="8">
        <v>2.0</v>
      </c>
      <c r="D99" s="8" t="s">
        <v>32</v>
      </c>
      <c r="E99" s="8">
        <v>2.0</v>
      </c>
      <c r="F99" s="8" t="s">
        <v>15</v>
      </c>
      <c r="G99" s="9">
        <v>9.43</v>
      </c>
      <c r="H99" s="8">
        <v>28.0</v>
      </c>
      <c r="I99" s="10" t="str">
        <f t="shared" si="1"/>
        <v>Bajo</v>
      </c>
      <c r="J99" s="11">
        <v>36.0</v>
      </c>
    </row>
    <row r="100" ht="15.75" customHeight="1">
      <c r="A100" s="7">
        <v>99.0</v>
      </c>
      <c r="B100" s="8" t="s">
        <v>21</v>
      </c>
      <c r="C100" s="8">
        <v>2.0</v>
      </c>
      <c r="D100" s="8" t="s">
        <v>32</v>
      </c>
      <c r="E100" s="8">
        <v>1.0</v>
      </c>
      <c r="F100" s="8" t="s">
        <v>15</v>
      </c>
      <c r="G100" s="9">
        <v>9.2</v>
      </c>
      <c r="H100" s="8">
        <v>24.0</v>
      </c>
      <c r="I100" s="10" t="str">
        <f t="shared" si="1"/>
        <v>Bajo</v>
      </c>
      <c r="J100" s="11">
        <v>38.0</v>
      </c>
    </row>
    <row r="101" ht="15.75" customHeight="1">
      <c r="A101" s="7">
        <v>100.0</v>
      </c>
      <c r="B101" s="8" t="s">
        <v>10</v>
      </c>
      <c r="C101" s="8">
        <v>2.0</v>
      </c>
      <c r="D101" s="8" t="s">
        <v>32</v>
      </c>
      <c r="E101" s="8">
        <v>1.0</v>
      </c>
      <c r="F101" s="8" t="s">
        <v>22</v>
      </c>
      <c r="G101" s="9">
        <v>8.4</v>
      </c>
      <c r="H101" s="8">
        <v>20.0</v>
      </c>
      <c r="I101" s="10" t="str">
        <f t="shared" si="1"/>
        <v>Bajo</v>
      </c>
      <c r="J101" s="11">
        <v>44.0</v>
      </c>
    </row>
    <row r="102" ht="15.75" customHeight="1">
      <c r="A102" s="7">
        <v>101.0</v>
      </c>
      <c r="B102" s="8" t="s">
        <v>21</v>
      </c>
      <c r="C102" s="8">
        <v>2.0</v>
      </c>
      <c r="D102" s="8" t="s">
        <v>33</v>
      </c>
      <c r="E102" s="8">
        <v>1.0</v>
      </c>
      <c r="F102" s="8" t="s">
        <v>12</v>
      </c>
      <c r="G102" s="9">
        <v>8.42</v>
      </c>
      <c r="H102" s="8">
        <v>44.0</v>
      </c>
      <c r="I102" s="10" t="str">
        <f t="shared" si="1"/>
        <v>Alto</v>
      </c>
      <c r="J102" s="11">
        <v>42.0</v>
      </c>
    </row>
    <row r="103" ht="15.75" customHeight="1">
      <c r="A103" s="7">
        <v>102.0</v>
      </c>
      <c r="B103" s="8" t="s">
        <v>10</v>
      </c>
      <c r="C103" s="8">
        <v>2.0</v>
      </c>
      <c r="D103" s="8" t="s">
        <v>33</v>
      </c>
      <c r="E103" s="8">
        <v>2.0</v>
      </c>
      <c r="F103" s="8" t="s">
        <v>12</v>
      </c>
      <c r="G103" s="9">
        <v>8.5</v>
      </c>
      <c r="H103" s="8">
        <v>42.0</v>
      </c>
      <c r="I103" s="10" t="str">
        <f t="shared" si="1"/>
        <v>Alto</v>
      </c>
      <c r="J103" s="11">
        <v>40.0</v>
      </c>
    </row>
    <row r="104" ht="15.75" customHeight="1">
      <c r="A104" s="7">
        <v>103.0</v>
      </c>
      <c r="B104" s="8" t="s">
        <v>21</v>
      </c>
      <c r="C104" s="8">
        <v>2.0</v>
      </c>
      <c r="D104" s="8" t="s">
        <v>33</v>
      </c>
      <c r="E104" s="8">
        <v>1.0</v>
      </c>
      <c r="F104" s="8" t="s">
        <v>12</v>
      </c>
      <c r="G104" s="9">
        <v>8.78</v>
      </c>
      <c r="H104" s="8">
        <v>40.0</v>
      </c>
      <c r="I104" s="10" t="str">
        <f t="shared" si="1"/>
        <v>Medio</v>
      </c>
      <c r="J104" s="11">
        <v>28.0</v>
      </c>
    </row>
    <row r="105" ht="15.75" customHeight="1">
      <c r="A105" s="7">
        <v>104.0</v>
      </c>
      <c r="B105" s="8" t="s">
        <v>10</v>
      </c>
      <c r="C105" s="8">
        <v>2.0</v>
      </c>
      <c r="D105" s="8" t="s">
        <v>33</v>
      </c>
      <c r="E105" s="8">
        <v>1.0</v>
      </c>
      <c r="F105" s="8" t="s">
        <v>31</v>
      </c>
      <c r="G105" s="9">
        <v>7.9</v>
      </c>
      <c r="H105" s="8">
        <v>34.0</v>
      </c>
      <c r="I105" s="10" t="str">
        <f t="shared" si="1"/>
        <v>Medio</v>
      </c>
      <c r="J105" s="11">
        <v>32.0</v>
      </c>
    </row>
    <row r="106" ht="15.75" customHeight="1">
      <c r="A106" s="7">
        <v>105.0</v>
      </c>
      <c r="B106" s="8" t="s">
        <v>21</v>
      </c>
      <c r="C106" s="8">
        <v>2.0</v>
      </c>
      <c r="D106" s="8" t="s">
        <v>33</v>
      </c>
      <c r="E106" s="8">
        <v>1.0</v>
      </c>
      <c r="F106" s="8" t="s">
        <v>31</v>
      </c>
      <c r="G106" s="9">
        <v>8.0</v>
      </c>
      <c r="H106" s="8">
        <v>34.0</v>
      </c>
      <c r="I106" s="10" t="str">
        <f t="shared" si="1"/>
        <v>Medio</v>
      </c>
      <c r="J106" s="11">
        <v>30.0</v>
      </c>
    </row>
    <row r="107" ht="15.75" customHeight="1">
      <c r="A107" s="7">
        <v>106.0</v>
      </c>
      <c r="B107" s="8" t="s">
        <v>21</v>
      </c>
      <c r="C107" s="8">
        <v>2.0</v>
      </c>
      <c r="D107" s="8" t="s">
        <v>33</v>
      </c>
      <c r="E107" s="8">
        <v>2.0</v>
      </c>
      <c r="F107" s="8" t="s">
        <v>15</v>
      </c>
      <c r="G107" s="9">
        <v>9.3</v>
      </c>
      <c r="H107" s="8">
        <v>32.0</v>
      </c>
      <c r="I107" s="10" t="str">
        <f t="shared" si="1"/>
        <v>Bajo</v>
      </c>
      <c r="J107" s="11">
        <v>44.0</v>
      </c>
    </row>
    <row r="108" ht="15.75" customHeight="1">
      <c r="A108" s="7">
        <v>107.0</v>
      </c>
      <c r="B108" s="8" t="s">
        <v>10</v>
      </c>
      <c r="C108" s="8">
        <v>2.0</v>
      </c>
      <c r="D108" s="8" t="s">
        <v>33</v>
      </c>
      <c r="E108" s="8">
        <v>2.0</v>
      </c>
      <c r="F108" s="8" t="s">
        <v>22</v>
      </c>
      <c r="G108" s="9">
        <v>9.38</v>
      </c>
      <c r="H108" s="8">
        <v>46.0</v>
      </c>
      <c r="I108" s="10" t="str">
        <f t="shared" si="1"/>
        <v>Alto</v>
      </c>
      <c r="J108" s="11">
        <v>42.0</v>
      </c>
    </row>
    <row r="109" ht="15.75" customHeight="1">
      <c r="A109" s="7">
        <v>108.0</v>
      </c>
      <c r="B109" s="8" t="s">
        <v>10</v>
      </c>
      <c r="C109" s="8">
        <v>2.0</v>
      </c>
      <c r="D109" s="8" t="s">
        <v>33</v>
      </c>
      <c r="E109" s="8">
        <v>1.0</v>
      </c>
      <c r="F109" s="8" t="s">
        <v>12</v>
      </c>
      <c r="G109" s="9">
        <v>9.54</v>
      </c>
      <c r="H109" s="8">
        <v>40.0</v>
      </c>
      <c r="I109" s="10" t="str">
        <f t="shared" si="1"/>
        <v>Medio</v>
      </c>
      <c r="J109" s="11">
        <v>46.0</v>
      </c>
    </row>
    <row r="110" ht="15.75" customHeight="1">
      <c r="A110" s="7">
        <v>109.0</v>
      </c>
      <c r="B110" s="8" t="s">
        <v>10</v>
      </c>
      <c r="C110" s="8">
        <v>2.0</v>
      </c>
      <c r="D110" s="8" t="s">
        <v>33</v>
      </c>
      <c r="E110" s="8">
        <v>1.0</v>
      </c>
      <c r="F110" s="8" t="s">
        <v>15</v>
      </c>
      <c r="G110" s="9">
        <v>9.5</v>
      </c>
      <c r="H110" s="8">
        <v>30.0</v>
      </c>
      <c r="I110" s="10" t="str">
        <f t="shared" si="1"/>
        <v>Bajo</v>
      </c>
      <c r="J110" s="11">
        <v>48.0</v>
      </c>
    </row>
    <row r="111" ht="15.75" customHeight="1">
      <c r="A111" s="7">
        <v>110.0</v>
      </c>
      <c r="B111" s="8" t="s">
        <v>21</v>
      </c>
      <c r="C111" s="8">
        <v>2.0</v>
      </c>
      <c r="D111" s="8" t="s">
        <v>33</v>
      </c>
      <c r="E111" s="8">
        <v>2.0</v>
      </c>
      <c r="F111" s="8" t="s">
        <v>12</v>
      </c>
      <c r="G111" s="9">
        <v>8.5</v>
      </c>
      <c r="H111" s="8">
        <v>20.0</v>
      </c>
      <c r="I111" s="10" t="str">
        <f t="shared" si="1"/>
        <v>Bajo</v>
      </c>
      <c r="J111" s="11">
        <v>44.0</v>
      </c>
    </row>
    <row r="112" ht="15.75" customHeight="1">
      <c r="A112" s="7">
        <v>111.0</v>
      </c>
      <c r="B112" s="8" t="s">
        <v>21</v>
      </c>
      <c r="C112" s="8">
        <v>2.0</v>
      </c>
      <c r="D112" s="8" t="s">
        <v>33</v>
      </c>
      <c r="E112" s="8">
        <v>1.0</v>
      </c>
      <c r="F112" s="8" t="s">
        <v>12</v>
      </c>
      <c r="G112" s="9">
        <v>9.2</v>
      </c>
      <c r="H112" s="8">
        <v>28.0</v>
      </c>
      <c r="I112" s="10" t="str">
        <f t="shared" si="1"/>
        <v>Bajo</v>
      </c>
      <c r="J112" s="11">
        <v>42.0</v>
      </c>
    </row>
    <row r="113" ht="15.75" customHeight="1">
      <c r="A113" s="7">
        <v>112.0</v>
      </c>
      <c r="B113" s="8" t="s">
        <v>10</v>
      </c>
      <c r="C113" s="8">
        <v>2.0</v>
      </c>
      <c r="D113" s="8" t="s">
        <v>33</v>
      </c>
      <c r="E113" s="8">
        <v>2.0</v>
      </c>
      <c r="F113" s="8" t="s">
        <v>12</v>
      </c>
      <c r="G113" s="9">
        <v>8.42</v>
      </c>
      <c r="H113" s="8">
        <v>24.0</v>
      </c>
      <c r="I113" s="10" t="str">
        <f t="shared" si="1"/>
        <v>Bajo</v>
      </c>
      <c r="J113" s="11">
        <v>40.0</v>
      </c>
    </row>
    <row r="114" ht="15.75" customHeight="1">
      <c r="A114" s="7">
        <v>113.0</v>
      </c>
      <c r="B114" s="8" t="s">
        <v>10</v>
      </c>
      <c r="C114" s="8">
        <v>2.0</v>
      </c>
      <c r="D114" s="8" t="s">
        <v>33</v>
      </c>
      <c r="E114" s="8">
        <v>2.0</v>
      </c>
      <c r="F114" s="8" t="s">
        <v>15</v>
      </c>
      <c r="G114" s="9">
        <v>8.2</v>
      </c>
      <c r="H114" s="8">
        <v>26.0</v>
      </c>
      <c r="I114" s="10" t="str">
        <f t="shared" si="1"/>
        <v>Bajo</v>
      </c>
      <c r="J114" s="11">
        <v>40.0</v>
      </c>
    </row>
    <row r="115" ht="15.75" customHeight="1">
      <c r="A115" s="7">
        <v>114.0</v>
      </c>
      <c r="B115" s="8" t="s">
        <v>21</v>
      </c>
      <c r="C115" s="8">
        <v>2.0</v>
      </c>
      <c r="D115" s="8" t="s">
        <v>33</v>
      </c>
      <c r="E115" s="8">
        <v>2.0</v>
      </c>
      <c r="F115" s="8" t="s">
        <v>15</v>
      </c>
      <c r="G115" s="9">
        <v>8.47</v>
      </c>
      <c r="H115" s="8">
        <v>20.0</v>
      </c>
      <c r="I115" s="10" t="str">
        <f t="shared" si="1"/>
        <v>Bajo</v>
      </c>
      <c r="J115" s="11">
        <v>42.0</v>
      </c>
    </row>
    <row r="116" ht="15.75" customHeight="1">
      <c r="A116" s="7">
        <v>115.0</v>
      </c>
      <c r="B116" s="8" t="s">
        <v>21</v>
      </c>
      <c r="C116" s="8">
        <v>2.0</v>
      </c>
      <c r="D116" s="8" t="s">
        <v>33</v>
      </c>
      <c r="E116" s="8">
        <v>1.0</v>
      </c>
      <c r="F116" s="8" t="s">
        <v>12</v>
      </c>
      <c r="G116" s="9">
        <v>8.96</v>
      </c>
      <c r="H116" s="8">
        <v>30.0</v>
      </c>
      <c r="I116" s="10" t="str">
        <f t="shared" si="1"/>
        <v>Bajo</v>
      </c>
      <c r="J116" s="11">
        <v>38.0</v>
      </c>
    </row>
    <row r="117" ht="15.75" customHeight="1">
      <c r="A117" s="7">
        <v>116.0</v>
      </c>
      <c r="B117" s="8" t="s">
        <v>21</v>
      </c>
      <c r="C117" s="8">
        <v>2.0</v>
      </c>
      <c r="D117" s="8" t="s">
        <v>33</v>
      </c>
      <c r="E117" s="8">
        <v>2.0</v>
      </c>
      <c r="F117" s="8" t="s">
        <v>15</v>
      </c>
      <c r="G117" s="9">
        <v>9.1</v>
      </c>
      <c r="H117" s="8">
        <v>36.0</v>
      </c>
      <c r="I117" s="10" t="str">
        <f t="shared" si="1"/>
        <v>Medio</v>
      </c>
      <c r="J117" s="11">
        <v>46.0</v>
      </c>
    </row>
    <row r="118" ht="15.75" customHeight="1">
      <c r="A118" s="7">
        <v>117.0</v>
      </c>
      <c r="B118" s="8" t="s">
        <v>10</v>
      </c>
      <c r="C118" s="8">
        <v>2.0</v>
      </c>
      <c r="D118" s="8" t="s">
        <v>33</v>
      </c>
      <c r="E118" s="8">
        <v>1.0</v>
      </c>
      <c r="F118" s="8" t="s">
        <v>15</v>
      </c>
      <c r="G118" s="9">
        <v>9.7</v>
      </c>
      <c r="H118" s="8">
        <v>38.0</v>
      </c>
      <c r="I118" s="10" t="str">
        <f t="shared" si="1"/>
        <v>Medio</v>
      </c>
      <c r="J118" s="11">
        <v>48.0</v>
      </c>
    </row>
    <row r="119" ht="15.75" customHeight="1">
      <c r="A119" s="7">
        <v>118.0</v>
      </c>
      <c r="B119" s="8" t="s">
        <v>10</v>
      </c>
      <c r="C119" s="8">
        <v>2.0</v>
      </c>
      <c r="D119" s="8" t="s">
        <v>33</v>
      </c>
      <c r="E119" s="8">
        <v>2.0</v>
      </c>
      <c r="F119" s="8" t="s">
        <v>15</v>
      </c>
      <c r="G119" s="9">
        <v>8.8</v>
      </c>
      <c r="H119" s="8">
        <v>40.0</v>
      </c>
      <c r="I119" s="10" t="str">
        <f t="shared" si="1"/>
        <v>Medio</v>
      </c>
      <c r="J119" s="11">
        <v>48.0</v>
      </c>
    </row>
    <row r="120" ht="15.75" customHeight="1">
      <c r="A120" s="7">
        <v>119.0</v>
      </c>
      <c r="B120" s="8" t="s">
        <v>10</v>
      </c>
      <c r="C120" s="8">
        <v>2.0</v>
      </c>
      <c r="D120" s="8" t="s">
        <v>33</v>
      </c>
      <c r="E120" s="8">
        <v>1.0</v>
      </c>
      <c r="F120" s="8" t="s">
        <v>22</v>
      </c>
      <c r="G120" s="9">
        <v>9.2</v>
      </c>
      <c r="H120" s="8">
        <v>38.0</v>
      </c>
      <c r="I120" s="10" t="str">
        <f t="shared" si="1"/>
        <v>Medio</v>
      </c>
      <c r="J120" s="11">
        <v>44.0</v>
      </c>
    </row>
    <row r="121" ht="15.75" customHeight="1">
      <c r="A121" s="7">
        <v>120.0</v>
      </c>
      <c r="B121" s="8" t="s">
        <v>21</v>
      </c>
      <c r="C121" s="8">
        <v>2.0</v>
      </c>
      <c r="D121" s="8" t="s">
        <v>33</v>
      </c>
      <c r="E121" s="8">
        <v>2.0</v>
      </c>
      <c r="F121" s="8" t="s">
        <v>12</v>
      </c>
      <c r="G121" s="9">
        <v>8.5</v>
      </c>
      <c r="H121" s="8">
        <v>40.0</v>
      </c>
      <c r="I121" s="10" t="str">
        <f t="shared" si="1"/>
        <v>Medio</v>
      </c>
      <c r="J121" s="11">
        <v>42.0</v>
      </c>
    </row>
    <row r="122" ht="15.75" customHeight="1">
      <c r="A122" s="7">
        <v>121.0</v>
      </c>
      <c r="B122" s="8" t="s">
        <v>21</v>
      </c>
      <c r="C122" s="8">
        <v>3.0</v>
      </c>
      <c r="D122" s="8" t="s">
        <v>11</v>
      </c>
      <c r="E122" s="8">
        <v>1.0</v>
      </c>
      <c r="F122" s="8" t="s">
        <v>12</v>
      </c>
      <c r="G122" s="9">
        <v>8.0</v>
      </c>
      <c r="H122" s="8">
        <v>42.0</v>
      </c>
      <c r="I122" s="10" t="str">
        <f t="shared" si="1"/>
        <v>Alto</v>
      </c>
      <c r="J122" s="11">
        <v>40.0</v>
      </c>
    </row>
    <row r="123" ht="15.75" customHeight="1">
      <c r="A123" s="7">
        <v>122.0</v>
      </c>
      <c r="B123" s="8" t="s">
        <v>21</v>
      </c>
      <c r="C123" s="8">
        <v>3.0</v>
      </c>
      <c r="D123" s="8" t="s">
        <v>11</v>
      </c>
      <c r="E123" s="8">
        <v>1.0</v>
      </c>
      <c r="F123" s="8" t="s">
        <v>12</v>
      </c>
      <c r="G123" s="9">
        <v>9.5</v>
      </c>
      <c r="H123" s="8">
        <v>32.0</v>
      </c>
      <c r="I123" s="10" t="str">
        <f t="shared" si="1"/>
        <v>Bajo</v>
      </c>
      <c r="J123" s="11">
        <v>40.0</v>
      </c>
    </row>
    <row r="124" ht="15.75" customHeight="1">
      <c r="A124" s="7">
        <v>123.0</v>
      </c>
      <c r="B124" s="8" t="s">
        <v>21</v>
      </c>
      <c r="C124" s="8">
        <v>3.0</v>
      </c>
      <c r="D124" s="8" t="s">
        <v>11</v>
      </c>
      <c r="E124" s="8">
        <v>1.0</v>
      </c>
      <c r="F124" s="8" t="s">
        <v>31</v>
      </c>
      <c r="G124" s="9">
        <v>8.4</v>
      </c>
      <c r="H124" s="8">
        <v>34.0</v>
      </c>
      <c r="I124" s="10" t="str">
        <f t="shared" si="1"/>
        <v>Medio</v>
      </c>
      <c r="J124" s="11">
        <v>42.0</v>
      </c>
    </row>
    <row r="125" ht="15.75" customHeight="1">
      <c r="A125" s="7">
        <v>124.0</v>
      </c>
      <c r="B125" s="8" t="s">
        <v>10</v>
      </c>
      <c r="C125" s="8">
        <v>3.0</v>
      </c>
      <c r="D125" s="8" t="s">
        <v>11</v>
      </c>
      <c r="E125" s="8">
        <v>2.0</v>
      </c>
      <c r="F125" s="8" t="s">
        <v>31</v>
      </c>
      <c r="G125" s="9">
        <v>9.25</v>
      </c>
      <c r="H125" s="8">
        <v>24.0</v>
      </c>
      <c r="I125" s="10" t="str">
        <f t="shared" si="1"/>
        <v>Bajo</v>
      </c>
      <c r="J125" s="11">
        <v>38.0</v>
      </c>
    </row>
    <row r="126" ht="15.75" customHeight="1">
      <c r="A126" s="7">
        <v>125.0</v>
      </c>
      <c r="B126" s="8" t="s">
        <v>10</v>
      </c>
      <c r="C126" s="8">
        <v>3.0</v>
      </c>
      <c r="D126" s="8" t="s">
        <v>11</v>
      </c>
      <c r="E126" s="8">
        <v>2.0</v>
      </c>
      <c r="F126" s="8" t="s">
        <v>15</v>
      </c>
      <c r="G126" s="9">
        <v>7.85</v>
      </c>
      <c r="H126" s="8">
        <v>20.0</v>
      </c>
      <c r="I126" s="10" t="str">
        <f t="shared" si="1"/>
        <v>Bajo</v>
      </c>
      <c r="J126" s="11">
        <v>46.0</v>
      </c>
    </row>
    <row r="127" ht="15.75" customHeight="1">
      <c r="A127" s="7">
        <v>126.0</v>
      </c>
      <c r="B127" s="8" t="s">
        <v>10</v>
      </c>
      <c r="C127" s="8">
        <v>3.0</v>
      </c>
      <c r="D127" s="8" t="s">
        <v>11</v>
      </c>
      <c r="E127" s="8">
        <v>1.0</v>
      </c>
      <c r="F127" s="8" t="s">
        <v>22</v>
      </c>
      <c r="G127" s="9">
        <v>9.04</v>
      </c>
      <c r="H127" s="8">
        <v>44.0</v>
      </c>
      <c r="I127" s="10" t="str">
        <f t="shared" si="1"/>
        <v>Alto</v>
      </c>
      <c r="J127" s="11">
        <v>48.0</v>
      </c>
    </row>
    <row r="128" ht="15.75" customHeight="1">
      <c r="A128" s="7">
        <v>127.0</v>
      </c>
      <c r="B128" s="8" t="s">
        <v>10</v>
      </c>
      <c r="C128" s="8">
        <v>3.0</v>
      </c>
      <c r="D128" s="8" t="s">
        <v>11</v>
      </c>
      <c r="E128" s="8">
        <v>1.0</v>
      </c>
      <c r="F128" s="8" t="s">
        <v>12</v>
      </c>
      <c r="G128" s="9">
        <v>9.47</v>
      </c>
      <c r="H128" s="8">
        <v>42.0</v>
      </c>
      <c r="I128" s="10" t="str">
        <f t="shared" si="1"/>
        <v>Alto</v>
      </c>
      <c r="J128" s="11">
        <v>42.0</v>
      </c>
    </row>
    <row r="129" ht="15.75" customHeight="1">
      <c r="A129" s="7">
        <v>128.0</v>
      </c>
      <c r="B129" s="8" t="s">
        <v>10</v>
      </c>
      <c r="C129" s="8">
        <v>3.0</v>
      </c>
      <c r="D129" s="8" t="s">
        <v>11</v>
      </c>
      <c r="E129" s="8">
        <v>2.0</v>
      </c>
      <c r="F129" s="8" t="s">
        <v>15</v>
      </c>
      <c r="G129" s="9">
        <v>8.45</v>
      </c>
      <c r="H129" s="8">
        <v>40.0</v>
      </c>
      <c r="I129" s="10" t="str">
        <f t="shared" si="1"/>
        <v>Medio</v>
      </c>
      <c r="J129" s="11">
        <v>44.0</v>
      </c>
    </row>
    <row r="130" ht="15.75" customHeight="1">
      <c r="A130" s="7">
        <v>129.0</v>
      </c>
      <c r="B130" s="8" t="s">
        <v>21</v>
      </c>
      <c r="C130" s="8">
        <v>3.0</v>
      </c>
      <c r="D130" s="8" t="s">
        <v>11</v>
      </c>
      <c r="E130" s="8">
        <v>1.0</v>
      </c>
      <c r="F130" s="8" t="s">
        <v>12</v>
      </c>
      <c r="G130" s="9">
        <v>8.5</v>
      </c>
      <c r="H130" s="8">
        <v>34.0</v>
      </c>
      <c r="I130" s="10" t="str">
        <f t="shared" si="1"/>
        <v>Medio</v>
      </c>
      <c r="J130" s="11">
        <v>48.0</v>
      </c>
    </row>
    <row r="131" ht="15.75" customHeight="1">
      <c r="A131" s="7">
        <v>130.0</v>
      </c>
      <c r="B131" s="8" t="s">
        <v>21</v>
      </c>
      <c r="C131" s="8">
        <v>3.0</v>
      </c>
      <c r="D131" s="8" t="s">
        <v>11</v>
      </c>
      <c r="E131" s="8">
        <v>2.0</v>
      </c>
      <c r="F131" s="8" t="s">
        <v>12</v>
      </c>
      <c r="G131" s="9">
        <v>9.4</v>
      </c>
      <c r="H131" s="8">
        <v>34.0</v>
      </c>
      <c r="I131" s="10" t="str">
        <f t="shared" si="1"/>
        <v>Medio</v>
      </c>
      <c r="J131" s="11">
        <v>44.0</v>
      </c>
    </row>
    <row r="132" ht="15.75" customHeight="1">
      <c r="A132" s="7">
        <v>131.0</v>
      </c>
      <c r="B132" s="8" t="s">
        <v>21</v>
      </c>
      <c r="C132" s="8">
        <v>3.0</v>
      </c>
      <c r="D132" s="8" t="s">
        <v>11</v>
      </c>
      <c r="E132" s="8">
        <v>2.0</v>
      </c>
      <c r="F132" s="8" t="s">
        <v>12</v>
      </c>
      <c r="G132" s="9">
        <v>9.2</v>
      </c>
      <c r="H132" s="8">
        <v>32.0</v>
      </c>
      <c r="I132" s="10" t="str">
        <f t="shared" si="1"/>
        <v>Bajo</v>
      </c>
      <c r="J132" s="11">
        <v>42.0</v>
      </c>
    </row>
    <row r="133" ht="15.75" customHeight="1">
      <c r="A133" s="7">
        <v>132.0</v>
      </c>
      <c r="B133" s="8" t="s">
        <v>21</v>
      </c>
      <c r="C133" s="8">
        <v>3.0</v>
      </c>
      <c r="D133" s="8" t="s">
        <v>11</v>
      </c>
      <c r="E133" s="8">
        <v>1.0</v>
      </c>
      <c r="F133" s="8" t="s">
        <v>15</v>
      </c>
      <c r="G133" s="9">
        <v>7.86</v>
      </c>
      <c r="H133" s="8">
        <v>46.0</v>
      </c>
      <c r="I133" s="10" t="str">
        <f t="shared" si="1"/>
        <v>Alto</v>
      </c>
      <c r="J133" s="11">
        <v>38.0</v>
      </c>
    </row>
    <row r="134" ht="15.75" customHeight="1">
      <c r="A134" s="7">
        <v>133.0</v>
      </c>
      <c r="B134" s="8" t="s">
        <v>21</v>
      </c>
      <c r="C134" s="8">
        <v>3.0</v>
      </c>
      <c r="D134" s="8" t="s">
        <v>11</v>
      </c>
      <c r="E134" s="8">
        <v>1.0</v>
      </c>
      <c r="F134" s="8" t="s">
        <v>15</v>
      </c>
      <c r="G134" s="9">
        <v>8.6</v>
      </c>
      <c r="H134" s="8">
        <v>40.0</v>
      </c>
      <c r="I134" s="10" t="str">
        <f t="shared" si="1"/>
        <v>Medio</v>
      </c>
      <c r="J134" s="11">
        <v>36.0</v>
      </c>
    </row>
    <row r="135" ht="15.75" customHeight="1">
      <c r="A135" s="7">
        <v>134.0</v>
      </c>
      <c r="B135" s="8" t="s">
        <v>10</v>
      </c>
      <c r="C135" s="8">
        <v>3.0</v>
      </c>
      <c r="D135" s="8" t="s">
        <v>11</v>
      </c>
      <c r="E135" s="8">
        <v>2.0</v>
      </c>
      <c r="F135" s="8" t="s">
        <v>12</v>
      </c>
      <c r="G135" s="9">
        <v>8.5</v>
      </c>
      <c r="H135" s="8">
        <v>30.0</v>
      </c>
      <c r="I135" s="10" t="str">
        <f t="shared" si="1"/>
        <v>Bajo</v>
      </c>
      <c r="J135" s="11">
        <v>34.0</v>
      </c>
    </row>
    <row r="136" ht="15.75" customHeight="1">
      <c r="A136" s="7">
        <v>135.0</v>
      </c>
      <c r="B136" s="8" t="s">
        <v>21</v>
      </c>
      <c r="C136" s="8">
        <v>3.0</v>
      </c>
      <c r="D136" s="8" t="s">
        <v>11</v>
      </c>
      <c r="E136" s="8">
        <v>1.0</v>
      </c>
      <c r="F136" s="8" t="s">
        <v>15</v>
      </c>
      <c r="G136" s="9">
        <v>9.18</v>
      </c>
      <c r="H136" s="8">
        <v>20.0</v>
      </c>
      <c r="I136" s="10" t="str">
        <f t="shared" si="1"/>
        <v>Bajo</v>
      </c>
      <c r="J136" s="11">
        <v>30.0</v>
      </c>
    </row>
    <row r="137" ht="15.75" customHeight="1">
      <c r="A137" s="7">
        <v>136.0</v>
      </c>
      <c r="B137" s="8" t="s">
        <v>10</v>
      </c>
      <c r="C137" s="8">
        <v>3.0</v>
      </c>
      <c r="D137" s="8" t="s">
        <v>11</v>
      </c>
      <c r="E137" s="8">
        <v>1.0</v>
      </c>
      <c r="F137" s="8" t="s">
        <v>15</v>
      </c>
      <c r="G137" s="23">
        <v>9.4</v>
      </c>
      <c r="H137" s="8">
        <v>28.0</v>
      </c>
      <c r="I137" s="10" t="str">
        <f t="shared" si="1"/>
        <v>Bajo</v>
      </c>
      <c r="J137" s="11">
        <v>28.0</v>
      </c>
    </row>
    <row r="138" ht="15.75" customHeight="1">
      <c r="A138" s="7">
        <v>137.0</v>
      </c>
      <c r="B138" s="8" t="s">
        <v>10</v>
      </c>
      <c r="C138" s="8">
        <v>3.0</v>
      </c>
      <c r="D138" s="8" t="s">
        <v>11</v>
      </c>
      <c r="E138" s="8">
        <v>1.0</v>
      </c>
      <c r="F138" s="8" t="s">
        <v>15</v>
      </c>
      <c r="G138" s="9">
        <v>8.6</v>
      </c>
      <c r="H138" s="8">
        <v>24.0</v>
      </c>
      <c r="I138" s="10" t="str">
        <f t="shared" si="1"/>
        <v>Bajo</v>
      </c>
      <c r="J138" s="11">
        <v>28.0</v>
      </c>
    </row>
    <row r="139" ht="15.75" customHeight="1">
      <c r="A139" s="7">
        <v>138.0</v>
      </c>
      <c r="B139" s="8" t="s">
        <v>21</v>
      </c>
      <c r="C139" s="8">
        <v>3.0</v>
      </c>
      <c r="D139" s="8" t="s">
        <v>11</v>
      </c>
      <c r="E139" s="8">
        <v>2.0</v>
      </c>
      <c r="F139" s="8" t="s">
        <v>22</v>
      </c>
      <c r="G139" s="9">
        <v>8.5</v>
      </c>
      <c r="H139" s="8">
        <v>26.0</v>
      </c>
      <c r="I139" s="10" t="str">
        <f t="shared" si="1"/>
        <v>Bajo</v>
      </c>
      <c r="J139" s="11">
        <v>42.0</v>
      </c>
    </row>
    <row r="140" ht="15.75" customHeight="1">
      <c r="A140" s="7">
        <v>139.0</v>
      </c>
      <c r="B140" s="8" t="s">
        <v>21</v>
      </c>
      <c r="C140" s="8">
        <v>3.0</v>
      </c>
      <c r="D140" s="8" t="s">
        <v>11</v>
      </c>
      <c r="E140" s="8">
        <v>1.0</v>
      </c>
      <c r="F140" s="8" t="s">
        <v>12</v>
      </c>
      <c r="G140" s="9">
        <v>9.45</v>
      </c>
      <c r="H140" s="8">
        <v>20.0</v>
      </c>
      <c r="I140" s="10" t="str">
        <f t="shared" si="1"/>
        <v>Bajo</v>
      </c>
      <c r="J140" s="11">
        <v>38.0</v>
      </c>
    </row>
    <row r="141" ht="15.75" customHeight="1">
      <c r="A141" s="7">
        <v>140.0</v>
      </c>
      <c r="B141" s="8" t="s">
        <v>10</v>
      </c>
      <c r="C141" s="8">
        <v>3.0</v>
      </c>
      <c r="D141" s="8" t="s">
        <v>32</v>
      </c>
      <c r="E141" s="8">
        <v>2.0</v>
      </c>
      <c r="F141" s="8" t="s">
        <v>12</v>
      </c>
      <c r="G141" s="9">
        <v>8.7</v>
      </c>
      <c r="H141" s="8">
        <v>30.0</v>
      </c>
      <c r="I141" s="10" t="str">
        <f t="shared" si="1"/>
        <v>Bajo</v>
      </c>
      <c r="J141" s="11">
        <v>46.0</v>
      </c>
    </row>
    <row r="142" ht="15.75" customHeight="1">
      <c r="A142" s="7">
        <v>141.0</v>
      </c>
      <c r="B142" s="8" t="s">
        <v>10</v>
      </c>
      <c r="C142" s="8">
        <v>3.0</v>
      </c>
      <c r="D142" s="8" t="s">
        <v>32</v>
      </c>
      <c r="E142" s="8">
        <v>2.0</v>
      </c>
      <c r="F142" s="8" t="s">
        <v>12</v>
      </c>
      <c r="G142" s="9">
        <v>9.3</v>
      </c>
      <c r="H142" s="8">
        <v>36.0</v>
      </c>
      <c r="I142" s="10" t="str">
        <f t="shared" si="1"/>
        <v>Medio</v>
      </c>
      <c r="J142" s="11">
        <v>48.0</v>
      </c>
    </row>
    <row r="143" ht="15.75" customHeight="1">
      <c r="A143" s="7">
        <v>142.0</v>
      </c>
      <c r="B143" s="8" t="s">
        <v>10</v>
      </c>
      <c r="C143" s="8">
        <v>3.0</v>
      </c>
      <c r="D143" s="8" t="s">
        <v>32</v>
      </c>
      <c r="E143" s="8">
        <v>2.0</v>
      </c>
      <c r="F143" s="8" t="s">
        <v>31</v>
      </c>
      <c r="G143" s="9">
        <v>9.0</v>
      </c>
      <c r="H143" s="8">
        <v>38.0</v>
      </c>
      <c r="I143" s="10" t="str">
        <f t="shared" si="1"/>
        <v>Medio</v>
      </c>
      <c r="J143" s="11">
        <v>48.0</v>
      </c>
    </row>
    <row r="144" ht="15.75" customHeight="1">
      <c r="A144" s="7">
        <v>143.0</v>
      </c>
      <c r="B144" s="8" t="s">
        <v>21</v>
      </c>
      <c r="C144" s="8">
        <v>3.0</v>
      </c>
      <c r="D144" s="8" t="s">
        <v>32</v>
      </c>
      <c r="E144" s="8">
        <v>2.0</v>
      </c>
      <c r="F144" s="8" t="s">
        <v>31</v>
      </c>
      <c r="G144" s="9">
        <v>9.5</v>
      </c>
      <c r="H144" s="8">
        <v>40.0</v>
      </c>
      <c r="I144" s="10" t="str">
        <f t="shared" si="1"/>
        <v>Medio</v>
      </c>
      <c r="J144" s="11">
        <v>44.0</v>
      </c>
    </row>
    <row r="145" ht="15.75" customHeight="1">
      <c r="A145" s="7">
        <v>144.0</v>
      </c>
      <c r="B145" s="8" t="s">
        <v>21</v>
      </c>
      <c r="C145" s="8">
        <v>3.0</v>
      </c>
      <c r="D145" s="8" t="s">
        <v>32</v>
      </c>
      <c r="E145" s="8">
        <v>1.0</v>
      </c>
      <c r="F145" s="8" t="s">
        <v>15</v>
      </c>
      <c r="G145" s="9">
        <v>8.5</v>
      </c>
      <c r="H145" s="8">
        <v>38.0</v>
      </c>
      <c r="I145" s="10" t="str">
        <f t="shared" si="1"/>
        <v>Medio</v>
      </c>
      <c r="J145" s="11">
        <v>42.0</v>
      </c>
    </row>
    <row r="146" ht="15.75" customHeight="1">
      <c r="A146" s="7">
        <v>145.0</v>
      </c>
      <c r="B146" s="8" t="s">
        <v>21</v>
      </c>
      <c r="C146" s="8">
        <v>3.0</v>
      </c>
      <c r="D146" s="8" t="s">
        <v>32</v>
      </c>
      <c r="E146" s="8">
        <v>1.0</v>
      </c>
      <c r="F146" s="8" t="s">
        <v>22</v>
      </c>
      <c r="G146" s="9">
        <v>8.7</v>
      </c>
      <c r="H146" s="8">
        <v>40.0</v>
      </c>
      <c r="I146" s="10" t="str">
        <f t="shared" si="1"/>
        <v>Medio</v>
      </c>
      <c r="J146" s="11">
        <v>40.0</v>
      </c>
    </row>
    <row r="147" ht="15.75" customHeight="1">
      <c r="A147" s="7">
        <v>146.0</v>
      </c>
      <c r="B147" s="8" t="s">
        <v>21</v>
      </c>
      <c r="C147" s="8">
        <v>3.0</v>
      </c>
      <c r="D147" s="8" t="s">
        <v>32</v>
      </c>
      <c r="E147" s="8">
        <v>2.0</v>
      </c>
      <c r="F147" s="8" t="s">
        <v>12</v>
      </c>
      <c r="G147" s="9">
        <v>8.5</v>
      </c>
      <c r="H147" s="8">
        <v>42.0</v>
      </c>
      <c r="I147" s="10" t="str">
        <f t="shared" si="1"/>
        <v>Alto</v>
      </c>
      <c r="J147" s="11">
        <v>40.0</v>
      </c>
    </row>
    <row r="148" ht="15.75" customHeight="1">
      <c r="A148" s="7">
        <v>147.0</v>
      </c>
      <c r="B148" s="8" t="s">
        <v>10</v>
      </c>
      <c r="C148" s="8">
        <v>3.0</v>
      </c>
      <c r="D148" s="8" t="s">
        <v>32</v>
      </c>
      <c r="E148" s="8">
        <v>1.0</v>
      </c>
      <c r="F148" s="8" t="s">
        <v>15</v>
      </c>
      <c r="G148" s="9">
        <v>8.0</v>
      </c>
      <c r="H148" s="8">
        <v>32.0</v>
      </c>
      <c r="I148" s="10" t="str">
        <f t="shared" si="1"/>
        <v>Bajo</v>
      </c>
      <c r="J148" s="11">
        <v>36.0</v>
      </c>
    </row>
    <row r="149" ht="15.75" customHeight="1">
      <c r="A149" s="7">
        <v>148.0</v>
      </c>
      <c r="B149" s="8" t="s">
        <v>10</v>
      </c>
      <c r="C149" s="8">
        <v>3.0</v>
      </c>
      <c r="D149" s="8" t="s">
        <v>32</v>
      </c>
      <c r="E149" s="8">
        <v>2.0</v>
      </c>
      <c r="F149" s="8" t="s">
        <v>12</v>
      </c>
      <c r="G149" s="9">
        <v>9.0</v>
      </c>
      <c r="H149" s="8">
        <v>34.0</v>
      </c>
      <c r="I149" s="10" t="str">
        <f t="shared" si="1"/>
        <v>Medio</v>
      </c>
      <c r="J149" s="11">
        <v>38.0</v>
      </c>
    </row>
    <row r="150" ht="15.75" customHeight="1">
      <c r="A150" s="7">
        <v>149.0</v>
      </c>
      <c r="B150" s="8" t="s">
        <v>10</v>
      </c>
      <c r="C150" s="8">
        <v>3.0</v>
      </c>
      <c r="D150" s="8" t="s">
        <v>32</v>
      </c>
      <c r="E150" s="8">
        <v>2.0</v>
      </c>
      <c r="F150" s="8" t="s">
        <v>12</v>
      </c>
      <c r="G150" s="9">
        <v>8.2</v>
      </c>
      <c r="H150" s="8">
        <v>32.0</v>
      </c>
      <c r="I150" s="10" t="str">
        <f t="shared" si="1"/>
        <v>Bajo</v>
      </c>
      <c r="J150" s="11">
        <v>44.0</v>
      </c>
    </row>
    <row r="151" ht="15.75" customHeight="1">
      <c r="A151" s="7">
        <v>150.0</v>
      </c>
      <c r="B151" s="8" t="s">
        <v>10</v>
      </c>
      <c r="C151" s="24">
        <v>3.0</v>
      </c>
      <c r="D151" s="8" t="s">
        <v>32</v>
      </c>
      <c r="E151" s="8">
        <v>1.0</v>
      </c>
      <c r="F151" s="8" t="s">
        <v>12</v>
      </c>
      <c r="G151" s="9">
        <v>8.0</v>
      </c>
      <c r="H151" s="8">
        <v>46.0</v>
      </c>
      <c r="I151" s="10" t="str">
        <f t="shared" si="1"/>
        <v>Alto</v>
      </c>
      <c r="J151" s="11">
        <v>42.0</v>
      </c>
    </row>
    <row r="152" ht="15.75" customHeight="1">
      <c r="A152" s="7">
        <v>151.0</v>
      </c>
      <c r="B152" s="8" t="s">
        <v>10</v>
      </c>
      <c r="C152" s="24">
        <v>3.0</v>
      </c>
      <c r="D152" s="8" t="s">
        <v>32</v>
      </c>
      <c r="E152" s="8">
        <v>1.0</v>
      </c>
      <c r="F152" s="8" t="s">
        <v>15</v>
      </c>
      <c r="G152" s="9">
        <v>8.5</v>
      </c>
      <c r="H152" s="8">
        <v>40.0</v>
      </c>
      <c r="I152" s="10" t="str">
        <f t="shared" si="1"/>
        <v>Medio</v>
      </c>
      <c r="J152" s="11">
        <v>40.0</v>
      </c>
    </row>
    <row r="153" ht="15.75" customHeight="1">
      <c r="A153" s="7">
        <v>152.0</v>
      </c>
      <c r="B153" s="8" t="s">
        <v>21</v>
      </c>
      <c r="C153" s="24">
        <v>3.0</v>
      </c>
      <c r="D153" s="8" t="s">
        <v>32</v>
      </c>
      <c r="E153" s="8">
        <v>2.0</v>
      </c>
      <c r="F153" s="8" t="s">
        <v>15</v>
      </c>
      <c r="G153" s="9">
        <v>8.0</v>
      </c>
      <c r="H153" s="8">
        <v>30.0</v>
      </c>
      <c r="I153" s="10" t="str">
        <f t="shared" si="1"/>
        <v>Bajo</v>
      </c>
      <c r="J153" s="11">
        <v>28.0</v>
      </c>
    </row>
    <row r="154" ht="15.75" customHeight="1">
      <c r="A154" s="7">
        <v>153.0</v>
      </c>
      <c r="B154" s="8" t="s">
        <v>21</v>
      </c>
      <c r="C154" s="24">
        <v>3.0</v>
      </c>
      <c r="D154" s="8" t="s">
        <v>32</v>
      </c>
      <c r="E154" s="8">
        <v>1.0</v>
      </c>
      <c r="F154" s="8" t="s">
        <v>12</v>
      </c>
      <c r="G154" s="9">
        <v>9.0</v>
      </c>
      <c r="H154" s="8">
        <v>20.0</v>
      </c>
      <c r="I154" s="10" t="str">
        <f t="shared" si="1"/>
        <v>Bajo</v>
      </c>
      <c r="J154" s="11">
        <v>32.0</v>
      </c>
    </row>
    <row r="155" ht="15.75" customHeight="1">
      <c r="A155" s="7">
        <v>154.0</v>
      </c>
      <c r="B155" s="8" t="s">
        <v>10</v>
      </c>
      <c r="C155" s="24">
        <v>3.0</v>
      </c>
      <c r="D155" s="8" t="s">
        <v>32</v>
      </c>
      <c r="E155" s="8">
        <v>2.0</v>
      </c>
      <c r="F155" s="8" t="s">
        <v>15</v>
      </c>
      <c r="G155" s="9">
        <v>8.34</v>
      </c>
      <c r="H155" s="8">
        <v>28.0</v>
      </c>
      <c r="I155" s="10" t="str">
        <f t="shared" si="1"/>
        <v>Bajo</v>
      </c>
      <c r="J155" s="11">
        <v>30.0</v>
      </c>
    </row>
    <row r="156" ht="15.75" customHeight="1">
      <c r="A156" s="7">
        <v>155.0</v>
      </c>
      <c r="B156" s="8" t="s">
        <v>10</v>
      </c>
      <c r="C156" s="24">
        <v>3.0</v>
      </c>
      <c r="D156" s="8" t="s">
        <v>32</v>
      </c>
      <c r="E156" s="8">
        <v>2.0</v>
      </c>
      <c r="F156" s="8" t="s">
        <v>15</v>
      </c>
      <c r="G156" s="9">
        <v>9.0</v>
      </c>
      <c r="H156" s="8">
        <v>24.0</v>
      </c>
      <c r="I156" s="10" t="str">
        <f t="shared" si="1"/>
        <v>Bajo</v>
      </c>
      <c r="J156" s="11">
        <v>44.0</v>
      </c>
    </row>
    <row r="157" ht="15.75" customHeight="1">
      <c r="A157" s="7">
        <v>156.0</v>
      </c>
      <c r="B157" s="8" t="s">
        <v>10</v>
      </c>
      <c r="C157" s="24">
        <v>3.0</v>
      </c>
      <c r="D157" s="8" t="s">
        <v>32</v>
      </c>
      <c r="E157" s="8">
        <v>2.0</v>
      </c>
      <c r="F157" s="8" t="s">
        <v>15</v>
      </c>
      <c r="G157" s="9">
        <v>9.4</v>
      </c>
      <c r="H157" s="8">
        <v>26.0</v>
      </c>
      <c r="I157" s="10" t="str">
        <f t="shared" si="1"/>
        <v>Bajo</v>
      </c>
      <c r="J157" s="11">
        <v>42.0</v>
      </c>
    </row>
    <row r="158" ht="15.75" customHeight="1">
      <c r="A158" s="7">
        <v>157.0</v>
      </c>
      <c r="B158" s="8" t="s">
        <v>21</v>
      </c>
      <c r="C158" s="24">
        <v>3.0</v>
      </c>
      <c r="D158" s="8" t="s">
        <v>32</v>
      </c>
      <c r="E158" s="8">
        <v>1.0</v>
      </c>
      <c r="F158" s="8" t="s">
        <v>22</v>
      </c>
      <c r="G158" s="9">
        <v>8.68</v>
      </c>
      <c r="H158" s="8">
        <v>20.0</v>
      </c>
      <c r="I158" s="10" t="str">
        <f t="shared" si="1"/>
        <v>Bajo</v>
      </c>
      <c r="J158" s="11">
        <v>46.0</v>
      </c>
    </row>
    <row r="159" ht="15.75" customHeight="1">
      <c r="A159" s="7">
        <v>158.0</v>
      </c>
      <c r="B159" s="8" t="s">
        <v>21</v>
      </c>
      <c r="C159" s="24">
        <v>3.0</v>
      </c>
      <c r="D159" s="8" t="s">
        <v>32</v>
      </c>
      <c r="E159" s="8">
        <v>1.0</v>
      </c>
      <c r="F159" s="8" t="s">
        <v>12</v>
      </c>
      <c r="G159" s="9">
        <v>9.0</v>
      </c>
      <c r="H159" s="8">
        <v>30.0</v>
      </c>
      <c r="I159" s="10" t="str">
        <f t="shared" si="1"/>
        <v>Bajo</v>
      </c>
      <c r="J159" s="11">
        <v>48.0</v>
      </c>
    </row>
    <row r="160" ht="15.75" customHeight="1">
      <c r="A160" s="7">
        <v>159.0</v>
      </c>
      <c r="B160" s="8" t="s">
        <v>21</v>
      </c>
      <c r="C160" s="24">
        <v>3.0</v>
      </c>
      <c r="D160" s="8" t="s">
        <v>32</v>
      </c>
      <c r="E160" s="8">
        <v>2.0</v>
      </c>
      <c r="F160" s="8" t="s">
        <v>12</v>
      </c>
      <c r="G160" s="9">
        <v>8.3</v>
      </c>
      <c r="H160" s="8">
        <v>36.0</v>
      </c>
      <c r="I160" s="10" t="str">
        <f t="shared" si="1"/>
        <v>Medio</v>
      </c>
      <c r="J160" s="11">
        <v>44.0</v>
      </c>
    </row>
    <row r="161" ht="15.75" customHeight="1">
      <c r="A161" s="7">
        <v>160.0</v>
      </c>
      <c r="B161" s="8" t="s">
        <v>21</v>
      </c>
      <c r="C161" s="24">
        <v>3.0</v>
      </c>
      <c r="D161" s="8" t="s">
        <v>32</v>
      </c>
      <c r="E161" s="8">
        <v>2.0</v>
      </c>
      <c r="F161" s="8" t="s">
        <v>12</v>
      </c>
      <c r="G161" s="9">
        <v>9.2</v>
      </c>
      <c r="H161" s="8">
        <v>38.0</v>
      </c>
      <c r="I161" s="10" t="str">
        <f t="shared" si="1"/>
        <v>Medio</v>
      </c>
      <c r="J161" s="11">
        <v>42.0</v>
      </c>
    </row>
    <row r="162" ht="15.75" customHeight="1">
      <c r="A162" s="7">
        <v>161.0</v>
      </c>
      <c r="B162" s="8" t="s">
        <v>10</v>
      </c>
      <c r="C162" s="24">
        <v>3.0</v>
      </c>
      <c r="D162" s="8" t="s">
        <v>33</v>
      </c>
      <c r="E162" s="8">
        <v>2.0</v>
      </c>
      <c r="F162" s="8" t="s">
        <v>31</v>
      </c>
      <c r="G162" s="9">
        <v>9.1</v>
      </c>
      <c r="H162" s="8">
        <v>40.0</v>
      </c>
      <c r="I162" s="10" t="str">
        <f t="shared" si="1"/>
        <v>Medio</v>
      </c>
      <c r="J162" s="11">
        <v>40.0</v>
      </c>
    </row>
    <row r="163" ht="15.75" customHeight="1">
      <c r="A163" s="7">
        <v>162.0</v>
      </c>
      <c r="B163" s="8" t="s">
        <v>10</v>
      </c>
      <c r="C163" s="24">
        <v>3.0</v>
      </c>
      <c r="D163" s="8" t="s">
        <v>33</v>
      </c>
      <c r="E163" s="8">
        <v>1.0</v>
      </c>
      <c r="F163" s="8" t="s">
        <v>31</v>
      </c>
      <c r="G163" s="9">
        <v>9.2</v>
      </c>
      <c r="H163" s="8">
        <v>38.0</v>
      </c>
      <c r="I163" s="10" t="str">
        <f t="shared" si="1"/>
        <v>Medio</v>
      </c>
      <c r="J163" s="11">
        <v>40.0</v>
      </c>
    </row>
    <row r="164" ht="15.75" customHeight="1">
      <c r="A164" s="7">
        <v>163.0</v>
      </c>
      <c r="B164" s="8" t="s">
        <v>10</v>
      </c>
      <c r="C164" s="24">
        <v>3.0</v>
      </c>
      <c r="D164" s="8" t="s">
        <v>33</v>
      </c>
      <c r="E164" s="8">
        <v>1.0</v>
      </c>
      <c r="F164" s="8" t="s">
        <v>15</v>
      </c>
      <c r="G164" s="9">
        <v>8.0</v>
      </c>
      <c r="H164" s="8">
        <v>40.0</v>
      </c>
      <c r="I164" s="10" t="str">
        <f t="shared" si="1"/>
        <v>Medio</v>
      </c>
      <c r="J164" s="11">
        <v>42.0</v>
      </c>
    </row>
    <row r="165" ht="15.75" customHeight="1">
      <c r="A165" s="7">
        <v>164.0</v>
      </c>
      <c r="B165" s="8" t="s">
        <v>10</v>
      </c>
      <c r="C165" s="24">
        <v>3.0</v>
      </c>
      <c r="D165" s="8" t="s">
        <v>33</v>
      </c>
      <c r="E165" s="8">
        <v>2.0</v>
      </c>
      <c r="F165" s="8" t="s">
        <v>22</v>
      </c>
      <c r="G165" s="9">
        <v>8.0</v>
      </c>
      <c r="H165" s="8">
        <v>42.0</v>
      </c>
      <c r="I165" s="10" t="str">
        <f t="shared" si="1"/>
        <v>Alto</v>
      </c>
      <c r="J165" s="11">
        <v>38.0</v>
      </c>
    </row>
    <row r="166" ht="15.75" customHeight="1">
      <c r="A166" s="7">
        <v>165.0</v>
      </c>
      <c r="B166" s="8" t="s">
        <v>21</v>
      </c>
      <c r="C166" s="24">
        <v>3.0</v>
      </c>
      <c r="D166" s="8" t="s">
        <v>33</v>
      </c>
      <c r="E166" s="8">
        <v>1.0</v>
      </c>
      <c r="F166" s="8" t="s">
        <v>12</v>
      </c>
      <c r="G166" s="9">
        <v>8.57</v>
      </c>
      <c r="H166" s="8">
        <v>32.0</v>
      </c>
      <c r="I166" s="10" t="str">
        <f t="shared" si="1"/>
        <v>Bajo</v>
      </c>
      <c r="J166" s="11">
        <v>46.0</v>
      </c>
    </row>
    <row r="167" ht="15.75" customHeight="1">
      <c r="A167" s="7">
        <v>166.0</v>
      </c>
      <c r="B167" s="8" t="s">
        <v>21</v>
      </c>
      <c r="C167" s="24">
        <v>3.0</v>
      </c>
      <c r="D167" s="8" t="s">
        <v>33</v>
      </c>
      <c r="E167" s="8">
        <v>2.0</v>
      </c>
      <c r="F167" s="8" t="s">
        <v>15</v>
      </c>
      <c r="G167" s="9">
        <v>9.3</v>
      </c>
      <c r="H167" s="8">
        <v>34.0</v>
      </c>
      <c r="I167" s="10" t="str">
        <f t="shared" si="1"/>
        <v>Medio</v>
      </c>
      <c r="J167" s="11">
        <v>48.0</v>
      </c>
    </row>
    <row r="168" ht="15.75" customHeight="1">
      <c r="A168" s="7">
        <v>167.0</v>
      </c>
      <c r="B168" s="8" t="s">
        <v>21</v>
      </c>
      <c r="C168" s="24">
        <v>3.0</v>
      </c>
      <c r="D168" s="8" t="s">
        <v>33</v>
      </c>
      <c r="E168" s="8">
        <v>2.0</v>
      </c>
      <c r="F168" s="8" t="s">
        <v>12</v>
      </c>
      <c r="G168" s="9">
        <v>8.0</v>
      </c>
      <c r="H168" s="8">
        <v>38.0</v>
      </c>
      <c r="I168" s="10" t="str">
        <f t="shared" si="1"/>
        <v>Medio</v>
      </c>
      <c r="J168" s="11">
        <v>48.0</v>
      </c>
    </row>
    <row r="169" ht="15.75" customHeight="1">
      <c r="A169" s="7">
        <v>168.0</v>
      </c>
      <c r="B169" s="8" t="s">
        <v>21</v>
      </c>
      <c r="C169" s="24">
        <v>3.0</v>
      </c>
      <c r="D169" s="8" t="s">
        <v>33</v>
      </c>
      <c r="E169" s="8">
        <v>2.0</v>
      </c>
      <c r="F169" s="8" t="s">
        <v>12</v>
      </c>
      <c r="G169" s="9">
        <v>8.9</v>
      </c>
      <c r="H169" s="8">
        <v>40.0</v>
      </c>
      <c r="I169" s="10" t="str">
        <f t="shared" si="1"/>
        <v>Medio</v>
      </c>
      <c r="J169" s="11">
        <v>44.0</v>
      </c>
    </row>
    <row r="170" ht="15.75" customHeight="1">
      <c r="A170" s="7">
        <v>169.0</v>
      </c>
      <c r="B170" s="8" t="s">
        <v>21</v>
      </c>
      <c r="C170" s="24">
        <v>3.0</v>
      </c>
      <c r="D170" s="8" t="s">
        <v>33</v>
      </c>
      <c r="E170" s="8">
        <v>1.0</v>
      </c>
      <c r="F170" s="8" t="s">
        <v>12</v>
      </c>
      <c r="G170" s="9">
        <v>8.3</v>
      </c>
      <c r="H170" s="8">
        <v>38.0</v>
      </c>
      <c r="I170" s="10" t="str">
        <f t="shared" si="1"/>
        <v>Medio</v>
      </c>
      <c r="J170" s="11">
        <v>42.0</v>
      </c>
    </row>
    <row r="171" ht="15.75" customHeight="1">
      <c r="A171" s="7">
        <v>170.0</v>
      </c>
      <c r="B171" s="8" t="s">
        <v>10</v>
      </c>
      <c r="C171" s="24">
        <v>3.0</v>
      </c>
      <c r="D171" s="8" t="s">
        <v>33</v>
      </c>
      <c r="E171" s="8">
        <v>2.0</v>
      </c>
      <c r="F171" s="8" t="s">
        <v>15</v>
      </c>
      <c r="G171" s="9">
        <v>7.64</v>
      </c>
      <c r="H171" s="8">
        <v>40.0</v>
      </c>
      <c r="I171" s="10" t="str">
        <f t="shared" si="1"/>
        <v>Medio</v>
      </c>
      <c r="J171" s="11">
        <v>40.0</v>
      </c>
    </row>
    <row r="172" ht="15.75" customHeight="1">
      <c r="A172" s="7">
        <v>171.0</v>
      </c>
      <c r="B172" s="8" t="s">
        <v>10</v>
      </c>
      <c r="C172" s="24">
        <v>3.0</v>
      </c>
      <c r="D172" s="8" t="s">
        <v>33</v>
      </c>
      <c r="E172" s="8">
        <v>1.0</v>
      </c>
      <c r="F172" s="8" t="s">
        <v>15</v>
      </c>
      <c r="G172" s="23">
        <v>8.5</v>
      </c>
      <c r="H172" s="8">
        <v>42.0</v>
      </c>
      <c r="I172" s="10" t="str">
        <f t="shared" si="1"/>
        <v>Alto</v>
      </c>
      <c r="J172" s="11">
        <v>40.0</v>
      </c>
    </row>
    <row r="173" ht="15.75" customHeight="1">
      <c r="A173" s="7">
        <v>172.0</v>
      </c>
      <c r="B173" s="8" t="s">
        <v>10</v>
      </c>
      <c r="C173" s="24">
        <v>3.0</v>
      </c>
      <c r="D173" s="8" t="s">
        <v>33</v>
      </c>
      <c r="E173" s="8">
        <v>1.0</v>
      </c>
      <c r="F173" s="8" t="s">
        <v>15</v>
      </c>
      <c r="G173" s="23">
        <v>8.6</v>
      </c>
      <c r="H173" s="8">
        <v>32.0</v>
      </c>
      <c r="I173" s="10" t="str">
        <f t="shared" si="1"/>
        <v>Bajo</v>
      </c>
      <c r="J173" s="11">
        <v>42.0</v>
      </c>
    </row>
    <row r="174" ht="15.75" customHeight="1">
      <c r="A174" s="7">
        <v>173.0</v>
      </c>
      <c r="B174" s="8" t="s">
        <v>10</v>
      </c>
      <c r="C174" s="24">
        <v>3.0</v>
      </c>
      <c r="D174" s="8" t="s">
        <v>33</v>
      </c>
      <c r="E174" s="8">
        <v>1.0</v>
      </c>
      <c r="F174" s="8" t="s">
        <v>12</v>
      </c>
      <c r="G174" s="9">
        <v>9.3</v>
      </c>
      <c r="H174" s="8">
        <v>34.0</v>
      </c>
      <c r="I174" s="10" t="str">
        <f t="shared" si="1"/>
        <v>Medio</v>
      </c>
      <c r="J174" s="11">
        <v>38.0</v>
      </c>
    </row>
    <row r="175" ht="15.75" customHeight="1">
      <c r="A175" s="7">
        <v>174.0</v>
      </c>
      <c r="B175" s="8" t="s">
        <v>21</v>
      </c>
      <c r="C175" s="24">
        <v>3.0</v>
      </c>
      <c r="D175" s="8" t="s">
        <v>33</v>
      </c>
      <c r="E175" s="8">
        <v>2.0</v>
      </c>
      <c r="F175" s="8" t="s">
        <v>12</v>
      </c>
      <c r="G175" s="9">
        <v>8.79</v>
      </c>
      <c r="H175" s="8">
        <v>32.0</v>
      </c>
      <c r="I175" s="10" t="str">
        <f t="shared" si="1"/>
        <v>Bajo</v>
      </c>
      <c r="J175" s="11">
        <v>46.0</v>
      </c>
    </row>
    <row r="176" ht="15.75" customHeight="1">
      <c r="A176" s="7">
        <v>175.0</v>
      </c>
      <c r="B176" s="8" t="s">
        <v>21</v>
      </c>
      <c r="C176" s="24">
        <v>3.0</v>
      </c>
      <c r="D176" s="8" t="s">
        <v>33</v>
      </c>
      <c r="E176" s="8">
        <v>1.0</v>
      </c>
      <c r="F176" s="8" t="s">
        <v>12</v>
      </c>
      <c r="G176" s="9">
        <v>9.02</v>
      </c>
      <c r="H176" s="8">
        <v>46.0</v>
      </c>
      <c r="I176" s="10" t="str">
        <f t="shared" si="1"/>
        <v>Alto</v>
      </c>
      <c r="J176" s="11">
        <v>44.0</v>
      </c>
    </row>
    <row r="177" ht="15.75" customHeight="1">
      <c r="A177" s="7">
        <v>176.0</v>
      </c>
      <c r="B177" s="8" t="s">
        <v>21</v>
      </c>
      <c r="C177" s="24">
        <v>3.0</v>
      </c>
      <c r="D177" s="8" t="s">
        <v>33</v>
      </c>
      <c r="E177" s="8">
        <v>1.0</v>
      </c>
      <c r="F177" s="8" t="s">
        <v>15</v>
      </c>
      <c r="G177" s="9">
        <v>8.25</v>
      </c>
      <c r="H177" s="8">
        <v>40.0</v>
      </c>
      <c r="I177" s="10" t="str">
        <f t="shared" si="1"/>
        <v>Medio</v>
      </c>
      <c r="J177" s="11">
        <v>42.0</v>
      </c>
    </row>
    <row r="178" ht="15.75" customHeight="1">
      <c r="A178" s="7">
        <v>177.0</v>
      </c>
      <c r="B178" s="8" t="s">
        <v>10</v>
      </c>
      <c r="C178" s="24">
        <v>3.0</v>
      </c>
      <c r="D178" s="8" t="s">
        <v>33</v>
      </c>
      <c r="E178" s="8">
        <v>1.0</v>
      </c>
      <c r="F178" s="8" t="s">
        <v>15</v>
      </c>
      <c r="G178" s="9">
        <v>8.2</v>
      </c>
      <c r="H178" s="8">
        <v>30.0</v>
      </c>
      <c r="I178" s="10" t="str">
        <f t="shared" si="1"/>
        <v>Bajo</v>
      </c>
      <c r="J178" s="11">
        <v>46.0</v>
      </c>
    </row>
    <row r="179" ht="15.75" customHeight="1">
      <c r="A179" s="7">
        <v>178.0</v>
      </c>
      <c r="B179" s="8" t="s">
        <v>10</v>
      </c>
      <c r="C179" s="24">
        <v>3.0</v>
      </c>
      <c r="D179" s="8" t="s">
        <v>33</v>
      </c>
      <c r="E179" s="8">
        <v>2.0</v>
      </c>
      <c r="F179" s="8" t="s">
        <v>12</v>
      </c>
      <c r="G179" s="9">
        <v>8.1</v>
      </c>
      <c r="H179" s="8">
        <v>20.0</v>
      </c>
      <c r="I179" s="10" t="str">
        <f t="shared" si="1"/>
        <v>Bajo</v>
      </c>
      <c r="J179" s="11">
        <v>48.0</v>
      </c>
    </row>
    <row r="180" ht="15.75" customHeight="1">
      <c r="A180" s="7">
        <v>179.0</v>
      </c>
      <c r="B180" s="8" t="s">
        <v>21</v>
      </c>
      <c r="C180" s="24">
        <v>3.0</v>
      </c>
      <c r="D180" s="8" t="s">
        <v>33</v>
      </c>
      <c r="E180" s="8">
        <v>2.0</v>
      </c>
      <c r="F180" s="8" t="s">
        <v>12</v>
      </c>
      <c r="G180" s="9">
        <v>9.0</v>
      </c>
      <c r="H180" s="8">
        <v>28.0</v>
      </c>
      <c r="I180" s="10" t="str">
        <f t="shared" si="1"/>
        <v>Bajo</v>
      </c>
      <c r="J180" s="11">
        <v>44.0</v>
      </c>
    </row>
    <row r="181" ht="15.75" customHeight="1">
      <c r="A181" s="7">
        <v>180.0</v>
      </c>
      <c r="B181" s="8" t="s">
        <v>21</v>
      </c>
      <c r="C181" s="24">
        <v>3.0</v>
      </c>
      <c r="D181" s="8" t="s">
        <v>33</v>
      </c>
      <c r="E181" s="8">
        <v>2.0</v>
      </c>
      <c r="F181" s="8" t="s">
        <v>12</v>
      </c>
      <c r="G181" s="9">
        <v>9.2</v>
      </c>
      <c r="H181" s="8">
        <v>24.0</v>
      </c>
      <c r="I181" s="10" t="str">
        <f t="shared" si="1"/>
        <v>Bajo</v>
      </c>
      <c r="J181" s="11">
        <v>42.0</v>
      </c>
    </row>
    <row r="182" ht="15.75" customHeight="1">
      <c r="A182" s="7"/>
      <c r="B182" s="8"/>
      <c r="C182" s="8"/>
      <c r="D182" s="8"/>
      <c r="E182" s="8"/>
      <c r="F182" s="8"/>
      <c r="G182" s="9"/>
      <c r="H182" s="8"/>
    </row>
    <row r="183" ht="15.75" customHeight="1">
      <c r="A183" s="7"/>
      <c r="B183" s="8"/>
      <c r="C183" s="8"/>
      <c r="D183" s="8"/>
      <c r="E183" s="8"/>
      <c r="F183" s="8"/>
      <c r="G183" s="9"/>
    </row>
    <row r="184" ht="15.75" customHeight="1">
      <c r="A184" s="7"/>
      <c r="B184" s="8"/>
      <c r="C184" s="8"/>
      <c r="D184" s="8"/>
      <c r="E184" s="8"/>
      <c r="F184" s="8"/>
      <c r="G184" s="9"/>
    </row>
    <row r="185" ht="15.75" customHeight="1">
      <c r="A185" s="7"/>
      <c r="B185" s="8"/>
      <c r="C185" s="8"/>
      <c r="D185" s="8"/>
      <c r="E185" s="8"/>
      <c r="F185" s="8"/>
      <c r="G185" s="9"/>
    </row>
    <row r="186" ht="15.75" customHeight="1">
      <c r="A186" s="7"/>
      <c r="B186" s="8"/>
      <c r="C186" s="8"/>
      <c r="D186" s="8"/>
      <c r="E186" s="8"/>
      <c r="F186" s="8"/>
      <c r="G186" s="9"/>
    </row>
    <row r="187" ht="15.75" customHeight="1">
      <c r="A187" s="7"/>
      <c r="B187" s="8"/>
      <c r="C187" s="8"/>
      <c r="D187" s="8"/>
      <c r="E187" s="8"/>
      <c r="F187" s="8"/>
      <c r="G187" s="9"/>
    </row>
    <row r="188" ht="15.75" customHeight="1">
      <c r="A188" s="7"/>
      <c r="B188" s="8"/>
      <c r="C188" s="8"/>
      <c r="D188" s="8"/>
      <c r="E188" s="8"/>
      <c r="F188" s="8"/>
      <c r="G188" s="9"/>
    </row>
    <row r="189" ht="15.75" customHeight="1">
      <c r="A189" s="7"/>
      <c r="B189" s="8"/>
      <c r="C189" s="8"/>
      <c r="D189" s="8"/>
      <c r="E189" s="8"/>
      <c r="F189" s="8"/>
      <c r="G189" s="9"/>
    </row>
    <row r="190" ht="15.75" customHeight="1">
      <c r="A190" s="7"/>
      <c r="B190" s="8"/>
      <c r="C190" s="8"/>
      <c r="D190" s="8"/>
      <c r="E190" s="8"/>
      <c r="F190" s="8"/>
      <c r="G190" s="9"/>
    </row>
    <row r="191" ht="15.75" customHeight="1">
      <c r="A191" s="7"/>
      <c r="B191" s="8"/>
      <c r="C191" s="8"/>
      <c r="D191" s="8"/>
      <c r="E191" s="8"/>
      <c r="F191" s="8"/>
      <c r="G191" s="9"/>
    </row>
    <row r="192" ht="15.75" customHeight="1">
      <c r="A192" s="7"/>
      <c r="B192" s="8"/>
      <c r="C192" s="8"/>
      <c r="D192" s="8"/>
      <c r="E192" s="8"/>
      <c r="F192" s="8"/>
      <c r="G192" s="9"/>
    </row>
    <row r="193" ht="15.75" customHeight="1">
      <c r="A193" s="7"/>
      <c r="B193" s="8"/>
      <c r="C193" s="8"/>
      <c r="D193" s="8"/>
      <c r="E193" s="8"/>
      <c r="F193" s="8"/>
      <c r="G193" s="9"/>
    </row>
    <row r="194" ht="15.75" customHeight="1">
      <c r="A194" s="7"/>
      <c r="B194" s="8"/>
      <c r="C194" s="8"/>
      <c r="D194" s="8"/>
      <c r="E194" s="8"/>
      <c r="F194" s="8"/>
      <c r="G194" s="9"/>
    </row>
    <row r="195" ht="15.75" customHeight="1">
      <c r="A195" s="7"/>
      <c r="B195" s="8"/>
      <c r="C195" s="8"/>
      <c r="D195" s="8"/>
      <c r="E195" s="8"/>
      <c r="F195" s="8"/>
      <c r="G195" s="9"/>
    </row>
    <row r="196" ht="15.75" customHeight="1">
      <c r="A196" s="7"/>
      <c r="B196" s="8"/>
      <c r="C196" s="8"/>
      <c r="D196" s="8"/>
      <c r="E196" s="8"/>
      <c r="F196" s="8"/>
      <c r="G196" s="9"/>
    </row>
    <row r="197" ht="15.75" customHeight="1">
      <c r="A197" s="7"/>
      <c r="B197" s="8"/>
      <c r="C197" s="8"/>
      <c r="D197" s="8"/>
      <c r="E197" s="8"/>
      <c r="F197" s="8"/>
      <c r="G197" s="9"/>
    </row>
    <row r="198" ht="15.75" customHeight="1">
      <c r="A198" s="7"/>
      <c r="B198" s="8"/>
      <c r="C198" s="8"/>
      <c r="D198" s="8"/>
      <c r="E198" s="8"/>
      <c r="F198" s="8"/>
      <c r="G198" s="9"/>
    </row>
    <row r="199" ht="15.75" customHeight="1">
      <c r="A199" s="7"/>
      <c r="B199" s="8"/>
      <c r="C199" s="8"/>
      <c r="D199" s="8"/>
      <c r="E199" s="8"/>
      <c r="F199" s="8"/>
      <c r="G199" s="9"/>
    </row>
    <row r="200" ht="15.75" customHeight="1">
      <c r="A200" s="7"/>
      <c r="B200" s="8"/>
      <c r="C200" s="8"/>
      <c r="D200" s="8"/>
      <c r="E200" s="8"/>
      <c r="F200" s="8"/>
      <c r="G200" s="9"/>
    </row>
    <row r="201" ht="15.75" customHeight="1">
      <c r="A201" s="7"/>
      <c r="B201" s="8"/>
      <c r="C201" s="8"/>
      <c r="D201" s="8"/>
      <c r="E201" s="8"/>
      <c r="F201" s="8"/>
      <c r="G201" s="9"/>
    </row>
    <row r="202" ht="15.75" customHeight="1">
      <c r="A202" s="7"/>
      <c r="B202" s="8"/>
      <c r="C202" s="8"/>
      <c r="D202" s="8"/>
      <c r="E202" s="8"/>
      <c r="F202" s="8"/>
      <c r="G202" s="9"/>
    </row>
    <row r="203" ht="15.75" customHeight="1">
      <c r="A203" s="7"/>
      <c r="B203" s="8"/>
      <c r="C203" s="8"/>
      <c r="D203" s="8"/>
      <c r="E203" s="8"/>
      <c r="F203" s="8"/>
      <c r="G203" s="9"/>
    </row>
    <row r="204" ht="15.75" customHeight="1">
      <c r="A204" s="7"/>
      <c r="B204" s="8"/>
      <c r="C204" s="8"/>
      <c r="D204" s="8"/>
      <c r="E204" s="8"/>
      <c r="F204" s="8"/>
      <c r="G204" s="9"/>
    </row>
    <row r="205" ht="15.75" customHeight="1">
      <c r="A205" s="7"/>
      <c r="B205" s="8"/>
      <c r="C205" s="8"/>
      <c r="D205" s="8"/>
      <c r="E205" s="8"/>
      <c r="F205" s="8"/>
      <c r="G205" s="9"/>
    </row>
    <row r="206" ht="15.75" customHeight="1">
      <c r="A206" s="7"/>
      <c r="B206" s="8"/>
      <c r="C206" s="8"/>
      <c r="D206" s="8"/>
      <c r="E206" s="8"/>
      <c r="F206" s="8"/>
      <c r="G206" s="9"/>
    </row>
    <row r="207" ht="15.75" customHeight="1">
      <c r="A207" s="7"/>
      <c r="B207" s="8"/>
      <c r="C207" s="8"/>
      <c r="D207" s="8"/>
      <c r="E207" s="8"/>
      <c r="F207" s="8"/>
      <c r="G207" s="9"/>
    </row>
    <row r="208" ht="15.75" customHeight="1">
      <c r="A208" s="7"/>
      <c r="B208" s="8"/>
      <c r="C208" s="8"/>
      <c r="D208" s="8"/>
      <c r="E208" s="8"/>
      <c r="F208" s="8"/>
      <c r="G208" s="9"/>
    </row>
    <row r="209" ht="15.75" customHeight="1">
      <c r="A209" s="7"/>
      <c r="B209" s="8"/>
      <c r="C209" s="8"/>
      <c r="D209" s="8"/>
      <c r="E209" s="8"/>
      <c r="F209" s="8"/>
      <c r="G209" s="9"/>
    </row>
    <row r="210" ht="15.75" customHeight="1">
      <c r="A210" s="7"/>
      <c r="B210" s="8"/>
      <c r="C210" s="8"/>
      <c r="D210" s="8"/>
      <c r="E210" s="8"/>
      <c r="F210" s="8"/>
      <c r="G210" s="9"/>
    </row>
    <row r="211" ht="15.75" customHeight="1">
      <c r="A211" s="7"/>
      <c r="B211" s="8"/>
      <c r="C211" s="8"/>
      <c r="D211" s="8"/>
      <c r="E211" s="8"/>
      <c r="F211" s="8"/>
      <c r="G211" s="9"/>
    </row>
    <row r="212" ht="15.75" customHeight="1">
      <c r="A212" s="7"/>
      <c r="B212" s="8"/>
      <c r="C212" s="8"/>
      <c r="D212" s="8"/>
      <c r="E212" s="8"/>
      <c r="F212" s="8"/>
      <c r="G212" s="9"/>
    </row>
    <row r="213" ht="15.75" customHeight="1">
      <c r="A213" s="7"/>
      <c r="B213" s="8"/>
      <c r="C213" s="8"/>
      <c r="D213" s="8"/>
      <c r="E213" s="8"/>
      <c r="F213" s="8"/>
      <c r="G213" s="9"/>
    </row>
    <row r="214" ht="15.75" customHeight="1">
      <c r="A214" s="7"/>
      <c r="B214" s="8"/>
      <c r="C214" s="8"/>
      <c r="D214" s="8"/>
      <c r="E214" s="8"/>
      <c r="F214" s="8"/>
      <c r="G214" s="9"/>
    </row>
    <row r="215" ht="15.75" customHeight="1">
      <c r="A215" s="7"/>
      <c r="B215" s="8"/>
      <c r="C215" s="8"/>
      <c r="D215" s="8"/>
      <c r="E215" s="8"/>
      <c r="F215" s="8"/>
      <c r="G215" s="9"/>
    </row>
    <row r="216" ht="15.75" customHeight="1">
      <c r="A216" s="7"/>
      <c r="B216" s="8"/>
      <c r="C216" s="8"/>
      <c r="D216" s="8"/>
      <c r="E216" s="8"/>
      <c r="F216" s="8"/>
      <c r="G216" s="9"/>
    </row>
    <row r="217" ht="15.75" customHeight="1">
      <c r="A217" s="7"/>
      <c r="B217" s="8"/>
      <c r="C217" s="8"/>
      <c r="D217" s="8"/>
      <c r="E217" s="8"/>
      <c r="F217" s="8"/>
      <c r="G217" s="9"/>
    </row>
    <row r="218" ht="15.75" customHeight="1">
      <c r="A218" s="7"/>
      <c r="B218" s="8"/>
      <c r="C218" s="8"/>
      <c r="D218" s="8"/>
      <c r="E218" s="8"/>
      <c r="F218" s="8"/>
      <c r="G218" s="9"/>
    </row>
    <row r="219" ht="15.75" customHeight="1">
      <c r="A219" s="7"/>
      <c r="B219" s="8"/>
      <c r="C219" s="8"/>
      <c r="D219" s="8"/>
      <c r="E219" s="8"/>
      <c r="F219" s="8"/>
      <c r="G219" s="9"/>
    </row>
    <row r="220" ht="15.75" customHeight="1">
      <c r="A220" s="7"/>
      <c r="B220" s="8"/>
      <c r="C220" s="8"/>
      <c r="D220" s="8"/>
      <c r="E220" s="8"/>
      <c r="F220" s="8"/>
      <c r="G220" s="9"/>
    </row>
    <row r="221" ht="15.75" customHeight="1">
      <c r="A221" s="7"/>
      <c r="B221" s="8"/>
      <c r="C221" s="8"/>
      <c r="D221" s="8"/>
      <c r="E221" s="8"/>
      <c r="F221" s="8"/>
      <c r="G221" s="9"/>
    </row>
    <row r="222" ht="15.75" customHeight="1">
      <c r="A222" s="7"/>
      <c r="B222" s="8"/>
      <c r="C222" s="8"/>
      <c r="D222" s="8"/>
      <c r="E222" s="8"/>
      <c r="F222" s="8"/>
      <c r="G222" s="9"/>
    </row>
    <row r="223" ht="15.75" customHeight="1">
      <c r="A223" s="7"/>
      <c r="B223" s="8"/>
      <c r="C223" s="8"/>
      <c r="D223" s="8"/>
      <c r="E223" s="8"/>
      <c r="F223" s="8"/>
      <c r="G223" s="9"/>
    </row>
    <row r="224" ht="15.75" customHeight="1">
      <c r="A224" s="7"/>
      <c r="B224" s="8"/>
      <c r="C224" s="8"/>
      <c r="D224" s="8"/>
      <c r="E224" s="8"/>
      <c r="F224" s="8"/>
      <c r="G224" s="9"/>
    </row>
    <row r="225" ht="15.75" customHeight="1">
      <c r="A225" s="7"/>
      <c r="B225" s="8"/>
      <c r="C225" s="8"/>
      <c r="D225" s="8"/>
      <c r="E225" s="8"/>
      <c r="F225" s="8"/>
      <c r="G225" s="9"/>
    </row>
    <row r="226" ht="15.75" customHeight="1">
      <c r="A226" s="7"/>
      <c r="B226" s="8"/>
      <c r="C226" s="8"/>
      <c r="D226" s="8"/>
      <c r="E226" s="8"/>
      <c r="F226" s="8"/>
      <c r="G226" s="9"/>
    </row>
    <row r="227" ht="15.75" customHeight="1">
      <c r="A227" s="7"/>
      <c r="B227" s="8"/>
      <c r="C227" s="8"/>
      <c r="D227" s="8"/>
      <c r="E227" s="8"/>
      <c r="F227" s="8"/>
      <c r="G227" s="9"/>
    </row>
    <row r="228" ht="15.75" customHeight="1">
      <c r="A228" s="7"/>
      <c r="B228" s="8"/>
      <c r="C228" s="8"/>
      <c r="D228" s="8"/>
      <c r="E228" s="8"/>
      <c r="F228" s="8"/>
      <c r="G228" s="9"/>
    </row>
    <row r="229" ht="15.75" customHeight="1">
      <c r="A229" s="7"/>
      <c r="B229" s="8"/>
      <c r="C229" s="8"/>
      <c r="D229" s="8"/>
      <c r="E229" s="8"/>
      <c r="F229" s="8"/>
      <c r="G229" s="9"/>
    </row>
    <row r="230" ht="15.75" customHeight="1">
      <c r="A230" s="7"/>
      <c r="B230" s="8"/>
      <c r="C230" s="8"/>
      <c r="D230" s="8"/>
      <c r="E230" s="8"/>
      <c r="F230" s="8"/>
      <c r="G230" s="9"/>
    </row>
    <row r="231" ht="15.75" customHeight="1">
      <c r="A231" s="7"/>
      <c r="B231" s="8"/>
      <c r="C231" s="8"/>
      <c r="D231" s="8"/>
      <c r="E231" s="8"/>
      <c r="F231" s="8"/>
      <c r="G231" s="9"/>
    </row>
    <row r="232" ht="15.75" customHeight="1">
      <c r="A232" s="7"/>
      <c r="B232" s="8"/>
      <c r="C232" s="8"/>
      <c r="D232" s="8"/>
      <c r="E232" s="8"/>
      <c r="F232" s="8"/>
      <c r="G232" s="9"/>
    </row>
    <row r="233" ht="15.75" customHeight="1">
      <c r="A233" s="7"/>
      <c r="B233" s="8"/>
      <c r="C233" s="8"/>
      <c r="D233" s="8"/>
      <c r="E233" s="8"/>
      <c r="F233" s="8"/>
      <c r="G233" s="9"/>
    </row>
    <row r="234" ht="15.75" customHeight="1">
      <c r="A234" s="7"/>
      <c r="B234" s="8"/>
      <c r="C234" s="8"/>
      <c r="D234" s="8"/>
      <c r="E234" s="8"/>
      <c r="F234" s="8"/>
      <c r="G234" s="9"/>
    </row>
    <row r="235" ht="15.75" customHeight="1">
      <c r="A235" s="7"/>
      <c r="B235" s="8"/>
      <c r="C235" s="8"/>
      <c r="D235" s="8"/>
      <c r="E235" s="8"/>
      <c r="F235" s="8"/>
      <c r="G235" s="9"/>
    </row>
    <row r="236" ht="15.75" customHeight="1">
      <c r="A236" s="7"/>
      <c r="B236" s="8"/>
      <c r="C236" s="8"/>
      <c r="D236" s="8"/>
      <c r="E236" s="8"/>
      <c r="F236" s="8"/>
      <c r="G236" s="9"/>
    </row>
    <row r="237" ht="15.75" customHeight="1">
      <c r="A237" s="7"/>
      <c r="B237" s="8"/>
      <c r="C237" s="8"/>
      <c r="D237" s="8"/>
      <c r="E237" s="8"/>
      <c r="F237" s="8"/>
      <c r="G237" s="9"/>
    </row>
    <row r="238" ht="15.75" customHeight="1">
      <c r="A238" s="7"/>
      <c r="B238" s="8"/>
      <c r="C238" s="8"/>
      <c r="D238" s="8"/>
      <c r="E238" s="8"/>
      <c r="F238" s="8"/>
      <c r="G238" s="9"/>
    </row>
    <row r="239" ht="15.75" customHeight="1">
      <c r="A239" s="7"/>
      <c r="B239" s="8"/>
      <c r="C239" s="8"/>
      <c r="D239" s="8"/>
      <c r="E239" s="8"/>
      <c r="F239" s="8"/>
      <c r="G239" s="9"/>
    </row>
    <row r="240" ht="15.75" customHeight="1">
      <c r="A240" s="7"/>
      <c r="B240" s="8"/>
      <c r="C240" s="8"/>
      <c r="D240" s="8"/>
      <c r="E240" s="8"/>
      <c r="F240" s="8"/>
      <c r="G240" s="9"/>
    </row>
    <row r="241" ht="15.75" customHeight="1">
      <c r="A241" s="7"/>
      <c r="B241" s="8"/>
      <c r="C241" s="8"/>
      <c r="D241" s="8"/>
      <c r="E241" s="8"/>
      <c r="F241" s="8"/>
      <c r="G241" s="9"/>
    </row>
    <row r="242" ht="15.75" customHeight="1">
      <c r="A242" s="7"/>
      <c r="B242" s="8"/>
      <c r="C242" s="8"/>
      <c r="D242" s="8"/>
      <c r="E242" s="8"/>
      <c r="F242" s="8"/>
      <c r="G242" s="9"/>
    </row>
    <row r="243" ht="15.75" customHeight="1">
      <c r="A243" s="7"/>
      <c r="B243" s="8"/>
      <c r="C243" s="8"/>
      <c r="D243" s="8"/>
      <c r="E243" s="8"/>
      <c r="F243" s="8"/>
      <c r="G243" s="9"/>
    </row>
    <row r="244" ht="15.75" customHeight="1">
      <c r="A244" s="7"/>
      <c r="B244" s="8"/>
      <c r="C244" s="8"/>
      <c r="D244" s="8"/>
      <c r="E244" s="8"/>
      <c r="F244" s="8"/>
      <c r="G244" s="9"/>
    </row>
    <row r="245" ht="15.75" customHeight="1">
      <c r="A245" s="7"/>
      <c r="B245" s="8"/>
      <c r="C245" s="8"/>
      <c r="D245" s="8"/>
      <c r="E245" s="8"/>
      <c r="F245" s="8"/>
      <c r="G245" s="9"/>
    </row>
    <row r="246" ht="15.75" customHeight="1">
      <c r="A246" s="7"/>
      <c r="B246" s="8"/>
      <c r="C246" s="8"/>
      <c r="D246" s="8"/>
      <c r="E246" s="8"/>
      <c r="F246" s="8"/>
      <c r="G246" s="9"/>
    </row>
    <row r="247" ht="15.75" customHeight="1">
      <c r="A247" s="7"/>
      <c r="B247" s="8"/>
      <c r="C247" s="8"/>
      <c r="D247" s="8"/>
      <c r="E247" s="8"/>
      <c r="F247" s="8"/>
      <c r="G247" s="9"/>
    </row>
    <row r="248" ht="15.75" customHeight="1">
      <c r="A248" s="7"/>
      <c r="B248" s="8"/>
      <c r="C248" s="8"/>
      <c r="D248" s="8"/>
      <c r="E248" s="8"/>
      <c r="F248" s="8"/>
      <c r="G248" s="9"/>
    </row>
    <row r="249" ht="15.75" customHeight="1">
      <c r="A249" s="7"/>
      <c r="B249" s="8"/>
      <c r="C249" s="8"/>
      <c r="D249" s="8"/>
      <c r="E249" s="8"/>
      <c r="F249" s="8"/>
      <c r="G249" s="9"/>
    </row>
    <row r="250" ht="15.75" customHeight="1">
      <c r="A250" s="7"/>
      <c r="B250" s="8"/>
      <c r="C250" s="8"/>
      <c r="D250" s="8"/>
      <c r="E250" s="8"/>
      <c r="F250" s="8"/>
      <c r="G250" s="9"/>
    </row>
    <row r="251" ht="15.75" customHeight="1">
      <c r="A251" s="7"/>
      <c r="B251" s="8"/>
      <c r="C251" s="8"/>
      <c r="D251" s="8"/>
      <c r="E251" s="8"/>
      <c r="F251" s="8"/>
      <c r="G251" s="9"/>
    </row>
    <row r="252" ht="15.75" customHeight="1">
      <c r="A252" s="7"/>
      <c r="B252" s="8"/>
      <c r="C252" s="8"/>
      <c r="D252" s="8"/>
      <c r="E252" s="8"/>
      <c r="F252" s="8"/>
      <c r="G252" s="9"/>
    </row>
    <row r="253" ht="15.75" customHeight="1">
      <c r="A253" s="7"/>
      <c r="B253" s="8"/>
      <c r="C253" s="8"/>
      <c r="D253" s="8"/>
      <c r="E253" s="8"/>
      <c r="F253" s="8"/>
      <c r="G253" s="9"/>
    </row>
    <row r="254" ht="15.75" customHeight="1">
      <c r="A254" s="7"/>
      <c r="B254" s="8"/>
      <c r="C254" s="8"/>
      <c r="D254" s="8"/>
      <c r="E254" s="8"/>
      <c r="F254" s="8"/>
      <c r="G254" s="9"/>
    </row>
    <row r="255" ht="15.75" customHeight="1">
      <c r="A255" s="7"/>
      <c r="B255" s="8"/>
      <c r="C255" s="8"/>
      <c r="D255" s="8"/>
      <c r="E255" s="8"/>
      <c r="F255" s="8"/>
      <c r="G255" s="9"/>
    </row>
    <row r="256" ht="15.75" customHeight="1">
      <c r="A256" s="7"/>
      <c r="B256" s="8"/>
      <c r="C256" s="8"/>
      <c r="D256" s="8"/>
      <c r="E256" s="8"/>
      <c r="F256" s="8"/>
      <c r="G256" s="9"/>
    </row>
    <row r="257" ht="15.75" customHeight="1">
      <c r="A257" s="7"/>
      <c r="B257" s="8"/>
      <c r="C257" s="8"/>
      <c r="D257" s="8"/>
      <c r="E257" s="8"/>
      <c r="F257" s="8"/>
      <c r="G257" s="9"/>
    </row>
    <row r="258" ht="15.75" customHeight="1">
      <c r="A258" s="7"/>
      <c r="B258" s="8"/>
      <c r="C258" s="8"/>
      <c r="D258" s="8"/>
      <c r="E258" s="8"/>
      <c r="F258" s="8"/>
      <c r="G258" s="9"/>
    </row>
    <row r="259" ht="15.75" customHeight="1">
      <c r="A259" s="7"/>
      <c r="B259" s="8"/>
      <c r="C259" s="8"/>
      <c r="D259" s="8"/>
      <c r="E259" s="8"/>
      <c r="F259" s="8"/>
      <c r="G259" s="9"/>
    </row>
    <row r="260" ht="15.75" customHeight="1">
      <c r="A260" s="7"/>
      <c r="B260" s="8"/>
      <c r="C260" s="8"/>
      <c r="D260" s="8"/>
      <c r="E260" s="8"/>
      <c r="F260" s="8"/>
      <c r="G260" s="9"/>
    </row>
    <row r="261" ht="15.75" customHeight="1">
      <c r="A261" s="7"/>
      <c r="B261" s="8"/>
      <c r="C261" s="8"/>
      <c r="D261" s="8"/>
      <c r="E261" s="8"/>
      <c r="F261" s="8"/>
      <c r="G261" s="9"/>
    </row>
    <row r="262" ht="15.75" customHeight="1">
      <c r="A262" s="7"/>
      <c r="B262" s="8"/>
      <c r="C262" s="8"/>
      <c r="D262" s="8"/>
      <c r="E262" s="8"/>
      <c r="F262" s="8"/>
      <c r="G262" s="9"/>
    </row>
    <row r="263" ht="15.75" customHeight="1">
      <c r="A263" s="7"/>
      <c r="B263" s="8"/>
      <c r="C263" s="8"/>
      <c r="D263" s="8"/>
      <c r="E263" s="8"/>
      <c r="F263" s="8"/>
      <c r="G263" s="9"/>
    </row>
    <row r="264" ht="15.75" customHeight="1">
      <c r="A264" s="7"/>
      <c r="B264" s="8"/>
      <c r="C264" s="8"/>
      <c r="D264" s="8"/>
      <c r="E264" s="8"/>
      <c r="F264" s="8"/>
      <c r="G264" s="9"/>
    </row>
    <row r="265" ht="15.75" customHeight="1">
      <c r="A265" s="7"/>
      <c r="B265" s="8"/>
      <c r="C265" s="8"/>
      <c r="D265" s="8"/>
      <c r="E265" s="8"/>
      <c r="F265" s="8"/>
      <c r="G265" s="9"/>
    </row>
    <row r="266" ht="15.75" customHeight="1">
      <c r="A266" s="7"/>
      <c r="B266" s="8"/>
      <c r="C266" s="8"/>
      <c r="D266" s="8"/>
      <c r="E266" s="8"/>
      <c r="F266" s="8"/>
      <c r="G266" s="9"/>
    </row>
    <row r="267" ht="15.75" customHeight="1">
      <c r="A267" s="7"/>
      <c r="B267" s="8"/>
      <c r="C267" s="8"/>
      <c r="D267" s="8"/>
      <c r="E267" s="8"/>
      <c r="F267" s="8"/>
      <c r="G267" s="9"/>
    </row>
    <row r="268" ht="15.75" customHeight="1">
      <c r="A268" s="7"/>
      <c r="B268" s="8"/>
      <c r="C268" s="8"/>
      <c r="D268" s="8"/>
      <c r="E268" s="8"/>
      <c r="F268" s="8"/>
      <c r="G268" s="9"/>
    </row>
    <row r="269" ht="15.75" customHeight="1">
      <c r="A269" s="7"/>
      <c r="B269" s="8"/>
      <c r="C269" s="8"/>
      <c r="D269" s="8"/>
      <c r="E269" s="8"/>
      <c r="F269" s="8"/>
      <c r="G269" s="9"/>
    </row>
    <row r="270" ht="15.75" customHeight="1">
      <c r="A270" s="7"/>
      <c r="B270" s="8"/>
      <c r="C270" s="8"/>
      <c r="D270" s="8"/>
      <c r="E270" s="8"/>
      <c r="F270" s="8"/>
      <c r="G270" s="9"/>
    </row>
    <row r="271" ht="15.75" customHeight="1">
      <c r="A271" s="7"/>
      <c r="B271" s="8"/>
      <c r="C271" s="8"/>
      <c r="D271" s="8"/>
      <c r="E271" s="8"/>
      <c r="F271" s="8"/>
      <c r="G271" s="9"/>
    </row>
    <row r="272" ht="15.75" customHeight="1">
      <c r="A272" s="7"/>
      <c r="B272" s="8"/>
      <c r="C272" s="8"/>
      <c r="D272" s="8"/>
      <c r="E272" s="8"/>
      <c r="F272" s="8"/>
      <c r="G272" s="9"/>
    </row>
    <row r="273" ht="15.75" customHeight="1">
      <c r="A273" s="7"/>
      <c r="B273" s="8"/>
      <c r="C273" s="8"/>
      <c r="D273" s="8"/>
      <c r="E273" s="8"/>
      <c r="F273" s="8"/>
      <c r="G273" s="9"/>
    </row>
    <row r="274" ht="15.75" customHeight="1">
      <c r="A274" s="7"/>
      <c r="B274" s="8"/>
      <c r="C274" s="8"/>
      <c r="D274" s="8"/>
      <c r="E274" s="8"/>
      <c r="F274" s="8"/>
      <c r="G274" s="9"/>
    </row>
    <row r="275" ht="15.75" customHeight="1">
      <c r="A275" s="7"/>
      <c r="B275" s="8"/>
      <c r="C275" s="8"/>
      <c r="D275" s="8"/>
      <c r="E275" s="8"/>
      <c r="F275" s="8"/>
      <c r="G275" s="8"/>
    </row>
    <row r="276" ht="15.75" customHeight="1">
      <c r="A276" s="7"/>
      <c r="B276" s="8"/>
      <c r="C276" s="8"/>
      <c r="D276" s="8"/>
      <c r="E276" s="8"/>
      <c r="F276" s="8"/>
      <c r="G276" s="8"/>
    </row>
    <row r="277" ht="15.75" customHeight="1">
      <c r="A277" s="7"/>
      <c r="B277" s="8"/>
      <c r="C277" s="8"/>
      <c r="D277" s="8"/>
      <c r="E277" s="8"/>
      <c r="F277" s="8"/>
      <c r="G277" s="8"/>
    </row>
    <row r="278" ht="15.75" customHeight="1">
      <c r="A278" s="7"/>
      <c r="B278" s="8"/>
      <c r="C278" s="8"/>
      <c r="D278" s="8"/>
      <c r="E278" s="8"/>
      <c r="F278" s="8"/>
      <c r="G278" s="8"/>
    </row>
    <row r="279" ht="15.75" customHeight="1">
      <c r="A279" s="7"/>
      <c r="B279" s="8"/>
      <c r="C279" s="8"/>
      <c r="D279" s="8"/>
      <c r="E279" s="8"/>
      <c r="F279" s="8"/>
      <c r="G279" s="8"/>
    </row>
    <row r="280" ht="15.75" customHeight="1">
      <c r="A280" s="7"/>
      <c r="B280" s="8"/>
      <c r="C280" s="8"/>
      <c r="D280" s="8"/>
      <c r="E280" s="8"/>
      <c r="F280" s="8"/>
      <c r="G280" s="8"/>
    </row>
    <row r="281" ht="15.75" customHeight="1">
      <c r="A281" s="7"/>
      <c r="B281" s="8"/>
      <c r="C281" s="8"/>
      <c r="D281" s="8"/>
      <c r="E281" s="8"/>
      <c r="F281" s="8"/>
      <c r="G281" s="8"/>
    </row>
    <row r="282" ht="15.75" customHeight="1">
      <c r="A282" s="7"/>
      <c r="B282" s="8"/>
      <c r="C282" s="8"/>
      <c r="D282" s="8"/>
      <c r="E282" s="8"/>
      <c r="F282" s="8"/>
      <c r="G282" s="8"/>
    </row>
    <row r="283" ht="15.75" customHeight="1">
      <c r="A283" s="7"/>
      <c r="B283" s="8"/>
      <c r="C283" s="8"/>
      <c r="D283" s="8"/>
      <c r="E283" s="8"/>
      <c r="F283" s="8"/>
      <c r="G283" s="8"/>
    </row>
    <row r="284" ht="15.75" customHeight="1">
      <c r="A284" s="7"/>
      <c r="B284" s="8"/>
      <c r="C284" s="8"/>
      <c r="D284" s="8"/>
      <c r="E284" s="8"/>
      <c r="F284" s="8"/>
      <c r="G284" s="8"/>
    </row>
    <row r="285" ht="15.75" customHeight="1">
      <c r="A285" s="7"/>
      <c r="B285" s="8"/>
      <c r="C285" s="8"/>
      <c r="D285" s="8"/>
      <c r="E285" s="8"/>
      <c r="F285" s="8"/>
      <c r="G285" s="8"/>
    </row>
    <row r="286" ht="15.75" customHeight="1">
      <c r="A286" s="7"/>
      <c r="B286" s="8"/>
      <c r="C286" s="8"/>
      <c r="D286" s="8"/>
      <c r="E286" s="8"/>
      <c r="F286" s="8"/>
      <c r="G286" s="8"/>
    </row>
    <row r="287" ht="15.75" customHeight="1">
      <c r="A287" s="7"/>
      <c r="B287" s="8"/>
      <c r="C287" s="8"/>
      <c r="D287" s="8"/>
      <c r="E287" s="8"/>
      <c r="F287" s="8"/>
      <c r="G287" s="8"/>
    </row>
    <row r="288" ht="15.75" customHeight="1">
      <c r="A288" s="7"/>
      <c r="B288" s="8"/>
      <c r="C288" s="8"/>
      <c r="D288" s="8"/>
      <c r="E288" s="8"/>
      <c r="F288" s="8"/>
      <c r="G288" s="8"/>
    </row>
    <row r="289" ht="15.75" customHeight="1">
      <c r="A289" s="7"/>
      <c r="B289" s="8"/>
      <c r="C289" s="8"/>
      <c r="D289" s="8"/>
      <c r="E289" s="8"/>
      <c r="F289" s="8"/>
      <c r="G289" s="8"/>
    </row>
    <row r="290" ht="15.75" customHeight="1">
      <c r="A290" s="7"/>
      <c r="B290" s="8"/>
      <c r="C290" s="8"/>
      <c r="D290" s="8"/>
      <c r="E290" s="8"/>
      <c r="F290" s="8"/>
      <c r="G290" s="8"/>
    </row>
    <row r="291" ht="15.75" customHeight="1">
      <c r="A291" s="7"/>
      <c r="B291" s="8"/>
      <c r="C291" s="8"/>
      <c r="D291" s="8"/>
      <c r="E291" s="8"/>
      <c r="F291" s="8"/>
      <c r="G291" s="8"/>
    </row>
    <row r="292" ht="15.75" customHeight="1">
      <c r="A292" s="7"/>
      <c r="B292" s="8"/>
      <c r="C292" s="8"/>
      <c r="D292" s="8"/>
      <c r="E292" s="8"/>
      <c r="F292" s="8"/>
      <c r="G292" s="8"/>
    </row>
    <row r="293" ht="15.75" customHeight="1">
      <c r="A293" s="7"/>
      <c r="B293" s="8"/>
      <c r="C293" s="8"/>
      <c r="D293" s="8"/>
      <c r="E293" s="8"/>
      <c r="F293" s="8"/>
      <c r="G293" s="8"/>
    </row>
    <row r="294" ht="15.75" customHeight="1">
      <c r="A294" s="7"/>
      <c r="B294" s="8"/>
      <c r="C294" s="8"/>
      <c r="D294" s="8"/>
      <c r="E294" s="8"/>
      <c r="F294" s="8"/>
      <c r="G294" s="8"/>
    </row>
    <row r="295" ht="15.75" customHeight="1">
      <c r="A295" s="7"/>
      <c r="B295" s="8"/>
      <c r="C295" s="8"/>
      <c r="D295" s="8"/>
      <c r="E295" s="8"/>
      <c r="F295" s="8"/>
      <c r="G295" s="8"/>
    </row>
    <row r="296" ht="15.75" customHeight="1">
      <c r="A296" s="7"/>
      <c r="B296" s="8"/>
      <c r="C296" s="8"/>
      <c r="D296" s="8"/>
      <c r="E296" s="8"/>
      <c r="F296" s="8"/>
      <c r="G296" s="8"/>
    </row>
    <row r="297" ht="15.75" customHeight="1">
      <c r="A297" s="7"/>
      <c r="B297" s="8"/>
      <c r="C297" s="8"/>
      <c r="D297" s="8"/>
      <c r="E297" s="8"/>
      <c r="F297" s="8"/>
      <c r="G297" s="8"/>
    </row>
    <row r="298" ht="15.75" customHeight="1">
      <c r="A298" s="7"/>
      <c r="B298" s="8"/>
      <c r="C298" s="8"/>
      <c r="D298" s="8"/>
      <c r="E298" s="8"/>
      <c r="F298" s="8"/>
      <c r="G298" s="8"/>
    </row>
    <row r="299" ht="15.75" customHeight="1">
      <c r="A299" s="7"/>
      <c r="B299" s="8"/>
      <c r="C299" s="8"/>
      <c r="D299" s="8"/>
      <c r="E299" s="8"/>
      <c r="F299" s="8"/>
      <c r="G299" s="8"/>
    </row>
    <row r="300" ht="15.75" customHeight="1">
      <c r="A300" s="7"/>
      <c r="B300" s="8"/>
      <c r="C300" s="8"/>
      <c r="D300" s="8"/>
      <c r="E300" s="8"/>
      <c r="F300" s="8"/>
      <c r="G300" s="8"/>
    </row>
    <row r="301" ht="15.75" customHeight="1">
      <c r="A301" s="7"/>
      <c r="B301" s="8"/>
      <c r="C301" s="8"/>
      <c r="D301" s="8"/>
      <c r="E301" s="8"/>
      <c r="F301" s="8"/>
      <c r="G301" s="8"/>
    </row>
    <row r="302" ht="15.75" customHeight="1">
      <c r="A302" s="7"/>
      <c r="B302" s="8"/>
      <c r="C302" s="8"/>
      <c r="D302" s="8"/>
      <c r="E302" s="8"/>
      <c r="F302" s="8"/>
      <c r="G302" s="8"/>
    </row>
    <row r="303" ht="15.75" customHeight="1">
      <c r="A303" s="7"/>
      <c r="B303" s="8"/>
      <c r="C303" s="8"/>
      <c r="D303" s="8"/>
      <c r="E303" s="8"/>
      <c r="F303" s="8"/>
      <c r="G303" s="8"/>
    </row>
    <row r="304" ht="15.75" customHeight="1">
      <c r="A304" s="7"/>
      <c r="B304" s="8"/>
      <c r="C304" s="8"/>
      <c r="D304" s="8"/>
      <c r="E304" s="8"/>
      <c r="F304" s="8"/>
      <c r="G304" s="8"/>
    </row>
    <row r="305" ht="15.75" customHeight="1">
      <c r="A305" s="7"/>
      <c r="B305" s="8"/>
      <c r="C305" s="8"/>
      <c r="D305" s="8"/>
      <c r="E305" s="8"/>
      <c r="F305" s="8"/>
      <c r="G305" s="8"/>
    </row>
    <row r="306" ht="15.75" customHeight="1">
      <c r="A306" s="7"/>
      <c r="B306" s="8"/>
      <c r="C306" s="8"/>
      <c r="D306" s="8"/>
      <c r="E306" s="8"/>
      <c r="F306" s="8"/>
      <c r="G306" s="8"/>
    </row>
    <row r="307" ht="15.75" customHeight="1">
      <c r="A307" s="7"/>
      <c r="B307" s="8"/>
      <c r="C307" s="8"/>
      <c r="D307" s="8"/>
      <c r="E307" s="8"/>
      <c r="F307" s="8"/>
      <c r="G307" s="8"/>
    </row>
    <row r="308" ht="15.75" customHeight="1">
      <c r="A308" s="7"/>
      <c r="B308" s="8"/>
      <c r="C308" s="8"/>
      <c r="D308" s="8"/>
      <c r="E308" s="8"/>
      <c r="F308" s="8"/>
      <c r="G308" s="8"/>
    </row>
    <row r="309" ht="15.75" customHeight="1">
      <c r="A309" s="7"/>
      <c r="B309" s="8"/>
      <c r="C309" s="8"/>
      <c r="D309" s="8"/>
      <c r="E309" s="8"/>
      <c r="F309" s="8"/>
      <c r="G309" s="8"/>
    </row>
    <row r="310" ht="15.75" customHeight="1">
      <c r="A310" s="7"/>
      <c r="B310" s="8"/>
      <c r="C310" s="8"/>
      <c r="D310" s="8"/>
      <c r="E310" s="8"/>
      <c r="F310" s="8"/>
      <c r="G310" s="8"/>
    </row>
    <row r="311" ht="15.75" customHeight="1">
      <c r="A311" s="7"/>
      <c r="B311" s="8"/>
      <c r="C311" s="8"/>
      <c r="D311" s="8"/>
      <c r="E311" s="8"/>
      <c r="F311" s="8"/>
      <c r="G311" s="8"/>
    </row>
    <row r="312" ht="15.75" customHeight="1">
      <c r="A312" s="7"/>
      <c r="B312" s="8"/>
      <c r="C312" s="8"/>
      <c r="D312" s="8"/>
      <c r="E312" s="8"/>
      <c r="F312" s="8"/>
      <c r="G312" s="8"/>
    </row>
    <row r="313" ht="15.75" customHeight="1">
      <c r="A313" s="7"/>
      <c r="B313" s="8"/>
      <c r="C313" s="8"/>
      <c r="D313" s="8"/>
      <c r="E313" s="8"/>
      <c r="F313" s="8"/>
      <c r="G313" s="8"/>
    </row>
    <row r="314" ht="15.75" customHeight="1">
      <c r="A314" s="7"/>
      <c r="B314" s="8"/>
      <c r="C314" s="8"/>
      <c r="D314" s="8"/>
      <c r="E314" s="8"/>
      <c r="F314" s="8"/>
      <c r="G314" s="8"/>
    </row>
    <row r="315" ht="15.75" customHeight="1">
      <c r="A315" s="7"/>
      <c r="B315" s="8"/>
      <c r="C315" s="8"/>
      <c r="D315" s="8"/>
      <c r="E315" s="8"/>
      <c r="F315" s="8"/>
      <c r="G315" s="8"/>
    </row>
    <row r="316" ht="15.75" customHeight="1">
      <c r="A316" s="7"/>
      <c r="B316" s="8"/>
      <c r="C316" s="8"/>
      <c r="D316" s="8"/>
      <c r="E316" s="8"/>
      <c r="F316" s="8"/>
      <c r="G316" s="8"/>
    </row>
    <row r="317" ht="15.75" customHeight="1">
      <c r="A317" s="7"/>
      <c r="B317" s="8"/>
      <c r="C317" s="8"/>
      <c r="D317" s="8"/>
      <c r="E317" s="8"/>
      <c r="F317" s="8"/>
      <c r="G317" s="8"/>
    </row>
    <row r="318" ht="15.75" customHeight="1">
      <c r="A318" s="7"/>
      <c r="B318" s="8"/>
      <c r="C318" s="8"/>
      <c r="D318" s="8"/>
      <c r="E318" s="8"/>
      <c r="F318" s="8"/>
      <c r="G318" s="8"/>
    </row>
    <row r="319" ht="15.75" customHeight="1">
      <c r="A319" s="7"/>
      <c r="B319" s="8"/>
      <c r="C319" s="8"/>
      <c r="D319" s="8"/>
      <c r="E319" s="8"/>
      <c r="F319" s="8"/>
      <c r="G319" s="8"/>
    </row>
    <row r="320" ht="15.75" customHeight="1">
      <c r="A320" s="7"/>
      <c r="B320" s="8"/>
      <c r="C320" s="8"/>
      <c r="D320" s="8"/>
      <c r="E320" s="8"/>
      <c r="F320" s="8"/>
      <c r="G320" s="8"/>
    </row>
    <row r="321" ht="15.75" customHeight="1">
      <c r="A321" s="7"/>
      <c r="B321" s="8"/>
      <c r="C321" s="8"/>
      <c r="D321" s="8"/>
      <c r="E321" s="8"/>
      <c r="F321" s="8"/>
      <c r="G321" s="8"/>
    </row>
    <row r="322" ht="15.75" customHeight="1">
      <c r="A322" s="7"/>
      <c r="B322" s="8"/>
      <c r="C322" s="8"/>
      <c r="D322" s="8"/>
      <c r="E322" s="8"/>
      <c r="F322" s="8"/>
      <c r="G322" s="8"/>
    </row>
    <row r="323" ht="15.75" customHeight="1">
      <c r="A323" s="7"/>
      <c r="B323" s="8"/>
      <c r="C323" s="8"/>
      <c r="D323" s="8"/>
      <c r="E323" s="8"/>
      <c r="F323" s="8"/>
      <c r="G323" s="8"/>
    </row>
    <row r="324" ht="15.75" customHeight="1">
      <c r="A324" s="7"/>
      <c r="B324" s="8"/>
      <c r="C324" s="8"/>
      <c r="D324" s="8"/>
      <c r="E324" s="8"/>
      <c r="F324" s="8"/>
      <c r="G324" s="8"/>
    </row>
    <row r="325" ht="15.75" customHeight="1">
      <c r="A325" s="7"/>
      <c r="B325" s="8"/>
      <c r="C325" s="8"/>
      <c r="D325" s="8"/>
      <c r="E325" s="8"/>
      <c r="F325" s="8"/>
      <c r="G325" s="8"/>
    </row>
    <row r="326" ht="15.75" customHeight="1">
      <c r="A326" s="7"/>
      <c r="B326" s="8"/>
      <c r="C326" s="8"/>
      <c r="D326" s="8"/>
      <c r="E326" s="8"/>
      <c r="F326" s="8"/>
      <c r="G326" s="8"/>
    </row>
    <row r="327" ht="15.75" customHeight="1">
      <c r="A327" s="7"/>
      <c r="B327" s="8"/>
      <c r="C327" s="8"/>
      <c r="D327" s="8"/>
      <c r="E327" s="8"/>
      <c r="F327" s="8"/>
      <c r="G327" s="8"/>
    </row>
    <row r="328" ht="15.75" customHeight="1">
      <c r="A328" s="7"/>
      <c r="B328" s="8"/>
      <c r="C328" s="8"/>
      <c r="D328" s="8"/>
      <c r="E328" s="8"/>
      <c r="F328" s="8"/>
      <c r="G328" s="8"/>
    </row>
    <row r="329" ht="15.75" customHeight="1">
      <c r="A329" s="7"/>
      <c r="B329" s="8"/>
      <c r="C329" s="8"/>
      <c r="D329" s="8"/>
      <c r="E329" s="8"/>
      <c r="F329" s="8"/>
      <c r="G329" s="8"/>
    </row>
    <row r="330" ht="15.75" customHeight="1">
      <c r="A330" s="7"/>
      <c r="B330" s="8"/>
      <c r="C330" s="8"/>
      <c r="D330" s="8"/>
      <c r="E330" s="8"/>
      <c r="F330" s="8"/>
      <c r="G330" s="8"/>
    </row>
    <row r="331" ht="15.75" customHeight="1">
      <c r="A331" s="7"/>
      <c r="B331" s="8"/>
      <c r="C331" s="8"/>
      <c r="D331" s="8"/>
      <c r="E331" s="8"/>
      <c r="F331" s="8"/>
      <c r="G331" s="8"/>
    </row>
    <row r="332" ht="15.75" customHeight="1">
      <c r="A332" s="7"/>
      <c r="B332" s="8"/>
      <c r="C332" s="8"/>
      <c r="D332" s="8"/>
      <c r="E332" s="8"/>
      <c r="F332" s="8"/>
      <c r="G332" s="8"/>
    </row>
    <row r="333" ht="15.75" customHeight="1">
      <c r="A333" s="7"/>
      <c r="B333" s="8"/>
      <c r="C333" s="8"/>
      <c r="D333" s="8"/>
      <c r="E333" s="8"/>
      <c r="F333" s="8"/>
      <c r="G333" s="8"/>
    </row>
    <row r="334" ht="15.75" customHeight="1">
      <c r="A334" s="7"/>
      <c r="B334" s="8"/>
      <c r="C334" s="8"/>
      <c r="D334" s="8"/>
      <c r="E334" s="8"/>
      <c r="F334" s="8"/>
      <c r="G334" s="8"/>
    </row>
    <row r="335" ht="15.75" customHeight="1">
      <c r="A335" s="7"/>
      <c r="B335" s="8"/>
      <c r="C335" s="8"/>
      <c r="D335" s="8"/>
      <c r="E335" s="8"/>
      <c r="F335" s="8"/>
      <c r="G335" s="8"/>
    </row>
    <row r="336" ht="15.75" customHeight="1">
      <c r="A336" s="7"/>
      <c r="B336" s="8"/>
      <c r="C336" s="8"/>
      <c r="D336" s="8"/>
      <c r="E336" s="8"/>
      <c r="F336" s="8"/>
      <c r="G336" s="8"/>
    </row>
    <row r="337" ht="15.75" customHeight="1">
      <c r="A337" s="7"/>
      <c r="B337" s="8"/>
      <c r="C337" s="8"/>
      <c r="D337" s="8"/>
      <c r="E337" s="8"/>
      <c r="F337" s="8"/>
      <c r="G337" s="8"/>
    </row>
    <row r="338" ht="15.75" customHeight="1">
      <c r="A338" s="7"/>
      <c r="B338" s="8"/>
      <c r="C338" s="8"/>
      <c r="D338" s="8"/>
      <c r="E338" s="8"/>
      <c r="F338" s="8"/>
      <c r="G338" s="8"/>
    </row>
    <row r="339" ht="15.75" customHeight="1">
      <c r="A339" s="7"/>
      <c r="B339" s="8"/>
      <c r="C339" s="8"/>
      <c r="D339" s="8"/>
      <c r="E339" s="8"/>
      <c r="F339" s="8"/>
      <c r="G339" s="8"/>
    </row>
    <row r="340" ht="15.75" customHeight="1">
      <c r="A340" s="7"/>
      <c r="B340" s="8"/>
      <c r="C340" s="8"/>
      <c r="D340" s="8"/>
      <c r="E340" s="8"/>
      <c r="F340" s="8"/>
      <c r="G340" s="8"/>
    </row>
    <row r="341" ht="15.75" customHeight="1">
      <c r="A341" s="7"/>
      <c r="B341" s="8"/>
      <c r="C341" s="8"/>
      <c r="D341" s="8"/>
      <c r="E341" s="8"/>
      <c r="F341" s="8"/>
      <c r="G341" s="8"/>
    </row>
    <row r="342" ht="15.75" customHeight="1">
      <c r="A342" s="7"/>
      <c r="B342" s="8"/>
      <c r="C342" s="8"/>
      <c r="D342" s="8"/>
      <c r="E342" s="8"/>
      <c r="F342" s="8"/>
      <c r="G342" s="8"/>
    </row>
    <row r="343" ht="15.75" customHeight="1">
      <c r="A343" s="7"/>
      <c r="B343" s="8"/>
      <c r="C343" s="8"/>
      <c r="D343" s="8"/>
      <c r="E343" s="8"/>
      <c r="F343" s="8"/>
      <c r="G343" s="8"/>
    </row>
    <row r="344" ht="15.75" customHeight="1">
      <c r="A344" s="7"/>
      <c r="B344" s="8"/>
      <c r="C344" s="8"/>
      <c r="D344" s="8"/>
      <c r="E344" s="8"/>
      <c r="F344" s="8"/>
      <c r="G344" s="8"/>
    </row>
    <row r="345" ht="15.75" customHeight="1">
      <c r="A345" s="7"/>
      <c r="B345" s="8"/>
      <c r="C345" s="8"/>
      <c r="D345" s="8"/>
      <c r="E345" s="8"/>
      <c r="F345" s="8"/>
      <c r="G345" s="8"/>
    </row>
    <row r="346" ht="15.75" customHeight="1">
      <c r="A346" s="7"/>
      <c r="B346" s="8"/>
      <c r="C346" s="8"/>
      <c r="D346" s="8"/>
      <c r="E346" s="8"/>
      <c r="F346" s="8"/>
      <c r="G346" s="8"/>
    </row>
    <row r="347" ht="15.75" customHeight="1">
      <c r="A347" s="7"/>
      <c r="B347" s="8"/>
      <c r="C347" s="8"/>
      <c r="D347" s="8"/>
      <c r="E347" s="8"/>
      <c r="F347" s="8"/>
      <c r="G347" s="8"/>
    </row>
    <row r="348" ht="15.75" customHeight="1">
      <c r="A348" s="7"/>
      <c r="B348" s="8"/>
      <c r="C348" s="8"/>
      <c r="D348" s="8"/>
      <c r="E348" s="8"/>
      <c r="F348" s="8"/>
      <c r="G348" s="8"/>
    </row>
    <row r="349" ht="15.75" customHeight="1">
      <c r="A349" s="7"/>
      <c r="B349" s="8"/>
      <c r="C349" s="8"/>
      <c r="D349" s="8"/>
      <c r="E349" s="8"/>
      <c r="F349" s="8"/>
      <c r="G349" s="8"/>
    </row>
    <row r="350" ht="15.75" customHeight="1">
      <c r="A350" s="7"/>
      <c r="B350" s="8"/>
      <c r="C350" s="8"/>
      <c r="D350" s="8"/>
      <c r="E350" s="8"/>
      <c r="F350" s="8"/>
      <c r="G350" s="8"/>
    </row>
    <row r="351" ht="15.75" customHeight="1">
      <c r="A351" s="7"/>
      <c r="B351" s="8"/>
      <c r="C351" s="8"/>
      <c r="D351" s="8"/>
      <c r="E351" s="8"/>
      <c r="F351" s="8"/>
      <c r="G351" s="8"/>
    </row>
    <row r="352" ht="15.75" customHeight="1">
      <c r="A352" s="7"/>
      <c r="B352" s="8"/>
      <c r="C352" s="8"/>
      <c r="D352" s="8"/>
      <c r="E352" s="8"/>
      <c r="F352" s="8"/>
      <c r="G352" s="8"/>
    </row>
    <row r="353" ht="15.75" customHeight="1">
      <c r="A353" s="7"/>
      <c r="B353" s="8"/>
      <c r="C353" s="8"/>
      <c r="D353" s="8"/>
      <c r="E353" s="8"/>
      <c r="F353" s="8"/>
      <c r="G353" s="8"/>
    </row>
    <row r="354" ht="15.75" customHeight="1">
      <c r="A354" s="7"/>
      <c r="B354" s="8"/>
      <c r="C354" s="8"/>
      <c r="D354" s="8"/>
      <c r="E354" s="8"/>
      <c r="F354" s="8"/>
      <c r="G354" s="8"/>
    </row>
    <row r="355" ht="15.75" customHeight="1">
      <c r="A355" s="7"/>
      <c r="B355" s="8"/>
      <c r="C355" s="8"/>
      <c r="D355" s="8"/>
      <c r="E355" s="8"/>
      <c r="F355" s="8"/>
      <c r="G355" s="8"/>
    </row>
    <row r="356" ht="15.75" customHeight="1">
      <c r="A356" s="7"/>
      <c r="B356" s="8"/>
      <c r="C356" s="8"/>
      <c r="D356" s="8"/>
      <c r="E356" s="8"/>
      <c r="F356" s="8"/>
      <c r="G356" s="8"/>
    </row>
    <row r="357" ht="15.75" customHeight="1">
      <c r="A357" s="7"/>
      <c r="B357" s="8"/>
      <c r="C357" s="8"/>
      <c r="D357" s="8"/>
      <c r="E357" s="8"/>
      <c r="F357" s="8"/>
      <c r="G357" s="8"/>
    </row>
    <row r="358" ht="15.75" customHeight="1">
      <c r="A358" s="7"/>
      <c r="B358" s="8"/>
      <c r="C358" s="8"/>
      <c r="D358" s="8"/>
      <c r="E358" s="8"/>
      <c r="F358" s="8"/>
      <c r="G358" s="8"/>
    </row>
    <row r="359" ht="15.75" customHeight="1">
      <c r="A359" s="7"/>
      <c r="B359" s="8"/>
      <c r="C359" s="8"/>
      <c r="D359" s="8"/>
      <c r="E359" s="8"/>
      <c r="F359" s="8"/>
      <c r="G359" s="8"/>
    </row>
    <row r="360" ht="15.75" customHeight="1">
      <c r="A360" s="7"/>
      <c r="B360" s="8"/>
      <c r="C360" s="8"/>
      <c r="D360" s="8"/>
      <c r="E360" s="8"/>
      <c r="F360" s="8"/>
      <c r="G360" s="8"/>
    </row>
    <row r="361" ht="15.75" customHeight="1">
      <c r="A361" s="7"/>
      <c r="B361" s="8"/>
      <c r="C361" s="8"/>
      <c r="D361" s="8"/>
      <c r="E361" s="8"/>
      <c r="F361" s="8"/>
      <c r="G361" s="8"/>
    </row>
    <row r="362" ht="15.75" customHeight="1">
      <c r="A362" s="7"/>
      <c r="B362" s="8"/>
      <c r="C362" s="8"/>
      <c r="D362" s="8"/>
      <c r="E362" s="8"/>
      <c r="F362" s="8"/>
      <c r="G362" s="8"/>
    </row>
    <row r="363" ht="15.75" customHeight="1">
      <c r="A363" s="7"/>
      <c r="B363" s="8"/>
      <c r="C363" s="8"/>
      <c r="D363" s="8"/>
      <c r="E363" s="8"/>
      <c r="F363" s="8"/>
      <c r="G363" s="8"/>
    </row>
    <row r="364" ht="15.75" customHeight="1">
      <c r="A364" s="7"/>
      <c r="B364" s="8"/>
      <c r="C364" s="8"/>
      <c r="D364" s="8"/>
      <c r="E364" s="8"/>
      <c r="F364" s="8"/>
      <c r="G364" s="8"/>
    </row>
    <row r="365" ht="15.75" customHeight="1">
      <c r="A365" s="7"/>
      <c r="B365" s="8"/>
      <c r="C365" s="8"/>
      <c r="D365" s="8"/>
      <c r="E365" s="8"/>
      <c r="F365" s="8"/>
      <c r="G365" s="8"/>
    </row>
    <row r="366" ht="15.75" customHeight="1">
      <c r="A366" s="7"/>
      <c r="B366" s="8"/>
      <c r="C366" s="8"/>
      <c r="D366" s="8"/>
      <c r="E366" s="8"/>
      <c r="F366" s="8"/>
      <c r="G366" s="8"/>
    </row>
    <row r="367" ht="15.75" customHeight="1">
      <c r="A367" s="7"/>
      <c r="B367" s="8"/>
      <c r="C367" s="8"/>
      <c r="D367" s="8"/>
      <c r="E367" s="8"/>
      <c r="F367" s="8"/>
      <c r="G367" s="8"/>
    </row>
    <row r="368" ht="15.75" customHeight="1">
      <c r="A368" s="7"/>
      <c r="B368" s="8"/>
      <c r="C368" s="8"/>
      <c r="D368" s="8"/>
      <c r="E368" s="8"/>
      <c r="F368" s="8"/>
      <c r="G368" s="8"/>
    </row>
    <row r="369" ht="15.75" customHeight="1">
      <c r="A369" s="7"/>
      <c r="B369" s="8"/>
      <c r="C369" s="8"/>
      <c r="D369" s="8"/>
      <c r="E369" s="8"/>
      <c r="F369" s="8"/>
      <c r="G369" s="8"/>
    </row>
    <row r="370" ht="15.75" customHeight="1">
      <c r="A370" s="7"/>
      <c r="B370" s="8"/>
      <c r="C370" s="8"/>
      <c r="D370" s="8"/>
      <c r="E370" s="8"/>
      <c r="F370" s="8"/>
      <c r="G370" s="8"/>
    </row>
    <row r="371" ht="15.75" customHeight="1">
      <c r="A371" s="7"/>
      <c r="B371" s="8"/>
      <c r="C371" s="8"/>
      <c r="D371" s="8"/>
      <c r="E371" s="8"/>
      <c r="F371" s="8"/>
      <c r="G371" s="8"/>
    </row>
    <row r="372" ht="15.75" customHeight="1">
      <c r="A372" s="7"/>
      <c r="B372" s="8"/>
      <c r="C372" s="8"/>
      <c r="D372" s="8"/>
      <c r="E372" s="8"/>
      <c r="F372" s="8"/>
      <c r="G372" s="8"/>
    </row>
    <row r="373" ht="15.75" customHeight="1">
      <c r="A373" s="7"/>
      <c r="B373" s="8"/>
      <c r="C373" s="8"/>
      <c r="D373" s="8"/>
      <c r="E373" s="8"/>
      <c r="F373" s="8"/>
      <c r="G373" s="8"/>
    </row>
    <row r="374" ht="15.75" customHeight="1">
      <c r="A374" s="7"/>
      <c r="B374" s="8"/>
      <c r="C374" s="8"/>
      <c r="D374" s="8"/>
      <c r="E374" s="8"/>
      <c r="F374" s="8"/>
      <c r="G374" s="8"/>
    </row>
    <row r="375" ht="15.75" customHeight="1">
      <c r="A375" s="7"/>
      <c r="B375" s="8"/>
      <c r="C375" s="8"/>
      <c r="D375" s="8"/>
      <c r="E375" s="8"/>
      <c r="F375" s="8"/>
      <c r="G375" s="8"/>
    </row>
    <row r="376" ht="15.75" customHeight="1">
      <c r="A376" s="7"/>
      <c r="B376" s="8"/>
      <c r="C376" s="8"/>
      <c r="D376" s="8"/>
      <c r="E376" s="8"/>
      <c r="F376" s="8"/>
      <c r="G376" s="8"/>
    </row>
    <row r="377" ht="15.75" customHeight="1">
      <c r="A377" s="7"/>
      <c r="B377" s="8"/>
      <c r="C377" s="8"/>
      <c r="D377" s="8"/>
      <c r="E377" s="8"/>
      <c r="F377" s="8"/>
      <c r="G377" s="8"/>
    </row>
    <row r="378" ht="15.75" customHeight="1">
      <c r="A378" s="7"/>
      <c r="B378" s="8"/>
      <c r="C378" s="8"/>
      <c r="D378" s="8"/>
      <c r="E378" s="8"/>
      <c r="F378" s="8"/>
      <c r="G378" s="8"/>
    </row>
    <row r="379" ht="15.75" customHeight="1">
      <c r="A379" s="7"/>
      <c r="B379" s="8"/>
      <c r="C379" s="8"/>
      <c r="D379" s="8"/>
      <c r="E379" s="8"/>
      <c r="F379" s="8"/>
      <c r="G379" s="8"/>
    </row>
    <row r="380" ht="15.75" customHeight="1">
      <c r="A380" s="7"/>
      <c r="B380" s="8"/>
      <c r="C380" s="8"/>
      <c r="D380" s="8"/>
      <c r="E380" s="8"/>
      <c r="F380" s="8"/>
      <c r="G380" s="8"/>
    </row>
    <row r="381" ht="15.75" customHeight="1">
      <c r="A381" s="7"/>
      <c r="B381" s="8"/>
      <c r="C381" s="8"/>
      <c r="D381" s="8"/>
      <c r="E381" s="8"/>
      <c r="F381" s="8"/>
      <c r="G381" s="8"/>
    </row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0" t="str">
        <f>IFERROR(__xludf.DUMMYFUNCTION("{BD_ESTUDIO!A1:J1; FILTER(BD_ESTUDIO!A2:J1000, BD_ESTUDIO!I2:I1000=""Alto"", BD_ESTUDIO!E2:E1000=2, BD_ESTUDIO!F2:F1000=""SI"")}"),"Caso")</f>
        <v>Caso</v>
      </c>
      <c r="B1" s="10" t="str">
        <f>IFERROR(__xludf.DUMMYFUNCTION("""COMPUTED_VALUE"""),"Sexo")</f>
        <v>Sexo</v>
      </c>
      <c r="C1" s="10" t="str">
        <f>IFERROR(__xludf.DUMMYFUNCTION("""COMPUTED_VALUE"""),"Grado")</f>
        <v>Grado</v>
      </c>
      <c r="D1" s="10" t="str">
        <f>IFERROR(__xludf.DUMMYFUNCTION("""COMPUTED_VALUE"""),"Grupo")</f>
        <v>Grupo</v>
      </c>
      <c r="E1" s="10" t="str">
        <f>IFERROR(__xludf.DUMMYFUNCTION("""COMPUTED_VALUE"""),"Condicion_Experimental")</f>
        <v>Condicion_Experimental</v>
      </c>
      <c r="F1" s="10" t="str">
        <f>IFERROR(__xludf.DUMMYFUNCTION("""COMPUTED_VALUE"""),"Participacion")</f>
        <v>Participacion</v>
      </c>
      <c r="G1" s="10" t="str">
        <f>IFERROR(__xludf.DUMMYFUNCTION("""COMPUTED_VALUE"""),"Promedio ")</f>
        <v>Promedio </v>
      </c>
      <c r="H1" s="10" t="str">
        <f>IFERROR(__xludf.DUMMYFUNCTION("""COMPUTED_VALUE"""),"Puntaje_Pretest")</f>
        <v>Puntaje_Pretest</v>
      </c>
      <c r="I1" s="10" t="str">
        <f>IFERROR(__xludf.DUMMYFUNCTION("""COMPUTED_VALUE"""),"NivelLectura-Pretest")</f>
        <v>NivelLectura-Pretest</v>
      </c>
      <c r="J1" s="10" t="str">
        <f>IFERROR(__xludf.DUMMYFUNCTION("""COMPUTED_VALUE"""),"Puntaje_Postest")</f>
        <v>Puntaje_Postest</v>
      </c>
    </row>
    <row r="2">
      <c r="A2" s="10">
        <f>IFERROR(__xludf.DUMMYFUNCTION("""COMPUTED_VALUE"""),8.0)</f>
        <v>8</v>
      </c>
      <c r="B2" s="10" t="str">
        <f>IFERROR(__xludf.DUMMYFUNCTION("""COMPUTED_VALUE"""),"F")</f>
        <v>F</v>
      </c>
      <c r="C2" s="10">
        <f>IFERROR(__xludf.DUMMYFUNCTION("""COMPUTED_VALUE"""),1.0)</f>
        <v>1</v>
      </c>
      <c r="D2" s="10" t="str">
        <f>IFERROR(__xludf.DUMMYFUNCTION("""COMPUTED_VALUE"""),"A")</f>
        <v>A</v>
      </c>
      <c r="E2" s="10">
        <f>IFERROR(__xludf.DUMMYFUNCTION("""COMPUTED_VALUE"""),2.0)</f>
        <v>2</v>
      </c>
      <c r="F2" s="10" t="str">
        <f>IFERROR(__xludf.DUMMYFUNCTION("""COMPUTED_VALUE"""),"SI")</f>
        <v>SI</v>
      </c>
      <c r="G2" s="10">
        <f>IFERROR(__xludf.DUMMYFUNCTION("""COMPUTED_VALUE"""),9.0)</f>
        <v>9</v>
      </c>
      <c r="H2" s="10">
        <f>IFERROR(__xludf.DUMMYFUNCTION("""COMPUTED_VALUE"""),46.0)</f>
        <v>46</v>
      </c>
      <c r="I2" s="10" t="str">
        <f>IFERROR(__xludf.DUMMYFUNCTION("""COMPUTED_VALUE"""),"Alto")</f>
        <v>Alto</v>
      </c>
      <c r="J2" s="10">
        <f>IFERROR(__xludf.DUMMYFUNCTION("""COMPUTED_VALUE"""),44.0)</f>
        <v>44</v>
      </c>
    </row>
    <row r="3">
      <c r="A3" s="10">
        <f>IFERROR(__xludf.DUMMYFUNCTION("""COMPUTED_VALUE"""),26.0)</f>
        <v>26</v>
      </c>
      <c r="B3" s="10" t="str">
        <f>IFERROR(__xludf.DUMMYFUNCTION("""COMPUTED_VALUE"""),"M")</f>
        <v>M</v>
      </c>
      <c r="C3" s="10">
        <f>IFERROR(__xludf.DUMMYFUNCTION("""COMPUTED_VALUE"""),1.0)</f>
        <v>1</v>
      </c>
      <c r="D3" s="10" t="str">
        <f>IFERROR(__xludf.DUMMYFUNCTION("""COMPUTED_VALUE"""),"B")</f>
        <v>B</v>
      </c>
      <c r="E3" s="10">
        <f>IFERROR(__xludf.DUMMYFUNCTION("""COMPUTED_VALUE"""),2.0)</f>
        <v>2</v>
      </c>
      <c r="F3" s="10" t="str">
        <f>IFERROR(__xludf.DUMMYFUNCTION("""COMPUTED_VALUE"""),"SI")</f>
        <v>SI</v>
      </c>
      <c r="G3" s="10">
        <f>IFERROR(__xludf.DUMMYFUNCTION("""COMPUTED_VALUE"""),8.2)</f>
        <v>8.2</v>
      </c>
      <c r="H3" s="10">
        <f>IFERROR(__xludf.DUMMYFUNCTION("""COMPUTED_VALUE"""),44.0)</f>
        <v>44</v>
      </c>
      <c r="I3" s="10" t="str">
        <f>IFERROR(__xludf.DUMMYFUNCTION("""COMPUTED_VALUE"""),"Alto")</f>
        <v>Alto</v>
      </c>
      <c r="J3" s="10">
        <f>IFERROR(__xludf.DUMMYFUNCTION("""COMPUTED_VALUE"""),42.0)</f>
        <v>42</v>
      </c>
    </row>
    <row r="4">
      <c r="A4" s="10">
        <f>IFERROR(__xludf.DUMMYFUNCTION("""COMPUTED_VALUE"""),89.0)</f>
        <v>89</v>
      </c>
      <c r="B4" s="10" t="str">
        <f>IFERROR(__xludf.DUMMYFUNCTION("""COMPUTED_VALUE"""),"F")</f>
        <v>F</v>
      </c>
      <c r="C4" s="10">
        <f>IFERROR(__xludf.DUMMYFUNCTION("""COMPUTED_VALUE"""),2.0)</f>
        <v>2</v>
      </c>
      <c r="D4" s="10" t="str">
        <f>IFERROR(__xludf.DUMMYFUNCTION("""COMPUTED_VALUE"""),"B")</f>
        <v>B</v>
      </c>
      <c r="E4" s="10">
        <f>IFERROR(__xludf.DUMMYFUNCTION("""COMPUTED_VALUE"""),2.0)</f>
        <v>2</v>
      </c>
      <c r="F4" s="10" t="str">
        <f>IFERROR(__xludf.DUMMYFUNCTION("""COMPUTED_VALUE"""),"SI")</f>
        <v>SI</v>
      </c>
      <c r="G4" s="10">
        <f>IFERROR(__xludf.DUMMYFUNCTION("""COMPUTED_VALUE"""),9.4)</f>
        <v>9.4</v>
      </c>
      <c r="H4" s="10">
        <f>IFERROR(__xludf.DUMMYFUNCTION("""COMPUTED_VALUE"""),46.0)</f>
        <v>46</v>
      </c>
      <c r="I4" s="10" t="str">
        <f>IFERROR(__xludf.DUMMYFUNCTION("""COMPUTED_VALUE"""),"Alto")</f>
        <v>Alto</v>
      </c>
      <c r="J4" s="10">
        <f>IFERROR(__xludf.DUMMYFUNCTION("""COMPUTED_VALUE"""),42.0)</f>
        <v>42</v>
      </c>
    </row>
    <row r="5">
      <c r="A5" s="10">
        <f>IFERROR(__xludf.DUMMYFUNCTION("""COMPUTED_VALUE"""),102.0)</f>
        <v>102</v>
      </c>
      <c r="B5" s="10" t="str">
        <f>IFERROR(__xludf.DUMMYFUNCTION("""COMPUTED_VALUE"""),"F")</f>
        <v>F</v>
      </c>
      <c r="C5" s="10">
        <f>IFERROR(__xludf.DUMMYFUNCTION("""COMPUTED_VALUE"""),2.0)</f>
        <v>2</v>
      </c>
      <c r="D5" s="10" t="str">
        <f>IFERROR(__xludf.DUMMYFUNCTION("""COMPUTED_VALUE"""),"C")</f>
        <v>C</v>
      </c>
      <c r="E5" s="10">
        <f>IFERROR(__xludf.DUMMYFUNCTION("""COMPUTED_VALUE"""),2.0)</f>
        <v>2</v>
      </c>
      <c r="F5" s="10" t="str">
        <f>IFERROR(__xludf.DUMMYFUNCTION("""COMPUTED_VALUE"""),"SI")</f>
        <v>SI</v>
      </c>
      <c r="G5" s="10">
        <f>IFERROR(__xludf.DUMMYFUNCTION("""COMPUTED_VALUE"""),8.5)</f>
        <v>8.5</v>
      </c>
      <c r="H5" s="10">
        <f>IFERROR(__xludf.DUMMYFUNCTION("""COMPUTED_VALUE"""),42.0)</f>
        <v>42</v>
      </c>
      <c r="I5" s="10" t="str">
        <f>IFERROR(__xludf.DUMMYFUNCTION("""COMPUTED_VALUE"""),"Alto")</f>
        <v>Alto</v>
      </c>
      <c r="J5" s="10">
        <f>IFERROR(__xludf.DUMMYFUNCTION("""COMPUTED_VALUE"""),40.0)</f>
        <v>40</v>
      </c>
    </row>
    <row r="6">
      <c r="A6" s="10">
        <f>IFERROR(__xludf.DUMMYFUNCTION("""COMPUTED_VALUE"""),146.0)</f>
        <v>146</v>
      </c>
      <c r="B6" s="10" t="str">
        <f>IFERROR(__xludf.DUMMYFUNCTION("""COMPUTED_VALUE"""),"M")</f>
        <v>M</v>
      </c>
      <c r="C6" s="10">
        <f>IFERROR(__xludf.DUMMYFUNCTION("""COMPUTED_VALUE"""),3.0)</f>
        <v>3</v>
      </c>
      <c r="D6" s="10" t="str">
        <f>IFERROR(__xludf.DUMMYFUNCTION("""COMPUTED_VALUE"""),"B")</f>
        <v>B</v>
      </c>
      <c r="E6" s="10">
        <f>IFERROR(__xludf.DUMMYFUNCTION("""COMPUTED_VALUE"""),2.0)</f>
        <v>2</v>
      </c>
      <c r="F6" s="10" t="str">
        <f>IFERROR(__xludf.DUMMYFUNCTION("""COMPUTED_VALUE"""),"SI")</f>
        <v>SI</v>
      </c>
      <c r="G6" s="10">
        <f>IFERROR(__xludf.DUMMYFUNCTION("""COMPUTED_VALUE"""),8.5)</f>
        <v>8.5</v>
      </c>
      <c r="H6" s="10">
        <f>IFERROR(__xludf.DUMMYFUNCTION("""COMPUTED_VALUE"""),42.0)</f>
        <v>42</v>
      </c>
      <c r="I6" s="10" t="str">
        <f>IFERROR(__xludf.DUMMYFUNCTION("""COMPUTED_VALUE"""),"Alto")</f>
        <v>Alto</v>
      </c>
      <c r="J6" s="10">
        <f>IFERROR(__xludf.DUMMYFUNCTION("""COMPUTED_VALUE"""),40.0)</f>
        <v>40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0" t="str">
        <f>IFERROR(__xludf.DUMMYFUNCTION("{BD_ESTUDIO!A1:J1; FILTER(BD_ESTUDIO!A2:J1000, BD_ESTUDIO!I2:I1000=""Medio"", BD_ESTUDIO!E2:E1000=2, BD_ESTUDIO!F2:F1000=""SI"")}"),"Caso")</f>
        <v>Caso</v>
      </c>
      <c r="B1" s="10" t="str">
        <f>IFERROR(__xludf.DUMMYFUNCTION("""COMPUTED_VALUE"""),"Sexo")</f>
        <v>Sexo</v>
      </c>
      <c r="C1" s="10" t="str">
        <f>IFERROR(__xludf.DUMMYFUNCTION("""COMPUTED_VALUE"""),"Grado")</f>
        <v>Grado</v>
      </c>
      <c r="D1" s="10" t="str">
        <f>IFERROR(__xludf.DUMMYFUNCTION("""COMPUTED_VALUE"""),"Grupo")</f>
        <v>Grupo</v>
      </c>
      <c r="E1" s="10" t="str">
        <f>IFERROR(__xludf.DUMMYFUNCTION("""COMPUTED_VALUE"""),"Condicion_Experimental")</f>
        <v>Condicion_Experimental</v>
      </c>
      <c r="F1" s="10" t="str">
        <f>IFERROR(__xludf.DUMMYFUNCTION("""COMPUTED_VALUE"""),"Participacion")</f>
        <v>Participacion</v>
      </c>
      <c r="G1" s="10" t="str">
        <f>IFERROR(__xludf.DUMMYFUNCTION("""COMPUTED_VALUE"""),"Promedio ")</f>
        <v>Promedio </v>
      </c>
      <c r="H1" s="10" t="str">
        <f>IFERROR(__xludf.DUMMYFUNCTION("""COMPUTED_VALUE"""),"Puntaje_Pretest")</f>
        <v>Puntaje_Pretest</v>
      </c>
      <c r="I1" s="10" t="str">
        <f>IFERROR(__xludf.DUMMYFUNCTION("""COMPUTED_VALUE"""),"NivelLectura-Pretest")</f>
        <v>NivelLectura-Pretest</v>
      </c>
      <c r="J1" s="10" t="str">
        <f>IFERROR(__xludf.DUMMYFUNCTION("""COMPUTED_VALUE"""),"Puntaje_Postest")</f>
        <v>Puntaje_Postest</v>
      </c>
    </row>
    <row r="2">
      <c r="A2" s="10">
        <f>IFERROR(__xludf.DUMMYFUNCTION("""COMPUTED_VALUE"""),17.0)</f>
        <v>17</v>
      </c>
      <c r="B2" s="10" t="str">
        <f>IFERROR(__xludf.DUMMYFUNCTION("""COMPUTED_VALUE"""),"F")</f>
        <v>F</v>
      </c>
      <c r="C2" s="10">
        <f>IFERROR(__xludf.DUMMYFUNCTION("""COMPUTED_VALUE"""),1.0)</f>
        <v>1</v>
      </c>
      <c r="D2" s="10" t="str">
        <f>IFERROR(__xludf.DUMMYFUNCTION("""COMPUTED_VALUE"""),"A")</f>
        <v>A</v>
      </c>
      <c r="E2" s="10">
        <f>IFERROR(__xludf.DUMMYFUNCTION("""COMPUTED_VALUE"""),2.0)</f>
        <v>2</v>
      </c>
      <c r="F2" s="10" t="str">
        <f>IFERROR(__xludf.DUMMYFUNCTION("""COMPUTED_VALUE"""),"SI")</f>
        <v>SI</v>
      </c>
      <c r="G2" s="10">
        <f>IFERROR(__xludf.DUMMYFUNCTION("""COMPUTED_VALUE"""),8.8)</f>
        <v>8.8</v>
      </c>
      <c r="H2" s="10">
        <f>IFERROR(__xludf.DUMMYFUNCTION("""COMPUTED_VALUE"""),36.0)</f>
        <v>36</v>
      </c>
      <c r="I2" s="10" t="str">
        <f>IFERROR(__xludf.DUMMYFUNCTION("""COMPUTED_VALUE"""),"Medio")</f>
        <v>Medio</v>
      </c>
      <c r="J2" s="10">
        <f>IFERROR(__xludf.DUMMYFUNCTION("""COMPUTED_VALUE"""),48.0)</f>
        <v>48</v>
      </c>
    </row>
    <row r="3">
      <c r="A3" s="10">
        <f>IFERROR(__xludf.DUMMYFUNCTION("""COMPUTED_VALUE"""),20.0)</f>
        <v>20</v>
      </c>
      <c r="B3" s="10" t="str">
        <f>IFERROR(__xludf.DUMMYFUNCTION("""COMPUTED_VALUE"""),"F")</f>
        <v>F</v>
      </c>
      <c r="C3" s="10">
        <f>IFERROR(__xludf.DUMMYFUNCTION("""COMPUTED_VALUE"""),1.0)</f>
        <v>1</v>
      </c>
      <c r="D3" s="10" t="str">
        <f>IFERROR(__xludf.DUMMYFUNCTION("""COMPUTED_VALUE"""),"B")</f>
        <v>B</v>
      </c>
      <c r="E3" s="10">
        <f>IFERROR(__xludf.DUMMYFUNCTION("""COMPUTED_VALUE"""),2.0)</f>
        <v>2</v>
      </c>
      <c r="F3" s="10" t="str">
        <f>IFERROR(__xludf.DUMMYFUNCTION("""COMPUTED_VALUE"""),"SI")</f>
        <v>SI</v>
      </c>
      <c r="G3" s="10">
        <f>IFERROR(__xludf.DUMMYFUNCTION("""COMPUTED_VALUE"""),8.0)</f>
        <v>8</v>
      </c>
      <c r="H3" s="10">
        <f>IFERROR(__xludf.DUMMYFUNCTION("""COMPUTED_VALUE"""),38.0)</f>
        <v>38</v>
      </c>
      <c r="I3" s="10" t="str">
        <f>IFERROR(__xludf.DUMMYFUNCTION("""COMPUTED_VALUE"""),"Medio")</f>
        <v>Medio</v>
      </c>
      <c r="J3" s="10">
        <f>IFERROR(__xludf.DUMMYFUNCTION("""COMPUTED_VALUE"""),40.0)</f>
        <v>40</v>
      </c>
    </row>
    <row r="4">
      <c r="A4" s="10">
        <f>IFERROR(__xludf.DUMMYFUNCTION("""COMPUTED_VALUE"""),32.0)</f>
        <v>32</v>
      </c>
      <c r="B4" s="10" t="str">
        <f>IFERROR(__xludf.DUMMYFUNCTION("""COMPUTED_VALUE"""),"F")</f>
        <v>F</v>
      </c>
      <c r="C4" s="10">
        <f>IFERROR(__xludf.DUMMYFUNCTION("""COMPUTED_VALUE"""),1.0)</f>
        <v>1</v>
      </c>
      <c r="D4" s="10" t="str">
        <f>IFERROR(__xludf.DUMMYFUNCTION("""COMPUTED_VALUE"""),"B")</f>
        <v>B</v>
      </c>
      <c r="E4" s="10">
        <f>IFERROR(__xludf.DUMMYFUNCTION("""COMPUTED_VALUE"""),2.0)</f>
        <v>2</v>
      </c>
      <c r="F4" s="10" t="str">
        <f>IFERROR(__xludf.DUMMYFUNCTION("""COMPUTED_VALUE"""),"SI")</f>
        <v>SI</v>
      </c>
      <c r="G4" s="10">
        <f>IFERROR(__xludf.DUMMYFUNCTION("""COMPUTED_VALUE"""),9.84)</f>
        <v>9.84</v>
      </c>
      <c r="H4" s="10">
        <f>IFERROR(__xludf.DUMMYFUNCTION("""COMPUTED_VALUE"""),34.0)</f>
        <v>34</v>
      </c>
      <c r="I4" s="10" t="str">
        <f>IFERROR(__xludf.DUMMYFUNCTION("""COMPUTED_VALUE"""),"Medio")</f>
        <v>Medio</v>
      </c>
      <c r="J4" s="10">
        <f>IFERROR(__xludf.DUMMYFUNCTION("""COMPUTED_VALUE"""),36.0)</f>
        <v>36</v>
      </c>
    </row>
    <row r="5">
      <c r="A5" s="10">
        <f>IFERROR(__xludf.DUMMYFUNCTION("""COMPUTED_VALUE"""),44.0)</f>
        <v>44</v>
      </c>
      <c r="B5" s="10" t="str">
        <f>IFERROR(__xludf.DUMMYFUNCTION("""COMPUTED_VALUE"""),"F")</f>
        <v>F</v>
      </c>
      <c r="C5" s="10">
        <f>IFERROR(__xludf.DUMMYFUNCTION("""COMPUTED_VALUE"""),1.0)</f>
        <v>1</v>
      </c>
      <c r="D5" s="10" t="str">
        <f>IFERROR(__xludf.DUMMYFUNCTION("""COMPUTED_VALUE"""),"C")</f>
        <v>C</v>
      </c>
      <c r="E5" s="10">
        <f>IFERROR(__xludf.DUMMYFUNCTION("""COMPUTED_VALUE"""),2.0)</f>
        <v>2</v>
      </c>
      <c r="F5" s="10" t="str">
        <f>IFERROR(__xludf.DUMMYFUNCTION("""COMPUTED_VALUE"""),"SI")</f>
        <v>SI</v>
      </c>
      <c r="G5" s="10">
        <f>IFERROR(__xludf.DUMMYFUNCTION("""COMPUTED_VALUE"""),8.1)</f>
        <v>8.1</v>
      </c>
      <c r="H5" s="10">
        <f>IFERROR(__xludf.DUMMYFUNCTION("""COMPUTED_VALUE"""),40.0)</f>
        <v>40</v>
      </c>
      <c r="I5" s="10" t="str">
        <f>IFERROR(__xludf.DUMMYFUNCTION("""COMPUTED_VALUE"""),"Medio")</f>
        <v>Medio</v>
      </c>
      <c r="J5" s="10">
        <f>IFERROR(__xludf.DUMMYFUNCTION("""COMPUTED_VALUE"""),28.0)</f>
        <v>28</v>
      </c>
    </row>
    <row r="6">
      <c r="A6" s="10">
        <f>IFERROR(__xludf.DUMMYFUNCTION("""COMPUTED_VALUE"""),53.0)</f>
        <v>53</v>
      </c>
      <c r="B6" s="10" t="str">
        <f>IFERROR(__xludf.DUMMYFUNCTION("""COMPUTED_VALUE"""),"M")</f>
        <v>M</v>
      </c>
      <c r="C6" s="10">
        <f>IFERROR(__xludf.DUMMYFUNCTION("""COMPUTED_VALUE"""),1.0)</f>
        <v>1</v>
      </c>
      <c r="D6" s="10" t="str">
        <f>IFERROR(__xludf.DUMMYFUNCTION("""COMPUTED_VALUE"""),"C")</f>
        <v>C</v>
      </c>
      <c r="E6" s="10">
        <f>IFERROR(__xludf.DUMMYFUNCTION("""COMPUTED_VALUE"""),2.0)</f>
        <v>2</v>
      </c>
      <c r="F6" s="10" t="str">
        <f>IFERROR(__xludf.DUMMYFUNCTION("""COMPUTED_VALUE"""),"SI")</f>
        <v>SI</v>
      </c>
      <c r="G6" s="10">
        <f>IFERROR(__xludf.DUMMYFUNCTION("""COMPUTED_VALUE"""),9.6)</f>
        <v>9.6</v>
      </c>
      <c r="H6" s="10">
        <f>IFERROR(__xludf.DUMMYFUNCTION("""COMPUTED_VALUE"""),38.0)</f>
        <v>38</v>
      </c>
      <c r="I6" s="10" t="str">
        <f>IFERROR(__xludf.DUMMYFUNCTION("""COMPUTED_VALUE"""),"Medio")</f>
        <v>Medio</v>
      </c>
      <c r="J6" s="10">
        <f>IFERROR(__xludf.DUMMYFUNCTION("""COMPUTED_VALUE"""),40.0)</f>
        <v>40</v>
      </c>
    </row>
    <row r="7">
      <c r="A7" s="10">
        <f>IFERROR(__xludf.DUMMYFUNCTION("""COMPUTED_VALUE"""),70.0)</f>
        <v>70</v>
      </c>
      <c r="B7" s="10" t="str">
        <f>IFERROR(__xludf.DUMMYFUNCTION("""COMPUTED_VALUE"""),"F")</f>
        <v>F</v>
      </c>
      <c r="C7" s="10">
        <f>IFERROR(__xludf.DUMMYFUNCTION("""COMPUTED_VALUE"""),2.0)</f>
        <v>2</v>
      </c>
      <c r="D7" s="10" t="str">
        <f>IFERROR(__xludf.DUMMYFUNCTION("""COMPUTED_VALUE"""),"A")</f>
        <v>A</v>
      </c>
      <c r="E7" s="10">
        <f>IFERROR(__xludf.DUMMYFUNCTION("""COMPUTED_VALUE"""),2.0)</f>
        <v>2</v>
      </c>
      <c r="F7" s="10" t="str">
        <f>IFERROR(__xludf.DUMMYFUNCTION("""COMPUTED_VALUE"""),"SI")</f>
        <v>SI</v>
      </c>
      <c r="G7" s="10">
        <f>IFERROR(__xludf.DUMMYFUNCTION("""COMPUTED_VALUE"""),9.05)</f>
        <v>9.05</v>
      </c>
      <c r="H7" s="10">
        <f>IFERROR(__xludf.DUMMYFUNCTION("""COMPUTED_VALUE"""),34.0)</f>
        <v>34</v>
      </c>
      <c r="I7" s="10" t="str">
        <f>IFERROR(__xludf.DUMMYFUNCTION("""COMPUTED_VALUE"""),"Medio")</f>
        <v>Medio</v>
      </c>
      <c r="J7" s="10">
        <f>IFERROR(__xludf.DUMMYFUNCTION("""COMPUTED_VALUE"""),48.0)</f>
        <v>48</v>
      </c>
    </row>
    <row r="8">
      <c r="A8" s="10">
        <f>IFERROR(__xludf.DUMMYFUNCTION("""COMPUTED_VALUE"""),84.0)</f>
        <v>84</v>
      </c>
      <c r="B8" s="10" t="str">
        <f>IFERROR(__xludf.DUMMYFUNCTION("""COMPUTED_VALUE"""),"M")</f>
        <v>M</v>
      </c>
      <c r="C8" s="10">
        <f>IFERROR(__xludf.DUMMYFUNCTION("""COMPUTED_VALUE"""),2.0)</f>
        <v>2</v>
      </c>
      <c r="D8" s="10" t="str">
        <f>IFERROR(__xludf.DUMMYFUNCTION("""COMPUTED_VALUE"""),"B")</f>
        <v>B</v>
      </c>
      <c r="E8" s="10">
        <f>IFERROR(__xludf.DUMMYFUNCTION("""COMPUTED_VALUE"""),2.0)</f>
        <v>2</v>
      </c>
      <c r="F8" s="10" t="str">
        <f>IFERROR(__xludf.DUMMYFUNCTION("""COMPUTED_VALUE"""),"SI")</f>
        <v>SI</v>
      </c>
      <c r="G8" s="10">
        <f>IFERROR(__xludf.DUMMYFUNCTION("""COMPUTED_VALUE"""),9.11)</f>
        <v>9.11</v>
      </c>
      <c r="H8" s="10">
        <f>IFERROR(__xludf.DUMMYFUNCTION("""COMPUTED_VALUE"""),38.0)</f>
        <v>38</v>
      </c>
      <c r="I8" s="10" t="str">
        <f>IFERROR(__xludf.DUMMYFUNCTION("""COMPUTED_VALUE"""),"Medio")</f>
        <v>Medio</v>
      </c>
      <c r="J8" s="10">
        <f>IFERROR(__xludf.DUMMYFUNCTION("""COMPUTED_VALUE"""),48.0)</f>
        <v>48</v>
      </c>
    </row>
    <row r="9">
      <c r="A9" s="10">
        <f>IFERROR(__xludf.DUMMYFUNCTION("""COMPUTED_VALUE"""),120.0)</f>
        <v>120</v>
      </c>
      <c r="B9" s="10" t="str">
        <f>IFERROR(__xludf.DUMMYFUNCTION("""COMPUTED_VALUE"""),"M")</f>
        <v>M</v>
      </c>
      <c r="C9" s="10">
        <f>IFERROR(__xludf.DUMMYFUNCTION("""COMPUTED_VALUE"""),2.0)</f>
        <v>2</v>
      </c>
      <c r="D9" s="10" t="str">
        <f>IFERROR(__xludf.DUMMYFUNCTION("""COMPUTED_VALUE"""),"C")</f>
        <v>C</v>
      </c>
      <c r="E9" s="10">
        <f>IFERROR(__xludf.DUMMYFUNCTION("""COMPUTED_VALUE"""),2.0)</f>
        <v>2</v>
      </c>
      <c r="F9" s="10" t="str">
        <f>IFERROR(__xludf.DUMMYFUNCTION("""COMPUTED_VALUE"""),"SI")</f>
        <v>SI</v>
      </c>
      <c r="G9" s="10">
        <f>IFERROR(__xludf.DUMMYFUNCTION("""COMPUTED_VALUE"""),8.5)</f>
        <v>8.5</v>
      </c>
      <c r="H9" s="10">
        <f>IFERROR(__xludf.DUMMYFUNCTION("""COMPUTED_VALUE"""),40.0)</f>
        <v>40</v>
      </c>
      <c r="I9" s="10" t="str">
        <f>IFERROR(__xludf.DUMMYFUNCTION("""COMPUTED_VALUE"""),"Medio")</f>
        <v>Medio</v>
      </c>
      <c r="J9" s="10">
        <f>IFERROR(__xludf.DUMMYFUNCTION("""COMPUTED_VALUE"""),42.0)</f>
        <v>42</v>
      </c>
    </row>
    <row r="10">
      <c r="A10" s="10">
        <f>IFERROR(__xludf.DUMMYFUNCTION("""COMPUTED_VALUE"""),130.0)</f>
        <v>130</v>
      </c>
      <c r="B10" s="10" t="str">
        <f>IFERROR(__xludf.DUMMYFUNCTION("""COMPUTED_VALUE"""),"M")</f>
        <v>M</v>
      </c>
      <c r="C10" s="10">
        <f>IFERROR(__xludf.DUMMYFUNCTION("""COMPUTED_VALUE"""),3.0)</f>
        <v>3</v>
      </c>
      <c r="D10" s="10" t="str">
        <f>IFERROR(__xludf.DUMMYFUNCTION("""COMPUTED_VALUE"""),"A")</f>
        <v>A</v>
      </c>
      <c r="E10" s="10">
        <f>IFERROR(__xludf.DUMMYFUNCTION("""COMPUTED_VALUE"""),2.0)</f>
        <v>2</v>
      </c>
      <c r="F10" s="10" t="str">
        <f>IFERROR(__xludf.DUMMYFUNCTION("""COMPUTED_VALUE"""),"SI")</f>
        <v>SI</v>
      </c>
      <c r="G10" s="10">
        <f>IFERROR(__xludf.DUMMYFUNCTION("""COMPUTED_VALUE"""),9.4)</f>
        <v>9.4</v>
      </c>
      <c r="H10" s="10">
        <f>IFERROR(__xludf.DUMMYFUNCTION("""COMPUTED_VALUE"""),34.0)</f>
        <v>34</v>
      </c>
      <c r="I10" s="10" t="str">
        <f>IFERROR(__xludf.DUMMYFUNCTION("""COMPUTED_VALUE"""),"Medio")</f>
        <v>Medio</v>
      </c>
      <c r="J10" s="10">
        <f>IFERROR(__xludf.DUMMYFUNCTION("""COMPUTED_VALUE"""),44.0)</f>
        <v>44</v>
      </c>
    </row>
    <row r="11">
      <c r="A11" s="10">
        <f>IFERROR(__xludf.DUMMYFUNCTION("""COMPUTED_VALUE"""),141.0)</f>
        <v>141</v>
      </c>
      <c r="B11" s="10" t="str">
        <f>IFERROR(__xludf.DUMMYFUNCTION("""COMPUTED_VALUE"""),"F")</f>
        <v>F</v>
      </c>
      <c r="C11" s="10">
        <f>IFERROR(__xludf.DUMMYFUNCTION("""COMPUTED_VALUE"""),3.0)</f>
        <v>3</v>
      </c>
      <c r="D11" s="10" t="str">
        <f>IFERROR(__xludf.DUMMYFUNCTION("""COMPUTED_VALUE"""),"B")</f>
        <v>B</v>
      </c>
      <c r="E11" s="10">
        <f>IFERROR(__xludf.DUMMYFUNCTION("""COMPUTED_VALUE"""),2.0)</f>
        <v>2</v>
      </c>
      <c r="F11" s="10" t="str">
        <f>IFERROR(__xludf.DUMMYFUNCTION("""COMPUTED_VALUE"""),"SI")</f>
        <v>SI</v>
      </c>
      <c r="G11" s="10">
        <f>IFERROR(__xludf.DUMMYFUNCTION("""COMPUTED_VALUE"""),9.3)</f>
        <v>9.3</v>
      </c>
      <c r="H11" s="10">
        <f>IFERROR(__xludf.DUMMYFUNCTION("""COMPUTED_VALUE"""),36.0)</f>
        <v>36</v>
      </c>
      <c r="I11" s="10" t="str">
        <f>IFERROR(__xludf.DUMMYFUNCTION("""COMPUTED_VALUE"""),"Medio")</f>
        <v>Medio</v>
      </c>
      <c r="J11" s="10">
        <f>IFERROR(__xludf.DUMMYFUNCTION("""COMPUTED_VALUE"""),48.0)</f>
        <v>48</v>
      </c>
    </row>
    <row r="12">
      <c r="A12" s="10">
        <f>IFERROR(__xludf.DUMMYFUNCTION("""COMPUTED_VALUE"""),148.0)</f>
        <v>148</v>
      </c>
      <c r="B12" s="10" t="str">
        <f>IFERROR(__xludf.DUMMYFUNCTION("""COMPUTED_VALUE"""),"F")</f>
        <v>F</v>
      </c>
      <c r="C12" s="10">
        <f>IFERROR(__xludf.DUMMYFUNCTION("""COMPUTED_VALUE"""),3.0)</f>
        <v>3</v>
      </c>
      <c r="D12" s="10" t="str">
        <f>IFERROR(__xludf.DUMMYFUNCTION("""COMPUTED_VALUE"""),"B")</f>
        <v>B</v>
      </c>
      <c r="E12" s="10">
        <f>IFERROR(__xludf.DUMMYFUNCTION("""COMPUTED_VALUE"""),2.0)</f>
        <v>2</v>
      </c>
      <c r="F12" s="10" t="str">
        <f>IFERROR(__xludf.DUMMYFUNCTION("""COMPUTED_VALUE"""),"SI")</f>
        <v>SI</v>
      </c>
      <c r="G12" s="10">
        <f>IFERROR(__xludf.DUMMYFUNCTION("""COMPUTED_VALUE"""),9.0)</f>
        <v>9</v>
      </c>
      <c r="H12" s="10">
        <f>IFERROR(__xludf.DUMMYFUNCTION("""COMPUTED_VALUE"""),34.0)</f>
        <v>34</v>
      </c>
      <c r="I12" s="10" t="str">
        <f>IFERROR(__xludf.DUMMYFUNCTION("""COMPUTED_VALUE"""),"Medio")</f>
        <v>Medio</v>
      </c>
      <c r="J12" s="10">
        <f>IFERROR(__xludf.DUMMYFUNCTION("""COMPUTED_VALUE"""),38.0)</f>
        <v>38</v>
      </c>
    </row>
    <row r="13">
      <c r="A13" s="10">
        <f>IFERROR(__xludf.DUMMYFUNCTION("""COMPUTED_VALUE"""),159.0)</f>
        <v>159</v>
      </c>
      <c r="B13" s="10" t="str">
        <f>IFERROR(__xludf.DUMMYFUNCTION("""COMPUTED_VALUE"""),"M")</f>
        <v>M</v>
      </c>
      <c r="C13" s="10">
        <f>IFERROR(__xludf.DUMMYFUNCTION("""COMPUTED_VALUE"""),3.0)</f>
        <v>3</v>
      </c>
      <c r="D13" s="10" t="str">
        <f>IFERROR(__xludf.DUMMYFUNCTION("""COMPUTED_VALUE"""),"B")</f>
        <v>B</v>
      </c>
      <c r="E13" s="10">
        <f>IFERROR(__xludf.DUMMYFUNCTION("""COMPUTED_VALUE"""),2.0)</f>
        <v>2</v>
      </c>
      <c r="F13" s="10" t="str">
        <f>IFERROR(__xludf.DUMMYFUNCTION("""COMPUTED_VALUE"""),"SI")</f>
        <v>SI</v>
      </c>
      <c r="G13" s="10">
        <f>IFERROR(__xludf.DUMMYFUNCTION("""COMPUTED_VALUE"""),8.3)</f>
        <v>8.3</v>
      </c>
      <c r="H13" s="10">
        <f>IFERROR(__xludf.DUMMYFUNCTION("""COMPUTED_VALUE"""),36.0)</f>
        <v>36</v>
      </c>
      <c r="I13" s="10" t="str">
        <f>IFERROR(__xludf.DUMMYFUNCTION("""COMPUTED_VALUE"""),"Medio")</f>
        <v>Medio</v>
      </c>
      <c r="J13" s="10">
        <f>IFERROR(__xludf.DUMMYFUNCTION("""COMPUTED_VALUE"""),44.0)</f>
        <v>44</v>
      </c>
    </row>
    <row r="14">
      <c r="A14" s="10">
        <f>IFERROR(__xludf.DUMMYFUNCTION("""COMPUTED_VALUE"""),160.0)</f>
        <v>160</v>
      </c>
      <c r="B14" s="10" t="str">
        <f>IFERROR(__xludf.DUMMYFUNCTION("""COMPUTED_VALUE"""),"M")</f>
        <v>M</v>
      </c>
      <c r="C14" s="10">
        <f>IFERROR(__xludf.DUMMYFUNCTION("""COMPUTED_VALUE"""),3.0)</f>
        <v>3</v>
      </c>
      <c r="D14" s="10" t="str">
        <f>IFERROR(__xludf.DUMMYFUNCTION("""COMPUTED_VALUE"""),"B")</f>
        <v>B</v>
      </c>
      <c r="E14" s="10">
        <f>IFERROR(__xludf.DUMMYFUNCTION("""COMPUTED_VALUE"""),2.0)</f>
        <v>2</v>
      </c>
      <c r="F14" s="10" t="str">
        <f>IFERROR(__xludf.DUMMYFUNCTION("""COMPUTED_VALUE"""),"SI")</f>
        <v>SI</v>
      </c>
      <c r="G14" s="10">
        <f>IFERROR(__xludf.DUMMYFUNCTION("""COMPUTED_VALUE"""),9.2)</f>
        <v>9.2</v>
      </c>
      <c r="H14" s="10">
        <f>IFERROR(__xludf.DUMMYFUNCTION("""COMPUTED_VALUE"""),38.0)</f>
        <v>38</v>
      </c>
      <c r="I14" s="10" t="str">
        <f>IFERROR(__xludf.DUMMYFUNCTION("""COMPUTED_VALUE"""),"Medio")</f>
        <v>Medio</v>
      </c>
      <c r="J14" s="10">
        <f>IFERROR(__xludf.DUMMYFUNCTION("""COMPUTED_VALUE"""),42.0)</f>
        <v>42</v>
      </c>
    </row>
    <row r="15">
      <c r="A15" s="10">
        <f>IFERROR(__xludf.DUMMYFUNCTION("""COMPUTED_VALUE"""),167.0)</f>
        <v>167</v>
      </c>
      <c r="B15" s="10" t="str">
        <f>IFERROR(__xludf.DUMMYFUNCTION("""COMPUTED_VALUE"""),"M")</f>
        <v>M</v>
      </c>
      <c r="C15" s="10">
        <f>IFERROR(__xludf.DUMMYFUNCTION("""COMPUTED_VALUE"""),3.0)</f>
        <v>3</v>
      </c>
      <c r="D15" s="10" t="str">
        <f>IFERROR(__xludf.DUMMYFUNCTION("""COMPUTED_VALUE"""),"C")</f>
        <v>C</v>
      </c>
      <c r="E15" s="10">
        <f>IFERROR(__xludf.DUMMYFUNCTION("""COMPUTED_VALUE"""),2.0)</f>
        <v>2</v>
      </c>
      <c r="F15" s="10" t="str">
        <f>IFERROR(__xludf.DUMMYFUNCTION("""COMPUTED_VALUE"""),"SI")</f>
        <v>SI</v>
      </c>
      <c r="G15" s="10">
        <f>IFERROR(__xludf.DUMMYFUNCTION("""COMPUTED_VALUE"""),8.0)</f>
        <v>8</v>
      </c>
      <c r="H15" s="10">
        <f>IFERROR(__xludf.DUMMYFUNCTION("""COMPUTED_VALUE"""),38.0)</f>
        <v>38</v>
      </c>
      <c r="I15" s="10" t="str">
        <f>IFERROR(__xludf.DUMMYFUNCTION("""COMPUTED_VALUE"""),"Medio")</f>
        <v>Medio</v>
      </c>
      <c r="J15" s="10">
        <f>IFERROR(__xludf.DUMMYFUNCTION("""COMPUTED_VALUE"""),48.0)</f>
        <v>48</v>
      </c>
    </row>
    <row r="16">
      <c r="A16" s="10">
        <f>IFERROR(__xludf.DUMMYFUNCTION("""COMPUTED_VALUE"""),168.0)</f>
        <v>168</v>
      </c>
      <c r="B16" s="10" t="str">
        <f>IFERROR(__xludf.DUMMYFUNCTION("""COMPUTED_VALUE"""),"M")</f>
        <v>M</v>
      </c>
      <c r="C16" s="10">
        <f>IFERROR(__xludf.DUMMYFUNCTION("""COMPUTED_VALUE"""),3.0)</f>
        <v>3</v>
      </c>
      <c r="D16" s="10" t="str">
        <f>IFERROR(__xludf.DUMMYFUNCTION("""COMPUTED_VALUE"""),"C")</f>
        <v>C</v>
      </c>
      <c r="E16" s="10">
        <f>IFERROR(__xludf.DUMMYFUNCTION("""COMPUTED_VALUE"""),2.0)</f>
        <v>2</v>
      </c>
      <c r="F16" s="10" t="str">
        <f>IFERROR(__xludf.DUMMYFUNCTION("""COMPUTED_VALUE"""),"SI")</f>
        <v>SI</v>
      </c>
      <c r="G16" s="10">
        <f>IFERROR(__xludf.DUMMYFUNCTION("""COMPUTED_VALUE"""),8.9)</f>
        <v>8.9</v>
      </c>
      <c r="H16" s="10">
        <f>IFERROR(__xludf.DUMMYFUNCTION("""COMPUTED_VALUE"""),40.0)</f>
        <v>40</v>
      </c>
      <c r="I16" s="10" t="str">
        <f>IFERROR(__xludf.DUMMYFUNCTION("""COMPUTED_VALUE"""),"Medio")</f>
        <v>Medio</v>
      </c>
      <c r="J16" s="10">
        <f>IFERROR(__xludf.DUMMYFUNCTION("""COMPUTED_VALUE"""),44.0)</f>
        <v>44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0" t="str">
        <f>IFERROR(__xludf.DUMMYFUNCTION("{BD_ESTUDIO!A1:J1; FILTER(BD_ESTUDIO!A2:J1000, BD_ESTUDIO!I2:I1000=""Bajo"", BD_ESTUDIO!E2:E1000=2, BD_ESTUDIO!F2:F1000=""SI"")}"),"Caso")</f>
        <v>Caso</v>
      </c>
      <c r="B1" s="10" t="str">
        <f>IFERROR(__xludf.DUMMYFUNCTION("""COMPUTED_VALUE"""),"Sexo")</f>
        <v>Sexo</v>
      </c>
      <c r="C1" s="10" t="str">
        <f>IFERROR(__xludf.DUMMYFUNCTION("""COMPUTED_VALUE"""),"Grado")</f>
        <v>Grado</v>
      </c>
      <c r="D1" s="10" t="str">
        <f>IFERROR(__xludf.DUMMYFUNCTION("""COMPUTED_VALUE"""),"Grupo")</f>
        <v>Grupo</v>
      </c>
      <c r="E1" s="10" t="str">
        <f>IFERROR(__xludf.DUMMYFUNCTION("""COMPUTED_VALUE"""),"Condicion_Experimental")</f>
        <v>Condicion_Experimental</v>
      </c>
      <c r="F1" s="10" t="str">
        <f>IFERROR(__xludf.DUMMYFUNCTION("""COMPUTED_VALUE"""),"Participacion")</f>
        <v>Participacion</v>
      </c>
      <c r="G1" s="10" t="str">
        <f>IFERROR(__xludf.DUMMYFUNCTION("""COMPUTED_VALUE"""),"Promedio ")</f>
        <v>Promedio </v>
      </c>
      <c r="H1" s="10" t="str">
        <f>IFERROR(__xludf.DUMMYFUNCTION("""COMPUTED_VALUE"""),"Puntaje_Pretest")</f>
        <v>Puntaje_Pretest</v>
      </c>
      <c r="I1" s="10" t="str">
        <f>IFERROR(__xludf.DUMMYFUNCTION("""COMPUTED_VALUE"""),"NivelLectura-Pretest")</f>
        <v>NivelLectura-Pretest</v>
      </c>
      <c r="J1" s="10" t="str">
        <f>IFERROR(__xludf.DUMMYFUNCTION("""COMPUTED_VALUE"""),"Puntaje_Postest")</f>
        <v>Puntaje_Postest</v>
      </c>
    </row>
    <row r="2">
      <c r="A2" s="10">
        <f>IFERROR(__xludf.DUMMYFUNCTION("""COMPUTED_VALUE"""),7.0)</f>
        <v>7</v>
      </c>
      <c r="B2" s="10" t="str">
        <f>IFERROR(__xludf.DUMMYFUNCTION("""COMPUTED_VALUE"""),"F")</f>
        <v>F</v>
      </c>
      <c r="C2" s="10">
        <f>IFERROR(__xludf.DUMMYFUNCTION("""COMPUTED_VALUE"""),1.0)</f>
        <v>1</v>
      </c>
      <c r="D2" s="10" t="str">
        <f>IFERROR(__xludf.DUMMYFUNCTION("""COMPUTED_VALUE"""),"A")</f>
        <v>A</v>
      </c>
      <c r="E2" s="10">
        <f>IFERROR(__xludf.DUMMYFUNCTION("""COMPUTED_VALUE"""),2.0)</f>
        <v>2</v>
      </c>
      <c r="F2" s="10" t="str">
        <f>IFERROR(__xludf.DUMMYFUNCTION("""COMPUTED_VALUE"""),"SI")</f>
        <v>SI</v>
      </c>
      <c r="G2" s="10">
        <f>IFERROR(__xludf.DUMMYFUNCTION("""COMPUTED_VALUE"""),8.8)</f>
        <v>8.8</v>
      </c>
      <c r="H2" s="10">
        <f>IFERROR(__xludf.DUMMYFUNCTION("""COMPUTED_VALUE"""),32.0)</f>
        <v>32</v>
      </c>
      <c r="I2" s="10" t="str">
        <f>IFERROR(__xludf.DUMMYFUNCTION("""COMPUTED_VALUE"""),"Bajo")</f>
        <v>Bajo</v>
      </c>
      <c r="J2" s="10">
        <f>IFERROR(__xludf.DUMMYFUNCTION("""COMPUTED_VALUE"""),38.0)</f>
        <v>38</v>
      </c>
    </row>
    <row r="3">
      <c r="A3" s="10">
        <f>IFERROR(__xludf.DUMMYFUNCTION("""COMPUTED_VALUE"""),13.0)</f>
        <v>13</v>
      </c>
      <c r="B3" s="10" t="str">
        <f>IFERROR(__xludf.DUMMYFUNCTION("""COMPUTED_VALUE"""),"F")</f>
        <v>F</v>
      </c>
      <c r="C3" s="10">
        <f>IFERROR(__xludf.DUMMYFUNCTION("""COMPUTED_VALUE"""),1.0)</f>
        <v>1</v>
      </c>
      <c r="D3" s="10" t="str">
        <f>IFERROR(__xludf.DUMMYFUNCTION("""COMPUTED_VALUE"""),"A")</f>
        <v>A</v>
      </c>
      <c r="E3" s="10">
        <f>IFERROR(__xludf.DUMMYFUNCTION("""COMPUTED_VALUE"""),2.0)</f>
        <v>2</v>
      </c>
      <c r="F3" s="10" t="str">
        <f>IFERROR(__xludf.DUMMYFUNCTION("""COMPUTED_VALUE"""),"SI")</f>
        <v>SI</v>
      </c>
      <c r="G3" s="10">
        <f>IFERROR(__xludf.DUMMYFUNCTION("""COMPUTED_VALUE"""),8.75)</f>
        <v>8.75</v>
      </c>
      <c r="H3" s="10">
        <f>IFERROR(__xludf.DUMMYFUNCTION("""COMPUTED_VALUE"""),24.0)</f>
        <v>24</v>
      </c>
      <c r="I3" s="10" t="str">
        <f>IFERROR(__xludf.DUMMYFUNCTION("""COMPUTED_VALUE"""),"Bajo")</f>
        <v>Bajo</v>
      </c>
      <c r="J3" s="10">
        <f>IFERROR(__xludf.DUMMYFUNCTION("""COMPUTED_VALUE"""),30.0)</f>
        <v>30</v>
      </c>
    </row>
    <row r="4">
      <c r="A4" s="10">
        <f>IFERROR(__xludf.DUMMYFUNCTION("""COMPUTED_VALUE"""),15.0)</f>
        <v>15</v>
      </c>
      <c r="B4" s="10" t="str">
        <f>IFERROR(__xludf.DUMMYFUNCTION("""COMPUTED_VALUE"""),"M")</f>
        <v>M</v>
      </c>
      <c r="C4" s="10">
        <f>IFERROR(__xludf.DUMMYFUNCTION("""COMPUTED_VALUE"""),1.0)</f>
        <v>1</v>
      </c>
      <c r="D4" s="10" t="str">
        <f>IFERROR(__xludf.DUMMYFUNCTION("""COMPUTED_VALUE"""),"A")</f>
        <v>A</v>
      </c>
      <c r="E4" s="10">
        <f>IFERROR(__xludf.DUMMYFUNCTION("""COMPUTED_VALUE"""),2.0)</f>
        <v>2</v>
      </c>
      <c r="F4" s="10" t="str">
        <f>IFERROR(__xludf.DUMMYFUNCTION("""COMPUTED_VALUE"""),"SI")</f>
        <v>SI</v>
      </c>
      <c r="G4" s="10">
        <f>IFERROR(__xludf.DUMMYFUNCTION("""COMPUTED_VALUE"""),8.75)</f>
        <v>8.75</v>
      </c>
      <c r="H4" s="10">
        <f>IFERROR(__xludf.DUMMYFUNCTION("""COMPUTED_VALUE"""),20.0)</f>
        <v>20</v>
      </c>
      <c r="I4" s="10" t="str">
        <f>IFERROR(__xludf.DUMMYFUNCTION("""COMPUTED_VALUE"""),"Bajo")</f>
        <v>Bajo</v>
      </c>
      <c r="J4" s="10">
        <f>IFERROR(__xludf.DUMMYFUNCTION("""COMPUTED_VALUE"""),42.0)</f>
        <v>42</v>
      </c>
    </row>
    <row r="5">
      <c r="A5" s="10">
        <f>IFERROR(__xludf.DUMMYFUNCTION("""COMPUTED_VALUE"""),16.0)</f>
        <v>16</v>
      </c>
      <c r="B5" s="10" t="str">
        <f>IFERROR(__xludf.DUMMYFUNCTION("""COMPUTED_VALUE"""),"M")</f>
        <v>M</v>
      </c>
      <c r="C5" s="10">
        <f>IFERROR(__xludf.DUMMYFUNCTION("""COMPUTED_VALUE"""),1.0)</f>
        <v>1</v>
      </c>
      <c r="D5" s="10" t="str">
        <f>IFERROR(__xludf.DUMMYFUNCTION("""COMPUTED_VALUE"""),"A")</f>
        <v>A</v>
      </c>
      <c r="E5" s="10">
        <f>IFERROR(__xludf.DUMMYFUNCTION("""COMPUTED_VALUE"""),2.0)</f>
        <v>2</v>
      </c>
      <c r="F5" s="10" t="str">
        <f>IFERROR(__xludf.DUMMYFUNCTION("""COMPUTED_VALUE"""),"SI")</f>
        <v>SI</v>
      </c>
      <c r="G5" s="10">
        <f>IFERROR(__xludf.DUMMYFUNCTION("""COMPUTED_VALUE"""),8.7)</f>
        <v>8.7</v>
      </c>
      <c r="H5" s="10">
        <f>IFERROR(__xludf.DUMMYFUNCTION("""COMPUTED_VALUE"""),30.0)</f>
        <v>30</v>
      </c>
      <c r="I5" s="10" t="str">
        <f>IFERROR(__xludf.DUMMYFUNCTION("""COMPUTED_VALUE"""),"Bajo")</f>
        <v>Bajo</v>
      </c>
      <c r="J5" s="10">
        <f>IFERROR(__xludf.DUMMYFUNCTION("""COMPUTED_VALUE"""),46.0)</f>
        <v>46</v>
      </c>
    </row>
    <row r="6">
      <c r="A6" s="10">
        <f>IFERROR(__xludf.DUMMYFUNCTION("""COMPUTED_VALUE"""),34.0)</f>
        <v>34</v>
      </c>
      <c r="B6" s="10" t="str">
        <f>IFERROR(__xludf.DUMMYFUNCTION("""COMPUTED_VALUE"""),"M")</f>
        <v>M</v>
      </c>
      <c r="C6" s="10">
        <f>IFERROR(__xludf.DUMMYFUNCTION("""COMPUTED_VALUE"""),1.0)</f>
        <v>1</v>
      </c>
      <c r="D6" s="10" t="str">
        <f>IFERROR(__xludf.DUMMYFUNCTION("""COMPUTED_VALUE"""),"B")</f>
        <v>B</v>
      </c>
      <c r="E6" s="10">
        <f>IFERROR(__xludf.DUMMYFUNCTION("""COMPUTED_VALUE"""),2.0)</f>
        <v>2</v>
      </c>
      <c r="F6" s="10" t="str">
        <f>IFERROR(__xludf.DUMMYFUNCTION("""COMPUTED_VALUE"""),"SI")</f>
        <v>SI</v>
      </c>
      <c r="G6" s="10">
        <f>IFERROR(__xludf.DUMMYFUNCTION("""COMPUTED_VALUE"""),9.08)</f>
        <v>9.08</v>
      </c>
      <c r="H6" s="10">
        <f>IFERROR(__xludf.DUMMYFUNCTION("""COMPUTED_VALUE"""),28.0)</f>
        <v>28</v>
      </c>
      <c r="I6" s="10" t="str">
        <f>IFERROR(__xludf.DUMMYFUNCTION("""COMPUTED_VALUE"""),"Bajo")</f>
        <v>Bajo</v>
      </c>
      <c r="J6" s="10">
        <f>IFERROR(__xludf.DUMMYFUNCTION("""COMPUTED_VALUE"""),30.0)</f>
        <v>30</v>
      </c>
    </row>
    <row r="7">
      <c r="A7" s="10">
        <f>IFERROR(__xludf.DUMMYFUNCTION("""COMPUTED_VALUE"""),35.0)</f>
        <v>35</v>
      </c>
      <c r="B7" s="10" t="str">
        <f>IFERROR(__xludf.DUMMYFUNCTION("""COMPUTED_VALUE"""),"M")</f>
        <v>M</v>
      </c>
      <c r="C7" s="10">
        <f>IFERROR(__xludf.DUMMYFUNCTION("""COMPUTED_VALUE"""),1.0)</f>
        <v>1</v>
      </c>
      <c r="D7" s="10" t="str">
        <f>IFERROR(__xludf.DUMMYFUNCTION("""COMPUTED_VALUE"""),"B")</f>
        <v>B</v>
      </c>
      <c r="E7" s="10">
        <f>IFERROR(__xludf.DUMMYFUNCTION("""COMPUTED_VALUE"""),2.0)</f>
        <v>2</v>
      </c>
      <c r="F7" s="10" t="str">
        <f>IFERROR(__xludf.DUMMYFUNCTION("""COMPUTED_VALUE"""),"SI")</f>
        <v>SI</v>
      </c>
      <c r="G7" s="10">
        <f>IFERROR(__xludf.DUMMYFUNCTION("""COMPUTED_VALUE"""),9.2)</f>
        <v>9.2</v>
      </c>
      <c r="H7" s="10">
        <f>IFERROR(__xludf.DUMMYFUNCTION("""COMPUTED_VALUE"""),24.0)</f>
        <v>24</v>
      </c>
      <c r="I7" s="10" t="str">
        <f>IFERROR(__xludf.DUMMYFUNCTION("""COMPUTED_VALUE"""),"Bajo")</f>
        <v>Bajo</v>
      </c>
      <c r="J7" s="10">
        <f>IFERROR(__xludf.DUMMYFUNCTION("""COMPUTED_VALUE"""),28.0)</f>
        <v>28</v>
      </c>
    </row>
    <row r="8">
      <c r="A8" s="10">
        <f>IFERROR(__xludf.DUMMYFUNCTION("""COMPUTED_VALUE"""),36.0)</f>
        <v>36</v>
      </c>
      <c r="B8" s="10" t="str">
        <f>IFERROR(__xludf.DUMMYFUNCTION("""COMPUTED_VALUE"""),"M")</f>
        <v>M</v>
      </c>
      <c r="C8" s="10">
        <f>IFERROR(__xludf.DUMMYFUNCTION("""COMPUTED_VALUE"""),1.0)</f>
        <v>1</v>
      </c>
      <c r="D8" s="10" t="str">
        <f>IFERROR(__xludf.DUMMYFUNCTION("""COMPUTED_VALUE"""),"B")</f>
        <v>B</v>
      </c>
      <c r="E8" s="10">
        <f>IFERROR(__xludf.DUMMYFUNCTION("""COMPUTED_VALUE"""),2.0)</f>
        <v>2</v>
      </c>
      <c r="F8" s="10" t="str">
        <f>IFERROR(__xludf.DUMMYFUNCTION("""COMPUTED_VALUE"""),"SI")</f>
        <v>SI</v>
      </c>
      <c r="G8" s="10">
        <f>IFERROR(__xludf.DUMMYFUNCTION("""COMPUTED_VALUE"""),9.26)</f>
        <v>9.26</v>
      </c>
      <c r="H8" s="10">
        <f>IFERROR(__xludf.DUMMYFUNCTION("""COMPUTED_VALUE"""),20.0)</f>
        <v>20</v>
      </c>
      <c r="I8" s="10" t="str">
        <f>IFERROR(__xludf.DUMMYFUNCTION("""COMPUTED_VALUE"""),"Bajo")</f>
        <v>Bajo</v>
      </c>
      <c r="J8" s="10">
        <f>IFERROR(__xludf.DUMMYFUNCTION("""COMPUTED_VALUE"""),26.0)</f>
        <v>26</v>
      </c>
    </row>
    <row r="9">
      <c r="A9" s="10">
        <f>IFERROR(__xludf.DUMMYFUNCTION("""COMPUTED_VALUE"""),58.0)</f>
        <v>58</v>
      </c>
      <c r="B9" s="10" t="str">
        <f>IFERROR(__xludf.DUMMYFUNCTION("""COMPUTED_VALUE"""),"M")</f>
        <v>M</v>
      </c>
      <c r="C9" s="10">
        <f>IFERROR(__xludf.DUMMYFUNCTION("""COMPUTED_VALUE"""),1.0)</f>
        <v>1</v>
      </c>
      <c r="D9" s="10" t="str">
        <f>IFERROR(__xludf.DUMMYFUNCTION("""COMPUTED_VALUE"""),"C")</f>
        <v>C</v>
      </c>
      <c r="E9" s="10">
        <f>IFERROR(__xludf.DUMMYFUNCTION("""COMPUTED_VALUE"""),2.0)</f>
        <v>2</v>
      </c>
      <c r="F9" s="10" t="str">
        <f>IFERROR(__xludf.DUMMYFUNCTION("""COMPUTED_VALUE"""),"SI")</f>
        <v>SI</v>
      </c>
      <c r="G9" s="10">
        <f>IFERROR(__xludf.DUMMYFUNCTION("""COMPUTED_VALUE"""),9.02)</f>
        <v>9.02</v>
      </c>
      <c r="H9" s="10">
        <f>IFERROR(__xludf.DUMMYFUNCTION("""COMPUTED_VALUE"""),32.0)</f>
        <v>32</v>
      </c>
      <c r="I9" s="10" t="str">
        <f>IFERROR(__xludf.DUMMYFUNCTION("""COMPUTED_VALUE"""),"Bajo")</f>
        <v>Bajo</v>
      </c>
      <c r="J9" s="10">
        <f>IFERROR(__xludf.DUMMYFUNCTION("""COMPUTED_VALUE"""),48.0)</f>
        <v>48</v>
      </c>
    </row>
    <row r="10">
      <c r="A10" s="10">
        <f>IFERROR(__xludf.DUMMYFUNCTION("""COMPUTED_VALUE"""),63.0)</f>
        <v>63</v>
      </c>
      <c r="B10" s="10" t="str">
        <f>IFERROR(__xludf.DUMMYFUNCTION("""COMPUTED_VALUE"""),"M")</f>
        <v>M</v>
      </c>
      <c r="C10" s="10">
        <f>IFERROR(__xludf.DUMMYFUNCTION("""COMPUTED_VALUE"""),2.0)</f>
        <v>2</v>
      </c>
      <c r="D10" s="10" t="str">
        <f>IFERROR(__xludf.DUMMYFUNCTION("""COMPUTED_VALUE"""),"A")</f>
        <v>A</v>
      </c>
      <c r="E10" s="10">
        <f>IFERROR(__xludf.DUMMYFUNCTION("""COMPUTED_VALUE"""),2.0)</f>
        <v>2</v>
      </c>
      <c r="F10" s="10" t="str">
        <f>IFERROR(__xludf.DUMMYFUNCTION("""COMPUTED_VALUE"""),"SI")</f>
        <v>SI</v>
      </c>
      <c r="G10" s="10">
        <f>IFERROR(__xludf.DUMMYFUNCTION("""COMPUTED_VALUE"""),9.2)</f>
        <v>9.2</v>
      </c>
      <c r="H10" s="10">
        <f>IFERROR(__xludf.DUMMYFUNCTION("""COMPUTED_VALUE"""),30.0)</f>
        <v>30</v>
      </c>
      <c r="I10" s="10" t="str">
        <f>IFERROR(__xludf.DUMMYFUNCTION("""COMPUTED_VALUE"""),"Bajo")</f>
        <v>Bajo</v>
      </c>
      <c r="J10" s="10">
        <f>IFERROR(__xludf.DUMMYFUNCTION("""COMPUTED_VALUE"""),40.0)</f>
        <v>40</v>
      </c>
    </row>
    <row r="11">
      <c r="A11" s="10">
        <f>IFERROR(__xludf.DUMMYFUNCTION("""COMPUTED_VALUE"""),74.0)</f>
        <v>74</v>
      </c>
      <c r="B11" s="10" t="str">
        <f>IFERROR(__xludf.DUMMYFUNCTION("""COMPUTED_VALUE"""),"M")</f>
        <v>M</v>
      </c>
      <c r="C11" s="10">
        <f>IFERROR(__xludf.DUMMYFUNCTION("""COMPUTED_VALUE"""),2.0)</f>
        <v>2</v>
      </c>
      <c r="D11" s="10" t="str">
        <f>IFERROR(__xludf.DUMMYFUNCTION("""COMPUTED_VALUE"""),"A")</f>
        <v>A</v>
      </c>
      <c r="E11" s="10">
        <f>IFERROR(__xludf.DUMMYFUNCTION("""COMPUTED_VALUE"""),2.0)</f>
        <v>2</v>
      </c>
      <c r="F11" s="10" t="str">
        <f>IFERROR(__xludf.DUMMYFUNCTION("""COMPUTED_VALUE"""),"SI")</f>
        <v>SI</v>
      </c>
      <c r="G11" s="10">
        <f>IFERROR(__xludf.DUMMYFUNCTION("""COMPUTED_VALUE"""),8.4)</f>
        <v>8.4</v>
      </c>
      <c r="H11" s="10">
        <f>IFERROR(__xludf.DUMMYFUNCTION("""COMPUTED_VALUE"""),30.0)</f>
        <v>30</v>
      </c>
      <c r="I11" s="10" t="str">
        <f>IFERROR(__xludf.DUMMYFUNCTION("""COMPUTED_VALUE"""),"Bajo")</f>
        <v>Bajo</v>
      </c>
      <c r="J11" s="10">
        <f>IFERROR(__xludf.DUMMYFUNCTION("""COMPUTED_VALUE"""),36.0)</f>
        <v>36</v>
      </c>
    </row>
    <row r="12">
      <c r="A12" s="10">
        <f>IFERROR(__xludf.DUMMYFUNCTION("""COMPUTED_VALUE"""),77.0)</f>
        <v>77</v>
      </c>
      <c r="B12" s="10" t="str">
        <f>IFERROR(__xludf.DUMMYFUNCTION("""COMPUTED_VALUE"""),"F")</f>
        <v>F</v>
      </c>
      <c r="C12" s="10">
        <f>IFERROR(__xludf.DUMMYFUNCTION("""COMPUTED_VALUE"""),2.0)</f>
        <v>2</v>
      </c>
      <c r="D12" s="10" t="str">
        <f>IFERROR(__xludf.DUMMYFUNCTION("""COMPUTED_VALUE"""),"A")</f>
        <v>A</v>
      </c>
      <c r="E12" s="10">
        <f>IFERROR(__xludf.DUMMYFUNCTION("""COMPUTED_VALUE"""),2.0)</f>
        <v>2</v>
      </c>
      <c r="F12" s="10" t="str">
        <f>IFERROR(__xludf.DUMMYFUNCTION("""COMPUTED_VALUE"""),"SI")</f>
        <v>SI</v>
      </c>
      <c r="G12" s="10">
        <f>IFERROR(__xludf.DUMMYFUNCTION("""COMPUTED_VALUE"""),8.2)</f>
        <v>8.2</v>
      </c>
      <c r="H12" s="10">
        <f>IFERROR(__xludf.DUMMYFUNCTION("""COMPUTED_VALUE"""),24.0)</f>
        <v>24</v>
      </c>
      <c r="I12" s="10" t="str">
        <f>IFERROR(__xludf.DUMMYFUNCTION("""COMPUTED_VALUE"""),"Bajo")</f>
        <v>Bajo</v>
      </c>
      <c r="J12" s="10">
        <f>IFERROR(__xludf.DUMMYFUNCTION("""COMPUTED_VALUE"""),28.0)</f>
        <v>28</v>
      </c>
    </row>
    <row r="13">
      <c r="A13" s="10">
        <f>IFERROR(__xludf.DUMMYFUNCTION("""COMPUTED_VALUE"""),92.0)</f>
        <v>92</v>
      </c>
      <c r="B13" s="10" t="str">
        <f>IFERROR(__xludf.DUMMYFUNCTION("""COMPUTED_VALUE"""),"M")</f>
        <v>M</v>
      </c>
      <c r="C13" s="10">
        <f>IFERROR(__xludf.DUMMYFUNCTION("""COMPUTED_VALUE"""),2.0)</f>
        <v>2</v>
      </c>
      <c r="D13" s="10" t="str">
        <f>IFERROR(__xludf.DUMMYFUNCTION("""COMPUTED_VALUE"""),"B")</f>
        <v>B</v>
      </c>
      <c r="E13" s="10">
        <f>IFERROR(__xludf.DUMMYFUNCTION("""COMPUTED_VALUE"""),2.0)</f>
        <v>2</v>
      </c>
      <c r="F13" s="10" t="str">
        <f>IFERROR(__xludf.DUMMYFUNCTION("""COMPUTED_VALUE"""),"SI")</f>
        <v>SI</v>
      </c>
      <c r="G13" s="10">
        <f>IFERROR(__xludf.DUMMYFUNCTION("""COMPUTED_VALUE"""),8.8)</f>
        <v>8.8</v>
      </c>
      <c r="H13" s="10">
        <f>IFERROR(__xludf.DUMMYFUNCTION("""COMPUTED_VALUE"""),30.0)</f>
        <v>30</v>
      </c>
      <c r="I13" s="10" t="str">
        <f>IFERROR(__xludf.DUMMYFUNCTION("""COMPUTED_VALUE"""),"Bajo")</f>
        <v>Bajo</v>
      </c>
      <c r="J13" s="10">
        <f>IFERROR(__xludf.DUMMYFUNCTION("""COMPUTED_VALUE"""),48.0)</f>
        <v>48</v>
      </c>
    </row>
    <row r="14">
      <c r="A14" s="10">
        <f>IFERROR(__xludf.DUMMYFUNCTION("""COMPUTED_VALUE"""),110.0)</f>
        <v>110</v>
      </c>
      <c r="B14" s="10" t="str">
        <f>IFERROR(__xludf.DUMMYFUNCTION("""COMPUTED_VALUE"""),"M")</f>
        <v>M</v>
      </c>
      <c r="C14" s="10">
        <f>IFERROR(__xludf.DUMMYFUNCTION("""COMPUTED_VALUE"""),2.0)</f>
        <v>2</v>
      </c>
      <c r="D14" s="10" t="str">
        <f>IFERROR(__xludf.DUMMYFUNCTION("""COMPUTED_VALUE"""),"C")</f>
        <v>C</v>
      </c>
      <c r="E14" s="10">
        <f>IFERROR(__xludf.DUMMYFUNCTION("""COMPUTED_VALUE"""),2.0)</f>
        <v>2</v>
      </c>
      <c r="F14" s="10" t="str">
        <f>IFERROR(__xludf.DUMMYFUNCTION("""COMPUTED_VALUE"""),"SI")</f>
        <v>SI</v>
      </c>
      <c r="G14" s="10">
        <f>IFERROR(__xludf.DUMMYFUNCTION("""COMPUTED_VALUE"""),8.5)</f>
        <v>8.5</v>
      </c>
      <c r="H14" s="10">
        <f>IFERROR(__xludf.DUMMYFUNCTION("""COMPUTED_VALUE"""),20.0)</f>
        <v>20</v>
      </c>
      <c r="I14" s="10" t="str">
        <f>IFERROR(__xludf.DUMMYFUNCTION("""COMPUTED_VALUE"""),"Bajo")</f>
        <v>Bajo</v>
      </c>
      <c r="J14" s="10">
        <f>IFERROR(__xludf.DUMMYFUNCTION("""COMPUTED_VALUE"""),44.0)</f>
        <v>44</v>
      </c>
    </row>
    <row r="15">
      <c r="A15" s="10">
        <f>IFERROR(__xludf.DUMMYFUNCTION("""COMPUTED_VALUE"""),112.0)</f>
        <v>112</v>
      </c>
      <c r="B15" s="10" t="str">
        <f>IFERROR(__xludf.DUMMYFUNCTION("""COMPUTED_VALUE"""),"F")</f>
        <v>F</v>
      </c>
      <c r="C15" s="10">
        <f>IFERROR(__xludf.DUMMYFUNCTION("""COMPUTED_VALUE"""),2.0)</f>
        <v>2</v>
      </c>
      <c r="D15" s="10" t="str">
        <f>IFERROR(__xludf.DUMMYFUNCTION("""COMPUTED_VALUE"""),"C")</f>
        <v>C</v>
      </c>
      <c r="E15" s="10">
        <f>IFERROR(__xludf.DUMMYFUNCTION("""COMPUTED_VALUE"""),2.0)</f>
        <v>2</v>
      </c>
      <c r="F15" s="10" t="str">
        <f>IFERROR(__xludf.DUMMYFUNCTION("""COMPUTED_VALUE"""),"SI")</f>
        <v>SI</v>
      </c>
      <c r="G15" s="10">
        <f>IFERROR(__xludf.DUMMYFUNCTION("""COMPUTED_VALUE"""),8.42)</f>
        <v>8.42</v>
      </c>
      <c r="H15" s="10">
        <f>IFERROR(__xludf.DUMMYFUNCTION("""COMPUTED_VALUE"""),24.0)</f>
        <v>24</v>
      </c>
      <c r="I15" s="10" t="str">
        <f>IFERROR(__xludf.DUMMYFUNCTION("""COMPUTED_VALUE"""),"Bajo")</f>
        <v>Bajo</v>
      </c>
      <c r="J15" s="10">
        <f>IFERROR(__xludf.DUMMYFUNCTION("""COMPUTED_VALUE"""),40.0)</f>
        <v>40</v>
      </c>
    </row>
    <row r="16">
      <c r="A16" s="10">
        <f>IFERROR(__xludf.DUMMYFUNCTION("""COMPUTED_VALUE"""),131.0)</f>
        <v>131</v>
      </c>
      <c r="B16" s="10" t="str">
        <f>IFERROR(__xludf.DUMMYFUNCTION("""COMPUTED_VALUE"""),"M")</f>
        <v>M</v>
      </c>
      <c r="C16" s="10">
        <f>IFERROR(__xludf.DUMMYFUNCTION("""COMPUTED_VALUE"""),3.0)</f>
        <v>3</v>
      </c>
      <c r="D16" s="10" t="str">
        <f>IFERROR(__xludf.DUMMYFUNCTION("""COMPUTED_VALUE"""),"A")</f>
        <v>A</v>
      </c>
      <c r="E16" s="10">
        <f>IFERROR(__xludf.DUMMYFUNCTION("""COMPUTED_VALUE"""),2.0)</f>
        <v>2</v>
      </c>
      <c r="F16" s="10" t="str">
        <f>IFERROR(__xludf.DUMMYFUNCTION("""COMPUTED_VALUE"""),"SI")</f>
        <v>SI</v>
      </c>
      <c r="G16" s="10">
        <f>IFERROR(__xludf.DUMMYFUNCTION("""COMPUTED_VALUE"""),9.2)</f>
        <v>9.2</v>
      </c>
      <c r="H16" s="10">
        <f>IFERROR(__xludf.DUMMYFUNCTION("""COMPUTED_VALUE"""),32.0)</f>
        <v>32</v>
      </c>
      <c r="I16" s="10" t="str">
        <f>IFERROR(__xludf.DUMMYFUNCTION("""COMPUTED_VALUE"""),"Bajo")</f>
        <v>Bajo</v>
      </c>
      <c r="J16" s="10">
        <f>IFERROR(__xludf.DUMMYFUNCTION("""COMPUTED_VALUE"""),42.0)</f>
        <v>42</v>
      </c>
    </row>
    <row r="17">
      <c r="A17" s="10">
        <f>IFERROR(__xludf.DUMMYFUNCTION("""COMPUTED_VALUE"""),134.0)</f>
        <v>134</v>
      </c>
      <c r="B17" s="10" t="str">
        <f>IFERROR(__xludf.DUMMYFUNCTION("""COMPUTED_VALUE"""),"F")</f>
        <v>F</v>
      </c>
      <c r="C17" s="10">
        <f>IFERROR(__xludf.DUMMYFUNCTION("""COMPUTED_VALUE"""),3.0)</f>
        <v>3</v>
      </c>
      <c r="D17" s="10" t="str">
        <f>IFERROR(__xludf.DUMMYFUNCTION("""COMPUTED_VALUE"""),"A")</f>
        <v>A</v>
      </c>
      <c r="E17" s="10">
        <f>IFERROR(__xludf.DUMMYFUNCTION("""COMPUTED_VALUE"""),2.0)</f>
        <v>2</v>
      </c>
      <c r="F17" s="10" t="str">
        <f>IFERROR(__xludf.DUMMYFUNCTION("""COMPUTED_VALUE"""),"SI")</f>
        <v>SI</v>
      </c>
      <c r="G17" s="10">
        <f>IFERROR(__xludf.DUMMYFUNCTION("""COMPUTED_VALUE"""),8.5)</f>
        <v>8.5</v>
      </c>
      <c r="H17" s="10">
        <f>IFERROR(__xludf.DUMMYFUNCTION("""COMPUTED_VALUE"""),30.0)</f>
        <v>30</v>
      </c>
      <c r="I17" s="10" t="str">
        <f>IFERROR(__xludf.DUMMYFUNCTION("""COMPUTED_VALUE"""),"Bajo")</f>
        <v>Bajo</v>
      </c>
      <c r="J17" s="10">
        <f>IFERROR(__xludf.DUMMYFUNCTION("""COMPUTED_VALUE"""),34.0)</f>
        <v>34</v>
      </c>
    </row>
    <row r="18">
      <c r="A18" s="10">
        <f>IFERROR(__xludf.DUMMYFUNCTION("""COMPUTED_VALUE"""),140.0)</f>
        <v>140</v>
      </c>
      <c r="B18" s="10" t="str">
        <f>IFERROR(__xludf.DUMMYFUNCTION("""COMPUTED_VALUE"""),"F")</f>
        <v>F</v>
      </c>
      <c r="C18" s="10">
        <f>IFERROR(__xludf.DUMMYFUNCTION("""COMPUTED_VALUE"""),3.0)</f>
        <v>3</v>
      </c>
      <c r="D18" s="10" t="str">
        <f>IFERROR(__xludf.DUMMYFUNCTION("""COMPUTED_VALUE"""),"B")</f>
        <v>B</v>
      </c>
      <c r="E18" s="10">
        <f>IFERROR(__xludf.DUMMYFUNCTION("""COMPUTED_VALUE"""),2.0)</f>
        <v>2</v>
      </c>
      <c r="F18" s="10" t="str">
        <f>IFERROR(__xludf.DUMMYFUNCTION("""COMPUTED_VALUE"""),"SI")</f>
        <v>SI</v>
      </c>
      <c r="G18" s="10">
        <f>IFERROR(__xludf.DUMMYFUNCTION("""COMPUTED_VALUE"""),8.7)</f>
        <v>8.7</v>
      </c>
      <c r="H18" s="10">
        <f>IFERROR(__xludf.DUMMYFUNCTION("""COMPUTED_VALUE"""),30.0)</f>
        <v>30</v>
      </c>
      <c r="I18" s="10" t="str">
        <f>IFERROR(__xludf.DUMMYFUNCTION("""COMPUTED_VALUE"""),"Bajo")</f>
        <v>Bajo</v>
      </c>
      <c r="J18" s="10">
        <f>IFERROR(__xludf.DUMMYFUNCTION("""COMPUTED_VALUE"""),46.0)</f>
        <v>46</v>
      </c>
    </row>
    <row r="19">
      <c r="A19" s="10">
        <f>IFERROR(__xludf.DUMMYFUNCTION("""COMPUTED_VALUE"""),149.0)</f>
        <v>149</v>
      </c>
      <c r="B19" s="10" t="str">
        <f>IFERROR(__xludf.DUMMYFUNCTION("""COMPUTED_VALUE"""),"F")</f>
        <v>F</v>
      </c>
      <c r="C19" s="10">
        <f>IFERROR(__xludf.DUMMYFUNCTION("""COMPUTED_VALUE"""),3.0)</f>
        <v>3</v>
      </c>
      <c r="D19" s="10" t="str">
        <f>IFERROR(__xludf.DUMMYFUNCTION("""COMPUTED_VALUE"""),"B")</f>
        <v>B</v>
      </c>
      <c r="E19" s="10">
        <f>IFERROR(__xludf.DUMMYFUNCTION("""COMPUTED_VALUE"""),2.0)</f>
        <v>2</v>
      </c>
      <c r="F19" s="10" t="str">
        <f>IFERROR(__xludf.DUMMYFUNCTION("""COMPUTED_VALUE"""),"SI")</f>
        <v>SI</v>
      </c>
      <c r="G19" s="10">
        <f>IFERROR(__xludf.DUMMYFUNCTION("""COMPUTED_VALUE"""),8.2)</f>
        <v>8.2</v>
      </c>
      <c r="H19" s="10">
        <f>IFERROR(__xludf.DUMMYFUNCTION("""COMPUTED_VALUE"""),32.0)</f>
        <v>32</v>
      </c>
      <c r="I19" s="10" t="str">
        <f>IFERROR(__xludf.DUMMYFUNCTION("""COMPUTED_VALUE"""),"Bajo")</f>
        <v>Bajo</v>
      </c>
      <c r="J19" s="10">
        <f>IFERROR(__xludf.DUMMYFUNCTION("""COMPUTED_VALUE"""),44.0)</f>
        <v>44</v>
      </c>
    </row>
    <row r="20">
      <c r="A20" s="10">
        <f>IFERROR(__xludf.DUMMYFUNCTION("""COMPUTED_VALUE"""),174.0)</f>
        <v>174</v>
      </c>
      <c r="B20" s="10" t="str">
        <f>IFERROR(__xludf.DUMMYFUNCTION("""COMPUTED_VALUE"""),"M")</f>
        <v>M</v>
      </c>
      <c r="C20" s="10">
        <f>IFERROR(__xludf.DUMMYFUNCTION("""COMPUTED_VALUE"""),3.0)</f>
        <v>3</v>
      </c>
      <c r="D20" s="10" t="str">
        <f>IFERROR(__xludf.DUMMYFUNCTION("""COMPUTED_VALUE"""),"C")</f>
        <v>C</v>
      </c>
      <c r="E20" s="10">
        <f>IFERROR(__xludf.DUMMYFUNCTION("""COMPUTED_VALUE"""),2.0)</f>
        <v>2</v>
      </c>
      <c r="F20" s="10" t="str">
        <f>IFERROR(__xludf.DUMMYFUNCTION("""COMPUTED_VALUE"""),"SI")</f>
        <v>SI</v>
      </c>
      <c r="G20" s="10">
        <f>IFERROR(__xludf.DUMMYFUNCTION("""COMPUTED_VALUE"""),8.79)</f>
        <v>8.79</v>
      </c>
      <c r="H20" s="10">
        <f>IFERROR(__xludf.DUMMYFUNCTION("""COMPUTED_VALUE"""),32.0)</f>
        <v>32</v>
      </c>
      <c r="I20" s="10" t="str">
        <f>IFERROR(__xludf.DUMMYFUNCTION("""COMPUTED_VALUE"""),"Bajo")</f>
        <v>Bajo</v>
      </c>
      <c r="J20" s="10">
        <f>IFERROR(__xludf.DUMMYFUNCTION("""COMPUTED_VALUE"""),46.0)</f>
        <v>46</v>
      </c>
    </row>
    <row r="21">
      <c r="A21" s="10">
        <f>IFERROR(__xludf.DUMMYFUNCTION("""COMPUTED_VALUE"""),178.0)</f>
        <v>178</v>
      </c>
      <c r="B21" s="10" t="str">
        <f>IFERROR(__xludf.DUMMYFUNCTION("""COMPUTED_VALUE"""),"F")</f>
        <v>F</v>
      </c>
      <c r="C21" s="10">
        <f>IFERROR(__xludf.DUMMYFUNCTION("""COMPUTED_VALUE"""),3.0)</f>
        <v>3</v>
      </c>
      <c r="D21" s="10" t="str">
        <f>IFERROR(__xludf.DUMMYFUNCTION("""COMPUTED_VALUE"""),"C")</f>
        <v>C</v>
      </c>
      <c r="E21" s="10">
        <f>IFERROR(__xludf.DUMMYFUNCTION("""COMPUTED_VALUE"""),2.0)</f>
        <v>2</v>
      </c>
      <c r="F21" s="10" t="str">
        <f>IFERROR(__xludf.DUMMYFUNCTION("""COMPUTED_VALUE"""),"SI")</f>
        <v>SI</v>
      </c>
      <c r="G21" s="10">
        <f>IFERROR(__xludf.DUMMYFUNCTION("""COMPUTED_VALUE"""),8.1)</f>
        <v>8.1</v>
      </c>
      <c r="H21" s="10">
        <f>IFERROR(__xludf.DUMMYFUNCTION("""COMPUTED_VALUE"""),20.0)</f>
        <v>20</v>
      </c>
      <c r="I21" s="10" t="str">
        <f>IFERROR(__xludf.DUMMYFUNCTION("""COMPUTED_VALUE"""),"Bajo")</f>
        <v>Bajo</v>
      </c>
      <c r="J21" s="10">
        <f>IFERROR(__xludf.DUMMYFUNCTION("""COMPUTED_VALUE"""),48.0)</f>
        <v>48</v>
      </c>
    </row>
    <row r="22">
      <c r="A22" s="10">
        <f>IFERROR(__xludf.DUMMYFUNCTION("""COMPUTED_VALUE"""),179.0)</f>
        <v>179</v>
      </c>
      <c r="B22" s="10" t="str">
        <f>IFERROR(__xludf.DUMMYFUNCTION("""COMPUTED_VALUE"""),"M")</f>
        <v>M</v>
      </c>
      <c r="C22" s="10">
        <f>IFERROR(__xludf.DUMMYFUNCTION("""COMPUTED_VALUE"""),3.0)</f>
        <v>3</v>
      </c>
      <c r="D22" s="10" t="str">
        <f>IFERROR(__xludf.DUMMYFUNCTION("""COMPUTED_VALUE"""),"C")</f>
        <v>C</v>
      </c>
      <c r="E22" s="10">
        <f>IFERROR(__xludf.DUMMYFUNCTION("""COMPUTED_VALUE"""),2.0)</f>
        <v>2</v>
      </c>
      <c r="F22" s="10" t="str">
        <f>IFERROR(__xludf.DUMMYFUNCTION("""COMPUTED_VALUE"""),"SI")</f>
        <v>SI</v>
      </c>
      <c r="G22" s="10">
        <f>IFERROR(__xludf.DUMMYFUNCTION("""COMPUTED_VALUE"""),9.0)</f>
        <v>9</v>
      </c>
      <c r="H22" s="10">
        <f>IFERROR(__xludf.DUMMYFUNCTION("""COMPUTED_VALUE"""),28.0)</f>
        <v>28</v>
      </c>
      <c r="I22" s="10" t="str">
        <f>IFERROR(__xludf.DUMMYFUNCTION("""COMPUTED_VALUE"""),"Bajo")</f>
        <v>Bajo</v>
      </c>
      <c r="J22" s="10">
        <f>IFERROR(__xludf.DUMMYFUNCTION("""COMPUTED_VALUE"""),44.0)</f>
        <v>44</v>
      </c>
    </row>
    <row r="23">
      <c r="A23" s="10">
        <f>IFERROR(__xludf.DUMMYFUNCTION("""COMPUTED_VALUE"""),180.0)</f>
        <v>180</v>
      </c>
      <c r="B23" s="10" t="str">
        <f>IFERROR(__xludf.DUMMYFUNCTION("""COMPUTED_VALUE"""),"M")</f>
        <v>M</v>
      </c>
      <c r="C23" s="10">
        <f>IFERROR(__xludf.DUMMYFUNCTION("""COMPUTED_VALUE"""),3.0)</f>
        <v>3</v>
      </c>
      <c r="D23" s="10" t="str">
        <f>IFERROR(__xludf.DUMMYFUNCTION("""COMPUTED_VALUE"""),"C")</f>
        <v>C</v>
      </c>
      <c r="E23" s="10">
        <f>IFERROR(__xludf.DUMMYFUNCTION("""COMPUTED_VALUE"""),2.0)</f>
        <v>2</v>
      </c>
      <c r="F23" s="10" t="str">
        <f>IFERROR(__xludf.DUMMYFUNCTION("""COMPUTED_VALUE"""),"SI")</f>
        <v>SI</v>
      </c>
      <c r="G23" s="10">
        <f>IFERROR(__xludf.DUMMYFUNCTION("""COMPUTED_VALUE"""),9.2)</f>
        <v>9.2</v>
      </c>
      <c r="H23" s="10">
        <f>IFERROR(__xludf.DUMMYFUNCTION("""COMPUTED_VALUE"""),24.0)</f>
        <v>24</v>
      </c>
      <c r="I23" s="10" t="str">
        <f>IFERROR(__xludf.DUMMYFUNCTION("""COMPUTED_VALUE"""),"Bajo")</f>
        <v>Bajo</v>
      </c>
      <c r="J23" s="10">
        <f>IFERROR(__xludf.DUMMYFUNCTION("""COMPUTED_VALUE"""),42.0)</f>
        <v>42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2.67"/>
    <col customWidth="1" min="14" max="14" width="12.22"/>
    <col customWidth="1" min="16" max="16" width="14.56"/>
  </cols>
  <sheetData>
    <row r="1">
      <c r="A1" s="10" t="str">
        <f>IFERROR(__xludf.DUMMYFUNCTION("{BD_ESTUDIO!A1:J1; FILTER(BD_ESTUDIO!A2:J1000, BD_ESTUDIO!E2:E1000=2, BD_ESTUDIO!F2:F1000=""SI"")}"),"Caso")</f>
        <v>Caso</v>
      </c>
      <c r="B1" s="10" t="str">
        <f>IFERROR(__xludf.DUMMYFUNCTION("""COMPUTED_VALUE"""),"Sexo")</f>
        <v>Sexo</v>
      </c>
      <c r="C1" s="10" t="str">
        <f>IFERROR(__xludf.DUMMYFUNCTION("""COMPUTED_VALUE"""),"Grado")</f>
        <v>Grado</v>
      </c>
      <c r="D1" s="10" t="str">
        <f>IFERROR(__xludf.DUMMYFUNCTION("""COMPUTED_VALUE"""),"Grupo")</f>
        <v>Grupo</v>
      </c>
      <c r="E1" s="10" t="str">
        <f>IFERROR(__xludf.DUMMYFUNCTION("""COMPUTED_VALUE"""),"Condicion_Experimental")</f>
        <v>Condicion_Experimental</v>
      </c>
      <c r="F1" s="10" t="str">
        <f>IFERROR(__xludf.DUMMYFUNCTION("""COMPUTED_VALUE"""),"Participacion")</f>
        <v>Participacion</v>
      </c>
      <c r="G1" s="10" t="str">
        <f>IFERROR(__xludf.DUMMYFUNCTION("""COMPUTED_VALUE"""),"Promedio ")</f>
        <v>Promedio </v>
      </c>
      <c r="H1" s="10" t="str">
        <f>IFERROR(__xludf.DUMMYFUNCTION("""COMPUTED_VALUE"""),"Puntaje_Pretest")</f>
        <v>Puntaje_Pretest</v>
      </c>
      <c r="I1" s="10" t="str">
        <f>IFERROR(__xludf.DUMMYFUNCTION("""COMPUTED_VALUE"""),"NivelLectura-Pretest")</f>
        <v>NivelLectura-Pretest</v>
      </c>
      <c r="J1" s="10" t="str">
        <f>IFERROR(__xludf.DUMMYFUNCTION("""COMPUTED_VALUE"""),"Puntaje_Postest")</f>
        <v>Puntaje_Postest</v>
      </c>
      <c r="M1" s="25" t="s">
        <v>34</v>
      </c>
    </row>
    <row r="2">
      <c r="A2" s="10">
        <f>IFERROR(__xludf.DUMMYFUNCTION("""COMPUTED_VALUE"""),7.0)</f>
        <v>7</v>
      </c>
      <c r="B2" s="10" t="str">
        <f>IFERROR(__xludf.DUMMYFUNCTION("""COMPUTED_VALUE"""),"F")</f>
        <v>F</v>
      </c>
      <c r="C2" s="10">
        <f>IFERROR(__xludf.DUMMYFUNCTION("""COMPUTED_VALUE"""),1.0)</f>
        <v>1</v>
      </c>
      <c r="D2" s="10" t="str">
        <f>IFERROR(__xludf.DUMMYFUNCTION("""COMPUTED_VALUE"""),"A")</f>
        <v>A</v>
      </c>
      <c r="E2" s="10">
        <f>IFERROR(__xludf.DUMMYFUNCTION("""COMPUTED_VALUE"""),2.0)</f>
        <v>2</v>
      </c>
      <c r="F2" s="10" t="str">
        <f>IFERROR(__xludf.DUMMYFUNCTION("""COMPUTED_VALUE"""),"SI")</f>
        <v>SI</v>
      </c>
      <c r="G2" s="10">
        <f>IFERROR(__xludf.DUMMYFUNCTION("""COMPUTED_VALUE"""),8.8)</f>
        <v>8.8</v>
      </c>
      <c r="H2" s="10">
        <f>IFERROR(__xludf.DUMMYFUNCTION("""COMPUTED_VALUE"""),32.0)</f>
        <v>32</v>
      </c>
      <c r="I2" s="10" t="str">
        <f>IFERROR(__xludf.DUMMYFUNCTION("""COMPUTED_VALUE"""),"Bajo")</f>
        <v>Bajo</v>
      </c>
      <c r="J2" s="10">
        <f>IFERROR(__xludf.DUMMYFUNCTION("""COMPUTED_VALUE"""),38.0)</f>
        <v>38</v>
      </c>
      <c r="M2" s="21" t="s">
        <v>35</v>
      </c>
      <c r="N2" s="21" t="s">
        <v>36</v>
      </c>
      <c r="O2" s="21" t="s">
        <v>37</v>
      </c>
      <c r="P2" s="21" t="s">
        <v>38</v>
      </c>
      <c r="Q2" s="21" t="s">
        <v>35</v>
      </c>
    </row>
    <row r="3">
      <c r="A3" s="10">
        <f>IFERROR(__xludf.DUMMYFUNCTION("""COMPUTED_VALUE"""),8.0)</f>
        <v>8</v>
      </c>
      <c r="B3" s="10" t="str">
        <f>IFERROR(__xludf.DUMMYFUNCTION("""COMPUTED_VALUE"""),"F")</f>
        <v>F</v>
      </c>
      <c r="C3" s="10">
        <f>IFERROR(__xludf.DUMMYFUNCTION("""COMPUTED_VALUE"""),1.0)</f>
        <v>1</v>
      </c>
      <c r="D3" s="10" t="str">
        <f>IFERROR(__xludf.DUMMYFUNCTION("""COMPUTED_VALUE"""),"A")</f>
        <v>A</v>
      </c>
      <c r="E3" s="10">
        <f>IFERROR(__xludf.DUMMYFUNCTION("""COMPUTED_VALUE"""),2.0)</f>
        <v>2</v>
      </c>
      <c r="F3" s="10" t="str">
        <f>IFERROR(__xludf.DUMMYFUNCTION("""COMPUTED_VALUE"""),"SI")</f>
        <v>SI</v>
      </c>
      <c r="G3" s="10">
        <f>IFERROR(__xludf.DUMMYFUNCTION("""COMPUTED_VALUE"""),9.0)</f>
        <v>9</v>
      </c>
      <c r="H3" s="10">
        <f>IFERROR(__xludf.DUMMYFUNCTION("""COMPUTED_VALUE"""),46.0)</f>
        <v>46</v>
      </c>
      <c r="I3" s="10" t="str">
        <f>IFERROR(__xludf.DUMMYFUNCTION("""COMPUTED_VALUE"""),"Alto")</f>
        <v>Alto</v>
      </c>
      <c r="J3" s="10">
        <f>IFERROR(__xludf.DUMMYFUNCTION("""COMPUTED_VALUE"""),44.0)</f>
        <v>44</v>
      </c>
    </row>
    <row r="4">
      <c r="A4" s="10">
        <f>IFERROR(__xludf.DUMMYFUNCTION("""COMPUTED_VALUE"""),13.0)</f>
        <v>13</v>
      </c>
      <c r="B4" s="10" t="str">
        <f>IFERROR(__xludf.DUMMYFUNCTION("""COMPUTED_VALUE"""),"F")</f>
        <v>F</v>
      </c>
      <c r="C4" s="10">
        <f>IFERROR(__xludf.DUMMYFUNCTION("""COMPUTED_VALUE"""),1.0)</f>
        <v>1</v>
      </c>
      <c r="D4" s="10" t="str">
        <f>IFERROR(__xludf.DUMMYFUNCTION("""COMPUTED_VALUE"""),"A")</f>
        <v>A</v>
      </c>
      <c r="E4" s="10">
        <f>IFERROR(__xludf.DUMMYFUNCTION("""COMPUTED_VALUE"""),2.0)</f>
        <v>2</v>
      </c>
      <c r="F4" s="10" t="str">
        <f>IFERROR(__xludf.DUMMYFUNCTION("""COMPUTED_VALUE"""),"SI")</f>
        <v>SI</v>
      </c>
      <c r="G4" s="10">
        <f>IFERROR(__xludf.DUMMYFUNCTION("""COMPUTED_VALUE"""),8.75)</f>
        <v>8.75</v>
      </c>
      <c r="H4" s="10">
        <f>IFERROR(__xludf.DUMMYFUNCTION("""COMPUTED_VALUE"""),24.0)</f>
        <v>24</v>
      </c>
      <c r="I4" s="10" t="str">
        <f>IFERROR(__xludf.DUMMYFUNCTION("""COMPUTED_VALUE"""),"Bajo")</f>
        <v>Bajo</v>
      </c>
      <c r="J4" s="10">
        <f>IFERROR(__xludf.DUMMYFUNCTION("""COMPUTED_VALUE"""),30.0)</f>
        <v>30</v>
      </c>
    </row>
    <row r="5">
      <c r="A5" s="10">
        <f>IFERROR(__xludf.DUMMYFUNCTION("""COMPUTED_VALUE"""),15.0)</f>
        <v>15</v>
      </c>
      <c r="B5" s="10" t="str">
        <f>IFERROR(__xludf.DUMMYFUNCTION("""COMPUTED_VALUE"""),"M")</f>
        <v>M</v>
      </c>
      <c r="C5" s="10">
        <f>IFERROR(__xludf.DUMMYFUNCTION("""COMPUTED_VALUE"""),1.0)</f>
        <v>1</v>
      </c>
      <c r="D5" s="10" t="str">
        <f>IFERROR(__xludf.DUMMYFUNCTION("""COMPUTED_VALUE"""),"A")</f>
        <v>A</v>
      </c>
      <c r="E5" s="10">
        <f>IFERROR(__xludf.DUMMYFUNCTION("""COMPUTED_VALUE"""),2.0)</f>
        <v>2</v>
      </c>
      <c r="F5" s="10" t="str">
        <f>IFERROR(__xludf.DUMMYFUNCTION("""COMPUTED_VALUE"""),"SI")</f>
        <v>SI</v>
      </c>
      <c r="G5" s="10">
        <f>IFERROR(__xludf.DUMMYFUNCTION("""COMPUTED_VALUE"""),8.75)</f>
        <v>8.75</v>
      </c>
      <c r="H5" s="10">
        <f>IFERROR(__xludf.DUMMYFUNCTION("""COMPUTED_VALUE"""),20.0)</f>
        <v>20</v>
      </c>
      <c r="I5" s="10" t="str">
        <f>IFERROR(__xludf.DUMMYFUNCTION("""COMPUTED_VALUE"""),"Bajo")</f>
        <v>Bajo</v>
      </c>
      <c r="J5" s="10">
        <f>IFERROR(__xludf.DUMMYFUNCTION("""COMPUTED_VALUE"""),42.0)</f>
        <v>42</v>
      </c>
    </row>
    <row r="6">
      <c r="A6" s="10">
        <f>IFERROR(__xludf.DUMMYFUNCTION("""COMPUTED_VALUE"""),16.0)</f>
        <v>16</v>
      </c>
      <c r="B6" s="10" t="str">
        <f>IFERROR(__xludf.DUMMYFUNCTION("""COMPUTED_VALUE"""),"M")</f>
        <v>M</v>
      </c>
      <c r="C6" s="10">
        <f>IFERROR(__xludf.DUMMYFUNCTION("""COMPUTED_VALUE"""),1.0)</f>
        <v>1</v>
      </c>
      <c r="D6" s="10" t="str">
        <f>IFERROR(__xludf.DUMMYFUNCTION("""COMPUTED_VALUE"""),"A")</f>
        <v>A</v>
      </c>
      <c r="E6" s="10">
        <f>IFERROR(__xludf.DUMMYFUNCTION("""COMPUTED_VALUE"""),2.0)</f>
        <v>2</v>
      </c>
      <c r="F6" s="10" t="str">
        <f>IFERROR(__xludf.DUMMYFUNCTION("""COMPUTED_VALUE"""),"SI")</f>
        <v>SI</v>
      </c>
      <c r="G6" s="10">
        <f>IFERROR(__xludf.DUMMYFUNCTION("""COMPUTED_VALUE"""),8.7)</f>
        <v>8.7</v>
      </c>
      <c r="H6" s="10">
        <f>IFERROR(__xludf.DUMMYFUNCTION("""COMPUTED_VALUE"""),30.0)</f>
        <v>30</v>
      </c>
      <c r="I6" s="10" t="str">
        <f>IFERROR(__xludf.DUMMYFUNCTION("""COMPUTED_VALUE"""),"Bajo")</f>
        <v>Bajo</v>
      </c>
      <c r="J6" s="10">
        <f>IFERROR(__xludf.DUMMYFUNCTION("""COMPUTED_VALUE"""),46.0)</f>
        <v>46</v>
      </c>
    </row>
    <row r="7">
      <c r="A7" s="10">
        <f>IFERROR(__xludf.DUMMYFUNCTION("""COMPUTED_VALUE"""),17.0)</f>
        <v>17</v>
      </c>
      <c r="B7" s="10" t="str">
        <f>IFERROR(__xludf.DUMMYFUNCTION("""COMPUTED_VALUE"""),"F")</f>
        <v>F</v>
      </c>
      <c r="C7" s="10">
        <f>IFERROR(__xludf.DUMMYFUNCTION("""COMPUTED_VALUE"""),1.0)</f>
        <v>1</v>
      </c>
      <c r="D7" s="10" t="str">
        <f>IFERROR(__xludf.DUMMYFUNCTION("""COMPUTED_VALUE"""),"A")</f>
        <v>A</v>
      </c>
      <c r="E7" s="10">
        <f>IFERROR(__xludf.DUMMYFUNCTION("""COMPUTED_VALUE"""),2.0)</f>
        <v>2</v>
      </c>
      <c r="F7" s="10" t="str">
        <f>IFERROR(__xludf.DUMMYFUNCTION("""COMPUTED_VALUE"""),"SI")</f>
        <v>SI</v>
      </c>
      <c r="G7" s="10">
        <f>IFERROR(__xludf.DUMMYFUNCTION("""COMPUTED_VALUE"""),8.8)</f>
        <v>8.8</v>
      </c>
      <c r="H7" s="10">
        <f>IFERROR(__xludf.DUMMYFUNCTION("""COMPUTED_VALUE"""),36.0)</f>
        <v>36</v>
      </c>
      <c r="I7" s="10" t="str">
        <f>IFERROR(__xludf.DUMMYFUNCTION("""COMPUTED_VALUE"""),"Medio")</f>
        <v>Medio</v>
      </c>
      <c r="J7" s="10">
        <f>IFERROR(__xludf.DUMMYFUNCTION("""COMPUTED_VALUE"""),48.0)</f>
        <v>48</v>
      </c>
    </row>
    <row r="8">
      <c r="A8" s="10">
        <f>IFERROR(__xludf.DUMMYFUNCTION("""COMPUTED_VALUE"""),20.0)</f>
        <v>20</v>
      </c>
      <c r="B8" s="10" t="str">
        <f>IFERROR(__xludf.DUMMYFUNCTION("""COMPUTED_VALUE"""),"F")</f>
        <v>F</v>
      </c>
      <c r="C8" s="10">
        <f>IFERROR(__xludf.DUMMYFUNCTION("""COMPUTED_VALUE"""),1.0)</f>
        <v>1</v>
      </c>
      <c r="D8" s="10" t="str">
        <f>IFERROR(__xludf.DUMMYFUNCTION("""COMPUTED_VALUE"""),"B")</f>
        <v>B</v>
      </c>
      <c r="E8" s="10">
        <f>IFERROR(__xludf.DUMMYFUNCTION("""COMPUTED_VALUE"""),2.0)</f>
        <v>2</v>
      </c>
      <c r="F8" s="10" t="str">
        <f>IFERROR(__xludf.DUMMYFUNCTION("""COMPUTED_VALUE"""),"SI")</f>
        <v>SI</v>
      </c>
      <c r="G8" s="10">
        <f>IFERROR(__xludf.DUMMYFUNCTION("""COMPUTED_VALUE"""),8.0)</f>
        <v>8</v>
      </c>
      <c r="H8" s="10">
        <f>IFERROR(__xludf.DUMMYFUNCTION("""COMPUTED_VALUE"""),38.0)</f>
        <v>38</v>
      </c>
      <c r="I8" s="10" t="str">
        <f>IFERROR(__xludf.DUMMYFUNCTION("""COMPUTED_VALUE"""),"Medio")</f>
        <v>Medio</v>
      </c>
      <c r="J8" s="10">
        <f>IFERROR(__xludf.DUMMYFUNCTION("""COMPUTED_VALUE"""),40.0)</f>
        <v>40</v>
      </c>
    </row>
    <row r="9">
      <c r="A9" s="10">
        <f>IFERROR(__xludf.DUMMYFUNCTION("""COMPUTED_VALUE"""),26.0)</f>
        <v>26</v>
      </c>
      <c r="B9" s="10" t="str">
        <f>IFERROR(__xludf.DUMMYFUNCTION("""COMPUTED_VALUE"""),"M")</f>
        <v>M</v>
      </c>
      <c r="C9" s="10">
        <f>IFERROR(__xludf.DUMMYFUNCTION("""COMPUTED_VALUE"""),1.0)</f>
        <v>1</v>
      </c>
      <c r="D9" s="10" t="str">
        <f>IFERROR(__xludf.DUMMYFUNCTION("""COMPUTED_VALUE"""),"B")</f>
        <v>B</v>
      </c>
      <c r="E9" s="10">
        <f>IFERROR(__xludf.DUMMYFUNCTION("""COMPUTED_VALUE"""),2.0)</f>
        <v>2</v>
      </c>
      <c r="F9" s="10" t="str">
        <f>IFERROR(__xludf.DUMMYFUNCTION("""COMPUTED_VALUE"""),"SI")</f>
        <v>SI</v>
      </c>
      <c r="G9" s="10">
        <f>IFERROR(__xludf.DUMMYFUNCTION("""COMPUTED_VALUE"""),8.2)</f>
        <v>8.2</v>
      </c>
      <c r="H9" s="10">
        <f>IFERROR(__xludf.DUMMYFUNCTION("""COMPUTED_VALUE"""),44.0)</f>
        <v>44</v>
      </c>
      <c r="I9" s="10" t="str">
        <f>IFERROR(__xludf.DUMMYFUNCTION("""COMPUTED_VALUE"""),"Alto")</f>
        <v>Alto</v>
      </c>
      <c r="J9" s="10">
        <f>IFERROR(__xludf.DUMMYFUNCTION("""COMPUTED_VALUE"""),42.0)</f>
        <v>42</v>
      </c>
    </row>
    <row r="10">
      <c r="A10" s="10">
        <f>IFERROR(__xludf.DUMMYFUNCTION("""COMPUTED_VALUE"""),32.0)</f>
        <v>32</v>
      </c>
      <c r="B10" s="10" t="str">
        <f>IFERROR(__xludf.DUMMYFUNCTION("""COMPUTED_VALUE"""),"F")</f>
        <v>F</v>
      </c>
      <c r="C10" s="10">
        <f>IFERROR(__xludf.DUMMYFUNCTION("""COMPUTED_VALUE"""),1.0)</f>
        <v>1</v>
      </c>
      <c r="D10" s="10" t="str">
        <f>IFERROR(__xludf.DUMMYFUNCTION("""COMPUTED_VALUE"""),"B")</f>
        <v>B</v>
      </c>
      <c r="E10" s="10">
        <f>IFERROR(__xludf.DUMMYFUNCTION("""COMPUTED_VALUE"""),2.0)</f>
        <v>2</v>
      </c>
      <c r="F10" s="10" t="str">
        <f>IFERROR(__xludf.DUMMYFUNCTION("""COMPUTED_VALUE"""),"SI")</f>
        <v>SI</v>
      </c>
      <c r="G10" s="10">
        <f>IFERROR(__xludf.DUMMYFUNCTION("""COMPUTED_VALUE"""),9.84)</f>
        <v>9.84</v>
      </c>
      <c r="H10" s="10">
        <f>IFERROR(__xludf.DUMMYFUNCTION("""COMPUTED_VALUE"""),34.0)</f>
        <v>34</v>
      </c>
      <c r="I10" s="10" t="str">
        <f>IFERROR(__xludf.DUMMYFUNCTION("""COMPUTED_VALUE"""),"Medio")</f>
        <v>Medio</v>
      </c>
      <c r="J10" s="10">
        <f>IFERROR(__xludf.DUMMYFUNCTION("""COMPUTED_VALUE"""),36.0)</f>
        <v>36</v>
      </c>
    </row>
    <row r="11">
      <c r="A11" s="10">
        <f>IFERROR(__xludf.DUMMYFUNCTION("""COMPUTED_VALUE"""),34.0)</f>
        <v>34</v>
      </c>
      <c r="B11" s="10" t="str">
        <f>IFERROR(__xludf.DUMMYFUNCTION("""COMPUTED_VALUE"""),"M")</f>
        <v>M</v>
      </c>
      <c r="C11" s="10">
        <f>IFERROR(__xludf.DUMMYFUNCTION("""COMPUTED_VALUE"""),1.0)</f>
        <v>1</v>
      </c>
      <c r="D11" s="10" t="str">
        <f>IFERROR(__xludf.DUMMYFUNCTION("""COMPUTED_VALUE"""),"B")</f>
        <v>B</v>
      </c>
      <c r="E11" s="10">
        <f>IFERROR(__xludf.DUMMYFUNCTION("""COMPUTED_VALUE"""),2.0)</f>
        <v>2</v>
      </c>
      <c r="F11" s="10" t="str">
        <f>IFERROR(__xludf.DUMMYFUNCTION("""COMPUTED_VALUE"""),"SI")</f>
        <v>SI</v>
      </c>
      <c r="G11" s="10">
        <f>IFERROR(__xludf.DUMMYFUNCTION("""COMPUTED_VALUE"""),9.08)</f>
        <v>9.08</v>
      </c>
      <c r="H11" s="10">
        <f>IFERROR(__xludf.DUMMYFUNCTION("""COMPUTED_VALUE"""),28.0)</f>
        <v>28</v>
      </c>
      <c r="I11" s="10" t="str">
        <f>IFERROR(__xludf.DUMMYFUNCTION("""COMPUTED_VALUE"""),"Bajo")</f>
        <v>Bajo</v>
      </c>
      <c r="J11" s="10">
        <f>IFERROR(__xludf.DUMMYFUNCTION("""COMPUTED_VALUE"""),30.0)</f>
        <v>30</v>
      </c>
    </row>
    <row r="12">
      <c r="A12" s="10">
        <f>IFERROR(__xludf.DUMMYFUNCTION("""COMPUTED_VALUE"""),35.0)</f>
        <v>35</v>
      </c>
      <c r="B12" s="10" t="str">
        <f>IFERROR(__xludf.DUMMYFUNCTION("""COMPUTED_VALUE"""),"M")</f>
        <v>M</v>
      </c>
      <c r="C12" s="10">
        <f>IFERROR(__xludf.DUMMYFUNCTION("""COMPUTED_VALUE"""),1.0)</f>
        <v>1</v>
      </c>
      <c r="D12" s="10" t="str">
        <f>IFERROR(__xludf.DUMMYFUNCTION("""COMPUTED_VALUE"""),"B")</f>
        <v>B</v>
      </c>
      <c r="E12" s="10">
        <f>IFERROR(__xludf.DUMMYFUNCTION("""COMPUTED_VALUE"""),2.0)</f>
        <v>2</v>
      </c>
      <c r="F12" s="10" t="str">
        <f>IFERROR(__xludf.DUMMYFUNCTION("""COMPUTED_VALUE"""),"SI")</f>
        <v>SI</v>
      </c>
      <c r="G12" s="10">
        <f>IFERROR(__xludf.DUMMYFUNCTION("""COMPUTED_VALUE"""),9.2)</f>
        <v>9.2</v>
      </c>
      <c r="H12" s="10">
        <f>IFERROR(__xludf.DUMMYFUNCTION("""COMPUTED_VALUE"""),24.0)</f>
        <v>24</v>
      </c>
      <c r="I12" s="10" t="str">
        <f>IFERROR(__xludf.DUMMYFUNCTION("""COMPUTED_VALUE"""),"Bajo")</f>
        <v>Bajo</v>
      </c>
      <c r="J12" s="10">
        <f>IFERROR(__xludf.DUMMYFUNCTION("""COMPUTED_VALUE"""),28.0)</f>
        <v>28</v>
      </c>
    </row>
    <row r="13">
      <c r="A13" s="10">
        <f>IFERROR(__xludf.DUMMYFUNCTION("""COMPUTED_VALUE"""),36.0)</f>
        <v>36</v>
      </c>
      <c r="B13" s="10" t="str">
        <f>IFERROR(__xludf.DUMMYFUNCTION("""COMPUTED_VALUE"""),"M")</f>
        <v>M</v>
      </c>
      <c r="C13" s="10">
        <f>IFERROR(__xludf.DUMMYFUNCTION("""COMPUTED_VALUE"""),1.0)</f>
        <v>1</v>
      </c>
      <c r="D13" s="10" t="str">
        <f>IFERROR(__xludf.DUMMYFUNCTION("""COMPUTED_VALUE"""),"B")</f>
        <v>B</v>
      </c>
      <c r="E13" s="10">
        <f>IFERROR(__xludf.DUMMYFUNCTION("""COMPUTED_VALUE"""),2.0)</f>
        <v>2</v>
      </c>
      <c r="F13" s="10" t="str">
        <f>IFERROR(__xludf.DUMMYFUNCTION("""COMPUTED_VALUE"""),"SI")</f>
        <v>SI</v>
      </c>
      <c r="G13" s="10">
        <f>IFERROR(__xludf.DUMMYFUNCTION("""COMPUTED_VALUE"""),9.26)</f>
        <v>9.26</v>
      </c>
      <c r="H13" s="10">
        <f>IFERROR(__xludf.DUMMYFUNCTION("""COMPUTED_VALUE"""),20.0)</f>
        <v>20</v>
      </c>
      <c r="I13" s="10" t="str">
        <f>IFERROR(__xludf.DUMMYFUNCTION("""COMPUTED_VALUE"""),"Bajo")</f>
        <v>Bajo</v>
      </c>
      <c r="J13" s="10">
        <f>IFERROR(__xludf.DUMMYFUNCTION("""COMPUTED_VALUE"""),26.0)</f>
        <v>26</v>
      </c>
    </row>
    <row r="14">
      <c r="A14" s="10">
        <f>IFERROR(__xludf.DUMMYFUNCTION("""COMPUTED_VALUE"""),44.0)</f>
        <v>44</v>
      </c>
      <c r="B14" s="10" t="str">
        <f>IFERROR(__xludf.DUMMYFUNCTION("""COMPUTED_VALUE"""),"F")</f>
        <v>F</v>
      </c>
      <c r="C14" s="10">
        <f>IFERROR(__xludf.DUMMYFUNCTION("""COMPUTED_VALUE"""),1.0)</f>
        <v>1</v>
      </c>
      <c r="D14" s="10" t="str">
        <f>IFERROR(__xludf.DUMMYFUNCTION("""COMPUTED_VALUE"""),"C")</f>
        <v>C</v>
      </c>
      <c r="E14" s="10">
        <f>IFERROR(__xludf.DUMMYFUNCTION("""COMPUTED_VALUE"""),2.0)</f>
        <v>2</v>
      </c>
      <c r="F14" s="10" t="str">
        <f>IFERROR(__xludf.DUMMYFUNCTION("""COMPUTED_VALUE"""),"SI")</f>
        <v>SI</v>
      </c>
      <c r="G14" s="10">
        <f>IFERROR(__xludf.DUMMYFUNCTION("""COMPUTED_VALUE"""),8.1)</f>
        <v>8.1</v>
      </c>
      <c r="H14" s="10">
        <f>IFERROR(__xludf.DUMMYFUNCTION("""COMPUTED_VALUE"""),40.0)</f>
        <v>40</v>
      </c>
      <c r="I14" s="10" t="str">
        <f>IFERROR(__xludf.DUMMYFUNCTION("""COMPUTED_VALUE"""),"Medio")</f>
        <v>Medio</v>
      </c>
      <c r="J14" s="10">
        <f>IFERROR(__xludf.DUMMYFUNCTION("""COMPUTED_VALUE"""),28.0)</f>
        <v>28</v>
      </c>
    </row>
    <row r="15">
      <c r="A15" s="10">
        <f>IFERROR(__xludf.DUMMYFUNCTION("""COMPUTED_VALUE"""),53.0)</f>
        <v>53</v>
      </c>
      <c r="B15" s="10" t="str">
        <f>IFERROR(__xludf.DUMMYFUNCTION("""COMPUTED_VALUE"""),"M")</f>
        <v>M</v>
      </c>
      <c r="C15" s="10">
        <f>IFERROR(__xludf.DUMMYFUNCTION("""COMPUTED_VALUE"""),1.0)</f>
        <v>1</v>
      </c>
      <c r="D15" s="10" t="str">
        <f>IFERROR(__xludf.DUMMYFUNCTION("""COMPUTED_VALUE"""),"C")</f>
        <v>C</v>
      </c>
      <c r="E15" s="10">
        <f>IFERROR(__xludf.DUMMYFUNCTION("""COMPUTED_VALUE"""),2.0)</f>
        <v>2</v>
      </c>
      <c r="F15" s="10" t="str">
        <f>IFERROR(__xludf.DUMMYFUNCTION("""COMPUTED_VALUE"""),"SI")</f>
        <v>SI</v>
      </c>
      <c r="G15" s="10">
        <f>IFERROR(__xludf.DUMMYFUNCTION("""COMPUTED_VALUE"""),9.6)</f>
        <v>9.6</v>
      </c>
      <c r="H15" s="10">
        <f>IFERROR(__xludf.DUMMYFUNCTION("""COMPUTED_VALUE"""),38.0)</f>
        <v>38</v>
      </c>
      <c r="I15" s="10" t="str">
        <f>IFERROR(__xludf.DUMMYFUNCTION("""COMPUTED_VALUE"""),"Medio")</f>
        <v>Medio</v>
      </c>
      <c r="J15" s="10">
        <f>IFERROR(__xludf.DUMMYFUNCTION("""COMPUTED_VALUE"""),40.0)</f>
        <v>40</v>
      </c>
    </row>
    <row r="16">
      <c r="A16" s="10">
        <f>IFERROR(__xludf.DUMMYFUNCTION("""COMPUTED_VALUE"""),58.0)</f>
        <v>58</v>
      </c>
      <c r="B16" s="10" t="str">
        <f>IFERROR(__xludf.DUMMYFUNCTION("""COMPUTED_VALUE"""),"M")</f>
        <v>M</v>
      </c>
      <c r="C16" s="10">
        <f>IFERROR(__xludf.DUMMYFUNCTION("""COMPUTED_VALUE"""),1.0)</f>
        <v>1</v>
      </c>
      <c r="D16" s="10" t="str">
        <f>IFERROR(__xludf.DUMMYFUNCTION("""COMPUTED_VALUE"""),"C")</f>
        <v>C</v>
      </c>
      <c r="E16" s="10">
        <f>IFERROR(__xludf.DUMMYFUNCTION("""COMPUTED_VALUE"""),2.0)</f>
        <v>2</v>
      </c>
      <c r="F16" s="10" t="str">
        <f>IFERROR(__xludf.DUMMYFUNCTION("""COMPUTED_VALUE"""),"SI")</f>
        <v>SI</v>
      </c>
      <c r="G16" s="10">
        <f>IFERROR(__xludf.DUMMYFUNCTION("""COMPUTED_VALUE"""),9.02)</f>
        <v>9.02</v>
      </c>
      <c r="H16" s="10">
        <f>IFERROR(__xludf.DUMMYFUNCTION("""COMPUTED_VALUE"""),32.0)</f>
        <v>32</v>
      </c>
      <c r="I16" s="10" t="str">
        <f>IFERROR(__xludf.DUMMYFUNCTION("""COMPUTED_VALUE"""),"Bajo")</f>
        <v>Bajo</v>
      </c>
      <c r="J16" s="10">
        <f>IFERROR(__xludf.DUMMYFUNCTION("""COMPUTED_VALUE"""),48.0)</f>
        <v>48</v>
      </c>
    </row>
    <row r="17">
      <c r="A17" s="10">
        <f>IFERROR(__xludf.DUMMYFUNCTION("""COMPUTED_VALUE"""),63.0)</f>
        <v>63</v>
      </c>
      <c r="B17" s="10" t="str">
        <f>IFERROR(__xludf.DUMMYFUNCTION("""COMPUTED_VALUE"""),"M")</f>
        <v>M</v>
      </c>
      <c r="C17" s="10">
        <f>IFERROR(__xludf.DUMMYFUNCTION("""COMPUTED_VALUE"""),2.0)</f>
        <v>2</v>
      </c>
      <c r="D17" s="10" t="str">
        <f>IFERROR(__xludf.DUMMYFUNCTION("""COMPUTED_VALUE"""),"A")</f>
        <v>A</v>
      </c>
      <c r="E17" s="10">
        <f>IFERROR(__xludf.DUMMYFUNCTION("""COMPUTED_VALUE"""),2.0)</f>
        <v>2</v>
      </c>
      <c r="F17" s="10" t="str">
        <f>IFERROR(__xludf.DUMMYFUNCTION("""COMPUTED_VALUE"""),"SI")</f>
        <v>SI</v>
      </c>
      <c r="G17" s="10">
        <f>IFERROR(__xludf.DUMMYFUNCTION("""COMPUTED_VALUE"""),9.2)</f>
        <v>9.2</v>
      </c>
      <c r="H17" s="10">
        <f>IFERROR(__xludf.DUMMYFUNCTION("""COMPUTED_VALUE"""),30.0)</f>
        <v>30</v>
      </c>
      <c r="I17" s="10" t="str">
        <f>IFERROR(__xludf.DUMMYFUNCTION("""COMPUTED_VALUE"""),"Bajo")</f>
        <v>Bajo</v>
      </c>
      <c r="J17" s="10">
        <f>IFERROR(__xludf.DUMMYFUNCTION("""COMPUTED_VALUE"""),40.0)</f>
        <v>40</v>
      </c>
    </row>
    <row r="18">
      <c r="A18" s="10">
        <f>IFERROR(__xludf.DUMMYFUNCTION("""COMPUTED_VALUE"""),70.0)</f>
        <v>70</v>
      </c>
      <c r="B18" s="10" t="str">
        <f>IFERROR(__xludf.DUMMYFUNCTION("""COMPUTED_VALUE"""),"F")</f>
        <v>F</v>
      </c>
      <c r="C18" s="10">
        <f>IFERROR(__xludf.DUMMYFUNCTION("""COMPUTED_VALUE"""),2.0)</f>
        <v>2</v>
      </c>
      <c r="D18" s="10" t="str">
        <f>IFERROR(__xludf.DUMMYFUNCTION("""COMPUTED_VALUE"""),"A")</f>
        <v>A</v>
      </c>
      <c r="E18" s="10">
        <f>IFERROR(__xludf.DUMMYFUNCTION("""COMPUTED_VALUE"""),2.0)</f>
        <v>2</v>
      </c>
      <c r="F18" s="10" t="str">
        <f>IFERROR(__xludf.DUMMYFUNCTION("""COMPUTED_VALUE"""),"SI")</f>
        <v>SI</v>
      </c>
      <c r="G18" s="10">
        <f>IFERROR(__xludf.DUMMYFUNCTION("""COMPUTED_VALUE"""),9.05)</f>
        <v>9.05</v>
      </c>
      <c r="H18" s="10">
        <f>IFERROR(__xludf.DUMMYFUNCTION("""COMPUTED_VALUE"""),34.0)</f>
        <v>34</v>
      </c>
      <c r="I18" s="10" t="str">
        <f>IFERROR(__xludf.DUMMYFUNCTION("""COMPUTED_VALUE"""),"Medio")</f>
        <v>Medio</v>
      </c>
      <c r="J18" s="10">
        <f>IFERROR(__xludf.DUMMYFUNCTION("""COMPUTED_VALUE"""),48.0)</f>
        <v>48</v>
      </c>
    </row>
    <row r="19">
      <c r="A19" s="10">
        <f>IFERROR(__xludf.DUMMYFUNCTION("""COMPUTED_VALUE"""),74.0)</f>
        <v>74</v>
      </c>
      <c r="B19" s="10" t="str">
        <f>IFERROR(__xludf.DUMMYFUNCTION("""COMPUTED_VALUE"""),"M")</f>
        <v>M</v>
      </c>
      <c r="C19" s="10">
        <f>IFERROR(__xludf.DUMMYFUNCTION("""COMPUTED_VALUE"""),2.0)</f>
        <v>2</v>
      </c>
      <c r="D19" s="10" t="str">
        <f>IFERROR(__xludf.DUMMYFUNCTION("""COMPUTED_VALUE"""),"A")</f>
        <v>A</v>
      </c>
      <c r="E19" s="10">
        <f>IFERROR(__xludf.DUMMYFUNCTION("""COMPUTED_VALUE"""),2.0)</f>
        <v>2</v>
      </c>
      <c r="F19" s="10" t="str">
        <f>IFERROR(__xludf.DUMMYFUNCTION("""COMPUTED_VALUE"""),"SI")</f>
        <v>SI</v>
      </c>
      <c r="G19" s="10">
        <f>IFERROR(__xludf.DUMMYFUNCTION("""COMPUTED_VALUE"""),8.4)</f>
        <v>8.4</v>
      </c>
      <c r="H19" s="10">
        <f>IFERROR(__xludf.DUMMYFUNCTION("""COMPUTED_VALUE"""),30.0)</f>
        <v>30</v>
      </c>
      <c r="I19" s="10" t="str">
        <f>IFERROR(__xludf.DUMMYFUNCTION("""COMPUTED_VALUE"""),"Bajo")</f>
        <v>Bajo</v>
      </c>
      <c r="J19" s="10">
        <f>IFERROR(__xludf.DUMMYFUNCTION("""COMPUTED_VALUE"""),36.0)</f>
        <v>36</v>
      </c>
    </row>
    <row r="20">
      <c r="A20" s="10">
        <f>IFERROR(__xludf.DUMMYFUNCTION("""COMPUTED_VALUE"""),77.0)</f>
        <v>77</v>
      </c>
      <c r="B20" s="10" t="str">
        <f>IFERROR(__xludf.DUMMYFUNCTION("""COMPUTED_VALUE"""),"F")</f>
        <v>F</v>
      </c>
      <c r="C20" s="10">
        <f>IFERROR(__xludf.DUMMYFUNCTION("""COMPUTED_VALUE"""),2.0)</f>
        <v>2</v>
      </c>
      <c r="D20" s="10" t="str">
        <f>IFERROR(__xludf.DUMMYFUNCTION("""COMPUTED_VALUE"""),"A")</f>
        <v>A</v>
      </c>
      <c r="E20" s="10">
        <f>IFERROR(__xludf.DUMMYFUNCTION("""COMPUTED_VALUE"""),2.0)</f>
        <v>2</v>
      </c>
      <c r="F20" s="10" t="str">
        <f>IFERROR(__xludf.DUMMYFUNCTION("""COMPUTED_VALUE"""),"SI")</f>
        <v>SI</v>
      </c>
      <c r="G20" s="10">
        <f>IFERROR(__xludf.DUMMYFUNCTION("""COMPUTED_VALUE"""),8.2)</f>
        <v>8.2</v>
      </c>
      <c r="H20" s="10">
        <f>IFERROR(__xludf.DUMMYFUNCTION("""COMPUTED_VALUE"""),24.0)</f>
        <v>24</v>
      </c>
      <c r="I20" s="10" t="str">
        <f>IFERROR(__xludf.DUMMYFUNCTION("""COMPUTED_VALUE"""),"Bajo")</f>
        <v>Bajo</v>
      </c>
      <c r="J20" s="10">
        <f>IFERROR(__xludf.DUMMYFUNCTION("""COMPUTED_VALUE"""),28.0)</f>
        <v>28</v>
      </c>
    </row>
    <row r="21">
      <c r="A21" s="10">
        <f>IFERROR(__xludf.DUMMYFUNCTION("""COMPUTED_VALUE"""),84.0)</f>
        <v>84</v>
      </c>
      <c r="B21" s="10" t="str">
        <f>IFERROR(__xludf.DUMMYFUNCTION("""COMPUTED_VALUE"""),"M")</f>
        <v>M</v>
      </c>
      <c r="C21" s="10">
        <f>IFERROR(__xludf.DUMMYFUNCTION("""COMPUTED_VALUE"""),2.0)</f>
        <v>2</v>
      </c>
      <c r="D21" s="10" t="str">
        <f>IFERROR(__xludf.DUMMYFUNCTION("""COMPUTED_VALUE"""),"B")</f>
        <v>B</v>
      </c>
      <c r="E21" s="10">
        <f>IFERROR(__xludf.DUMMYFUNCTION("""COMPUTED_VALUE"""),2.0)</f>
        <v>2</v>
      </c>
      <c r="F21" s="10" t="str">
        <f>IFERROR(__xludf.DUMMYFUNCTION("""COMPUTED_VALUE"""),"SI")</f>
        <v>SI</v>
      </c>
      <c r="G21" s="10">
        <f>IFERROR(__xludf.DUMMYFUNCTION("""COMPUTED_VALUE"""),9.11)</f>
        <v>9.11</v>
      </c>
      <c r="H21" s="10">
        <f>IFERROR(__xludf.DUMMYFUNCTION("""COMPUTED_VALUE"""),38.0)</f>
        <v>38</v>
      </c>
      <c r="I21" s="10" t="str">
        <f>IFERROR(__xludf.DUMMYFUNCTION("""COMPUTED_VALUE"""),"Medio")</f>
        <v>Medio</v>
      </c>
      <c r="J21" s="10">
        <f>IFERROR(__xludf.DUMMYFUNCTION("""COMPUTED_VALUE"""),48.0)</f>
        <v>48</v>
      </c>
    </row>
    <row r="22">
      <c r="A22" s="10">
        <f>IFERROR(__xludf.DUMMYFUNCTION("""COMPUTED_VALUE"""),89.0)</f>
        <v>89</v>
      </c>
      <c r="B22" s="10" t="str">
        <f>IFERROR(__xludf.DUMMYFUNCTION("""COMPUTED_VALUE"""),"F")</f>
        <v>F</v>
      </c>
      <c r="C22" s="10">
        <f>IFERROR(__xludf.DUMMYFUNCTION("""COMPUTED_VALUE"""),2.0)</f>
        <v>2</v>
      </c>
      <c r="D22" s="10" t="str">
        <f>IFERROR(__xludf.DUMMYFUNCTION("""COMPUTED_VALUE"""),"B")</f>
        <v>B</v>
      </c>
      <c r="E22" s="10">
        <f>IFERROR(__xludf.DUMMYFUNCTION("""COMPUTED_VALUE"""),2.0)</f>
        <v>2</v>
      </c>
      <c r="F22" s="10" t="str">
        <f>IFERROR(__xludf.DUMMYFUNCTION("""COMPUTED_VALUE"""),"SI")</f>
        <v>SI</v>
      </c>
      <c r="G22" s="10">
        <f>IFERROR(__xludf.DUMMYFUNCTION("""COMPUTED_VALUE"""),9.4)</f>
        <v>9.4</v>
      </c>
      <c r="H22" s="10">
        <f>IFERROR(__xludf.DUMMYFUNCTION("""COMPUTED_VALUE"""),46.0)</f>
        <v>46</v>
      </c>
      <c r="I22" s="10" t="str">
        <f>IFERROR(__xludf.DUMMYFUNCTION("""COMPUTED_VALUE"""),"Alto")</f>
        <v>Alto</v>
      </c>
      <c r="J22" s="10">
        <f>IFERROR(__xludf.DUMMYFUNCTION("""COMPUTED_VALUE"""),42.0)</f>
        <v>42</v>
      </c>
    </row>
    <row r="23">
      <c r="A23" s="10">
        <f>IFERROR(__xludf.DUMMYFUNCTION("""COMPUTED_VALUE"""),92.0)</f>
        <v>92</v>
      </c>
      <c r="B23" s="10" t="str">
        <f>IFERROR(__xludf.DUMMYFUNCTION("""COMPUTED_VALUE"""),"M")</f>
        <v>M</v>
      </c>
      <c r="C23" s="10">
        <f>IFERROR(__xludf.DUMMYFUNCTION("""COMPUTED_VALUE"""),2.0)</f>
        <v>2</v>
      </c>
      <c r="D23" s="10" t="str">
        <f>IFERROR(__xludf.DUMMYFUNCTION("""COMPUTED_VALUE"""),"B")</f>
        <v>B</v>
      </c>
      <c r="E23" s="10">
        <f>IFERROR(__xludf.DUMMYFUNCTION("""COMPUTED_VALUE"""),2.0)</f>
        <v>2</v>
      </c>
      <c r="F23" s="10" t="str">
        <f>IFERROR(__xludf.DUMMYFUNCTION("""COMPUTED_VALUE"""),"SI")</f>
        <v>SI</v>
      </c>
      <c r="G23" s="10">
        <f>IFERROR(__xludf.DUMMYFUNCTION("""COMPUTED_VALUE"""),8.8)</f>
        <v>8.8</v>
      </c>
      <c r="H23" s="10">
        <f>IFERROR(__xludf.DUMMYFUNCTION("""COMPUTED_VALUE"""),30.0)</f>
        <v>30</v>
      </c>
      <c r="I23" s="10" t="str">
        <f>IFERROR(__xludf.DUMMYFUNCTION("""COMPUTED_VALUE"""),"Bajo")</f>
        <v>Bajo</v>
      </c>
      <c r="J23" s="10">
        <f>IFERROR(__xludf.DUMMYFUNCTION("""COMPUTED_VALUE"""),48.0)</f>
        <v>48</v>
      </c>
    </row>
    <row r="24">
      <c r="A24" s="10">
        <f>IFERROR(__xludf.DUMMYFUNCTION("""COMPUTED_VALUE"""),102.0)</f>
        <v>102</v>
      </c>
      <c r="B24" s="10" t="str">
        <f>IFERROR(__xludf.DUMMYFUNCTION("""COMPUTED_VALUE"""),"F")</f>
        <v>F</v>
      </c>
      <c r="C24" s="10">
        <f>IFERROR(__xludf.DUMMYFUNCTION("""COMPUTED_VALUE"""),2.0)</f>
        <v>2</v>
      </c>
      <c r="D24" s="10" t="str">
        <f>IFERROR(__xludf.DUMMYFUNCTION("""COMPUTED_VALUE"""),"C")</f>
        <v>C</v>
      </c>
      <c r="E24" s="10">
        <f>IFERROR(__xludf.DUMMYFUNCTION("""COMPUTED_VALUE"""),2.0)</f>
        <v>2</v>
      </c>
      <c r="F24" s="10" t="str">
        <f>IFERROR(__xludf.DUMMYFUNCTION("""COMPUTED_VALUE"""),"SI")</f>
        <v>SI</v>
      </c>
      <c r="G24" s="10">
        <f>IFERROR(__xludf.DUMMYFUNCTION("""COMPUTED_VALUE"""),8.5)</f>
        <v>8.5</v>
      </c>
      <c r="H24" s="10">
        <f>IFERROR(__xludf.DUMMYFUNCTION("""COMPUTED_VALUE"""),42.0)</f>
        <v>42</v>
      </c>
      <c r="I24" s="10" t="str">
        <f>IFERROR(__xludf.DUMMYFUNCTION("""COMPUTED_VALUE"""),"Alto")</f>
        <v>Alto</v>
      </c>
      <c r="J24" s="10">
        <f>IFERROR(__xludf.DUMMYFUNCTION("""COMPUTED_VALUE"""),40.0)</f>
        <v>40</v>
      </c>
    </row>
    <row r="25">
      <c r="A25" s="10">
        <f>IFERROR(__xludf.DUMMYFUNCTION("""COMPUTED_VALUE"""),110.0)</f>
        <v>110</v>
      </c>
      <c r="B25" s="10" t="str">
        <f>IFERROR(__xludf.DUMMYFUNCTION("""COMPUTED_VALUE"""),"M")</f>
        <v>M</v>
      </c>
      <c r="C25" s="10">
        <f>IFERROR(__xludf.DUMMYFUNCTION("""COMPUTED_VALUE"""),2.0)</f>
        <v>2</v>
      </c>
      <c r="D25" s="10" t="str">
        <f>IFERROR(__xludf.DUMMYFUNCTION("""COMPUTED_VALUE"""),"C")</f>
        <v>C</v>
      </c>
      <c r="E25" s="10">
        <f>IFERROR(__xludf.DUMMYFUNCTION("""COMPUTED_VALUE"""),2.0)</f>
        <v>2</v>
      </c>
      <c r="F25" s="10" t="str">
        <f>IFERROR(__xludf.DUMMYFUNCTION("""COMPUTED_VALUE"""),"SI")</f>
        <v>SI</v>
      </c>
      <c r="G25" s="10">
        <f>IFERROR(__xludf.DUMMYFUNCTION("""COMPUTED_VALUE"""),8.5)</f>
        <v>8.5</v>
      </c>
      <c r="H25" s="10">
        <f>IFERROR(__xludf.DUMMYFUNCTION("""COMPUTED_VALUE"""),20.0)</f>
        <v>20</v>
      </c>
      <c r="I25" s="10" t="str">
        <f>IFERROR(__xludf.DUMMYFUNCTION("""COMPUTED_VALUE"""),"Bajo")</f>
        <v>Bajo</v>
      </c>
      <c r="J25" s="10">
        <f>IFERROR(__xludf.DUMMYFUNCTION("""COMPUTED_VALUE"""),44.0)</f>
        <v>44</v>
      </c>
    </row>
    <row r="26">
      <c r="A26" s="10">
        <f>IFERROR(__xludf.DUMMYFUNCTION("""COMPUTED_VALUE"""),112.0)</f>
        <v>112</v>
      </c>
      <c r="B26" s="10" t="str">
        <f>IFERROR(__xludf.DUMMYFUNCTION("""COMPUTED_VALUE"""),"F")</f>
        <v>F</v>
      </c>
      <c r="C26" s="10">
        <f>IFERROR(__xludf.DUMMYFUNCTION("""COMPUTED_VALUE"""),2.0)</f>
        <v>2</v>
      </c>
      <c r="D26" s="10" t="str">
        <f>IFERROR(__xludf.DUMMYFUNCTION("""COMPUTED_VALUE"""),"C")</f>
        <v>C</v>
      </c>
      <c r="E26" s="10">
        <f>IFERROR(__xludf.DUMMYFUNCTION("""COMPUTED_VALUE"""),2.0)</f>
        <v>2</v>
      </c>
      <c r="F26" s="10" t="str">
        <f>IFERROR(__xludf.DUMMYFUNCTION("""COMPUTED_VALUE"""),"SI")</f>
        <v>SI</v>
      </c>
      <c r="G26" s="10">
        <f>IFERROR(__xludf.DUMMYFUNCTION("""COMPUTED_VALUE"""),8.42)</f>
        <v>8.42</v>
      </c>
      <c r="H26" s="10">
        <f>IFERROR(__xludf.DUMMYFUNCTION("""COMPUTED_VALUE"""),24.0)</f>
        <v>24</v>
      </c>
      <c r="I26" s="10" t="str">
        <f>IFERROR(__xludf.DUMMYFUNCTION("""COMPUTED_VALUE"""),"Bajo")</f>
        <v>Bajo</v>
      </c>
      <c r="J26" s="10">
        <f>IFERROR(__xludf.DUMMYFUNCTION("""COMPUTED_VALUE"""),40.0)</f>
        <v>40</v>
      </c>
    </row>
    <row r="27">
      <c r="A27" s="10">
        <f>IFERROR(__xludf.DUMMYFUNCTION("""COMPUTED_VALUE"""),120.0)</f>
        <v>120</v>
      </c>
      <c r="B27" s="10" t="str">
        <f>IFERROR(__xludf.DUMMYFUNCTION("""COMPUTED_VALUE"""),"M")</f>
        <v>M</v>
      </c>
      <c r="C27" s="10">
        <f>IFERROR(__xludf.DUMMYFUNCTION("""COMPUTED_VALUE"""),2.0)</f>
        <v>2</v>
      </c>
      <c r="D27" s="10" t="str">
        <f>IFERROR(__xludf.DUMMYFUNCTION("""COMPUTED_VALUE"""),"C")</f>
        <v>C</v>
      </c>
      <c r="E27" s="10">
        <f>IFERROR(__xludf.DUMMYFUNCTION("""COMPUTED_VALUE"""),2.0)</f>
        <v>2</v>
      </c>
      <c r="F27" s="10" t="str">
        <f>IFERROR(__xludf.DUMMYFUNCTION("""COMPUTED_VALUE"""),"SI")</f>
        <v>SI</v>
      </c>
      <c r="G27" s="10">
        <f>IFERROR(__xludf.DUMMYFUNCTION("""COMPUTED_VALUE"""),8.5)</f>
        <v>8.5</v>
      </c>
      <c r="H27" s="10">
        <f>IFERROR(__xludf.DUMMYFUNCTION("""COMPUTED_VALUE"""),40.0)</f>
        <v>40</v>
      </c>
      <c r="I27" s="10" t="str">
        <f>IFERROR(__xludf.DUMMYFUNCTION("""COMPUTED_VALUE"""),"Medio")</f>
        <v>Medio</v>
      </c>
      <c r="J27" s="10">
        <f>IFERROR(__xludf.DUMMYFUNCTION("""COMPUTED_VALUE"""),42.0)</f>
        <v>42</v>
      </c>
    </row>
    <row r="28">
      <c r="A28" s="10">
        <f>IFERROR(__xludf.DUMMYFUNCTION("""COMPUTED_VALUE"""),130.0)</f>
        <v>130</v>
      </c>
      <c r="B28" s="10" t="str">
        <f>IFERROR(__xludf.DUMMYFUNCTION("""COMPUTED_VALUE"""),"M")</f>
        <v>M</v>
      </c>
      <c r="C28" s="10">
        <f>IFERROR(__xludf.DUMMYFUNCTION("""COMPUTED_VALUE"""),3.0)</f>
        <v>3</v>
      </c>
      <c r="D28" s="10" t="str">
        <f>IFERROR(__xludf.DUMMYFUNCTION("""COMPUTED_VALUE"""),"A")</f>
        <v>A</v>
      </c>
      <c r="E28" s="10">
        <f>IFERROR(__xludf.DUMMYFUNCTION("""COMPUTED_VALUE"""),2.0)</f>
        <v>2</v>
      </c>
      <c r="F28" s="10" t="str">
        <f>IFERROR(__xludf.DUMMYFUNCTION("""COMPUTED_VALUE"""),"SI")</f>
        <v>SI</v>
      </c>
      <c r="G28" s="10">
        <f>IFERROR(__xludf.DUMMYFUNCTION("""COMPUTED_VALUE"""),9.4)</f>
        <v>9.4</v>
      </c>
      <c r="H28" s="10">
        <f>IFERROR(__xludf.DUMMYFUNCTION("""COMPUTED_VALUE"""),34.0)</f>
        <v>34</v>
      </c>
      <c r="I28" s="10" t="str">
        <f>IFERROR(__xludf.DUMMYFUNCTION("""COMPUTED_VALUE"""),"Medio")</f>
        <v>Medio</v>
      </c>
      <c r="J28" s="10">
        <f>IFERROR(__xludf.DUMMYFUNCTION("""COMPUTED_VALUE"""),44.0)</f>
        <v>44</v>
      </c>
    </row>
    <row r="29">
      <c r="A29" s="10">
        <f>IFERROR(__xludf.DUMMYFUNCTION("""COMPUTED_VALUE"""),131.0)</f>
        <v>131</v>
      </c>
      <c r="B29" s="10" t="str">
        <f>IFERROR(__xludf.DUMMYFUNCTION("""COMPUTED_VALUE"""),"M")</f>
        <v>M</v>
      </c>
      <c r="C29" s="10">
        <f>IFERROR(__xludf.DUMMYFUNCTION("""COMPUTED_VALUE"""),3.0)</f>
        <v>3</v>
      </c>
      <c r="D29" s="10" t="str">
        <f>IFERROR(__xludf.DUMMYFUNCTION("""COMPUTED_VALUE"""),"A")</f>
        <v>A</v>
      </c>
      <c r="E29" s="10">
        <f>IFERROR(__xludf.DUMMYFUNCTION("""COMPUTED_VALUE"""),2.0)</f>
        <v>2</v>
      </c>
      <c r="F29" s="10" t="str">
        <f>IFERROR(__xludf.DUMMYFUNCTION("""COMPUTED_VALUE"""),"SI")</f>
        <v>SI</v>
      </c>
      <c r="G29" s="10">
        <f>IFERROR(__xludf.DUMMYFUNCTION("""COMPUTED_VALUE"""),9.2)</f>
        <v>9.2</v>
      </c>
      <c r="H29" s="10">
        <f>IFERROR(__xludf.DUMMYFUNCTION("""COMPUTED_VALUE"""),32.0)</f>
        <v>32</v>
      </c>
      <c r="I29" s="10" t="str">
        <f>IFERROR(__xludf.DUMMYFUNCTION("""COMPUTED_VALUE"""),"Bajo")</f>
        <v>Bajo</v>
      </c>
      <c r="J29" s="10">
        <f>IFERROR(__xludf.DUMMYFUNCTION("""COMPUTED_VALUE"""),42.0)</f>
        <v>42</v>
      </c>
    </row>
    <row r="30">
      <c r="A30" s="10">
        <f>IFERROR(__xludf.DUMMYFUNCTION("""COMPUTED_VALUE"""),134.0)</f>
        <v>134</v>
      </c>
      <c r="B30" s="10" t="str">
        <f>IFERROR(__xludf.DUMMYFUNCTION("""COMPUTED_VALUE"""),"F")</f>
        <v>F</v>
      </c>
      <c r="C30" s="10">
        <f>IFERROR(__xludf.DUMMYFUNCTION("""COMPUTED_VALUE"""),3.0)</f>
        <v>3</v>
      </c>
      <c r="D30" s="10" t="str">
        <f>IFERROR(__xludf.DUMMYFUNCTION("""COMPUTED_VALUE"""),"A")</f>
        <v>A</v>
      </c>
      <c r="E30" s="10">
        <f>IFERROR(__xludf.DUMMYFUNCTION("""COMPUTED_VALUE"""),2.0)</f>
        <v>2</v>
      </c>
      <c r="F30" s="10" t="str">
        <f>IFERROR(__xludf.DUMMYFUNCTION("""COMPUTED_VALUE"""),"SI")</f>
        <v>SI</v>
      </c>
      <c r="G30" s="10">
        <f>IFERROR(__xludf.DUMMYFUNCTION("""COMPUTED_VALUE"""),8.5)</f>
        <v>8.5</v>
      </c>
      <c r="H30" s="10">
        <f>IFERROR(__xludf.DUMMYFUNCTION("""COMPUTED_VALUE"""),30.0)</f>
        <v>30</v>
      </c>
      <c r="I30" s="10" t="str">
        <f>IFERROR(__xludf.DUMMYFUNCTION("""COMPUTED_VALUE"""),"Bajo")</f>
        <v>Bajo</v>
      </c>
      <c r="J30" s="10">
        <f>IFERROR(__xludf.DUMMYFUNCTION("""COMPUTED_VALUE"""),34.0)</f>
        <v>34</v>
      </c>
    </row>
    <row r="31">
      <c r="A31" s="10">
        <f>IFERROR(__xludf.DUMMYFUNCTION("""COMPUTED_VALUE"""),140.0)</f>
        <v>140</v>
      </c>
      <c r="B31" s="10" t="str">
        <f>IFERROR(__xludf.DUMMYFUNCTION("""COMPUTED_VALUE"""),"F")</f>
        <v>F</v>
      </c>
      <c r="C31" s="10">
        <f>IFERROR(__xludf.DUMMYFUNCTION("""COMPUTED_VALUE"""),3.0)</f>
        <v>3</v>
      </c>
      <c r="D31" s="10" t="str">
        <f>IFERROR(__xludf.DUMMYFUNCTION("""COMPUTED_VALUE"""),"B")</f>
        <v>B</v>
      </c>
      <c r="E31" s="10">
        <f>IFERROR(__xludf.DUMMYFUNCTION("""COMPUTED_VALUE"""),2.0)</f>
        <v>2</v>
      </c>
      <c r="F31" s="10" t="str">
        <f>IFERROR(__xludf.DUMMYFUNCTION("""COMPUTED_VALUE"""),"SI")</f>
        <v>SI</v>
      </c>
      <c r="G31" s="10">
        <f>IFERROR(__xludf.DUMMYFUNCTION("""COMPUTED_VALUE"""),8.7)</f>
        <v>8.7</v>
      </c>
      <c r="H31" s="10">
        <f>IFERROR(__xludf.DUMMYFUNCTION("""COMPUTED_VALUE"""),30.0)</f>
        <v>30</v>
      </c>
      <c r="I31" s="10" t="str">
        <f>IFERROR(__xludf.DUMMYFUNCTION("""COMPUTED_VALUE"""),"Bajo")</f>
        <v>Bajo</v>
      </c>
      <c r="J31" s="10">
        <f>IFERROR(__xludf.DUMMYFUNCTION("""COMPUTED_VALUE"""),46.0)</f>
        <v>46</v>
      </c>
    </row>
    <row r="32">
      <c r="A32" s="10">
        <f>IFERROR(__xludf.DUMMYFUNCTION("""COMPUTED_VALUE"""),141.0)</f>
        <v>141</v>
      </c>
      <c r="B32" s="10" t="str">
        <f>IFERROR(__xludf.DUMMYFUNCTION("""COMPUTED_VALUE"""),"F")</f>
        <v>F</v>
      </c>
      <c r="C32" s="10">
        <f>IFERROR(__xludf.DUMMYFUNCTION("""COMPUTED_VALUE"""),3.0)</f>
        <v>3</v>
      </c>
      <c r="D32" s="10" t="str">
        <f>IFERROR(__xludf.DUMMYFUNCTION("""COMPUTED_VALUE"""),"B")</f>
        <v>B</v>
      </c>
      <c r="E32" s="10">
        <f>IFERROR(__xludf.DUMMYFUNCTION("""COMPUTED_VALUE"""),2.0)</f>
        <v>2</v>
      </c>
      <c r="F32" s="10" t="str">
        <f>IFERROR(__xludf.DUMMYFUNCTION("""COMPUTED_VALUE"""),"SI")</f>
        <v>SI</v>
      </c>
      <c r="G32" s="10">
        <f>IFERROR(__xludf.DUMMYFUNCTION("""COMPUTED_VALUE"""),9.3)</f>
        <v>9.3</v>
      </c>
      <c r="H32" s="10">
        <f>IFERROR(__xludf.DUMMYFUNCTION("""COMPUTED_VALUE"""),36.0)</f>
        <v>36</v>
      </c>
      <c r="I32" s="10" t="str">
        <f>IFERROR(__xludf.DUMMYFUNCTION("""COMPUTED_VALUE"""),"Medio")</f>
        <v>Medio</v>
      </c>
      <c r="J32" s="10">
        <f>IFERROR(__xludf.DUMMYFUNCTION("""COMPUTED_VALUE"""),48.0)</f>
        <v>48</v>
      </c>
    </row>
    <row r="33">
      <c r="A33" s="10">
        <f>IFERROR(__xludf.DUMMYFUNCTION("""COMPUTED_VALUE"""),146.0)</f>
        <v>146</v>
      </c>
      <c r="B33" s="10" t="str">
        <f>IFERROR(__xludf.DUMMYFUNCTION("""COMPUTED_VALUE"""),"M")</f>
        <v>M</v>
      </c>
      <c r="C33" s="10">
        <f>IFERROR(__xludf.DUMMYFUNCTION("""COMPUTED_VALUE"""),3.0)</f>
        <v>3</v>
      </c>
      <c r="D33" s="10" t="str">
        <f>IFERROR(__xludf.DUMMYFUNCTION("""COMPUTED_VALUE"""),"B")</f>
        <v>B</v>
      </c>
      <c r="E33" s="10">
        <f>IFERROR(__xludf.DUMMYFUNCTION("""COMPUTED_VALUE"""),2.0)</f>
        <v>2</v>
      </c>
      <c r="F33" s="10" t="str">
        <f>IFERROR(__xludf.DUMMYFUNCTION("""COMPUTED_VALUE"""),"SI")</f>
        <v>SI</v>
      </c>
      <c r="G33" s="10">
        <f>IFERROR(__xludf.DUMMYFUNCTION("""COMPUTED_VALUE"""),8.5)</f>
        <v>8.5</v>
      </c>
      <c r="H33" s="10">
        <f>IFERROR(__xludf.DUMMYFUNCTION("""COMPUTED_VALUE"""),42.0)</f>
        <v>42</v>
      </c>
      <c r="I33" s="10" t="str">
        <f>IFERROR(__xludf.DUMMYFUNCTION("""COMPUTED_VALUE"""),"Alto")</f>
        <v>Alto</v>
      </c>
      <c r="J33" s="10">
        <f>IFERROR(__xludf.DUMMYFUNCTION("""COMPUTED_VALUE"""),40.0)</f>
        <v>40</v>
      </c>
    </row>
    <row r="34">
      <c r="A34" s="10">
        <f>IFERROR(__xludf.DUMMYFUNCTION("""COMPUTED_VALUE"""),148.0)</f>
        <v>148</v>
      </c>
      <c r="B34" s="10" t="str">
        <f>IFERROR(__xludf.DUMMYFUNCTION("""COMPUTED_VALUE"""),"F")</f>
        <v>F</v>
      </c>
      <c r="C34" s="10">
        <f>IFERROR(__xludf.DUMMYFUNCTION("""COMPUTED_VALUE"""),3.0)</f>
        <v>3</v>
      </c>
      <c r="D34" s="10" t="str">
        <f>IFERROR(__xludf.DUMMYFUNCTION("""COMPUTED_VALUE"""),"B")</f>
        <v>B</v>
      </c>
      <c r="E34" s="10">
        <f>IFERROR(__xludf.DUMMYFUNCTION("""COMPUTED_VALUE"""),2.0)</f>
        <v>2</v>
      </c>
      <c r="F34" s="10" t="str">
        <f>IFERROR(__xludf.DUMMYFUNCTION("""COMPUTED_VALUE"""),"SI")</f>
        <v>SI</v>
      </c>
      <c r="G34" s="10">
        <f>IFERROR(__xludf.DUMMYFUNCTION("""COMPUTED_VALUE"""),9.0)</f>
        <v>9</v>
      </c>
      <c r="H34" s="10">
        <f>IFERROR(__xludf.DUMMYFUNCTION("""COMPUTED_VALUE"""),34.0)</f>
        <v>34</v>
      </c>
      <c r="I34" s="10" t="str">
        <f>IFERROR(__xludf.DUMMYFUNCTION("""COMPUTED_VALUE"""),"Medio")</f>
        <v>Medio</v>
      </c>
      <c r="J34" s="10">
        <f>IFERROR(__xludf.DUMMYFUNCTION("""COMPUTED_VALUE"""),38.0)</f>
        <v>38</v>
      </c>
    </row>
    <row r="35">
      <c r="A35" s="10">
        <f>IFERROR(__xludf.DUMMYFUNCTION("""COMPUTED_VALUE"""),149.0)</f>
        <v>149</v>
      </c>
      <c r="B35" s="10" t="str">
        <f>IFERROR(__xludf.DUMMYFUNCTION("""COMPUTED_VALUE"""),"F")</f>
        <v>F</v>
      </c>
      <c r="C35" s="10">
        <f>IFERROR(__xludf.DUMMYFUNCTION("""COMPUTED_VALUE"""),3.0)</f>
        <v>3</v>
      </c>
      <c r="D35" s="10" t="str">
        <f>IFERROR(__xludf.DUMMYFUNCTION("""COMPUTED_VALUE"""),"B")</f>
        <v>B</v>
      </c>
      <c r="E35" s="10">
        <f>IFERROR(__xludf.DUMMYFUNCTION("""COMPUTED_VALUE"""),2.0)</f>
        <v>2</v>
      </c>
      <c r="F35" s="10" t="str">
        <f>IFERROR(__xludf.DUMMYFUNCTION("""COMPUTED_VALUE"""),"SI")</f>
        <v>SI</v>
      </c>
      <c r="G35" s="10">
        <f>IFERROR(__xludf.DUMMYFUNCTION("""COMPUTED_VALUE"""),8.2)</f>
        <v>8.2</v>
      </c>
      <c r="H35" s="10">
        <f>IFERROR(__xludf.DUMMYFUNCTION("""COMPUTED_VALUE"""),32.0)</f>
        <v>32</v>
      </c>
      <c r="I35" s="10" t="str">
        <f>IFERROR(__xludf.DUMMYFUNCTION("""COMPUTED_VALUE"""),"Bajo")</f>
        <v>Bajo</v>
      </c>
      <c r="J35" s="10">
        <f>IFERROR(__xludf.DUMMYFUNCTION("""COMPUTED_VALUE"""),44.0)</f>
        <v>44</v>
      </c>
    </row>
    <row r="36">
      <c r="A36" s="10">
        <f>IFERROR(__xludf.DUMMYFUNCTION("""COMPUTED_VALUE"""),159.0)</f>
        <v>159</v>
      </c>
      <c r="B36" s="10" t="str">
        <f>IFERROR(__xludf.DUMMYFUNCTION("""COMPUTED_VALUE"""),"M")</f>
        <v>M</v>
      </c>
      <c r="C36" s="10">
        <f>IFERROR(__xludf.DUMMYFUNCTION("""COMPUTED_VALUE"""),3.0)</f>
        <v>3</v>
      </c>
      <c r="D36" s="10" t="str">
        <f>IFERROR(__xludf.DUMMYFUNCTION("""COMPUTED_VALUE"""),"B")</f>
        <v>B</v>
      </c>
      <c r="E36" s="10">
        <f>IFERROR(__xludf.DUMMYFUNCTION("""COMPUTED_VALUE"""),2.0)</f>
        <v>2</v>
      </c>
      <c r="F36" s="10" t="str">
        <f>IFERROR(__xludf.DUMMYFUNCTION("""COMPUTED_VALUE"""),"SI")</f>
        <v>SI</v>
      </c>
      <c r="G36" s="10">
        <f>IFERROR(__xludf.DUMMYFUNCTION("""COMPUTED_VALUE"""),8.3)</f>
        <v>8.3</v>
      </c>
      <c r="H36" s="10">
        <f>IFERROR(__xludf.DUMMYFUNCTION("""COMPUTED_VALUE"""),36.0)</f>
        <v>36</v>
      </c>
      <c r="I36" s="10" t="str">
        <f>IFERROR(__xludf.DUMMYFUNCTION("""COMPUTED_VALUE"""),"Medio")</f>
        <v>Medio</v>
      </c>
      <c r="J36" s="10">
        <f>IFERROR(__xludf.DUMMYFUNCTION("""COMPUTED_VALUE"""),44.0)</f>
        <v>44</v>
      </c>
    </row>
    <row r="37">
      <c r="A37" s="10">
        <f>IFERROR(__xludf.DUMMYFUNCTION("""COMPUTED_VALUE"""),160.0)</f>
        <v>160</v>
      </c>
      <c r="B37" s="10" t="str">
        <f>IFERROR(__xludf.DUMMYFUNCTION("""COMPUTED_VALUE"""),"M")</f>
        <v>M</v>
      </c>
      <c r="C37" s="10">
        <f>IFERROR(__xludf.DUMMYFUNCTION("""COMPUTED_VALUE"""),3.0)</f>
        <v>3</v>
      </c>
      <c r="D37" s="10" t="str">
        <f>IFERROR(__xludf.DUMMYFUNCTION("""COMPUTED_VALUE"""),"B")</f>
        <v>B</v>
      </c>
      <c r="E37" s="10">
        <f>IFERROR(__xludf.DUMMYFUNCTION("""COMPUTED_VALUE"""),2.0)</f>
        <v>2</v>
      </c>
      <c r="F37" s="10" t="str">
        <f>IFERROR(__xludf.DUMMYFUNCTION("""COMPUTED_VALUE"""),"SI")</f>
        <v>SI</v>
      </c>
      <c r="G37" s="10">
        <f>IFERROR(__xludf.DUMMYFUNCTION("""COMPUTED_VALUE"""),9.2)</f>
        <v>9.2</v>
      </c>
      <c r="H37" s="10">
        <f>IFERROR(__xludf.DUMMYFUNCTION("""COMPUTED_VALUE"""),38.0)</f>
        <v>38</v>
      </c>
      <c r="I37" s="10" t="str">
        <f>IFERROR(__xludf.DUMMYFUNCTION("""COMPUTED_VALUE"""),"Medio")</f>
        <v>Medio</v>
      </c>
      <c r="J37" s="10">
        <f>IFERROR(__xludf.DUMMYFUNCTION("""COMPUTED_VALUE"""),42.0)</f>
        <v>42</v>
      </c>
    </row>
    <row r="38">
      <c r="A38" s="10">
        <f>IFERROR(__xludf.DUMMYFUNCTION("""COMPUTED_VALUE"""),167.0)</f>
        <v>167</v>
      </c>
      <c r="B38" s="10" t="str">
        <f>IFERROR(__xludf.DUMMYFUNCTION("""COMPUTED_VALUE"""),"M")</f>
        <v>M</v>
      </c>
      <c r="C38" s="10">
        <f>IFERROR(__xludf.DUMMYFUNCTION("""COMPUTED_VALUE"""),3.0)</f>
        <v>3</v>
      </c>
      <c r="D38" s="10" t="str">
        <f>IFERROR(__xludf.DUMMYFUNCTION("""COMPUTED_VALUE"""),"C")</f>
        <v>C</v>
      </c>
      <c r="E38" s="10">
        <f>IFERROR(__xludf.DUMMYFUNCTION("""COMPUTED_VALUE"""),2.0)</f>
        <v>2</v>
      </c>
      <c r="F38" s="10" t="str">
        <f>IFERROR(__xludf.DUMMYFUNCTION("""COMPUTED_VALUE"""),"SI")</f>
        <v>SI</v>
      </c>
      <c r="G38" s="10">
        <f>IFERROR(__xludf.DUMMYFUNCTION("""COMPUTED_VALUE"""),8.0)</f>
        <v>8</v>
      </c>
      <c r="H38" s="10">
        <f>IFERROR(__xludf.DUMMYFUNCTION("""COMPUTED_VALUE"""),38.0)</f>
        <v>38</v>
      </c>
      <c r="I38" s="10" t="str">
        <f>IFERROR(__xludf.DUMMYFUNCTION("""COMPUTED_VALUE"""),"Medio")</f>
        <v>Medio</v>
      </c>
      <c r="J38" s="10">
        <f>IFERROR(__xludf.DUMMYFUNCTION("""COMPUTED_VALUE"""),48.0)</f>
        <v>48</v>
      </c>
    </row>
    <row r="39">
      <c r="A39" s="10">
        <f>IFERROR(__xludf.DUMMYFUNCTION("""COMPUTED_VALUE"""),168.0)</f>
        <v>168</v>
      </c>
      <c r="B39" s="10" t="str">
        <f>IFERROR(__xludf.DUMMYFUNCTION("""COMPUTED_VALUE"""),"M")</f>
        <v>M</v>
      </c>
      <c r="C39" s="10">
        <f>IFERROR(__xludf.DUMMYFUNCTION("""COMPUTED_VALUE"""),3.0)</f>
        <v>3</v>
      </c>
      <c r="D39" s="10" t="str">
        <f>IFERROR(__xludf.DUMMYFUNCTION("""COMPUTED_VALUE"""),"C")</f>
        <v>C</v>
      </c>
      <c r="E39" s="10">
        <f>IFERROR(__xludf.DUMMYFUNCTION("""COMPUTED_VALUE"""),2.0)</f>
        <v>2</v>
      </c>
      <c r="F39" s="10" t="str">
        <f>IFERROR(__xludf.DUMMYFUNCTION("""COMPUTED_VALUE"""),"SI")</f>
        <v>SI</v>
      </c>
      <c r="G39" s="10">
        <f>IFERROR(__xludf.DUMMYFUNCTION("""COMPUTED_VALUE"""),8.9)</f>
        <v>8.9</v>
      </c>
      <c r="H39" s="10">
        <f>IFERROR(__xludf.DUMMYFUNCTION("""COMPUTED_VALUE"""),40.0)</f>
        <v>40</v>
      </c>
      <c r="I39" s="10" t="str">
        <f>IFERROR(__xludf.DUMMYFUNCTION("""COMPUTED_VALUE"""),"Medio")</f>
        <v>Medio</v>
      </c>
      <c r="J39" s="10">
        <f>IFERROR(__xludf.DUMMYFUNCTION("""COMPUTED_VALUE"""),44.0)</f>
        <v>44</v>
      </c>
    </row>
    <row r="40">
      <c r="A40" s="10">
        <f>IFERROR(__xludf.DUMMYFUNCTION("""COMPUTED_VALUE"""),174.0)</f>
        <v>174</v>
      </c>
      <c r="B40" s="10" t="str">
        <f>IFERROR(__xludf.DUMMYFUNCTION("""COMPUTED_VALUE"""),"M")</f>
        <v>M</v>
      </c>
      <c r="C40" s="10">
        <f>IFERROR(__xludf.DUMMYFUNCTION("""COMPUTED_VALUE"""),3.0)</f>
        <v>3</v>
      </c>
      <c r="D40" s="10" t="str">
        <f>IFERROR(__xludf.DUMMYFUNCTION("""COMPUTED_VALUE"""),"C")</f>
        <v>C</v>
      </c>
      <c r="E40" s="10">
        <f>IFERROR(__xludf.DUMMYFUNCTION("""COMPUTED_VALUE"""),2.0)</f>
        <v>2</v>
      </c>
      <c r="F40" s="10" t="str">
        <f>IFERROR(__xludf.DUMMYFUNCTION("""COMPUTED_VALUE"""),"SI")</f>
        <v>SI</v>
      </c>
      <c r="G40" s="10">
        <f>IFERROR(__xludf.DUMMYFUNCTION("""COMPUTED_VALUE"""),8.79)</f>
        <v>8.79</v>
      </c>
      <c r="H40" s="10">
        <f>IFERROR(__xludf.DUMMYFUNCTION("""COMPUTED_VALUE"""),32.0)</f>
        <v>32</v>
      </c>
      <c r="I40" s="10" t="str">
        <f>IFERROR(__xludf.DUMMYFUNCTION("""COMPUTED_VALUE"""),"Bajo")</f>
        <v>Bajo</v>
      </c>
      <c r="J40" s="10">
        <f>IFERROR(__xludf.DUMMYFUNCTION("""COMPUTED_VALUE"""),46.0)</f>
        <v>46</v>
      </c>
    </row>
    <row r="41">
      <c r="A41" s="10">
        <f>IFERROR(__xludf.DUMMYFUNCTION("""COMPUTED_VALUE"""),178.0)</f>
        <v>178</v>
      </c>
      <c r="B41" s="10" t="str">
        <f>IFERROR(__xludf.DUMMYFUNCTION("""COMPUTED_VALUE"""),"F")</f>
        <v>F</v>
      </c>
      <c r="C41" s="10">
        <f>IFERROR(__xludf.DUMMYFUNCTION("""COMPUTED_VALUE"""),3.0)</f>
        <v>3</v>
      </c>
      <c r="D41" s="10" t="str">
        <f>IFERROR(__xludf.DUMMYFUNCTION("""COMPUTED_VALUE"""),"C")</f>
        <v>C</v>
      </c>
      <c r="E41" s="10">
        <f>IFERROR(__xludf.DUMMYFUNCTION("""COMPUTED_VALUE"""),2.0)</f>
        <v>2</v>
      </c>
      <c r="F41" s="10" t="str">
        <f>IFERROR(__xludf.DUMMYFUNCTION("""COMPUTED_VALUE"""),"SI")</f>
        <v>SI</v>
      </c>
      <c r="G41" s="10">
        <f>IFERROR(__xludf.DUMMYFUNCTION("""COMPUTED_VALUE"""),8.1)</f>
        <v>8.1</v>
      </c>
      <c r="H41" s="10">
        <f>IFERROR(__xludf.DUMMYFUNCTION("""COMPUTED_VALUE"""),20.0)</f>
        <v>20</v>
      </c>
      <c r="I41" s="10" t="str">
        <f>IFERROR(__xludf.DUMMYFUNCTION("""COMPUTED_VALUE"""),"Bajo")</f>
        <v>Bajo</v>
      </c>
      <c r="J41" s="10">
        <f>IFERROR(__xludf.DUMMYFUNCTION("""COMPUTED_VALUE"""),48.0)</f>
        <v>48</v>
      </c>
    </row>
    <row r="42">
      <c r="A42" s="10">
        <f>IFERROR(__xludf.DUMMYFUNCTION("""COMPUTED_VALUE"""),179.0)</f>
        <v>179</v>
      </c>
      <c r="B42" s="10" t="str">
        <f>IFERROR(__xludf.DUMMYFUNCTION("""COMPUTED_VALUE"""),"M")</f>
        <v>M</v>
      </c>
      <c r="C42" s="10">
        <f>IFERROR(__xludf.DUMMYFUNCTION("""COMPUTED_VALUE"""),3.0)</f>
        <v>3</v>
      </c>
      <c r="D42" s="10" t="str">
        <f>IFERROR(__xludf.DUMMYFUNCTION("""COMPUTED_VALUE"""),"C")</f>
        <v>C</v>
      </c>
      <c r="E42" s="10">
        <f>IFERROR(__xludf.DUMMYFUNCTION("""COMPUTED_VALUE"""),2.0)</f>
        <v>2</v>
      </c>
      <c r="F42" s="10" t="str">
        <f>IFERROR(__xludf.DUMMYFUNCTION("""COMPUTED_VALUE"""),"SI")</f>
        <v>SI</v>
      </c>
      <c r="G42" s="10">
        <f>IFERROR(__xludf.DUMMYFUNCTION("""COMPUTED_VALUE"""),9.0)</f>
        <v>9</v>
      </c>
      <c r="H42" s="10">
        <f>IFERROR(__xludf.DUMMYFUNCTION("""COMPUTED_VALUE"""),28.0)</f>
        <v>28</v>
      </c>
      <c r="I42" s="10" t="str">
        <f>IFERROR(__xludf.DUMMYFUNCTION("""COMPUTED_VALUE"""),"Bajo")</f>
        <v>Bajo</v>
      </c>
      <c r="J42" s="10">
        <f>IFERROR(__xludf.DUMMYFUNCTION("""COMPUTED_VALUE"""),44.0)</f>
        <v>44</v>
      </c>
    </row>
    <row r="43">
      <c r="A43" s="10">
        <f>IFERROR(__xludf.DUMMYFUNCTION("""COMPUTED_VALUE"""),180.0)</f>
        <v>180</v>
      </c>
      <c r="B43" s="10" t="str">
        <f>IFERROR(__xludf.DUMMYFUNCTION("""COMPUTED_VALUE"""),"M")</f>
        <v>M</v>
      </c>
      <c r="C43" s="10">
        <f>IFERROR(__xludf.DUMMYFUNCTION("""COMPUTED_VALUE"""),3.0)</f>
        <v>3</v>
      </c>
      <c r="D43" s="10" t="str">
        <f>IFERROR(__xludf.DUMMYFUNCTION("""COMPUTED_VALUE"""),"C")</f>
        <v>C</v>
      </c>
      <c r="E43" s="10">
        <f>IFERROR(__xludf.DUMMYFUNCTION("""COMPUTED_VALUE"""),2.0)</f>
        <v>2</v>
      </c>
      <c r="F43" s="10" t="str">
        <f>IFERROR(__xludf.DUMMYFUNCTION("""COMPUTED_VALUE"""),"SI")</f>
        <v>SI</v>
      </c>
      <c r="G43" s="10">
        <f>IFERROR(__xludf.DUMMYFUNCTION("""COMPUTED_VALUE"""),9.2)</f>
        <v>9.2</v>
      </c>
      <c r="H43" s="10">
        <f>IFERROR(__xludf.DUMMYFUNCTION("""COMPUTED_VALUE"""),24.0)</f>
        <v>24</v>
      </c>
      <c r="I43" s="10" t="str">
        <f>IFERROR(__xludf.DUMMYFUNCTION("""COMPUTED_VALUE"""),"Bajo")</f>
        <v>Bajo</v>
      </c>
      <c r="J43" s="10">
        <f>IFERROR(__xludf.DUMMYFUNCTION("""COMPUTED_VALUE"""),42.0)</f>
        <v>42</v>
      </c>
    </row>
    <row r="47">
      <c r="A47" s="26" t="s">
        <v>39</v>
      </c>
    </row>
    <row r="49">
      <c r="A49" s="25" t="s">
        <v>40</v>
      </c>
      <c r="B49" s="25" t="s">
        <v>41</v>
      </c>
      <c r="C49" s="25" t="s">
        <v>42</v>
      </c>
      <c r="D49" s="25" t="s">
        <v>43</v>
      </c>
      <c r="E49" s="25" t="s">
        <v>44</v>
      </c>
      <c r="F49" s="27"/>
    </row>
    <row r="50">
      <c r="A50" s="28">
        <v>36.0</v>
      </c>
      <c r="B50" s="29" t="s">
        <v>23</v>
      </c>
      <c r="C50" s="29">
        <v>26.0</v>
      </c>
      <c r="D50" s="30">
        <v>1.0</v>
      </c>
      <c r="E50" s="30">
        <v>1.0</v>
      </c>
    </row>
    <row r="51">
      <c r="A51" s="28">
        <v>35.0</v>
      </c>
      <c r="B51" s="29" t="s">
        <v>23</v>
      </c>
      <c r="C51" s="29">
        <v>28.0</v>
      </c>
      <c r="D51" s="30">
        <v>2.0</v>
      </c>
      <c r="E51" s="29">
        <f>SUM(D51:D53)/3</f>
        <v>3</v>
      </c>
    </row>
    <row r="52">
      <c r="A52" s="28">
        <v>77.0</v>
      </c>
      <c r="B52" s="29" t="s">
        <v>23</v>
      </c>
      <c r="C52" s="29">
        <v>28.0</v>
      </c>
      <c r="D52" s="30">
        <v>3.0</v>
      </c>
      <c r="E52" s="30">
        <v>3.0</v>
      </c>
    </row>
    <row r="53">
      <c r="A53" s="31">
        <v>44.0</v>
      </c>
      <c r="B53" s="32" t="s">
        <v>25</v>
      </c>
      <c r="C53" s="32">
        <v>28.0</v>
      </c>
      <c r="D53" s="33">
        <v>4.0</v>
      </c>
      <c r="E53" s="33">
        <v>3.0</v>
      </c>
    </row>
    <row r="54">
      <c r="A54" s="28">
        <v>13.0</v>
      </c>
      <c r="B54" s="29" t="s">
        <v>23</v>
      </c>
      <c r="C54" s="29">
        <v>30.0</v>
      </c>
      <c r="D54" s="30">
        <v>5.0</v>
      </c>
      <c r="E54" s="29">
        <f>SUM(D54:D55)/2</f>
        <v>5.5</v>
      </c>
    </row>
    <row r="55">
      <c r="A55" s="28">
        <v>34.0</v>
      </c>
      <c r="B55" s="29" t="s">
        <v>23</v>
      </c>
      <c r="C55" s="29">
        <v>30.0</v>
      </c>
      <c r="D55" s="30">
        <v>6.0</v>
      </c>
      <c r="E55" s="30">
        <v>5.5</v>
      </c>
    </row>
    <row r="56">
      <c r="A56" s="28">
        <v>134.0</v>
      </c>
      <c r="B56" s="29" t="s">
        <v>23</v>
      </c>
      <c r="C56" s="29">
        <v>34.0</v>
      </c>
      <c r="D56" s="30">
        <v>7.0</v>
      </c>
      <c r="E56" s="30">
        <v>7.0</v>
      </c>
    </row>
    <row r="57">
      <c r="A57" s="28">
        <v>74.0</v>
      </c>
      <c r="B57" s="29" t="s">
        <v>23</v>
      </c>
      <c r="C57" s="29">
        <v>36.0</v>
      </c>
      <c r="D57" s="30">
        <v>8.0</v>
      </c>
      <c r="E57" s="29">
        <f>SUM(D57:D58)/2</f>
        <v>8.5</v>
      </c>
    </row>
    <row r="58">
      <c r="A58" s="31">
        <v>32.0</v>
      </c>
      <c r="B58" s="32" t="s">
        <v>25</v>
      </c>
      <c r="C58" s="32">
        <v>36.0</v>
      </c>
      <c r="D58" s="33">
        <v>9.0</v>
      </c>
      <c r="E58" s="33">
        <v>8.5</v>
      </c>
    </row>
    <row r="59">
      <c r="A59" s="28">
        <v>7.0</v>
      </c>
      <c r="B59" s="29" t="s">
        <v>23</v>
      </c>
      <c r="C59" s="29">
        <v>38.0</v>
      </c>
      <c r="D59" s="30">
        <v>10.0</v>
      </c>
      <c r="E59" s="29">
        <f>SUM(D59:D60)/2</f>
        <v>10.5</v>
      </c>
    </row>
    <row r="60">
      <c r="A60" s="31">
        <v>148.0</v>
      </c>
      <c r="B60" s="32" t="s">
        <v>25</v>
      </c>
      <c r="C60" s="32">
        <v>38.0</v>
      </c>
      <c r="D60" s="33">
        <v>11.0</v>
      </c>
      <c r="E60" s="33">
        <v>10.5</v>
      </c>
    </row>
    <row r="61">
      <c r="A61" s="34">
        <v>102.0</v>
      </c>
      <c r="B61" s="35" t="s">
        <v>28</v>
      </c>
      <c r="C61" s="35">
        <v>40.0</v>
      </c>
      <c r="D61" s="36">
        <v>12.0</v>
      </c>
      <c r="E61" s="35">
        <f>SUM(D61:D66)/6</f>
        <v>14.5</v>
      </c>
    </row>
    <row r="62">
      <c r="A62" s="34">
        <v>146.0</v>
      </c>
      <c r="B62" s="35" t="s">
        <v>28</v>
      </c>
      <c r="C62" s="35">
        <v>40.0</v>
      </c>
      <c r="D62" s="36">
        <v>13.0</v>
      </c>
      <c r="E62" s="36">
        <v>14.5</v>
      </c>
    </row>
    <row r="63">
      <c r="A63" s="28">
        <v>63.0</v>
      </c>
      <c r="B63" s="29" t="s">
        <v>23</v>
      </c>
      <c r="C63" s="29">
        <v>40.0</v>
      </c>
      <c r="D63" s="30">
        <v>14.0</v>
      </c>
      <c r="E63" s="30">
        <v>14.5</v>
      </c>
    </row>
    <row r="64">
      <c r="A64" s="28">
        <v>112.0</v>
      </c>
      <c r="B64" s="29" t="s">
        <v>23</v>
      </c>
      <c r="C64" s="29">
        <v>40.0</v>
      </c>
      <c r="D64" s="30">
        <v>15.0</v>
      </c>
      <c r="E64" s="30">
        <v>14.5</v>
      </c>
    </row>
    <row r="65">
      <c r="A65" s="31">
        <v>20.0</v>
      </c>
      <c r="B65" s="32" t="s">
        <v>25</v>
      </c>
      <c r="C65" s="32">
        <v>40.0</v>
      </c>
      <c r="D65" s="33">
        <v>16.0</v>
      </c>
      <c r="E65" s="33">
        <v>14.5</v>
      </c>
    </row>
    <row r="66">
      <c r="A66" s="31">
        <v>53.0</v>
      </c>
      <c r="B66" s="32" t="s">
        <v>25</v>
      </c>
      <c r="C66" s="32">
        <v>40.0</v>
      </c>
      <c r="D66" s="33">
        <v>17.0</v>
      </c>
      <c r="E66" s="33">
        <v>14.5</v>
      </c>
    </row>
    <row r="67">
      <c r="A67" s="34">
        <v>26.0</v>
      </c>
      <c r="B67" s="35" t="s">
        <v>28</v>
      </c>
      <c r="C67" s="35">
        <v>42.0</v>
      </c>
      <c r="D67" s="36">
        <v>18.0</v>
      </c>
      <c r="E67" s="35">
        <f>SUM(D67:D73)/7</f>
        <v>21</v>
      </c>
    </row>
    <row r="68">
      <c r="A68" s="34">
        <v>89.0</v>
      </c>
      <c r="B68" s="35" t="s">
        <v>28</v>
      </c>
      <c r="C68" s="35">
        <v>42.0</v>
      </c>
      <c r="D68" s="36">
        <v>19.0</v>
      </c>
      <c r="E68" s="36">
        <v>21.0</v>
      </c>
    </row>
    <row r="69">
      <c r="A69" s="28">
        <v>15.0</v>
      </c>
      <c r="B69" s="29" t="s">
        <v>23</v>
      </c>
      <c r="C69" s="29">
        <v>42.0</v>
      </c>
      <c r="D69" s="30">
        <v>20.0</v>
      </c>
      <c r="E69" s="30">
        <v>21.0</v>
      </c>
    </row>
    <row r="70">
      <c r="A70" s="28">
        <v>131.0</v>
      </c>
      <c r="B70" s="29" t="s">
        <v>23</v>
      </c>
      <c r="C70" s="29">
        <v>42.0</v>
      </c>
      <c r="D70" s="30">
        <v>21.0</v>
      </c>
      <c r="E70" s="30">
        <v>21.0</v>
      </c>
    </row>
    <row r="71">
      <c r="A71" s="28">
        <v>180.0</v>
      </c>
      <c r="B71" s="29" t="s">
        <v>23</v>
      </c>
      <c r="C71" s="29">
        <v>42.0</v>
      </c>
      <c r="D71" s="30">
        <v>22.0</v>
      </c>
      <c r="E71" s="30">
        <v>21.0</v>
      </c>
    </row>
    <row r="72">
      <c r="A72" s="31">
        <v>120.0</v>
      </c>
      <c r="B72" s="32" t="s">
        <v>25</v>
      </c>
      <c r="C72" s="32">
        <v>42.0</v>
      </c>
      <c r="D72" s="33">
        <v>23.0</v>
      </c>
      <c r="E72" s="33">
        <v>21.0</v>
      </c>
    </row>
    <row r="73">
      <c r="A73" s="31">
        <v>160.0</v>
      </c>
      <c r="B73" s="32" t="s">
        <v>25</v>
      </c>
      <c r="C73" s="32">
        <v>42.0</v>
      </c>
      <c r="D73" s="33">
        <v>24.0</v>
      </c>
      <c r="E73" s="33">
        <v>21.0</v>
      </c>
    </row>
    <row r="74">
      <c r="A74" s="34">
        <v>8.0</v>
      </c>
      <c r="B74" s="35" t="s">
        <v>28</v>
      </c>
      <c r="C74" s="35">
        <v>44.0</v>
      </c>
      <c r="D74" s="36">
        <v>25.0</v>
      </c>
      <c r="E74" s="35">
        <f>SUM(D74:D80)/7</f>
        <v>28</v>
      </c>
    </row>
    <row r="75">
      <c r="A75" s="28">
        <v>110.0</v>
      </c>
      <c r="B75" s="29" t="s">
        <v>23</v>
      </c>
      <c r="C75" s="29">
        <v>44.0</v>
      </c>
      <c r="D75" s="30">
        <v>26.0</v>
      </c>
      <c r="E75" s="30">
        <v>28.0</v>
      </c>
    </row>
    <row r="76">
      <c r="A76" s="28">
        <v>149.0</v>
      </c>
      <c r="B76" s="29" t="s">
        <v>23</v>
      </c>
      <c r="C76" s="29">
        <v>44.0</v>
      </c>
      <c r="D76" s="30">
        <v>27.0</v>
      </c>
      <c r="E76" s="30">
        <v>28.0</v>
      </c>
    </row>
    <row r="77">
      <c r="A77" s="28">
        <v>179.0</v>
      </c>
      <c r="B77" s="29" t="s">
        <v>23</v>
      </c>
      <c r="C77" s="29">
        <v>44.0</v>
      </c>
      <c r="D77" s="30">
        <v>28.0</v>
      </c>
      <c r="E77" s="30">
        <v>28.0</v>
      </c>
    </row>
    <row r="78">
      <c r="A78" s="31">
        <v>130.0</v>
      </c>
      <c r="B78" s="32" t="s">
        <v>25</v>
      </c>
      <c r="C78" s="32">
        <v>44.0</v>
      </c>
      <c r="D78" s="33">
        <v>29.0</v>
      </c>
      <c r="E78" s="33">
        <v>28.0</v>
      </c>
    </row>
    <row r="79">
      <c r="A79" s="31">
        <v>159.0</v>
      </c>
      <c r="B79" s="32" t="s">
        <v>25</v>
      </c>
      <c r="C79" s="32">
        <v>44.0</v>
      </c>
      <c r="D79" s="33">
        <v>30.0</v>
      </c>
      <c r="E79" s="33">
        <v>28.0</v>
      </c>
    </row>
    <row r="80">
      <c r="A80" s="31">
        <v>168.0</v>
      </c>
      <c r="B80" s="32" t="s">
        <v>25</v>
      </c>
      <c r="C80" s="32">
        <v>44.0</v>
      </c>
      <c r="D80" s="33">
        <v>31.0</v>
      </c>
      <c r="E80" s="33">
        <v>28.0</v>
      </c>
    </row>
    <row r="81">
      <c r="A81" s="28">
        <v>16.0</v>
      </c>
      <c r="B81" s="29" t="s">
        <v>23</v>
      </c>
      <c r="C81" s="29">
        <v>46.0</v>
      </c>
      <c r="D81" s="30">
        <v>32.0</v>
      </c>
      <c r="E81" s="30">
        <f>SUM(D81:D83)/3</f>
        <v>33</v>
      </c>
    </row>
    <row r="82">
      <c r="A82" s="28">
        <v>140.0</v>
      </c>
      <c r="B82" s="29" t="s">
        <v>23</v>
      </c>
      <c r="C82" s="29">
        <v>46.0</v>
      </c>
      <c r="D82" s="30">
        <v>33.0</v>
      </c>
      <c r="E82" s="30">
        <v>33.0</v>
      </c>
    </row>
    <row r="83">
      <c r="A83" s="28">
        <v>174.0</v>
      </c>
      <c r="B83" s="29" t="s">
        <v>23</v>
      </c>
      <c r="C83" s="29">
        <v>46.0</v>
      </c>
      <c r="D83" s="30">
        <v>34.0</v>
      </c>
      <c r="E83" s="30">
        <v>33.0</v>
      </c>
    </row>
    <row r="84">
      <c r="A84" s="28">
        <v>58.0</v>
      </c>
      <c r="B84" s="29" t="s">
        <v>23</v>
      </c>
      <c r="C84" s="29">
        <v>48.0</v>
      </c>
      <c r="D84" s="30">
        <v>35.0</v>
      </c>
      <c r="E84" s="29">
        <f>SUM(D84:D91)/8</f>
        <v>38.5</v>
      </c>
    </row>
    <row r="85">
      <c r="A85" s="28">
        <v>92.0</v>
      </c>
      <c r="B85" s="29" t="s">
        <v>23</v>
      </c>
      <c r="C85" s="29">
        <v>48.0</v>
      </c>
      <c r="D85" s="30">
        <v>36.0</v>
      </c>
      <c r="E85" s="30">
        <v>38.5</v>
      </c>
    </row>
    <row r="86">
      <c r="A86" s="28">
        <v>178.0</v>
      </c>
      <c r="B86" s="29" t="s">
        <v>23</v>
      </c>
      <c r="C86" s="29">
        <v>48.0</v>
      </c>
      <c r="D86" s="30">
        <v>37.0</v>
      </c>
      <c r="E86" s="30">
        <v>38.5</v>
      </c>
    </row>
    <row r="87">
      <c r="A87" s="31">
        <v>17.0</v>
      </c>
      <c r="B87" s="32" t="s">
        <v>25</v>
      </c>
      <c r="C87" s="32">
        <v>48.0</v>
      </c>
      <c r="D87" s="33">
        <v>38.0</v>
      </c>
      <c r="E87" s="33">
        <v>38.5</v>
      </c>
    </row>
    <row r="88">
      <c r="A88" s="31">
        <v>70.0</v>
      </c>
      <c r="B88" s="32" t="s">
        <v>25</v>
      </c>
      <c r="C88" s="32">
        <v>48.0</v>
      </c>
      <c r="D88" s="33">
        <v>39.0</v>
      </c>
      <c r="E88" s="33">
        <v>38.5</v>
      </c>
    </row>
    <row r="89">
      <c r="A89" s="31">
        <v>84.0</v>
      </c>
      <c r="B89" s="32" t="s">
        <v>25</v>
      </c>
      <c r="C89" s="32">
        <v>48.0</v>
      </c>
      <c r="D89" s="33">
        <v>40.0</v>
      </c>
      <c r="E89" s="33">
        <v>38.5</v>
      </c>
    </row>
    <row r="90">
      <c r="A90" s="31">
        <v>141.0</v>
      </c>
      <c r="B90" s="32" t="s">
        <v>25</v>
      </c>
      <c r="C90" s="32">
        <v>48.0</v>
      </c>
      <c r="D90" s="33">
        <v>41.0</v>
      </c>
      <c r="E90" s="33">
        <v>38.5</v>
      </c>
    </row>
    <row r="91">
      <c r="A91" s="31">
        <v>167.0</v>
      </c>
      <c r="B91" s="32" t="s">
        <v>25</v>
      </c>
      <c r="C91" s="32">
        <v>48.0</v>
      </c>
      <c r="D91" s="33">
        <v>42.0</v>
      </c>
      <c r="E91" s="33">
        <v>38.5</v>
      </c>
    </row>
  </sheetData>
  <mergeCells count="2">
    <mergeCell ref="M1:R1"/>
    <mergeCell ref="A47:E47"/>
  </mergeCells>
  <drawing r:id="rId1"/>
</worksheet>
</file>