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497B2D75-9AD1-47B2-9713-853C6063E3D9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TWS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7" l="1"/>
  <c r="C26" i="7"/>
  <c r="C78" i="7"/>
  <c r="C51" i="7"/>
  <c r="C66" i="7" l="1"/>
  <c r="C44" i="7"/>
  <c r="E25" i="7"/>
  <c r="C33" i="7" s="1"/>
  <c r="E26" i="7"/>
  <c r="C42" i="7" s="1"/>
  <c r="E14" i="7"/>
  <c r="E13" i="7"/>
  <c r="C24" i="7" s="1"/>
  <c r="E10" i="7"/>
  <c r="C32" i="7" s="1"/>
  <c r="C45" i="7" l="1"/>
  <c r="C34" i="7"/>
  <c r="E34" i="7" s="1"/>
  <c r="C57" i="7" l="1"/>
  <c r="C67" i="7" s="1"/>
  <c r="C68" i="7" s="1"/>
  <c r="C70" i="7" s="1"/>
  <c r="C58" i="7"/>
  <c r="C79" i="7" s="1"/>
  <c r="C80" i="7" s="1"/>
  <c r="C82" i="7" s="1"/>
  <c r="B52" i="7"/>
</calcChain>
</file>

<file path=xl/sharedStrings.xml><?xml version="1.0" encoding="utf-8"?>
<sst xmlns="http://schemas.openxmlformats.org/spreadsheetml/2006/main" count="78" uniqueCount="47">
  <si>
    <t>m</t>
  </si>
  <si>
    <t xml:space="preserve">MATERIALS :- M20 CONCRETE &amp; FE 415 STEEL  </t>
  </si>
  <si>
    <t>N/mm^2</t>
  </si>
  <si>
    <t>mm</t>
  </si>
  <si>
    <t xml:space="preserve">                                                                                 Fck= </t>
  </si>
  <si>
    <t xml:space="preserve">                                                                                 Fy =</t>
  </si>
  <si>
    <t>Kn/m</t>
  </si>
  <si>
    <t xml:space="preserve">CO EFFICIENT OF Ast^2(a) </t>
  </si>
  <si>
    <t>CO EFFICIENT OF Ast (b) =(b*d*fck)/fy</t>
  </si>
  <si>
    <t>CONSTANT TERM ( c ) =(Mu*b*fck)/0.87fy^2</t>
  </si>
  <si>
    <t>Ast (area of steel ) = (b-squt(b^2-4ac))/2a</t>
  </si>
  <si>
    <t>mm^2</t>
  </si>
  <si>
    <t xml:space="preserve">ASSUME OF DIAMETER OF BARS </t>
  </si>
  <si>
    <t>EFFECTIVE COVER =</t>
  </si>
  <si>
    <t xml:space="preserve">INPUTS </t>
  </si>
  <si>
    <t>ASSUME BEARING =</t>
  </si>
  <si>
    <t>LIVE LOAD =</t>
  </si>
  <si>
    <t>Kn/m^2</t>
  </si>
  <si>
    <t xml:space="preserve">THICKNESS OF SLAB </t>
  </si>
  <si>
    <t xml:space="preserve">THEREFORE EFFECTIVE LENGTH = </t>
  </si>
  <si>
    <t>KN-m</t>
  </si>
  <si>
    <t>SPACING OF MAIN BARS = S=</t>
  </si>
  <si>
    <t>DESIGN OF TWO WAY SLAB</t>
  </si>
  <si>
    <t xml:space="preserve">                                                                                                              Ly=</t>
  </si>
  <si>
    <t>CLEAR SPAN =                                                                                 Lx=</t>
  </si>
  <si>
    <t>ASSUME EFFECTIVE DEPTH OF SLAB d=</t>
  </si>
  <si>
    <t>OVERAL DEPTH D=d+eff cover</t>
  </si>
  <si>
    <t>EFFECTIVE SPAN (Leff x)</t>
  </si>
  <si>
    <t>DESIGN LOAD CALCULATION(Wu)</t>
  </si>
  <si>
    <t>FLOOR FINISH=</t>
  </si>
  <si>
    <t>MOMENT CALCULATION (Mu)</t>
  </si>
  <si>
    <t>ly/lx=</t>
  </si>
  <si>
    <t xml:space="preserve">                                                                                         ALFHA y</t>
  </si>
  <si>
    <t>BENDING MOMENT COEFFICIENTS    IN             ALFHA x</t>
  </si>
  <si>
    <t>MAIN REINFORCEMENT ALONG SHORTER SPAN(ASTx)</t>
  </si>
  <si>
    <t>MAIN REINFORCEMENT ALONG LONGER SPAN(ASTy)</t>
  </si>
  <si>
    <r>
      <t xml:space="preserve">C/C DISTANCE B/W BEARING = </t>
    </r>
    <r>
      <rPr>
        <sz val="11"/>
        <color rgb="FFFF0000"/>
        <rFont val="Calibri"/>
        <family val="2"/>
        <scheme val="minor"/>
      </rPr>
      <t>(CLEAR SPAN +BEARING)</t>
    </r>
  </si>
  <si>
    <r>
      <t>FLOOR FINISH =</t>
    </r>
    <r>
      <rPr>
        <sz val="11"/>
        <color rgb="FFFF0000"/>
        <rFont val="Calibri"/>
        <family val="2"/>
        <scheme val="minor"/>
      </rPr>
      <t>(DATA)</t>
    </r>
  </si>
  <si>
    <r>
      <t xml:space="preserve">CLEAR SPAN +EFFECTIVE DEPTH </t>
    </r>
    <r>
      <rPr>
        <sz val="11"/>
        <color rgb="FFFF0000"/>
        <rFont val="Calibri"/>
        <family val="2"/>
        <scheme val="minor"/>
      </rPr>
      <t>=(CLEAR SPAN+d)</t>
    </r>
  </si>
  <si>
    <r>
      <t>EFFECTIVE DEPTH =</t>
    </r>
    <r>
      <rPr>
        <sz val="11"/>
        <color rgb="FFFF0000"/>
        <rFont val="Calibri"/>
        <family val="2"/>
        <scheme val="minor"/>
      </rPr>
      <t>L/28</t>
    </r>
  </si>
  <si>
    <r>
      <t>SELF WEIGTH OF SLAB =</t>
    </r>
    <r>
      <rPr>
        <sz val="11"/>
        <color rgb="FFFF0000"/>
        <rFont val="Calibri"/>
        <family val="2"/>
        <scheme val="minor"/>
      </rPr>
      <t>(BDƪ)</t>
    </r>
  </si>
  <si>
    <r>
      <t>LIVE LOAD =</t>
    </r>
    <r>
      <rPr>
        <sz val="11"/>
        <color rgb="FFFF0000"/>
        <rFont val="Calibri"/>
        <family val="2"/>
        <scheme val="minor"/>
      </rPr>
      <t>(DATA)</t>
    </r>
  </si>
  <si>
    <r>
      <t xml:space="preserve">DESIGN LOAD/m CONSIERATION </t>
    </r>
    <r>
      <rPr>
        <sz val="11"/>
        <color rgb="FFFF0000"/>
        <rFont val="Calibri"/>
        <family val="2"/>
        <scheme val="minor"/>
      </rPr>
      <t>(Wu)  =1.5*(SF+LL+FF)</t>
    </r>
  </si>
  <si>
    <t>FROM TABLE 27 OF REFER IS 456 -2000 P -91</t>
  </si>
  <si>
    <t>ą</t>
  </si>
  <si>
    <t>Mux= (ALFHA x * Wu *lx^2)</t>
  </si>
  <si>
    <t>Muy=(ALFHA y * Wu *lx^2)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</si>
</sst>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i/>
      <u/>
      <sz val="26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8"/>
      <color theme="1"/>
      <name val="Calibri"/>
      <family val="2"/>
      <scheme val="minor"/>
    </font>
    <font>
      <b/>
      <i/>
      <u/>
      <sz val="16"/>
      <color theme="1"/>
      <name val="Times New Roman"/>
      <family val="1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Calibri"/>
      <family val="2"/>
    </font>
    <font>
      <b/>
      <i/>
      <u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4" borderId="0" xfId="0" applyFill="1"/>
    <xf numFmtId="0" fontId="2" fillId="3" borderId="0" xfId="0" applyFont="1" applyFill="1"/>
    <xf numFmtId="0" fontId="5" fillId="5" borderId="0" xfId="0" applyFont="1" applyFill="1"/>
    <xf numFmtId="0" fontId="0" fillId="6" borderId="0" xfId="0" applyFill="1"/>
    <xf numFmtId="0" fontId="0" fillId="7" borderId="0" xfId="0" applyFill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J82"/>
  <sheetViews>
    <sheetView tabSelected="1" topLeftCell="A63" workbookViewId="0">
      <selection activeCell="C55" sqref="C55"/>
    </sheetView>
  </sheetViews>
  <sheetFormatPr defaultRowHeight="14.4" x14ac:dyDescent="0.3"/>
  <cols>
    <col min="1" max="1" width="8.33203125" customWidth="1"/>
    <col min="2" max="2" width="52.88671875" customWidth="1"/>
    <col min="3" max="3" width="9.6640625" customWidth="1"/>
  </cols>
  <sheetData>
    <row r="4" spans="1:10" ht="31.8" x14ac:dyDescent="0.5">
      <c r="A4" s="17" t="s">
        <v>22</v>
      </c>
      <c r="B4" s="17"/>
      <c r="C4" s="17"/>
      <c r="D4" s="17"/>
      <c r="E4" s="11"/>
      <c r="F4" s="11"/>
      <c r="G4" s="11"/>
      <c r="H4" s="11"/>
      <c r="I4" s="11"/>
      <c r="J4" s="11"/>
    </row>
    <row r="6" spans="1:10" s="6" customFormat="1" x14ac:dyDescent="0.3"/>
    <row r="8" spans="1:10" ht="23.4" x14ac:dyDescent="0.45">
      <c r="B8" s="15" t="s">
        <v>14</v>
      </c>
      <c r="C8" s="12"/>
      <c r="D8" s="12"/>
    </row>
    <row r="9" spans="1:10" x14ac:dyDescent="0.3">
      <c r="B9" s="12"/>
      <c r="C9" s="12"/>
      <c r="D9" s="12"/>
    </row>
    <row r="10" spans="1:10" x14ac:dyDescent="0.3">
      <c r="B10" s="12" t="s">
        <v>15</v>
      </c>
      <c r="C10" s="12">
        <v>230</v>
      </c>
      <c r="D10" s="12" t="s">
        <v>3</v>
      </c>
      <c r="E10">
        <f>C10/1000</f>
        <v>0.23</v>
      </c>
      <c r="F10" t="s">
        <v>0</v>
      </c>
    </row>
    <row r="11" spans="1:10" x14ac:dyDescent="0.3">
      <c r="B11" s="12" t="s">
        <v>16</v>
      </c>
      <c r="C11" s="12">
        <v>2</v>
      </c>
      <c r="D11" s="12" t="s">
        <v>17</v>
      </c>
    </row>
    <row r="12" spans="1:10" x14ac:dyDescent="0.3">
      <c r="B12" s="12" t="s">
        <v>29</v>
      </c>
      <c r="C12" s="12">
        <v>1</v>
      </c>
      <c r="D12" s="12" t="s">
        <v>17</v>
      </c>
    </row>
    <row r="13" spans="1:10" x14ac:dyDescent="0.3">
      <c r="B13" s="12" t="s">
        <v>24</v>
      </c>
      <c r="C13" s="12">
        <v>4</v>
      </c>
      <c r="D13" s="12" t="s">
        <v>0</v>
      </c>
      <c r="E13">
        <f>C13*1000</f>
        <v>4000</v>
      </c>
      <c r="F13" t="s">
        <v>3</v>
      </c>
    </row>
    <row r="14" spans="1:10" x14ac:dyDescent="0.3">
      <c r="B14" s="12" t="s">
        <v>23</v>
      </c>
      <c r="C14" s="12">
        <v>5</v>
      </c>
      <c r="D14" s="12" t="s">
        <v>0</v>
      </c>
      <c r="E14">
        <f>C14*1000</f>
        <v>5000</v>
      </c>
      <c r="F14" t="s">
        <v>3</v>
      </c>
    </row>
    <row r="15" spans="1:10" x14ac:dyDescent="0.3">
      <c r="B15" s="12" t="s">
        <v>13</v>
      </c>
      <c r="C15" s="12">
        <v>25</v>
      </c>
      <c r="D15" s="12" t="s">
        <v>3</v>
      </c>
    </row>
    <row r="16" spans="1:10" x14ac:dyDescent="0.3">
      <c r="B16" s="13" t="s">
        <v>1</v>
      </c>
      <c r="C16" s="13"/>
      <c r="D16" s="13"/>
      <c r="E16" s="3"/>
    </row>
    <row r="17" spans="2:6" x14ac:dyDescent="0.3">
      <c r="B17" s="13" t="s">
        <v>4</v>
      </c>
      <c r="C17" s="13">
        <v>20</v>
      </c>
      <c r="D17" s="13" t="s">
        <v>2</v>
      </c>
      <c r="E17" s="3"/>
    </row>
    <row r="18" spans="2:6" x14ac:dyDescent="0.3">
      <c r="B18" s="13" t="s">
        <v>5</v>
      </c>
      <c r="C18" s="13">
        <v>415</v>
      </c>
      <c r="D18" s="13" t="s">
        <v>2</v>
      </c>
      <c r="E18" s="3"/>
    </row>
    <row r="19" spans="2:6" s="2" customFormat="1" x14ac:dyDescent="0.3">
      <c r="B19" s="7"/>
      <c r="C19" s="7"/>
      <c r="D19" s="7"/>
      <c r="E19" s="7"/>
    </row>
    <row r="22" spans="2:6" ht="23.4" x14ac:dyDescent="0.45">
      <c r="B22" s="5" t="s">
        <v>18</v>
      </c>
    </row>
    <row r="24" spans="2:6" x14ac:dyDescent="0.3">
      <c r="B24" t="s">
        <v>39</v>
      </c>
      <c r="C24">
        <f>E13/28</f>
        <v>142.85714285714286</v>
      </c>
      <c r="D24" t="s">
        <v>3</v>
      </c>
    </row>
    <row r="25" spans="2:6" x14ac:dyDescent="0.3">
      <c r="B25" t="s">
        <v>25</v>
      </c>
      <c r="C25">
        <v>140</v>
      </c>
      <c r="D25" t="s">
        <v>3</v>
      </c>
      <c r="E25">
        <f>C25/1000</f>
        <v>0.14000000000000001</v>
      </c>
      <c r="F25" t="s">
        <v>0</v>
      </c>
    </row>
    <row r="26" spans="2:6" x14ac:dyDescent="0.3">
      <c r="B26" t="s">
        <v>26</v>
      </c>
      <c r="C26">
        <f>(C25+C15)</f>
        <v>165</v>
      </c>
      <c r="D26" t="s">
        <v>3</v>
      </c>
      <c r="E26">
        <f>C26/1000</f>
        <v>0.16500000000000001</v>
      </c>
      <c r="F26" t="s">
        <v>0</v>
      </c>
    </row>
    <row r="28" spans="2:6" s="1" customFormat="1" x14ac:dyDescent="0.3"/>
    <row r="30" spans="2:6" ht="23.4" x14ac:dyDescent="0.45">
      <c r="B30" s="5" t="s">
        <v>27</v>
      </c>
    </row>
    <row r="32" spans="2:6" x14ac:dyDescent="0.3">
      <c r="B32" t="s">
        <v>36</v>
      </c>
      <c r="C32">
        <f>C13+E10</f>
        <v>4.2300000000000004</v>
      </c>
      <c r="D32" t="s">
        <v>0</v>
      </c>
    </row>
    <row r="33" spans="2:6" x14ac:dyDescent="0.3">
      <c r="B33" t="s">
        <v>38</v>
      </c>
      <c r="C33">
        <f>C13+E25</f>
        <v>4.1399999999999997</v>
      </c>
      <c r="D33" t="s">
        <v>0</v>
      </c>
    </row>
    <row r="34" spans="2:6" x14ac:dyDescent="0.3">
      <c r="B34" t="s">
        <v>19</v>
      </c>
      <c r="C34">
        <f>MIN(C32:C33)</f>
        <v>4.1399999999999997</v>
      </c>
      <c r="D34" t="s">
        <v>0</v>
      </c>
      <c r="E34">
        <f>C34*1000</f>
        <v>4140</v>
      </c>
      <c r="F34" t="s">
        <v>3</v>
      </c>
    </row>
    <row r="37" spans="2:6" x14ac:dyDescent="0.3">
      <c r="B37" s="8"/>
      <c r="C37" s="8"/>
      <c r="D37" s="8"/>
      <c r="E37" s="8"/>
      <c r="F37" s="8"/>
    </row>
    <row r="39" spans="2:6" ht="23.4" x14ac:dyDescent="0.45">
      <c r="B39" s="5" t="s">
        <v>28</v>
      </c>
    </row>
    <row r="42" spans="2:6" x14ac:dyDescent="0.3">
      <c r="B42" t="s">
        <v>40</v>
      </c>
      <c r="C42">
        <f>E26*25</f>
        <v>4.125</v>
      </c>
      <c r="D42" t="s">
        <v>6</v>
      </c>
    </row>
    <row r="43" spans="2:6" s="8" customFormat="1" x14ac:dyDescent="0.3">
      <c r="B43" t="s">
        <v>41</v>
      </c>
      <c r="C43">
        <f>C11</f>
        <v>2</v>
      </c>
      <c r="D43" t="s">
        <v>6</v>
      </c>
      <c r="E43"/>
      <c r="F43"/>
    </row>
    <row r="44" spans="2:6" x14ac:dyDescent="0.3">
      <c r="B44" t="s">
        <v>37</v>
      </c>
      <c r="C44">
        <f>C12</f>
        <v>1</v>
      </c>
      <c r="D44" t="s">
        <v>17</v>
      </c>
    </row>
    <row r="45" spans="2:6" x14ac:dyDescent="0.3">
      <c r="B45" t="s">
        <v>42</v>
      </c>
      <c r="C45">
        <f>1.5*(C42+C43+C44)</f>
        <v>10.6875</v>
      </c>
      <c r="D45" t="s">
        <v>6</v>
      </c>
    </row>
    <row r="47" spans="2:6" x14ac:dyDescent="0.3">
      <c r="B47" s="6"/>
      <c r="C47" s="6"/>
      <c r="D47" s="6"/>
      <c r="E47" s="6"/>
      <c r="F47" s="6"/>
    </row>
    <row r="49" spans="2:9" ht="20.399999999999999" x14ac:dyDescent="0.35">
      <c r="B49" s="4" t="s">
        <v>30</v>
      </c>
    </row>
    <row r="51" spans="2:9" x14ac:dyDescent="0.3">
      <c r="B51" t="s">
        <v>31</v>
      </c>
      <c r="C51">
        <f>C14/C13</f>
        <v>1.25</v>
      </c>
    </row>
    <row r="52" spans="2:9" x14ac:dyDescent="0.3">
      <c r="B52" t="str">
        <f>IF(C51&lt;2,"HENCE ITS TWO WAY SLAB")</f>
        <v>HENCE ITS TWO WAY SLAB</v>
      </c>
      <c r="I52" s="14" t="s">
        <v>44</v>
      </c>
    </row>
    <row r="53" spans="2:9" s="6" customFormat="1" x14ac:dyDescent="0.3">
      <c r="B53" s="16" t="s">
        <v>43</v>
      </c>
      <c r="C53" s="16"/>
      <c r="D53"/>
      <c r="E53"/>
      <c r="F53"/>
    </row>
    <row r="54" spans="2:9" x14ac:dyDescent="0.3">
      <c r="B54" s="16" t="s">
        <v>33</v>
      </c>
      <c r="C54" s="16">
        <v>8.8499999999999995E-2</v>
      </c>
    </row>
    <row r="55" spans="2:9" x14ac:dyDescent="0.3">
      <c r="B55" s="16" t="s">
        <v>32</v>
      </c>
      <c r="C55" s="16">
        <v>5.7000000000000002E-2</v>
      </c>
    </row>
    <row r="57" spans="2:9" x14ac:dyDescent="0.3">
      <c r="B57" t="s">
        <v>45</v>
      </c>
      <c r="C57">
        <f>C54*C45*C34^2</f>
        <v>16.211383537499998</v>
      </c>
      <c r="D57" t="s">
        <v>20</v>
      </c>
    </row>
    <row r="58" spans="2:9" x14ac:dyDescent="0.3">
      <c r="B58" t="s">
        <v>46</v>
      </c>
      <c r="C58">
        <f>C55*C45*C34^2</f>
        <v>10.441230074999998</v>
      </c>
      <c r="D58" t="s">
        <v>20</v>
      </c>
    </row>
    <row r="60" spans="2:9" x14ac:dyDescent="0.3">
      <c r="B60" s="9"/>
      <c r="C60" s="9"/>
      <c r="D60" s="9"/>
      <c r="E60" s="9"/>
      <c r="F60" s="9"/>
    </row>
    <row r="62" spans="2:9" ht="20.399999999999999" x14ac:dyDescent="0.35">
      <c r="B62" s="4" t="s">
        <v>34</v>
      </c>
    </row>
    <row r="65" spans="2:6" x14ac:dyDescent="0.3">
      <c r="B65" s="12" t="s">
        <v>7</v>
      </c>
      <c r="C65">
        <v>1</v>
      </c>
    </row>
    <row r="66" spans="2:6" s="9" customFormat="1" x14ac:dyDescent="0.3">
      <c r="B66" s="12" t="s">
        <v>8</v>
      </c>
      <c r="C66">
        <f>(1000*C25*C17)/C18</f>
        <v>6746.9879518072294</v>
      </c>
      <c r="D66"/>
      <c r="E66"/>
      <c r="F66"/>
    </row>
    <row r="67" spans="2:6" x14ac:dyDescent="0.3">
      <c r="B67" s="12" t="s">
        <v>9</v>
      </c>
      <c r="C67">
        <f>((C57*10^6*1000*C17)/(0.87*C18^2))</f>
        <v>2163887.2615513983</v>
      </c>
    </row>
    <row r="68" spans="2:6" x14ac:dyDescent="0.3">
      <c r="B68" s="12" t="s">
        <v>10</v>
      </c>
      <c r="C68">
        <f>((C66-SQRT(C66^2-4*C65*C67)/(2)))/10</f>
        <v>371.11068039513754</v>
      </c>
      <c r="D68" t="s">
        <v>11</v>
      </c>
    </row>
    <row r="69" spans="2:6" x14ac:dyDescent="0.3">
      <c r="B69" s="12" t="s">
        <v>12</v>
      </c>
      <c r="C69">
        <v>10</v>
      </c>
      <c r="D69" t="s">
        <v>3</v>
      </c>
    </row>
    <row r="70" spans="2:6" x14ac:dyDescent="0.3">
      <c r="B70" s="12" t="s">
        <v>21</v>
      </c>
      <c r="C70">
        <f>TRUNC((3.142*C69^2*1000)/(4*C68))</f>
        <v>211</v>
      </c>
      <c r="D70" t="s">
        <v>3</v>
      </c>
    </row>
    <row r="72" spans="2:6" x14ac:dyDescent="0.3">
      <c r="B72" s="10"/>
      <c r="C72" s="10"/>
      <c r="D72" s="10"/>
      <c r="E72" s="10"/>
      <c r="F72" s="10"/>
    </row>
    <row r="74" spans="2:6" ht="20.399999999999999" x14ac:dyDescent="0.35">
      <c r="B74" s="4" t="s">
        <v>35</v>
      </c>
    </row>
    <row r="77" spans="2:6" x14ac:dyDescent="0.3">
      <c r="B77" t="s">
        <v>7</v>
      </c>
      <c r="C77">
        <v>1</v>
      </c>
    </row>
    <row r="78" spans="2:6" s="10" customFormat="1" x14ac:dyDescent="0.3">
      <c r="B78" t="s">
        <v>8</v>
      </c>
      <c r="C78">
        <f>(1000*C25*C17)/C18</f>
        <v>6746.9879518072294</v>
      </c>
      <c r="D78"/>
      <c r="E78"/>
      <c r="F78"/>
    </row>
    <row r="79" spans="2:6" x14ac:dyDescent="0.3">
      <c r="B79" t="s">
        <v>9</v>
      </c>
      <c r="C79">
        <f>((C58*10^6*1000*C17)/(0.87*C18^2))</f>
        <v>1393690.1006602228</v>
      </c>
    </row>
    <row r="80" spans="2:6" x14ac:dyDescent="0.3">
      <c r="B80" t="s">
        <v>10</v>
      </c>
      <c r="C80">
        <f>((C78-SQRT(C78^2-4*C77*C79)/(2)))/10</f>
        <v>358.68025925604405</v>
      </c>
      <c r="D80" t="s">
        <v>11</v>
      </c>
    </row>
    <row r="81" spans="2:4" x14ac:dyDescent="0.3">
      <c r="B81" t="s">
        <v>12</v>
      </c>
      <c r="C81">
        <v>10</v>
      </c>
      <c r="D81" t="s">
        <v>3</v>
      </c>
    </row>
    <row r="82" spans="2:4" x14ac:dyDescent="0.3">
      <c r="B82" t="s">
        <v>21</v>
      </c>
      <c r="C82">
        <f>TRUNC((3.142*C81^2*1000)/(4*C80))</f>
        <v>218</v>
      </c>
      <c r="D82" t="s">
        <v>3</v>
      </c>
    </row>
  </sheetData>
  <mergeCells count="1"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2024-09-09T15:38:25Z</dcterms:modified>
</cp:coreProperties>
</file>