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C42A1601-68DF-4404-9328-9482FBF1FA22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SINGLY REINFORCED BEAM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E10" i="4"/>
  <c r="E9" i="4"/>
  <c r="C22" i="4" s="1"/>
  <c r="C23" i="4" s="1"/>
  <c r="C50" i="4" l="1"/>
  <c r="F67" i="4" l="1"/>
  <c r="E23" i="4" l="1"/>
  <c r="C39" i="4" s="1"/>
  <c r="C40" i="4" s="1"/>
  <c r="E22" i="4"/>
  <c r="C31" i="4" s="1"/>
  <c r="C42" i="4" l="1"/>
  <c r="C41" i="4"/>
  <c r="C51" i="4" l="1"/>
  <c r="C52" i="4" s="1"/>
  <c r="C63" i="4"/>
  <c r="C66" i="4"/>
  <c r="C67" i="4" s="1"/>
  <c r="C68" i="4" s="1"/>
  <c r="C54" i="4" l="1"/>
  <c r="C64" i="4"/>
  <c r="E31" i="4" l="1"/>
</calcChain>
</file>

<file path=xl/sharedStrings.xml><?xml version="1.0" encoding="utf-8"?>
<sst xmlns="http://schemas.openxmlformats.org/spreadsheetml/2006/main" count="61" uniqueCount="46">
  <si>
    <t>INPUT</t>
  </si>
  <si>
    <t>m</t>
  </si>
  <si>
    <t>DESIGN OF SINGLY REINFORCED BEAM</t>
  </si>
  <si>
    <t xml:space="preserve">SPAN OF THE BEAM L = </t>
  </si>
  <si>
    <t xml:space="preserve">MATERIALS :- M20 CONCRETE &amp; FE 415 STEEL  </t>
  </si>
  <si>
    <t>N/mm^2</t>
  </si>
  <si>
    <t>M</t>
  </si>
  <si>
    <t>mm</t>
  </si>
  <si>
    <t>KN/m</t>
  </si>
  <si>
    <t xml:space="preserve">OVERALL DIMENSION OF THE BEAM </t>
  </si>
  <si>
    <t>OVERALL DEPTH (D) = d+50</t>
  </si>
  <si>
    <t xml:space="preserve">                                                                                 Fck= </t>
  </si>
  <si>
    <t xml:space="preserve">                                                                                 Fy =</t>
  </si>
  <si>
    <t xml:space="preserve">EFFECTIVE SPAN OF BEAM (Leff) </t>
  </si>
  <si>
    <t xml:space="preserve">DESIGN OF MOMENT (Mn) &amp; SHEAR (Vn) </t>
  </si>
  <si>
    <t>SELF WEIGHT OF BEAM = b*D*DENSITY</t>
  </si>
  <si>
    <t xml:space="preserve">WIDTH OF BEAM  b = </t>
  </si>
  <si>
    <t>Kn/m</t>
  </si>
  <si>
    <t>KN -m</t>
  </si>
  <si>
    <t>KN</t>
  </si>
  <si>
    <t>AREA OF MAIN REINFORCEMENT (Ast)</t>
  </si>
  <si>
    <t xml:space="preserve">CO EFFICIENT OF Ast^2(a) </t>
  </si>
  <si>
    <t>CO EFFICIENT OF Ast (b) =(b*d*fck)/fy</t>
  </si>
  <si>
    <t>CONSTANT TERM ( c ) =(Mu*b*fck)/0.87fy^2</t>
  </si>
  <si>
    <t>mm^2</t>
  </si>
  <si>
    <t xml:space="preserve">ASSUME OF DIAMETER OF BARS </t>
  </si>
  <si>
    <t xml:space="preserve">PROVIDE NO OF ABOVE DIA OF BARS </t>
  </si>
  <si>
    <t>DESIGN OF SHEAR REINFORCEMENT</t>
  </si>
  <si>
    <t>PERCENTAGE OF STEEL (Pt)</t>
  </si>
  <si>
    <t>%</t>
  </si>
  <si>
    <t>N</t>
  </si>
  <si>
    <t>USING 8mm 2-legged stirupes the  spacing is (S) IN mm C/C</t>
  </si>
  <si>
    <t xml:space="preserve">SHEAR TO BE RESISTED BY REINFORCEMENT (Vus) </t>
  </si>
  <si>
    <t>PROVIDE THE SPACING (S) =</t>
  </si>
  <si>
    <t xml:space="preserve">BEARING </t>
  </si>
  <si>
    <t>MM</t>
  </si>
  <si>
    <t>DESIGN LOAD FOR STRENGTH CONSIDERATION (Wu)=1.5(SW+LL)</t>
  </si>
  <si>
    <t>DESIGN MOMENT (Mu)= (Wu*Leff^2)/8</t>
  </si>
  <si>
    <t>DESIGN SHEAR (Vu) = (Wu*Leff)/2</t>
  </si>
  <si>
    <t>DEPTH OF THE BEAM L/20 OF SPAN =d</t>
  </si>
  <si>
    <t>MIN OF (a) CLEAR SPAN +d  (b) CLEAR SPAN +  BEARING  =</t>
  </si>
  <si>
    <t>Ast (area of steel ) = (b-sqrt(b^2-4ac))/2a</t>
  </si>
  <si>
    <t>ASV</t>
  </si>
  <si>
    <t>SUPER IMPOSED LOAD =  LL</t>
  </si>
  <si>
    <t>NOMINAL SHEAR STRESS (toe v)</t>
  </si>
  <si>
    <t>ENTER PER SHEAR FOR THE % OF STEEL (FROM T-19 OF IS456 -2000(toe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</si>
</sst>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u/>
      <sz val="20"/>
      <color theme="1"/>
      <name val="Times New Roman"/>
      <family val="1"/>
    </font>
    <font>
      <sz val="11"/>
      <color rgb="FF0070C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3" borderId="0" xfId="0" applyFont="1" applyFill="1"/>
    <xf numFmtId="0" fontId="0" fillId="4" borderId="0" xfId="0" applyFill="1"/>
    <xf numFmtId="0" fontId="1" fillId="4" borderId="0" xfId="0" applyFont="1" applyFill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5" fillId="0" borderId="0" xfId="0" applyFont="1"/>
    <xf numFmtId="2" fontId="0" fillId="0" borderId="0" xfId="0" applyNumberForma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68"/>
  <sheetViews>
    <sheetView tabSelected="1" topLeftCell="A54" zoomScaleNormal="100" workbookViewId="0">
      <selection activeCell="C52" sqref="C52"/>
    </sheetView>
  </sheetViews>
  <sheetFormatPr defaultRowHeight="14.4" x14ac:dyDescent="0.3"/>
  <cols>
    <col min="1" max="1" width="10" customWidth="1"/>
    <col min="2" max="2" width="63.88671875" customWidth="1"/>
    <col min="3" max="3" width="10.5546875" bestFit="1" customWidth="1"/>
    <col min="4" max="4" width="9.109375" customWidth="1"/>
  </cols>
  <sheetData>
    <row r="3" spans="1:7" ht="27.6" x14ac:dyDescent="0.45">
      <c r="A3" s="11" t="s">
        <v>2</v>
      </c>
      <c r="B3" s="11"/>
      <c r="C3" s="11"/>
      <c r="D3" s="11"/>
    </row>
    <row r="5" spans="1:7" s="3" customFormat="1" ht="15.6" x14ac:dyDescent="0.3">
      <c r="G5" s="4"/>
    </row>
    <row r="7" spans="1:7" ht="24.6" x14ac:dyDescent="0.4">
      <c r="B7" s="1" t="s">
        <v>0</v>
      </c>
    </row>
    <row r="9" spans="1:7" x14ac:dyDescent="0.3">
      <c r="B9" t="s">
        <v>3</v>
      </c>
      <c r="C9">
        <v>6</v>
      </c>
      <c r="D9" t="s">
        <v>6</v>
      </c>
      <c r="E9">
        <f>C9*1000</f>
        <v>6000</v>
      </c>
      <c r="F9" t="s">
        <v>7</v>
      </c>
    </row>
    <row r="10" spans="1:7" x14ac:dyDescent="0.3">
      <c r="B10" t="s">
        <v>16</v>
      </c>
      <c r="C10">
        <v>0.3</v>
      </c>
      <c r="D10" t="s">
        <v>6</v>
      </c>
      <c r="E10">
        <f>C10*1000</f>
        <v>300</v>
      </c>
      <c r="F10" t="s">
        <v>7</v>
      </c>
    </row>
    <row r="11" spans="1:7" x14ac:dyDescent="0.3">
      <c r="B11" t="s">
        <v>43</v>
      </c>
      <c r="C11">
        <v>12</v>
      </c>
      <c r="D11" t="s">
        <v>8</v>
      </c>
    </row>
    <row r="12" spans="1:7" x14ac:dyDescent="0.3">
      <c r="B12" t="s">
        <v>34</v>
      </c>
      <c r="C12">
        <v>0.38</v>
      </c>
      <c r="D12" t="s">
        <v>1</v>
      </c>
      <c r="E12">
        <f>C12*1000</f>
        <v>380</v>
      </c>
      <c r="F12" t="s">
        <v>7</v>
      </c>
    </row>
    <row r="13" spans="1:7" x14ac:dyDescent="0.3">
      <c r="B13" t="s">
        <v>4</v>
      </c>
    </row>
    <row r="14" spans="1:7" x14ac:dyDescent="0.3">
      <c r="B14" t="s">
        <v>11</v>
      </c>
      <c r="C14">
        <v>20</v>
      </c>
      <c r="D14" t="s">
        <v>5</v>
      </c>
    </row>
    <row r="15" spans="1:7" x14ac:dyDescent="0.3">
      <c r="B15" t="s">
        <v>12</v>
      </c>
      <c r="C15">
        <v>415</v>
      </c>
      <c r="D15" t="s">
        <v>5</v>
      </c>
    </row>
    <row r="17" spans="1:6" s="2" customFormat="1" x14ac:dyDescent="0.3"/>
    <row r="20" spans="1:6" ht="18" x14ac:dyDescent="0.35">
      <c r="A20">
        <v>1</v>
      </c>
      <c r="B20" s="5" t="s">
        <v>9</v>
      </c>
    </row>
    <row r="22" spans="1:6" x14ac:dyDescent="0.3">
      <c r="B22" t="s">
        <v>39</v>
      </c>
      <c r="C22">
        <f>E9/20</f>
        <v>300</v>
      </c>
      <c r="D22" t="s">
        <v>35</v>
      </c>
      <c r="E22">
        <f>C22/1000</f>
        <v>0.3</v>
      </c>
      <c r="F22" t="s">
        <v>6</v>
      </c>
    </row>
    <row r="23" spans="1:6" x14ac:dyDescent="0.3">
      <c r="B23" t="s">
        <v>10</v>
      </c>
      <c r="C23">
        <f>C22+50</f>
        <v>350</v>
      </c>
      <c r="D23" t="s">
        <v>35</v>
      </c>
      <c r="E23">
        <f>C23/1000</f>
        <v>0.35</v>
      </c>
      <c r="F23" t="s">
        <v>6</v>
      </c>
    </row>
    <row r="26" spans="1:6" s="8" customFormat="1" x14ac:dyDescent="0.3"/>
    <row r="29" spans="1:6" ht="21" x14ac:dyDescent="0.4">
      <c r="A29">
        <v>2</v>
      </c>
      <c r="B29" s="9" t="s">
        <v>13</v>
      </c>
    </row>
    <row r="31" spans="1:6" x14ac:dyDescent="0.3">
      <c r="B31" t="s">
        <v>40</v>
      </c>
      <c r="C31">
        <f>MIN(C9+E22,C9+C12)</f>
        <v>6.3</v>
      </c>
      <c r="D31" t="s">
        <v>1</v>
      </c>
      <c r="E31">
        <f>C31*1000</f>
        <v>6300</v>
      </c>
      <c r="F31" t="s">
        <v>7</v>
      </c>
    </row>
    <row r="34" spans="1:4" s="6" customFormat="1" x14ac:dyDescent="0.3"/>
    <row r="37" spans="1:4" ht="21" x14ac:dyDescent="0.4">
      <c r="A37">
        <v>3</v>
      </c>
      <c r="B37" s="9" t="s">
        <v>14</v>
      </c>
    </row>
    <row r="39" spans="1:4" x14ac:dyDescent="0.3">
      <c r="B39" t="s">
        <v>15</v>
      </c>
      <c r="C39">
        <f>C10*E23*25</f>
        <v>2.625</v>
      </c>
      <c r="D39" t="s">
        <v>17</v>
      </c>
    </row>
    <row r="40" spans="1:4" x14ac:dyDescent="0.3">
      <c r="B40" t="s">
        <v>36</v>
      </c>
      <c r="C40" s="10">
        <f>1.5*(C39+C11)</f>
        <v>21.9375</v>
      </c>
      <c r="D40" t="s">
        <v>17</v>
      </c>
    </row>
    <row r="41" spans="1:4" x14ac:dyDescent="0.3">
      <c r="B41" t="s">
        <v>37</v>
      </c>
      <c r="C41" s="10">
        <f>(C40*C31^2)/8</f>
        <v>108.83742187499999</v>
      </c>
      <c r="D41" t="s">
        <v>18</v>
      </c>
    </row>
    <row r="42" spans="1:4" x14ac:dyDescent="0.3">
      <c r="B42" t="s">
        <v>38</v>
      </c>
      <c r="C42" s="10">
        <f>(C40*C31)/2</f>
        <v>69.103124999999991</v>
      </c>
      <c r="D42" t="s">
        <v>19</v>
      </c>
    </row>
    <row r="44" spans="1:4" s="7" customFormat="1" x14ac:dyDescent="0.3"/>
    <row r="47" spans="1:4" ht="21" x14ac:dyDescent="0.4">
      <c r="A47">
        <v>4</v>
      </c>
      <c r="B47" s="9" t="s">
        <v>20</v>
      </c>
    </row>
    <row r="49" spans="1:7" x14ac:dyDescent="0.3">
      <c r="B49" t="s">
        <v>21</v>
      </c>
      <c r="C49">
        <v>1</v>
      </c>
    </row>
    <row r="50" spans="1:7" x14ac:dyDescent="0.3">
      <c r="B50" t="s">
        <v>22</v>
      </c>
      <c r="C50">
        <f>(E10*C22*C14)/C15</f>
        <v>4337.3493975903611</v>
      </c>
    </row>
    <row r="51" spans="1:7" x14ac:dyDescent="0.3">
      <c r="B51" t="s">
        <v>23</v>
      </c>
      <c r="C51">
        <f>((C41*10^6)*E10*C14)/(0.87*C15^2)</f>
        <v>4358269.1797518274</v>
      </c>
      <c r="G51">
        <v>4358269.1797518274</v>
      </c>
    </row>
    <row r="52" spans="1:7" x14ac:dyDescent="0.3">
      <c r="B52" t="s">
        <v>41</v>
      </c>
      <c r="C52">
        <f>(C50-SQRT(C50^2-4*C49*C51))/2*C49</f>
        <v>1581.409197132994</v>
      </c>
      <c r="D52" t="s">
        <v>24</v>
      </c>
      <c r="G52">
        <v>1581.409197132994</v>
      </c>
    </row>
    <row r="53" spans="1:7" x14ac:dyDescent="0.3">
      <c r="B53" t="s">
        <v>25</v>
      </c>
      <c r="C53">
        <v>16</v>
      </c>
      <c r="D53" t="s">
        <v>7</v>
      </c>
    </row>
    <row r="54" spans="1:7" x14ac:dyDescent="0.3">
      <c r="B54" t="s">
        <v>26</v>
      </c>
      <c r="C54">
        <f>ROUNDUP((C52*4)/(3.142*C53^2),0)</f>
        <v>8</v>
      </c>
    </row>
    <row r="57" spans="1:7" s="3" customFormat="1" x14ac:dyDescent="0.3"/>
    <row r="60" spans="1:7" ht="21" x14ac:dyDescent="0.4">
      <c r="A60">
        <v>5</v>
      </c>
      <c r="B60" s="9" t="s">
        <v>27</v>
      </c>
    </row>
    <row r="63" spans="1:7" x14ac:dyDescent="0.3">
      <c r="B63" t="s">
        <v>44</v>
      </c>
      <c r="C63" s="10">
        <f>(C42*1000)/(E10*C22)</f>
        <v>0.76781249999999979</v>
      </c>
      <c r="D63" t="s">
        <v>5</v>
      </c>
    </row>
    <row r="64" spans="1:7" x14ac:dyDescent="0.3">
      <c r="B64" t="s">
        <v>28</v>
      </c>
      <c r="C64">
        <f>(C52*100)/(E10*C23)</f>
        <v>1.506103997269518</v>
      </c>
      <c r="D64" t="s">
        <v>29</v>
      </c>
    </row>
    <row r="65" spans="2:6" x14ac:dyDescent="0.3">
      <c r="B65" t="s">
        <v>45</v>
      </c>
      <c r="C65">
        <v>0.72</v>
      </c>
      <c r="D65" t="s">
        <v>5</v>
      </c>
    </row>
    <row r="66" spans="2:6" x14ac:dyDescent="0.3">
      <c r="B66" t="s">
        <v>32</v>
      </c>
      <c r="C66">
        <f>(C42*1000)-(C65*E10*C22)</f>
        <v>4303.1249999999854</v>
      </c>
      <c r="D66" t="s">
        <v>30</v>
      </c>
    </row>
    <row r="67" spans="2:6" x14ac:dyDescent="0.3">
      <c r="B67" t="s">
        <v>31</v>
      </c>
      <c r="C67">
        <f>(0.87*C15*F67*C22)/C66</f>
        <v>2530.8173385621003</v>
      </c>
      <c r="D67" t="s">
        <v>7</v>
      </c>
      <c r="E67" t="s">
        <v>42</v>
      </c>
      <c r="F67">
        <f>2 *(3.142*8*8)/4</f>
        <v>100.544</v>
      </c>
    </row>
    <row r="68" spans="2:6" x14ac:dyDescent="0.3">
      <c r="B68" t="s">
        <v>33</v>
      </c>
      <c r="C68">
        <f>TRUNC(MIN(C67,0.75*C22,300))</f>
        <v>225</v>
      </c>
      <c r="D68" t="s">
        <v>7</v>
      </c>
    </row>
  </sheetData>
  <mergeCells count="1"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SINGLY REINFORCED BEAM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2024-09-09T15:34:40Z</dcterms:modified>
</cp:coreProperties>
</file>