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8_{C92CE0D7-3A76-4CA3-9E84-2612F76DFDCD}" xr6:coauthVersionLast="47" xr6:coauthVersionMax="47" xr10:uidLastSave="{00000000-0000-0000-0000-000000000000}"/>
  <bookViews>
    <workbookView xWindow="-108" yWindow="-108" windowWidth="23256" windowHeight="12456" tabRatio="601" xr2:uid="{00000000-000D-0000-FFFF-FFFF00000000}"/>
  </bookViews>
  <sheets>
    <sheet name="OWS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5" i="6" l="1"/>
  <c r="C41" i="6" l="1"/>
  <c r="C40" i="6"/>
  <c r="E9" i="6"/>
  <c r="C30" i="6" s="1"/>
  <c r="C12" i="6" l="1"/>
  <c r="E12" i="6" s="1"/>
  <c r="C23" i="6" s="1"/>
  <c r="E11" i="6"/>
  <c r="C24" i="6" l="1"/>
  <c r="C63" i="6" s="1"/>
  <c r="C66" i="6" s="1"/>
  <c r="C51" i="6"/>
  <c r="E23" i="6"/>
  <c r="C31" i="6" s="1"/>
  <c r="E24" i="6" l="1"/>
  <c r="C39" i="6" s="1"/>
  <c r="C42" i="6" l="1"/>
  <c r="C32" i="6" l="1"/>
  <c r="C43" i="6" s="1"/>
  <c r="C52" i="6" l="1"/>
  <c r="C53" i="6" s="1"/>
  <c r="C55" i="6" s="1"/>
  <c r="E32" i="6"/>
</calcChain>
</file>

<file path=xl/sharedStrings.xml><?xml version="1.0" encoding="utf-8"?>
<sst xmlns="http://schemas.openxmlformats.org/spreadsheetml/2006/main" count="69" uniqueCount="45">
  <si>
    <t>m</t>
  </si>
  <si>
    <t xml:space="preserve">MATERIALS :- M20 CONCRETE &amp; FE 415 STEEL  </t>
  </si>
  <si>
    <t>N/mm^2</t>
  </si>
  <si>
    <t>mm</t>
  </si>
  <si>
    <t>KN/m</t>
  </si>
  <si>
    <t xml:space="preserve">                                                                                 Fck= </t>
  </si>
  <si>
    <t xml:space="preserve">                                                                                 Fy =</t>
  </si>
  <si>
    <t>AREA OF MAIN REINFORCEMENT (Ast)</t>
  </si>
  <si>
    <t xml:space="preserve">CO EFFICIENT OF Ast^2(a) </t>
  </si>
  <si>
    <t>mm^2</t>
  </si>
  <si>
    <t xml:space="preserve">ASSUME OF DIAMETER OF BARS </t>
  </si>
  <si>
    <t>EFFECTIVE COVER =</t>
  </si>
  <si>
    <t>DESIGN OF ONE WAY SLAB</t>
  </si>
  <si>
    <t xml:space="preserve">INPUTS </t>
  </si>
  <si>
    <t>ASSUME BEARING =</t>
  </si>
  <si>
    <t>LIVE LOAD =</t>
  </si>
  <si>
    <t>Kn/m^2</t>
  </si>
  <si>
    <t>CLEAR SPAN =</t>
  </si>
  <si>
    <t xml:space="preserve">THICKNESS OF SLAB </t>
  </si>
  <si>
    <t>C/C DISTANCE B/W BEARING =</t>
  </si>
  <si>
    <t>PROVIDING OVERALL DEPTH (D) =</t>
  </si>
  <si>
    <t>EFFECTIVE SPAN (Leff)</t>
  </si>
  <si>
    <t xml:space="preserve">THEREFORE EFFECTIVE LENGTH = </t>
  </si>
  <si>
    <t>DESIGN OF LOAD (Wu) &amp; MOMENT (Mu)</t>
  </si>
  <si>
    <t>KN-m</t>
  </si>
  <si>
    <t>DISTRIBUTION REINFORCEMENT</t>
  </si>
  <si>
    <t>SPACING OF BARS = S=</t>
  </si>
  <si>
    <t>FLOOR FINISH=</t>
  </si>
  <si>
    <t>ƪ</t>
  </si>
  <si>
    <r>
      <t xml:space="preserve">C/C DISTANCE B/W BEARING = </t>
    </r>
    <r>
      <rPr>
        <sz val="11"/>
        <color rgb="FFFF0000"/>
        <rFont val="Calibri"/>
        <family val="2"/>
        <scheme val="minor"/>
      </rPr>
      <t>(CLEAR SPAN +BEARING)</t>
    </r>
  </si>
  <si>
    <r>
      <t>CLEAR SPAN +EFFECTIVE DEPTH =</t>
    </r>
    <r>
      <rPr>
        <sz val="11"/>
        <color rgb="FFFF0000"/>
        <rFont val="Calibri"/>
        <family val="2"/>
        <scheme val="minor"/>
      </rPr>
      <t>(CLEAR SPAN+d)</t>
    </r>
  </si>
  <si>
    <r>
      <t xml:space="preserve">SELF WEIGTH OF SLAB = </t>
    </r>
    <r>
      <rPr>
        <sz val="11"/>
        <color rgb="FFFF0000"/>
        <rFont val="Calibri"/>
        <family val="2"/>
        <scheme val="minor"/>
      </rPr>
      <t>(BDƪ)</t>
    </r>
  </si>
  <si>
    <r>
      <t>FLOOR FINISH =</t>
    </r>
    <r>
      <rPr>
        <sz val="11"/>
        <color rgb="FFFF0000"/>
        <rFont val="Calibri"/>
        <family val="2"/>
        <scheme val="minor"/>
      </rPr>
      <t>(DATA)</t>
    </r>
  </si>
  <si>
    <r>
      <t xml:space="preserve">LIVE LOAD = </t>
    </r>
    <r>
      <rPr>
        <sz val="11"/>
        <color rgb="FFFF0000"/>
        <rFont val="Calibri"/>
        <family val="2"/>
        <scheme val="minor"/>
      </rPr>
      <t>(DATA)</t>
    </r>
  </si>
  <si>
    <r>
      <t xml:space="preserve">CO EFFICIENT OF Ast </t>
    </r>
    <r>
      <rPr>
        <sz val="11"/>
        <color rgb="FFFF0000"/>
        <rFont val="Calibri"/>
        <family val="2"/>
        <scheme val="minor"/>
      </rPr>
      <t>(b) =(b*d*fck)/fy</t>
    </r>
  </si>
  <si>
    <r>
      <t xml:space="preserve">CONSTANT TERM </t>
    </r>
    <r>
      <rPr>
        <sz val="11"/>
        <color rgb="FFFF0000"/>
        <rFont val="Calibri"/>
        <family val="2"/>
        <scheme val="minor"/>
      </rPr>
      <t>( c ) =(Mu*b*fck)/0.87fy^2</t>
    </r>
  </si>
  <si>
    <t>Ast (area of steel ) = (b-SQRT(b^2-4ac))/2a</t>
  </si>
  <si>
    <r>
      <t xml:space="preserve">SPACING OF MAIN BARS = </t>
    </r>
    <r>
      <rPr>
        <sz val="11"/>
        <color rgb="FFFF0000"/>
        <rFont val="Calibri"/>
        <family val="2"/>
        <scheme val="minor"/>
      </rPr>
      <t>S=1000ast/AST</t>
    </r>
  </si>
  <si>
    <t>KN/m^2</t>
  </si>
  <si>
    <r>
      <t xml:space="preserve">FACTORED MOMENT </t>
    </r>
    <r>
      <rPr>
        <sz val="11"/>
        <color rgb="FFFF0000"/>
        <rFont val="Calibri"/>
        <family val="2"/>
        <scheme val="minor"/>
      </rPr>
      <t>(Mu) =(Wu*Leff^2)/8</t>
    </r>
  </si>
  <si>
    <t xml:space="preserve"> </t>
  </si>
  <si>
    <t>AREA OF ONE BAR ast</t>
  </si>
  <si>
    <t>Ast MIN = 0.15%*B*D</t>
  </si>
  <si>
    <r>
      <t xml:space="preserve">OVERALL DEPTH </t>
    </r>
    <r>
      <rPr>
        <sz val="11"/>
        <color rgb="FFFF0000"/>
        <rFont val="Calibri"/>
        <family val="2"/>
        <scheme val="minor"/>
      </rPr>
      <t>(d) = (L/20)</t>
    </r>
  </si>
  <si>
    <r>
      <t xml:space="preserve">DESIGN LOAD/m CONSIERATION </t>
    </r>
    <r>
      <rPr>
        <sz val="11"/>
        <color rgb="FFFF0000"/>
        <rFont val="Calibri"/>
        <family val="2"/>
        <scheme val="minor"/>
      </rPr>
      <t>(Wu) =1.5*(SW+LL+FF)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</si>
</sst>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i/>
      <u/>
      <sz val="18"/>
      <color theme="1"/>
      <name val="Calibri"/>
      <family val="2"/>
      <scheme val="minor"/>
    </font>
    <font>
      <b/>
      <i/>
      <u/>
      <sz val="28"/>
      <color theme="1"/>
      <name val="Times New Roman"/>
      <family val="1"/>
    </font>
    <font>
      <b/>
      <i/>
      <u/>
      <sz val="18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1"/>
      <color rgb="FFFF0000"/>
      <name val="Times New Roman"/>
      <family val="1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2" fillId="0" borderId="0" xfId="0" applyFont="1"/>
    <xf numFmtId="0" fontId="4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G66"/>
  <sheetViews>
    <sheetView tabSelected="1" zoomScaleNormal="100" workbookViewId="0">
      <selection activeCell="C51" sqref="C51"/>
    </sheetView>
  </sheetViews>
  <sheetFormatPr defaultRowHeight="14.4" x14ac:dyDescent="0.3"/>
  <cols>
    <col min="1" max="1" width="8.88671875" customWidth="1"/>
    <col min="2" max="2" width="51.33203125" customWidth="1"/>
    <col min="4" max="4" width="7.88671875" customWidth="1"/>
    <col min="5" max="5" width="6.88671875" customWidth="1"/>
  </cols>
  <sheetData>
    <row r="3" spans="1:6" ht="34.799999999999997" x14ac:dyDescent="0.55000000000000004">
      <c r="A3" s="12" t="s">
        <v>12</v>
      </c>
      <c r="B3" s="12"/>
      <c r="C3" s="12"/>
      <c r="D3" s="12"/>
    </row>
    <row r="5" spans="1:6" s="6" customFormat="1" x14ac:dyDescent="0.3"/>
    <row r="7" spans="1:6" ht="23.4" x14ac:dyDescent="0.45">
      <c r="B7" s="4" t="s">
        <v>13</v>
      </c>
      <c r="C7" t="s">
        <v>40</v>
      </c>
    </row>
    <row r="9" spans="1:6" x14ac:dyDescent="0.3">
      <c r="B9" s="9" t="s">
        <v>14</v>
      </c>
      <c r="C9" s="9">
        <v>200</v>
      </c>
      <c r="D9" s="9" t="s">
        <v>3</v>
      </c>
      <c r="E9">
        <f>C9/1000</f>
        <v>0.2</v>
      </c>
      <c r="F9" t="s">
        <v>0</v>
      </c>
    </row>
    <row r="10" spans="1:6" x14ac:dyDescent="0.3">
      <c r="B10" s="9" t="s">
        <v>15</v>
      </c>
      <c r="C10" s="9">
        <v>3</v>
      </c>
      <c r="D10" s="9" t="s">
        <v>16</v>
      </c>
    </row>
    <row r="11" spans="1:6" x14ac:dyDescent="0.3">
      <c r="B11" s="9" t="s">
        <v>17</v>
      </c>
      <c r="C11" s="9">
        <v>3</v>
      </c>
      <c r="D11" s="9" t="s">
        <v>0</v>
      </c>
      <c r="E11">
        <f>C11*1000</f>
        <v>3000</v>
      </c>
      <c r="F11" t="s">
        <v>3</v>
      </c>
    </row>
    <row r="12" spans="1:6" x14ac:dyDescent="0.3">
      <c r="B12" s="9" t="s">
        <v>19</v>
      </c>
      <c r="C12" s="9">
        <f>C11+E9</f>
        <v>3.2</v>
      </c>
      <c r="D12" s="9" t="s">
        <v>0</v>
      </c>
      <c r="E12">
        <f>C12*1000</f>
        <v>3200</v>
      </c>
      <c r="F12" t="s">
        <v>3</v>
      </c>
    </row>
    <row r="13" spans="1:6" x14ac:dyDescent="0.3">
      <c r="B13" s="9" t="s">
        <v>11</v>
      </c>
      <c r="C13" s="9">
        <v>20</v>
      </c>
      <c r="D13" s="9" t="s">
        <v>3</v>
      </c>
    </row>
    <row r="14" spans="1:6" x14ac:dyDescent="0.3">
      <c r="B14" s="9" t="s">
        <v>27</v>
      </c>
      <c r="C14" s="9">
        <v>1.2</v>
      </c>
      <c r="D14" s="9" t="s">
        <v>16</v>
      </c>
    </row>
    <row r="15" spans="1:6" x14ac:dyDescent="0.3">
      <c r="A15" s="3"/>
      <c r="B15" s="10" t="s">
        <v>1</v>
      </c>
      <c r="C15" s="10"/>
      <c r="D15" s="10"/>
      <c r="E15" s="3"/>
    </row>
    <row r="16" spans="1:6" x14ac:dyDescent="0.3">
      <c r="A16" s="3"/>
      <c r="B16" s="10" t="s">
        <v>5</v>
      </c>
      <c r="C16" s="10">
        <v>15</v>
      </c>
      <c r="D16" s="10" t="s">
        <v>2</v>
      </c>
      <c r="E16" s="3"/>
    </row>
    <row r="17" spans="1:6" x14ac:dyDescent="0.3">
      <c r="A17" s="3"/>
      <c r="B17" s="10" t="s">
        <v>6</v>
      </c>
      <c r="C17" s="10">
        <v>250</v>
      </c>
      <c r="D17" s="10" t="s">
        <v>2</v>
      </c>
      <c r="E17" s="3"/>
    </row>
    <row r="18" spans="1:6" x14ac:dyDescent="0.3">
      <c r="B18" s="9"/>
      <c r="C18" s="9"/>
      <c r="D18" s="9"/>
    </row>
    <row r="19" spans="1:6" s="2" customFormat="1" x14ac:dyDescent="0.3"/>
    <row r="21" spans="1:6" ht="23.4" x14ac:dyDescent="0.45">
      <c r="B21" s="4" t="s">
        <v>18</v>
      </c>
    </row>
    <row r="23" spans="1:6" x14ac:dyDescent="0.3">
      <c r="B23" t="s">
        <v>43</v>
      </c>
      <c r="C23">
        <f>E12/20</f>
        <v>160</v>
      </c>
      <c r="D23" t="s">
        <v>3</v>
      </c>
      <c r="E23">
        <f>C23/1000</f>
        <v>0.16</v>
      </c>
      <c r="F23" t="s">
        <v>0</v>
      </c>
    </row>
    <row r="24" spans="1:6" x14ac:dyDescent="0.3">
      <c r="B24" t="s">
        <v>20</v>
      </c>
      <c r="C24">
        <f>C23+20</f>
        <v>180</v>
      </c>
      <c r="D24" t="s">
        <v>3</v>
      </c>
      <c r="E24">
        <f>C24/1000</f>
        <v>0.18</v>
      </c>
      <c r="F24" t="s">
        <v>0</v>
      </c>
    </row>
    <row r="26" spans="1:6" s="1" customFormat="1" x14ac:dyDescent="0.3"/>
    <row r="28" spans="1:6" ht="23.4" x14ac:dyDescent="0.45">
      <c r="B28" s="4" t="s">
        <v>21</v>
      </c>
    </row>
    <row r="30" spans="1:6" x14ac:dyDescent="0.3">
      <c r="B30" t="s">
        <v>29</v>
      </c>
      <c r="C30">
        <f>C11+E9</f>
        <v>3.2</v>
      </c>
      <c r="D30" t="s">
        <v>0</v>
      </c>
    </row>
    <row r="31" spans="1:6" x14ac:dyDescent="0.3">
      <c r="B31" t="s">
        <v>30</v>
      </c>
      <c r="C31">
        <f>C11+E23</f>
        <v>3.16</v>
      </c>
      <c r="D31" t="s">
        <v>0</v>
      </c>
    </row>
    <row r="32" spans="1:6" x14ac:dyDescent="0.3">
      <c r="B32" t="s">
        <v>22</v>
      </c>
      <c r="C32">
        <f>MIN(C30:C31)</f>
        <v>3.16</v>
      </c>
      <c r="D32" t="s">
        <v>0</v>
      </c>
      <c r="E32">
        <f>C32*1000</f>
        <v>3160</v>
      </c>
      <c r="F32" t="s">
        <v>3</v>
      </c>
    </row>
    <row r="34" spans="2:7" s="8" customFormat="1" x14ac:dyDescent="0.3"/>
    <row r="36" spans="2:7" ht="23.4" x14ac:dyDescent="0.45">
      <c r="B36" s="4" t="s">
        <v>23</v>
      </c>
    </row>
    <row r="39" spans="2:7" x14ac:dyDescent="0.3">
      <c r="B39" t="s">
        <v>31</v>
      </c>
      <c r="C39">
        <f>1*E24*25</f>
        <v>4.5</v>
      </c>
      <c r="D39" t="s">
        <v>38</v>
      </c>
    </row>
    <row r="40" spans="2:7" x14ac:dyDescent="0.3">
      <c r="B40" t="s">
        <v>33</v>
      </c>
      <c r="C40">
        <f>C10</f>
        <v>3</v>
      </c>
      <c r="D40" t="s">
        <v>38</v>
      </c>
    </row>
    <row r="41" spans="2:7" x14ac:dyDescent="0.3">
      <c r="B41" t="s">
        <v>32</v>
      </c>
      <c r="C41">
        <f>C14</f>
        <v>1.2</v>
      </c>
      <c r="D41" t="s">
        <v>38</v>
      </c>
      <c r="G41" s="11" t="s">
        <v>28</v>
      </c>
    </row>
    <row r="42" spans="2:7" x14ac:dyDescent="0.3">
      <c r="B42" t="s">
        <v>44</v>
      </c>
      <c r="C42">
        <f>1.5*(C39+C40+C41)</f>
        <v>13.049999999999999</v>
      </c>
      <c r="D42" t="s">
        <v>4</v>
      </c>
    </row>
    <row r="43" spans="2:7" x14ac:dyDescent="0.3">
      <c r="B43" t="s">
        <v>39</v>
      </c>
      <c r="C43">
        <f>(C42*C32^2)/8</f>
        <v>16.289010000000001</v>
      </c>
      <c r="D43" t="s">
        <v>24</v>
      </c>
    </row>
    <row r="45" spans="2:7" s="6" customFormat="1" x14ac:dyDescent="0.3"/>
    <row r="47" spans="2:7" ht="23.4" x14ac:dyDescent="0.45">
      <c r="B47" s="4" t="s">
        <v>7</v>
      </c>
    </row>
    <row r="50" spans="2:4" x14ac:dyDescent="0.3">
      <c r="B50" t="s">
        <v>8</v>
      </c>
      <c r="C50">
        <v>1</v>
      </c>
    </row>
    <row r="51" spans="2:4" x14ac:dyDescent="0.3">
      <c r="B51" t="s">
        <v>34</v>
      </c>
      <c r="C51">
        <f>(1000*C23*C16)/C17</f>
        <v>9600</v>
      </c>
    </row>
    <row r="52" spans="2:4" x14ac:dyDescent="0.3">
      <c r="B52" t="s">
        <v>35</v>
      </c>
      <c r="C52">
        <f>((C43*10^6*1000*C16)/(0.87*C17^2))</f>
        <v>4493520.0000000009</v>
      </c>
    </row>
    <row r="53" spans="2:4" x14ac:dyDescent="0.3">
      <c r="B53" s="9" t="s">
        <v>36</v>
      </c>
      <c r="C53">
        <f>((C51-SQRT(C51^2-4*1*C52))/2)</f>
        <v>493.43756576083069</v>
      </c>
      <c r="D53" t="s">
        <v>9</v>
      </c>
    </row>
    <row r="54" spans="2:4" x14ac:dyDescent="0.3">
      <c r="B54" t="s">
        <v>10</v>
      </c>
      <c r="C54">
        <v>10</v>
      </c>
      <c r="D54" t="s">
        <v>3</v>
      </c>
    </row>
    <row r="55" spans="2:4" x14ac:dyDescent="0.3">
      <c r="B55" t="s">
        <v>37</v>
      </c>
      <c r="C55">
        <f>((3.142*C54^2*1000)/(4*C53))</f>
        <v>159.18933913935771</v>
      </c>
      <c r="D55" t="s">
        <v>3</v>
      </c>
    </row>
    <row r="58" spans="2:4" s="7" customFormat="1" x14ac:dyDescent="0.3"/>
    <row r="60" spans="2:4" ht="22.2" x14ac:dyDescent="0.35">
      <c r="B60" s="5" t="s">
        <v>25</v>
      </c>
    </row>
    <row r="63" spans="2:4" x14ac:dyDescent="0.3">
      <c r="B63" t="s">
        <v>42</v>
      </c>
      <c r="C63">
        <f>((0.15*1000*C24)/100)</f>
        <v>270</v>
      </c>
      <c r="D63" t="s">
        <v>9</v>
      </c>
    </row>
    <row r="64" spans="2:4" x14ac:dyDescent="0.3">
      <c r="B64" t="s">
        <v>10</v>
      </c>
      <c r="C64">
        <v>8</v>
      </c>
      <c r="D64" t="s">
        <v>3</v>
      </c>
    </row>
    <row r="65" spans="2:4" x14ac:dyDescent="0.3">
      <c r="B65" t="s">
        <v>41</v>
      </c>
      <c r="C65">
        <f>(3.142*C64*C64)/4</f>
        <v>50.271999999999998</v>
      </c>
      <c r="D65" t="s">
        <v>9</v>
      </c>
    </row>
    <row r="66" spans="2:4" x14ac:dyDescent="0.3">
      <c r="B66" t="s">
        <v>26</v>
      </c>
      <c r="C66">
        <f>ROUNDDOWN((C65*1000/C63),0)</f>
        <v>186</v>
      </c>
      <c r="D66" t="s">
        <v>3</v>
      </c>
    </row>
  </sheetData>
  <mergeCells count="1">
    <mergeCell ref="A3:D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2024-09-09T15:26:04Z</dcterms:modified>
</cp:coreProperties>
</file>