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 Files\Course Materials\17 Advanced Computational Methods\Others\Spreadsheets\"/>
    </mc:Choice>
  </mc:AlternateContent>
  <xr:revisionPtr revIDLastSave="0" documentId="13_ncr:1_{7D3E926A-EFD6-49C9-96CF-83B718B27FF9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Sheet1" sheetId="2" r:id="rId1"/>
    <sheet name="Sheet2" sheetId="3" r:id="rId2"/>
  </sheets>
  <calcPr calcId="181029" iterate="1" iterateCount="10000" iterateDelta="1E-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4" i="3" l="1"/>
  <c r="E45" i="3"/>
  <c r="F44" i="3" s="1"/>
  <c r="E46" i="3"/>
  <c r="F46" i="3" s="1"/>
  <c r="E47" i="3"/>
  <c r="F47" i="3" s="1"/>
  <c r="G47" i="3" s="1"/>
  <c r="D47" i="3"/>
  <c r="D46" i="3"/>
  <c r="D45" i="3"/>
  <c r="D44" i="3"/>
  <c r="C40" i="3"/>
  <c r="D34" i="3"/>
  <c r="D33" i="3"/>
  <c r="D32" i="3"/>
  <c r="D31" i="3"/>
  <c r="C28" i="3"/>
  <c r="D22" i="3"/>
  <c r="D20" i="3"/>
  <c r="E20" i="3" s="1"/>
  <c r="D21" i="3"/>
  <c r="D19" i="3"/>
  <c r="C16" i="3"/>
  <c r="D7" i="3"/>
  <c r="D8" i="3"/>
  <c r="D9" i="3"/>
  <c r="D10" i="3"/>
  <c r="D11" i="3" s="1"/>
  <c r="C4" i="3"/>
  <c r="E19" i="3" l="1"/>
  <c r="E21" i="3"/>
  <c r="F45" i="3"/>
  <c r="G45" i="3" s="1"/>
  <c r="D48" i="3"/>
  <c r="D40" i="3"/>
  <c r="F20" i="3"/>
  <c r="E22" i="3"/>
  <c r="E23" i="3" s="1"/>
  <c r="E33" i="3"/>
  <c r="D35" i="3"/>
  <c r="E31" i="3"/>
  <c r="D28" i="3"/>
  <c r="E32" i="3"/>
  <c r="E34" i="3"/>
  <c r="F19" i="3"/>
  <c r="G19" i="3" s="1"/>
  <c r="F22" i="3"/>
  <c r="E16" i="3"/>
  <c r="D16" i="3"/>
  <c r="D4" i="3"/>
  <c r="D23" i="3"/>
  <c r="E10" i="3"/>
  <c r="M11" i="2"/>
  <c r="F21" i="3" l="1"/>
  <c r="G44" i="3"/>
  <c r="H44" i="3" s="1"/>
  <c r="G46" i="3"/>
  <c r="G21" i="3"/>
  <c r="E40" i="3"/>
  <c r="E48" i="3"/>
  <c r="F33" i="3"/>
  <c r="F32" i="3"/>
  <c r="F31" i="3"/>
  <c r="E35" i="3"/>
  <c r="E28" i="3"/>
  <c r="F34" i="3"/>
  <c r="G22" i="3"/>
  <c r="G20" i="3"/>
  <c r="F16" i="3"/>
  <c r="F23" i="3"/>
  <c r="E10" i="2"/>
  <c r="F10" i="2" s="1"/>
  <c r="D7" i="2"/>
  <c r="E6" i="2" s="1"/>
  <c r="D8" i="2"/>
  <c r="E8" i="2" s="1"/>
  <c r="D9" i="2"/>
  <c r="E9" i="2" s="1"/>
  <c r="D10" i="2"/>
  <c r="D6" i="2"/>
  <c r="H20" i="3" l="1"/>
  <c r="H46" i="3"/>
  <c r="H47" i="3"/>
  <c r="I47" i="3" s="1"/>
  <c r="H45" i="3"/>
  <c r="I45" i="3" s="1"/>
  <c r="G31" i="3"/>
  <c r="F40" i="3"/>
  <c r="F48" i="3"/>
  <c r="G33" i="3"/>
  <c r="G32" i="3"/>
  <c r="G34" i="3"/>
  <c r="F28" i="3"/>
  <c r="F35" i="3"/>
  <c r="H22" i="3"/>
  <c r="G23" i="3"/>
  <c r="G16" i="3"/>
  <c r="H21" i="3"/>
  <c r="I21" i="3" s="1"/>
  <c r="H19" i="3"/>
  <c r="I19" i="3" s="1"/>
  <c r="F9" i="2"/>
  <c r="G10" i="2" s="1"/>
  <c r="E7" i="2"/>
  <c r="F7" i="2" s="1"/>
  <c r="I20" i="3" l="1"/>
  <c r="J20" i="3" s="1"/>
  <c r="H31" i="3"/>
  <c r="I44" i="3"/>
  <c r="J44" i="3" s="1"/>
  <c r="I46" i="3"/>
  <c r="J46" i="3" s="1"/>
  <c r="G40" i="3"/>
  <c r="G48" i="3"/>
  <c r="H32" i="3"/>
  <c r="I32" i="3" s="1"/>
  <c r="G28" i="3"/>
  <c r="G35" i="3"/>
  <c r="H34" i="3"/>
  <c r="H33" i="3"/>
  <c r="I22" i="3"/>
  <c r="H23" i="3"/>
  <c r="H16" i="3"/>
  <c r="J19" i="3"/>
  <c r="K19" i="3" s="1"/>
  <c r="J21" i="3"/>
  <c r="F8" i="2"/>
  <c r="G8" i="2" s="1"/>
  <c r="F6" i="2"/>
  <c r="G6" i="2" s="1"/>
  <c r="I33" i="3" l="1"/>
  <c r="J45" i="3"/>
  <c r="K45" i="3" s="1"/>
  <c r="K44" i="3"/>
  <c r="L44" i="3" s="1"/>
  <c r="J47" i="3"/>
  <c r="K47" i="3" s="1"/>
  <c r="I34" i="3"/>
  <c r="J33" i="3" s="1"/>
  <c r="I31" i="3"/>
  <c r="H48" i="3"/>
  <c r="H40" i="3"/>
  <c r="H35" i="3"/>
  <c r="H28" i="3"/>
  <c r="J22" i="3"/>
  <c r="I23" i="3"/>
  <c r="I16" i="3"/>
  <c r="K20" i="3"/>
  <c r="K22" i="3"/>
  <c r="G9" i="2"/>
  <c r="G7" i="2"/>
  <c r="H7" i="2" s="1"/>
  <c r="K46" i="3" l="1"/>
  <c r="L46" i="3" s="1"/>
  <c r="I48" i="3"/>
  <c r="I40" i="3"/>
  <c r="J32" i="3"/>
  <c r="J31" i="3"/>
  <c r="K31" i="3" s="1"/>
  <c r="I35" i="3"/>
  <c r="J34" i="3"/>
  <c r="I28" i="3"/>
  <c r="J23" i="3"/>
  <c r="J16" i="3"/>
  <c r="K21" i="3"/>
  <c r="L20" i="3" s="1"/>
  <c r="L19" i="3"/>
  <c r="H9" i="2"/>
  <c r="H10" i="2"/>
  <c r="H8" i="2"/>
  <c r="H6" i="2"/>
  <c r="E7" i="3"/>
  <c r="E8" i="3"/>
  <c r="E9" i="3"/>
  <c r="F10" i="3" s="1"/>
  <c r="L45" i="3" l="1"/>
  <c r="L47" i="3"/>
  <c r="M47" i="3" s="1"/>
  <c r="K33" i="3"/>
  <c r="J48" i="3"/>
  <c r="J40" i="3"/>
  <c r="K32" i="3"/>
  <c r="L32" i="3" s="1"/>
  <c r="K34" i="3"/>
  <c r="J35" i="3"/>
  <c r="J28" i="3"/>
  <c r="L21" i="3"/>
  <c r="K16" i="3"/>
  <c r="K23" i="3"/>
  <c r="L22" i="3"/>
  <c r="M22" i="3" s="1"/>
  <c r="M19" i="3"/>
  <c r="E11" i="3"/>
  <c r="E4" i="3"/>
  <c r="F8" i="3"/>
  <c r="F7" i="3"/>
  <c r="G7" i="3" s="1"/>
  <c r="F9" i="3"/>
  <c r="G9" i="3" s="1"/>
  <c r="M45" i="3" l="1"/>
  <c r="M44" i="3"/>
  <c r="M46" i="3"/>
  <c r="K48" i="3"/>
  <c r="K40" i="3"/>
  <c r="K35" i="3"/>
  <c r="K28" i="3"/>
  <c r="L34" i="3"/>
  <c r="L31" i="3"/>
  <c r="M31" i="3" s="1"/>
  <c r="L33" i="3"/>
  <c r="F11" i="3"/>
  <c r="F4" i="3"/>
  <c r="N22" i="3"/>
  <c r="M23" i="3"/>
  <c r="L16" i="3"/>
  <c r="L23" i="3"/>
  <c r="M21" i="3"/>
  <c r="M20" i="3"/>
  <c r="N20" i="3" s="1"/>
  <c r="G10" i="3"/>
  <c r="G8" i="3"/>
  <c r="H8" i="3" s="1"/>
  <c r="N19" i="3" l="1"/>
  <c r="O19" i="3" s="1"/>
  <c r="L40" i="3"/>
  <c r="M33" i="3"/>
  <c r="M32" i="3"/>
  <c r="L35" i="3"/>
  <c r="M34" i="3"/>
  <c r="L28" i="3"/>
  <c r="M16" i="3"/>
  <c r="G11" i="3"/>
  <c r="G4" i="3"/>
  <c r="N21" i="3"/>
  <c r="O21" i="3" s="1"/>
  <c r="H7" i="3"/>
  <c r="I7" i="3" s="1"/>
  <c r="H10" i="3"/>
  <c r="H9" i="3"/>
  <c r="I9" i="3" s="1"/>
  <c r="L48" i="3" l="1"/>
  <c r="O20" i="3"/>
  <c r="P19" i="3" s="1"/>
  <c r="O22" i="3"/>
  <c r="N16" i="3"/>
  <c r="M40" i="3"/>
  <c r="M48" i="3"/>
  <c r="M35" i="3"/>
  <c r="M28" i="3"/>
  <c r="H11" i="3"/>
  <c r="H4" i="3"/>
  <c r="P21" i="3"/>
  <c r="O23" i="3"/>
  <c r="P22" i="3"/>
  <c r="O16" i="3"/>
  <c r="P20" i="3"/>
  <c r="Q20" i="3" s="1"/>
  <c r="N23" i="3"/>
  <c r="I8" i="3"/>
  <c r="J8" i="3" s="1"/>
  <c r="I10" i="3"/>
  <c r="J7" i="3" l="1"/>
  <c r="K7" i="3" s="1"/>
  <c r="Q21" i="3"/>
  <c r="P23" i="3"/>
  <c r="P16" i="3"/>
  <c r="Q22" i="3"/>
  <c r="I11" i="3"/>
  <c r="I4" i="3"/>
  <c r="Q19" i="3"/>
  <c r="R19" i="3" s="1"/>
  <c r="J10" i="3"/>
  <c r="J9" i="3"/>
  <c r="K9" i="3" l="1"/>
  <c r="R21" i="3"/>
  <c r="R22" i="3"/>
  <c r="Q23" i="3"/>
  <c r="Q16" i="3"/>
  <c r="J4" i="3"/>
  <c r="J11" i="3"/>
  <c r="R20" i="3"/>
  <c r="K8" i="3"/>
  <c r="K10" i="3"/>
  <c r="S21" i="3" l="1"/>
  <c r="R23" i="3"/>
  <c r="R16" i="3"/>
  <c r="S22" i="3"/>
  <c r="K4" i="3"/>
  <c r="K11" i="3"/>
  <c r="S20" i="3"/>
  <c r="S19" i="3"/>
  <c r="T19" i="3" s="1"/>
  <c r="L9" i="3"/>
  <c r="L10" i="3"/>
  <c r="L8" i="3"/>
  <c r="L7" i="3"/>
  <c r="M7" i="3" s="1"/>
  <c r="T22" i="3" l="1"/>
  <c r="S23" i="3"/>
  <c r="S16" i="3"/>
  <c r="T20" i="3"/>
  <c r="U19" i="3" s="1"/>
  <c r="L11" i="3"/>
  <c r="L4" i="3"/>
  <c r="T21" i="3"/>
  <c r="U21" i="3" s="1"/>
  <c r="M10" i="3"/>
  <c r="M8" i="3"/>
  <c r="M9" i="3"/>
  <c r="U20" i="3" l="1"/>
  <c r="V20" i="3" s="1"/>
  <c r="V19" i="3"/>
  <c r="W19" i="3" s="1"/>
  <c r="M11" i="3"/>
  <c r="M4" i="3"/>
  <c r="T16" i="3"/>
  <c r="T23" i="3"/>
  <c r="U22" i="3"/>
  <c r="V22" i="3" l="1"/>
  <c r="U16" i="3"/>
  <c r="U23" i="3"/>
  <c r="V21" i="3"/>
  <c r="W21" i="3" s="1"/>
  <c r="W20" i="3" l="1"/>
  <c r="V16" i="3"/>
  <c r="V23" i="3"/>
  <c r="W22" i="3"/>
  <c r="W23" i="3" l="1"/>
  <c r="W16" i="3"/>
</calcChain>
</file>

<file path=xl/sharedStrings.xml><?xml version="1.0" encoding="utf-8"?>
<sst xmlns="http://schemas.openxmlformats.org/spreadsheetml/2006/main" count="45" uniqueCount="18">
  <si>
    <t>Column</t>
  </si>
  <si>
    <t>Depth</t>
  </si>
  <si>
    <t>Time (yr)</t>
  </si>
  <si>
    <r>
      <t xml:space="preserve">Cv * </t>
    </r>
    <r>
      <rPr>
        <sz val="11"/>
        <color theme="1"/>
        <rFont val="Calibri"/>
        <family val="2"/>
      </rPr>
      <t>Δt / (Δz)2</t>
    </r>
  </si>
  <si>
    <t>t(yrs)</t>
  </si>
  <si>
    <t>q(kPa)</t>
  </si>
  <si>
    <t>z=0 m</t>
  </si>
  <si>
    <t>z=1 m</t>
  </si>
  <si>
    <t>z=2 m</t>
  </si>
  <si>
    <t>z=3 m</t>
  </si>
  <si>
    <t>z=4 m</t>
  </si>
  <si>
    <r>
      <t>U</t>
    </r>
    <r>
      <rPr>
        <vertAlign val="subscript"/>
        <sz val="11"/>
        <color rgb="FF000000"/>
        <rFont val="Calibri"/>
        <family val="2"/>
        <scheme val="minor"/>
      </rPr>
      <t>av</t>
    </r>
    <r>
      <rPr>
        <sz val="11"/>
        <color rgb="FF000000"/>
        <rFont val="Calibri"/>
        <family val="2"/>
        <scheme val="minor"/>
      </rPr>
      <t>(%)</t>
    </r>
  </si>
  <si>
    <t>Settlement (mm)</t>
  </si>
  <si>
    <t>Cv (m2/yr)</t>
  </si>
  <si>
    <t>1. Constant Load Scenario</t>
  </si>
  <si>
    <t>2. Variable Load Scenario</t>
  </si>
  <si>
    <t>3. Abrupt Change of Load Scenario</t>
  </si>
  <si>
    <t>4. Variable Cv Scenario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</si>
</sst>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hadow/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vertAlign val="subscript"/>
      <sz val="11"/>
      <color rgb="FF000000"/>
      <name val="Calibri"/>
      <family val="2"/>
      <scheme val="minor"/>
    </font>
    <font>
      <shadow/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2" borderId="1" xfId="0" applyFont="1" applyFill="1" applyBorder="1" applyAlignment="1">
      <alignment horizontal="left" vertical="center" wrapText="1" readingOrder="1"/>
    </xf>
    <xf numFmtId="0" fontId="2" fillId="3" borderId="1" xfId="0" applyFont="1" applyFill="1" applyBorder="1" applyAlignment="1">
      <alignment horizontal="left" vertical="center" wrapText="1" indent="1" readingOrder="1"/>
    </xf>
    <xf numFmtId="0" fontId="2" fillId="3" borderId="1" xfId="0" applyFont="1" applyFill="1" applyBorder="1" applyAlignment="1">
      <alignment horizontal="left" vertical="center" wrapText="1" readingOrder="1"/>
    </xf>
    <xf numFmtId="0" fontId="2" fillId="3" borderId="1" xfId="0" applyFont="1" applyFill="1" applyBorder="1" applyAlignment="1">
      <alignment horizontal="left" vertical="center" wrapText="1" indent="1" readingOrder="1"/>
    </xf>
    <xf numFmtId="0" fontId="2" fillId="3" borderId="1" xfId="0" applyFont="1" applyFill="1" applyBorder="1" applyAlignment="1">
      <alignment horizontal="center" vertical="center" wrapText="1" readingOrder="1"/>
    </xf>
    <xf numFmtId="0" fontId="2" fillId="3" borderId="1" xfId="0" applyFont="1" applyFill="1" applyBorder="1" applyAlignment="1">
      <alignment horizontal="center" vertical="center" wrapText="1" readingOrder="1"/>
    </xf>
    <xf numFmtId="0" fontId="3" fillId="2" borderId="1" xfId="0" applyFont="1" applyFill="1" applyBorder="1" applyAlignment="1">
      <alignment horizontal="center" vertical="center" wrapText="1" readingOrder="1"/>
    </xf>
    <xf numFmtId="0" fontId="3" fillId="3" borderId="1" xfId="0" applyFont="1" applyFill="1" applyBorder="1" applyAlignment="1">
      <alignment horizontal="center" vertical="center" wrapText="1" readingOrder="1"/>
    </xf>
    <xf numFmtId="168" fontId="5" fillId="2" borderId="1" xfId="0" applyNumberFormat="1" applyFont="1" applyFill="1" applyBorder="1" applyAlignment="1">
      <alignment horizontal="center" vertical="center" wrapText="1" readingOrder="1"/>
    </xf>
    <xf numFmtId="0" fontId="3" fillId="0" borderId="1" xfId="0" applyFont="1" applyFill="1" applyBorder="1" applyAlignment="1">
      <alignment horizontal="center" vertical="center" wrapText="1" readingOrder="1"/>
    </xf>
    <xf numFmtId="168" fontId="3" fillId="0" borderId="1" xfId="0" applyNumberFormat="1" applyFont="1" applyFill="1" applyBorder="1" applyAlignment="1">
      <alignment horizontal="center" vertical="center" wrapText="1" readingOrder="1"/>
    </xf>
    <xf numFmtId="0" fontId="6" fillId="0" borderId="0" xfId="0" applyFont="1"/>
    <xf numFmtId="0" fontId="3" fillId="3" borderId="0" xfId="0" applyFont="1" applyFill="1" applyBorder="1" applyAlignment="1">
      <alignment horizontal="center" vertical="center" wrapText="1" readingOrder="1"/>
    </xf>
    <xf numFmtId="0" fontId="3" fillId="2" borderId="0" xfId="0" applyFont="1" applyFill="1" applyBorder="1" applyAlignment="1">
      <alignment horizontal="center" vertical="center" wrapText="1" readingOrder="1"/>
    </xf>
    <xf numFmtId="168" fontId="5" fillId="2" borderId="0" xfId="0" applyNumberFormat="1" applyFont="1" applyFill="1" applyBorder="1" applyAlignment="1">
      <alignment horizontal="center"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t = 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Sheet1!$C$5:$C$10</c:f>
              <c:numCache>
                <c:formatCode>General</c:formatCode>
                <c:ptCount val="6"/>
                <c:pt idx="0">
                  <c:v>0</c:v>
                </c:pt>
                <c:pt idx="1">
                  <c:v>78</c:v>
                </c:pt>
                <c:pt idx="2">
                  <c:v>72</c:v>
                </c:pt>
                <c:pt idx="3">
                  <c:v>62</c:v>
                </c:pt>
                <c:pt idx="4">
                  <c:v>48</c:v>
                </c:pt>
                <c:pt idx="5">
                  <c:v>30</c:v>
                </c:pt>
              </c:numCache>
            </c:numRef>
          </c:xVal>
          <c:yVal>
            <c:numRef>
              <c:f>Sheet1!$B$5:$B$10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E9F-4CFA-A1DD-655B02B60842}"/>
            </c:ext>
          </c:extLst>
        </c:ser>
        <c:ser>
          <c:idx val="1"/>
          <c:order val="1"/>
          <c:tx>
            <c:v>t = 0.1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Sheet1!$D$5:$D$10</c:f>
              <c:numCache>
                <c:formatCode>General</c:formatCode>
                <c:ptCount val="6"/>
                <c:pt idx="0">
                  <c:v>0</c:v>
                </c:pt>
                <c:pt idx="1">
                  <c:v>57</c:v>
                </c:pt>
                <c:pt idx="2">
                  <c:v>71</c:v>
                </c:pt>
                <c:pt idx="3">
                  <c:v>61</c:v>
                </c:pt>
                <c:pt idx="4">
                  <c:v>47</c:v>
                </c:pt>
                <c:pt idx="5">
                  <c:v>39</c:v>
                </c:pt>
              </c:numCache>
            </c:numRef>
          </c:xVal>
          <c:yVal>
            <c:numRef>
              <c:f>Sheet1!$B$5:$B$10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E9F-4CFA-A1DD-655B02B60842}"/>
            </c:ext>
          </c:extLst>
        </c:ser>
        <c:ser>
          <c:idx val="2"/>
          <c:order val="2"/>
          <c:tx>
            <c:v>t = 0.2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Sheet1!$E$5:$E$10</c:f>
              <c:numCache>
                <c:formatCode>General</c:formatCode>
                <c:ptCount val="6"/>
                <c:pt idx="0">
                  <c:v>0</c:v>
                </c:pt>
                <c:pt idx="1">
                  <c:v>46.25</c:v>
                </c:pt>
                <c:pt idx="2">
                  <c:v>65</c:v>
                </c:pt>
                <c:pt idx="3">
                  <c:v>60</c:v>
                </c:pt>
                <c:pt idx="4">
                  <c:v>48.5</c:v>
                </c:pt>
                <c:pt idx="5">
                  <c:v>43</c:v>
                </c:pt>
              </c:numCache>
            </c:numRef>
          </c:xVal>
          <c:yVal>
            <c:numRef>
              <c:f>Sheet1!$B$5:$B$10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E9F-4CFA-A1DD-655B02B60842}"/>
            </c:ext>
          </c:extLst>
        </c:ser>
        <c:ser>
          <c:idx val="3"/>
          <c:order val="3"/>
          <c:tx>
            <c:v>t = 0.3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Sheet1!$F$5:$F$10</c:f>
              <c:numCache>
                <c:formatCode>General</c:formatCode>
                <c:ptCount val="6"/>
                <c:pt idx="0">
                  <c:v>0</c:v>
                </c:pt>
                <c:pt idx="1">
                  <c:v>39.375</c:v>
                </c:pt>
                <c:pt idx="2">
                  <c:v>59.0625</c:v>
                </c:pt>
                <c:pt idx="3">
                  <c:v>58.375</c:v>
                </c:pt>
                <c:pt idx="4">
                  <c:v>50</c:v>
                </c:pt>
                <c:pt idx="5">
                  <c:v>45.75</c:v>
                </c:pt>
              </c:numCache>
            </c:numRef>
          </c:xVal>
          <c:yVal>
            <c:numRef>
              <c:f>Sheet1!$B$5:$B$10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E9F-4CFA-A1DD-655B02B60842}"/>
            </c:ext>
          </c:extLst>
        </c:ser>
        <c:ser>
          <c:idx val="4"/>
          <c:order val="4"/>
          <c:tx>
            <c:v>t = 0.5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Sheet1!$H$5:$H$10</c:f>
              <c:numCache>
                <c:formatCode>General</c:formatCode>
                <c:ptCount val="6"/>
                <c:pt idx="0">
                  <c:v>0</c:v>
                </c:pt>
                <c:pt idx="1">
                  <c:v>30.71875</c:v>
                </c:pt>
                <c:pt idx="2">
                  <c:v>49.7109375</c:v>
                </c:pt>
                <c:pt idx="3">
                  <c:v>54.4765625</c:v>
                </c:pt>
                <c:pt idx="4">
                  <c:v>51.59765625</c:v>
                </c:pt>
                <c:pt idx="5">
                  <c:v>49.453125</c:v>
                </c:pt>
              </c:numCache>
            </c:numRef>
          </c:xVal>
          <c:yVal>
            <c:numRef>
              <c:f>Sheet1!$B$5:$B$10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E9F-4CFA-A1DD-655B02B608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3973184"/>
        <c:axId val="307300208"/>
      </c:scatterChart>
      <c:valAx>
        <c:axId val="31397318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300208"/>
        <c:crosses val="autoZero"/>
        <c:crossBetween val="midCat"/>
      </c:valAx>
      <c:valAx>
        <c:axId val="307300208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973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403860</xdr:colOff>
      <xdr:row>11</xdr:row>
      <xdr:rowOff>38100</xdr:rowOff>
    </xdr:from>
    <xdr:to>
      <xdr:col>11</xdr:col>
      <xdr:colOff>601980</xdr:colOff>
      <xdr:row>31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1D889A9-2FCA-4D3D-9C49-7E2517D7DB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65E238-2EF5-414D-A134-2E8905F37041}">
  <dimension ref="B2:M11"/>
  <sheetViews>
    <sheetView workbookViewId="0">
      <selection activeCell="B29" sqref="B29"/>
    </sheetView>
  </sheetViews>
  <sheetFormatPr defaultRowHeight="14.4" x14ac:dyDescent="0.3"/>
  <cols>
    <col min="2" max="2" width="22.109375" customWidth="1"/>
    <col min="3" max="6" width="9" bestFit="1" customWidth="1"/>
    <col min="7" max="7" width="9.5546875" bestFit="1" customWidth="1"/>
    <col min="8" max="8" width="11.5546875" bestFit="1" customWidth="1"/>
    <col min="13" max="13" width="12.33203125" bestFit="1" customWidth="1"/>
  </cols>
  <sheetData>
    <row r="2" spans="2:13" x14ac:dyDescent="0.3">
      <c r="B2" s="4" t="s">
        <v>0</v>
      </c>
      <c r="C2" s="5">
        <v>1</v>
      </c>
      <c r="D2" s="5">
        <v>2</v>
      </c>
      <c r="E2" s="5">
        <v>3</v>
      </c>
      <c r="F2" s="5">
        <v>4</v>
      </c>
      <c r="G2" s="5">
        <v>5</v>
      </c>
      <c r="H2" s="5">
        <v>6</v>
      </c>
    </row>
    <row r="3" spans="2:13" x14ac:dyDescent="0.3">
      <c r="B3" s="2" t="s">
        <v>1</v>
      </c>
      <c r="C3" s="6" t="s">
        <v>2</v>
      </c>
      <c r="D3" s="6"/>
      <c r="E3" s="6"/>
      <c r="F3" s="6"/>
      <c r="G3" s="6"/>
      <c r="H3" s="6"/>
    </row>
    <row r="4" spans="2:13" x14ac:dyDescent="0.3">
      <c r="B4" s="2"/>
      <c r="C4" s="1">
        <v>0</v>
      </c>
      <c r="D4" s="1">
        <v>0.1</v>
      </c>
      <c r="E4" s="1">
        <v>0.2</v>
      </c>
      <c r="F4" s="1">
        <v>0.3</v>
      </c>
      <c r="G4" s="1">
        <v>0.4</v>
      </c>
      <c r="H4" s="1">
        <v>0.5</v>
      </c>
    </row>
    <row r="5" spans="2:13" x14ac:dyDescent="0.3">
      <c r="B5" s="3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</row>
    <row r="6" spans="2:13" x14ac:dyDescent="0.3">
      <c r="B6" s="3">
        <v>1</v>
      </c>
      <c r="C6" s="1">
        <v>78</v>
      </c>
      <c r="D6" s="1">
        <f>C6 + 0.25 * (C5-2*C6+C7)</f>
        <v>57</v>
      </c>
      <c r="E6" s="1">
        <f t="shared" ref="E6:H6" si="0">D6 + 0.25 * (D5-2*D6+D7)</f>
        <v>46.25</v>
      </c>
      <c r="F6" s="1">
        <f t="shared" si="0"/>
        <v>39.375</v>
      </c>
      <c r="G6" s="1">
        <f>F6 + 0.25 * (F5-2*F6+F7)</f>
        <v>34.453125</v>
      </c>
      <c r="H6" s="1">
        <f t="shared" si="0"/>
        <v>30.71875</v>
      </c>
    </row>
    <row r="7" spans="2:13" x14ac:dyDescent="0.3">
      <c r="B7" s="3">
        <v>2</v>
      </c>
      <c r="C7" s="1">
        <v>72</v>
      </c>
      <c r="D7" s="1">
        <f t="shared" ref="D7:H7" si="1">C7 + 0.25 * (C6-2*C7+C8)</f>
        <v>71</v>
      </c>
      <c r="E7" s="1">
        <f t="shared" si="1"/>
        <v>65</v>
      </c>
      <c r="F7" s="1">
        <f t="shared" si="1"/>
        <v>59.0625</v>
      </c>
      <c r="G7" s="1">
        <f t="shared" si="1"/>
        <v>53.96875</v>
      </c>
      <c r="H7" s="1">
        <f t="shared" si="1"/>
        <v>49.7109375</v>
      </c>
    </row>
    <row r="8" spans="2:13" x14ac:dyDescent="0.3">
      <c r="B8" s="3">
        <v>3</v>
      </c>
      <c r="C8" s="1">
        <v>62</v>
      </c>
      <c r="D8" s="1">
        <f t="shared" ref="D8:H8" si="2">C8 + 0.25 * (C7-2*C8+C9)</f>
        <v>61</v>
      </c>
      <c r="E8" s="1">
        <f t="shared" si="2"/>
        <v>60</v>
      </c>
      <c r="F8" s="1">
        <f t="shared" si="2"/>
        <v>58.375</v>
      </c>
      <c r="G8" s="1">
        <f t="shared" si="2"/>
        <v>56.453125</v>
      </c>
      <c r="H8" s="1">
        <f t="shared" si="2"/>
        <v>54.4765625</v>
      </c>
    </row>
    <row r="9" spans="2:13" x14ac:dyDescent="0.3">
      <c r="B9" s="3">
        <v>4</v>
      </c>
      <c r="C9" s="1">
        <v>48</v>
      </c>
      <c r="D9" s="1">
        <f t="shared" ref="D9:H9" si="3">C9 + 0.25 * (C8-2*C9+C10)</f>
        <v>47</v>
      </c>
      <c r="E9" s="1">
        <f t="shared" si="3"/>
        <v>48.5</v>
      </c>
      <c r="F9" s="1">
        <f t="shared" si="3"/>
        <v>50</v>
      </c>
      <c r="G9" s="1">
        <f t="shared" si="3"/>
        <v>51.03125</v>
      </c>
      <c r="H9" s="1">
        <f t="shared" si="3"/>
        <v>51.59765625</v>
      </c>
    </row>
    <row r="10" spans="2:13" x14ac:dyDescent="0.3">
      <c r="B10" s="3">
        <v>5</v>
      </c>
      <c r="C10" s="1">
        <v>30</v>
      </c>
      <c r="D10" s="1">
        <f>C10 + 0.25 * (C9-2*C10+C9)</f>
        <v>39</v>
      </c>
      <c r="E10" s="1">
        <f t="shared" ref="E10:H10" si="4">D10 + 0.25 * (D9-2*D10+D9)</f>
        <v>43</v>
      </c>
      <c r="F10" s="1">
        <f t="shared" si="4"/>
        <v>45.75</v>
      </c>
      <c r="G10" s="1">
        <f t="shared" si="4"/>
        <v>47.875</v>
      </c>
      <c r="H10" s="1">
        <f t="shared" si="4"/>
        <v>49.453125</v>
      </c>
      <c r="M10" t="s">
        <v>3</v>
      </c>
    </row>
    <row r="11" spans="2:13" x14ac:dyDescent="0.3">
      <c r="M11">
        <f>2.5*0.1/1</f>
        <v>0.25</v>
      </c>
    </row>
  </sheetData>
  <mergeCells count="2">
    <mergeCell ref="B3:B4"/>
    <mergeCell ref="C3:H3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F8141-138F-4307-AF3D-63AE81AA862C}">
  <dimension ref="B2:W48"/>
  <sheetViews>
    <sheetView tabSelected="1" workbookViewId="0">
      <selection activeCell="C4" sqref="C4"/>
    </sheetView>
  </sheetViews>
  <sheetFormatPr defaultRowHeight="14.4" x14ac:dyDescent="0.3"/>
  <cols>
    <col min="2" max="2" width="16.77734375" customWidth="1"/>
    <col min="4" max="4" width="9.21875" bestFit="1" customWidth="1"/>
  </cols>
  <sheetData>
    <row r="2" spans="2:23" ht="15.6" x14ac:dyDescent="0.3">
      <c r="B2" s="12" t="s">
        <v>14</v>
      </c>
    </row>
    <row r="3" spans="2:23" x14ac:dyDescent="0.3">
      <c r="B3" s="8" t="s">
        <v>4</v>
      </c>
      <c r="C3" s="8">
        <v>0</v>
      </c>
      <c r="D3" s="8">
        <v>0.2</v>
      </c>
      <c r="E3" s="8">
        <v>0.4</v>
      </c>
      <c r="F3" s="8">
        <v>0.6</v>
      </c>
      <c r="G3" s="8">
        <v>0.8</v>
      </c>
      <c r="H3" s="8">
        <v>1</v>
      </c>
      <c r="I3" s="8">
        <v>1.2</v>
      </c>
      <c r="J3" s="8">
        <v>1.4</v>
      </c>
      <c r="K3" s="8">
        <v>1.6</v>
      </c>
      <c r="L3" s="8">
        <v>1.8</v>
      </c>
      <c r="M3" s="8">
        <v>2</v>
      </c>
    </row>
    <row r="4" spans="2:23" x14ac:dyDescent="0.3">
      <c r="B4" s="8" t="s">
        <v>12</v>
      </c>
      <c r="C4" s="10">
        <f>0.00083*(90*4-((90+90)/2 + 90+90+90)*1)</f>
        <v>0</v>
      </c>
      <c r="D4" s="11">
        <f>0.00083*(D5*4-((D10+D6)/2 + SUM(D7:D9))*1)*1000</f>
        <v>67.23</v>
      </c>
      <c r="E4" s="11">
        <f t="shared" ref="E4:M4" si="0">0.00083*(E5*4-((E10+E6)/2 + SUM(E7:E9))*1)*1000</f>
        <v>85.15800000000003</v>
      </c>
      <c r="F4" s="11">
        <f t="shared" si="0"/>
        <v>100.6956</v>
      </c>
      <c r="G4" s="11">
        <f t="shared" si="0"/>
        <v>113.8428</v>
      </c>
      <c r="H4" s="11">
        <f t="shared" si="0"/>
        <v>125.74699200000003</v>
      </c>
      <c r="I4" s="11">
        <f t="shared" si="0"/>
        <v>136.56116160000002</v>
      </c>
      <c r="J4" s="11">
        <f t="shared" si="0"/>
        <v>146.60657856</v>
      </c>
      <c r="K4" s="11">
        <f t="shared" si="0"/>
        <v>155.94443712</v>
      </c>
      <c r="L4" s="11">
        <f t="shared" si="0"/>
        <v>164.68672273920001</v>
      </c>
      <c r="M4" s="11">
        <f t="shared" si="0"/>
        <v>172.87137584639999</v>
      </c>
    </row>
    <row r="5" spans="2:23" x14ac:dyDescent="0.3">
      <c r="B5" s="8" t="s">
        <v>5</v>
      </c>
      <c r="C5" s="7">
        <v>90</v>
      </c>
      <c r="D5" s="7">
        <v>90</v>
      </c>
      <c r="E5" s="7">
        <v>90</v>
      </c>
      <c r="F5" s="7">
        <v>90</v>
      </c>
      <c r="G5" s="7">
        <v>90</v>
      </c>
      <c r="H5" s="7">
        <v>90</v>
      </c>
      <c r="I5" s="7">
        <v>90</v>
      </c>
      <c r="J5" s="7">
        <v>90</v>
      </c>
      <c r="K5" s="7">
        <v>90</v>
      </c>
      <c r="L5" s="7">
        <v>90</v>
      </c>
      <c r="M5" s="7">
        <v>90</v>
      </c>
    </row>
    <row r="6" spans="2:23" x14ac:dyDescent="0.3">
      <c r="B6" s="8" t="s">
        <v>6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</row>
    <row r="7" spans="2:23" x14ac:dyDescent="0.3">
      <c r="B7" s="8" t="s">
        <v>7</v>
      </c>
      <c r="C7" s="7">
        <v>90</v>
      </c>
      <c r="D7" s="9">
        <f>C7+(2*0.2)*(C8-2*C7+C6)</f>
        <v>54</v>
      </c>
      <c r="E7" s="9">
        <f t="shared" ref="E7:M7" si="1">D7+(2*0.2)*(D8-2*D7+D6)</f>
        <v>46.8</v>
      </c>
      <c r="F7" s="9">
        <f t="shared" si="1"/>
        <v>39.599999999999994</v>
      </c>
      <c r="G7" s="9">
        <f t="shared" si="1"/>
        <v>35.856000000000002</v>
      </c>
      <c r="H7" s="9">
        <f t="shared" si="1"/>
        <v>32.572800000000001</v>
      </c>
      <c r="I7" s="9">
        <f t="shared" si="1"/>
        <v>30.257280000000002</v>
      </c>
      <c r="J7" s="9">
        <f t="shared" si="1"/>
        <v>28.126080000000002</v>
      </c>
      <c r="K7" s="9">
        <f t="shared" si="1"/>
        <v>26.332185599999999</v>
      </c>
      <c r="L7" s="9">
        <f t="shared" si="1"/>
        <v>24.6525696</v>
      </c>
      <c r="M7" s="9">
        <f t="shared" si="1"/>
        <v>23.131689984000001</v>
      </c>
    </row>
    <row r="8" spans="2:23" x14ac:dyDescent="0.3">
      <c r="B8" s="8" t="s">
        <v>8</v>
      </c>
      <c r="C8" s="7">
        <v>90</v>
      </c>
      <c r="D8" s="9">
        <f t="shared" ref="D8:M9" si="2">C8+(2*0.2)*(C9-2*C8+C7)</f>
        <v>90</v>
      </c>
      <c r="E8" s="9">
        <f t="shared" si="2"/>
        <v>75.599999999999994</v>
      </c>
      <c r="F8" s="9">
        <f t="shared" si="2"/>
        <v>69.84</v>
      </c>
      <c r="G8" s="9">
        <f t="shared" si="2"/>
        <v>63.503999999999998</v>
      </c>
      <c r="H8" s="9">
        <f t="shared" si="2"/>
        <v>59.3568</v>
      </c>
      <c r="I8" s="9">
        <f t="shared" si="2"/>
        <v>55.18656</v>
      </c>
      <c r="J8" s="9">
        <f t="shared" si="2"/>
        <v>51.767423999999998</v>
      </c>
      <c r="K8" s="9">
        <f t="shared" si="2"/>
        <v>48.465331200000001</v>
      </c>
      <c r="L8" s="9">
        <f t="shared" si="2"/>
        <v>45.502940160000001</v>
      </c>
      <c r="M8" s="9">
        <f t="shared" si="2"/>
        <v>42.691507200000004</v>
      </c>
    </row>
    <row r="9" spans="2:23" x14ac:dyDescent="0.3">
      <c r="B9" s="8" t="s">
        <v>9</v>
      </c>
      <c r="C9" s="7">
        <v>90</v>
      </c>
      <c r="D9" s="9">
        <f t="shared" si="2"/>
        <v>90</v>
      </c>
      <c r="E9" s="9">
        <f t="shared" si="2"/>
        <v>90</v>
      </c>
      <c r="F9" s="9">
        <f t="shared" si="2"/>
        <v>84.24</v>
      </c>
      <c r="G9" s="9">
        <f t="shared" si="2"/>
        <v>80.784000000000006</v>
      </c>
      <c r="H9" s="9">
        <f t="shared" si="2"/>
        <v>75.715199999999996</v>
      </c>
      <c r="I9" s="9">
        <f t="shared" si="2"/>
        <v>71.567999999999998</v>
      </c>
      <c r="J9" s="9">
        <f t="shared" si="2"/>
        <v>67.153536000000003</v>
      </c>
      <c r="K9" s="9">
        <f t="shared" si="2"/>
        <v>63.1924992</v>
      </c>
      <c r="L9" s="9">
        <f t="shared" si="2"/>
        <v>59.324728320000006</v>
      </c>
      <c r="M9" s="9">
        <f t="shared" si="2"/>
        <v>55.747740672000006</v>
      </c>
    </row>
    <row r="10" spans="2:23" x14ac:dyDescent="0.3">
      <c r="B10" s="8" t="s">
        <v>10</v>
      </c>
      <c r="C10" s="7">
        <v>90</v>
      </c>
      <c r="D10" s="9">
        <f>C10+(2*0.2)*(2*C9-2*C10)</f>
        <v>90</v>
      </c>
      <c r="E10" s="9">
        <f t="shared" ref="E10:M10" si="3">D10+(2*0.2)*(2*D9-2*D10)</f>
        <v>90</v>
      </c>
      <c r="F10" s="9">
        <f t="shared" si="3"/>
        <v>90</v>
      </c>
      <c r="G10" s="9">
        <f t="shared" si="3"/>
        <v>85.391999999999996</v>
      </c>
      <c r="H10" s="9">
        <f t="shared" si="3"/>
        <v>81.705600000000004</v>
      </c>
      <c r="I10" s="9">
        <f t="shared" si="3"/>
        <v>76.91328</v>
      </c>
      <c r="J10" s="9">
        <f t="shared" si="3"/>
        <v>72.637056000000001</v>
      </c>
      <c r="K10" s="9">
        <f t="shared" si="3"/>
        <v>68.250240000000005</v>
      </c>
      <c r="L10" s="9">
        <f t="shared" si="3"/>
        <v>64.204047360000004</v>
      </c>
      <c r="M10" s="9">
        <f t="shared" si="3"/>
        <v>60.300592128000005</v>
      </c>
    </row>
    <row r="11" spans="2:23" ht="15.6" x14ac:dyDescent="0.3">
      <c r="B11" s="8" t="s">
        <v>11</v>
      </c>
      <c r="C11" s="7">
        <v>0</v>
      </c>
      <c r="D11" s="9">
        <f>(1-((D10+D6)/2 + SUM(D7:D9))*1/((D5+D5)/2 + D5+D5+D5)*1)*100</f>
        <v>22.499999999999996</v>
      </c>
      <c r="E11" s="9">
        <f t="shared" ref="E11:M11" si="4">(1-((E10+E6)/2 + SUM(E7:E9))*1/((E5+E5)/2 + E5+E5+E5)*1)*100</f>
        <v>28.500000000000004</v>
      </c>
      <c r="F11" s="9">
        <f t="shared" si="4"/>
        <v>33.699999999999996</v>
      </c>
      <c r="G11" s="9">
        <f t="shared" si="4"/>
        <v>38.1</v>
      </c>
      <c r="H11" s="9">
        <f t="shared" si="4"/>
        <v>42.08400000000001</v>
      </c>
      <c r="I11" s="9">
        <f t="shared" si="4"/>
        <v>45.703200000000002</v>
      </c>
      <c r="J11" s="9">
        <f t="shared" si="4"/>
        <v>49.065120000000007</v>
      </c>
      <c r="K11" s="9">
        <f t="shared" si="4"/>
        <v>52.190239999999996</v>
      </c>
      <c r="L11" s="9">
        <f t="shared" si="4"/>
        <v>55.116038400000001</v>
      </c>
      <c r="M11" s="9">
        <f t="shared" si="4"/>
        <v>57.85521279999999</v>
      </c>
    </row>
    <row r="12" spans="2:23" x14ac:dyDescent="0.3">
      <c r="B12" s="13"/>
      <c r="C12" s="14"/>
      <c r="D12" s="15"/>
      <c r="E12" s="15"/>
      <c r="F12" s="15"/>
      <c r="G12" s="15"/>
      <c r="H12" s="15"/>
      <c r="I12" s="15"/>
      <c r="J12" s="15"/>
      <c r="K12" s="15"/>
      <c r="L12" s="15"/>
      <c r="M12" s="15"/>
    </row>
    <row r="14" spans="2:23" ht="15.6" x14ac:dyDescent="0.3">
      <c r="B14" s="12" t="s">
        <v>15</v>
      </c>
    </row>
    <row r="15" spans="2:23" x14ac:dyDescent="0.3">
      <c r="B15" s="8" t="s">
        <v>4</v>
      </c>
      <c r="C15" s="8">
        <v>0</v>
      </c>
      <c r="D15" s="8">
        <v>0.1</v>
      </c>
      <c r="E15" s="8">
        <v>0.2</v>
      </c>
      <c r="F15" s="8">
        <v>0.3</v>
      </c>
      <c r="G15" s="8">
        <v>0.4</v>
      </c>
      <c r="H15" s="8">
        <v>0.5</v>
      </c>
      <c r="I15" s="8">
        <v>0.6</v>
      </c>
      <c r="J15" s="8">
        <v>0.7</v>
      </c>
      <c r="K15" s="8">
        <v>0.8</v>
      </c>
      <c r="L15" s="8">
        <v>0.9</v>
      </c>
      <c r="M15" s="8">
        <v>1</v>
      </c>
      <c r="N15" s="8">
        <v>1.1000000000000001</v>
      </c>
      <c r="O15" s="8">
        <v>1.2</v>
      </c>
      <c r="P15" s="8">
        <v>1.3</v>
      </c>
      <c r="Q15" s="8">
        <v>1.4</v>
      </c>
      <c r="R15" s="8">
        <v>1.5</v>
      </c>
      <c r="S15" s="8">
        <v>1.6</v>
      </c>
      <c r="T15" s="8">
        <v>1.7</v>
      </c>
      <c r="U15" s="8">
        <v>1.8</v>
      </c>
      <c r="V15" s="8">
        <v>1.9</v>
      </c>
      <c r="W15" s="8">
        <v>2</v>
      </c>
    </row>
    <row r="16" spans="2:23" x14ac:dyDescent="0.3">
      <c r="B16" s="8" t="s">
        <v>12</v>
      </c>
      <c r="C16" s="10">
        <f>0.00083*(90*4-((90+90)/2 + 90+90+90)*1)</f>
        <v>0</v>
      </c>
      <c r="D16" s="11">
        <f>0.00083*(D17*4-((D22+D18)/2 + SUM(D19:D21))*1)*1000</f>
        <v>3.7349999999999999</v>
      </c>
      <c r="E16" s="11">
        <f t="shared" ref="E16:W16" si="5">0.00083*(E17*4-((E22+E18)/2 + SUM(E19:E21))*1)*1000</f>
        <v>8.9639999999999986</v>
      </c>
      <c r="F16" s="11">
        <f t="shared" si="5"/>
        <v>15.388199999999994</v>
      </c>
      <c r="G16" s="11">
        <f t="shared" si="5"/>
        <v>22.828320000000001</v>
      </c>
      <c r="H16" s="11">
        <f t="shared" si="5"/>
        <v>31.164840000000002</v>
      </c>
      <c r="I16" s="11">
        <f t="shared" si="5"/>
        <v>40.311705599999975</v>
      </c>
      <c r="J16" s="11">
        <f t="shared" si="5"/>
        <v>50.203419840000009</v>
      </c>
      <c r="K16" s="11">
        <f t="shared" si="5"/>
        <v>60.788063232000027</v>
      </c>
      <c r="L16" s="11">
        <f t="shared" si="5"/>
        <v>72.023182272</v>
      </c>
      <c r="M16" s="11">
        <f t="shared" si="5"/>
        <v>83.873184860160009</v>
      </c>
      <c r="N16" s="11">
        <f t="shared" si="5"/>
        <v>92.572592440320008</v>
      </c>
      <c r="O16" s="11">
        <f t="shared" si="5"/>
        <v>100.33581626818558</v>
      </c>
      <c r="P16" s="11">
        <f t="shared" si="5"/>
        <v>107.43807508217854</v>
      </c>
      <c r="Q16" s="11">
        <f t="shared" si="5"/>
        <v>114.03742627926836</v>
      </c>
      <c r="R16" s="11">
        <f t="shared" si="5"/>
        <v>120.23404248659557</v>
      </c>
      <c r="S16" s="11">
        <f t="shared" si="5"/>
        <v>126.09614248114914</v>
      </c>
      <c r="T16" s="11">
        <f t="shared" si="5"/>
        <v>131.67262419505525</v>
      </c>
      <c r="U16" s="11">
        <f t="shared" si="5"/>
        <v>136.99983520062563</v>
      </c>
      <c r="V16" s="11">
        <f t="shared" si="5"/>
        <v>142.10552384373116</v>
      </c>
      <c r="W16" s="11">
        <f t="shared" si="5"/>
        <v>147.01132036819831</v>
      </c>
    </row>
    <row r="17" spans="2:23" x14ac:dyDescent="0.3">
      <c r="B17" s="8" t="s">
        <v>5</v>
      </c>
      <c r="C17" s="7">
        <v>0</v>
      </c>
      <c r="D17" s="7">
        <v>9</v>
      </c>
      <c r="E17" s="7">
        <v>18</v>
      </c>
      <c r="F17" s="7">
        <v>27</v>
      </c>
      <c r="G17" s="7">
        <v>36</v>
      </c>
      <c r="H17" s="7">
        <v>45</v>
      </c>
      <c r="I17" s="7">
        <v>54</v>
      </c>
      <c r="J17" s="7">
        <v>63</v>
      </c>
      <c r="K17" s="7">
        <v>72</v>
      </c>
      <c r="L17" s="7">
        <v>81</v>
      </c>
      <c r="M17" s="7">
        <v>90</v>
      </c>
      <c r="N17" s="7">
        <v>90</v>
      </c>
      <c r="O17" s="7">
        <v>90</v>
      </c>
      <c r="P17" s="7">
        <v>90</v>
      </c>
      <c r="Q17" s="7">
        <v>90</v>
      </c>
      <c r="R17" s="7">
        <v>90</v>
      </c>
      <c r="S17" s="7">
        <v>90</v>
      </c>
      <c r="T17" s="7">
        <v>90</v>
      </c>
      <c r="U17" s="7">
        <v>90</v>
      </c>
      <c r="V17" s="7">
        <v>90</v>
      </c>
      <c r="W17" s="7">
        <v>90</v>
      </c>
    </row>
    <row r="18" spans="2:23" x14ac:dyDescent="0.3">
      <c r="B18" s="8" t="s">
        <v>6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  <c r="V18" s="7">
        <v>0</v>
      </c>
      <c r="W18" s="7">
        <v>0</v>
      </c>
    </row>
    <row r="19" spans="2:23" x14ac:dyDescent="0.3">
      <c r="B19" s="8" t="s">
        <v>7</v>
      </c>
      <c r="C19" s="7">
        <v>0</v>
      </c>
      <c r="D19" s="9">
        <f>C19+(2*0.1)*(C20-2*C19+C18)+9</f>
        <v>9</v>
      </c>
      <c r="E19" s="9">
        <f t="shared" ref="E19:M19" si="6">D19+(2*0.1)*(D20-2*D19+D18)+9</f>
        <v>16.2</v>
      </c>
      <c r="F19" s="9">
        <f t="shared" si="6"/>
        <v>22.32</v>
      </c>
      <c r="G19" s="9">
        <f t="shared" si="6"/>
        <v>27.72</v>
      </c>
      <c r="H19" s="9">
        <f t="shared" si="6"/>
        <v>32.601599999999998</v>
      </c>
      <c r="I19" s="9">
        <f t="shared" si="6"/>
        <v>37.088639999999998</v>
      </c>
      <c r="J19" s="9">
        <f t="shared" si="6"/>
        <v>41.262912</v>
      </c>
      <c r="K19" s="9">
        <f t="shared" si="6"/>
        <v>45.181439999999995</v>
      </c>
      <c r="L19" s="9">
        <f t="shared" si="6"/>
        <v>48.885557759999998</v>
      </c>
      <c r="M19" s="9">
        <f t="shared" si="6"/>
        <v>52.406069760000001</v>
      </c>
      <c r="N19" s="9">
        <f>M19+(2*0.1)*(M20-2*M19+M18)</f>
        <v>46.766408601599998</v>
      </c>
      <c r="O19" s="9">
        <f t="shared" ref="O19:W19" si="7">N19+(2*0.1)*(N20-2*N19+N18)</f>
        <v>42.784691650559999</v>
      </c>
      <c r="P19" s="9">
        <f t="shared" si="7"/>
        <v>39.755127693311998</v>
      </c>
      <c r="Q19" s="9">
        <f t="shared" si="7"/>
        <v>37.329013297152002</v>
      </c>
      <c r="R19" s="9">
        <f t="shared" si="7"/>
        <v>35.313855388876803</v>
      </c>
      <c r="S19" s="9">
        <f t="shared" si="7"/>
        <v>33.593263336783878</v>
      </c>
      <c r="T19" s="9">
        <f t="shared" si="7"/>
        <v>32.091632563676775</v>
      </c>
      <c r="U19" s="9">
        <f t="shared" si="7"/>
        <v>30.757160500635894</v>
      </c>
      <c r="V19" s="9">
        <f t="shared" si="7"/>
        <v>29.552991111247824</v>
      </c>
      <c r="W19" s="9">
        <f t="shared" si="7"/>
        <v>28.452221345587635</v>
      </c>
    </row>
    <row r="20" spans="2:23" x14ac:dyDescent="0.3">
      <c r="B20" s="8" t="s">
        <v>8</v>
      </c>
      <c r="C20" s="7">
        <v>0</v>
      </c>
      <c r="D20" s="9">
        <f t="shared" ref="D20:M21" si="8">C20+(2*0.1)*(C21-2*C20+C19)+9</f>
        <v>9</v>
      </c>
      <c r="E20" s="9">
        <f t="shared" si="8"/>
        <v>18</v>
      </c>
      <c r="F20" s="9">
        <f t="shared" si="8"/>
        <v>26.64</v>
      </c>
      <c r="G20" s="9">
        <f t="shared" si="8"/>
        <v>34.847999999999999</v>
      </c>
      <c r="H20" s="9">
        <f t="shared" si="8"/>
        <v>42.638399999999997</v>
      </c>
      <c r="I20" s="9">
        <f t="shared" si="8"/>
        <v>50.048639999999999</v>
      </c>
      <c r="J20" s="9">
        <f t="shared" si="8"/>
        <v>57.118463999999996</v>
      </c>
      <c r="K20" s="9">
        <f t="shared" si="8"/>
        <v>63.883468799999996</v>
      </c>
      <c r="L20" s="9">
        <f t="shared" si="8"/>
        <v>70.373675520000006</v>
      </c>
      <c r="M20" s="9">
        <f t="shared" si="8"/>
        <v>76.613833728000003</v>
      </c>
      <c r="N20" s="9">
        <f t="shared" ref="N20:W21" si="9">M20+(2*0.1)*(M21-2*M20+M19)</f>
        <v>73.624232448000001</v>
      </c>
      <c r="O20" s="9">
        <f t="shared" si="9"/>
        <v>70.421563514880006</v>
      </c>
      <c r="P20" s="9">
        <f t="shared" si="9"/>
        <v>67.379683405824011</v>
      </c>
      <c r="Q20" s="9">
        <f t="shared" si="9"/>
        <v>64.582237052928008</v>
      </c>
      <c r="R20" s="9">
        <f t="shared" si="9"/>
        <v>62.024750517288965</v>
      </c>
      <c r="S20" s="9">
        <f t="shared" si="9"/>
        <v>59.678372808032258</v>
      </c>
      <c r="T20" s="9">
        <f t="shared" si="9"/>
        <v>57.51090481214915</v>
      </c>
      <c r="U20" s="9">
        <f t="shared" si="9"/>
        <v>55.493474054331436</v>
      </c>
      <c r="V20" s="9">
        <f t="shared" si="9"/>
        <v>53.602133394194695</v>
      </c>
      <c r="W20" s="9">
        <f t="shared" si="9"/>
        <v>51.8176864360046</v>
      </c>
    </row>
    <row r="21" spans="2:23" x14ac:dyDescent="0.3">
      <c r="B21" s="8" t="s">
        <v>9</v>
      </c>
      <c r="C21" s="7">
        <v>0</v>
      </c>
      <c r="D21" s="9">
        <f t="shared" si="8"/>
        <v>9</v>
      </c>
      <c r="E21" s="9">
        <f t="shared" si="8"/>
        <v>18</v>
      </c>
      <c r="F21" s="9">
        <f t="shared" si="8"/>
        <v>27</v>
      </c>
      <c r="G21" s="9">
        <f t="shared" si="8"/>
        <v>35.927999999999997</v>
      </c>
      <c r="H21" s="9">
        <f t="shared" si="8"/>
        <v>44.726399999999998</v>
      </c>
      <c r="I21" s="9">
        <f t="shared" si="8"/>
        <v>53.357759999999999</v>
      </c>
      <c r="J21" s="9">
        <f t="shared" si="8"/>
        <v>61.799039999999998</v>
      </c>
      <c r="K21" s="9">
        <f t="shared" si="8"/>
        <v>70.036531199999999</v>
      </c>
      <c r="L21" s="9">
        <f t="shared" si="8"/>
        <v>78.062584319999999</v>
      </c>
      <c r="M21" s="9">
        <f t="shared" si="8"/>
        <v>85.873591296000001</v>
      </c>
      <c r="N21" s="9">
        <f t="shared" si="9"/>
        <v>84.468711628799994</v>
      </c>
      <c r="O21" s="9">
        <f t="shared" si="9"/>
        <v>82.849034833920001</v>
      </c>
      <c r="P21" s="9">
        <f t="shared" si="9"/>
        <v>81.017007353856002</v>
      </c>
      <c r="Q21" s="9">
        <f t="shared" si="9"/>
        <v>79.048028130508797</v>
      </c>
      <c r="R21" s="9">
        <f t="shared" si="9"/>
        <v>77.003757099417598</v>
      </c>
      <c r="S21" s="9">
        <f t="shared" si="9"/>
        <v>74.926142299865091</v>
      </c>
      <c r="T21" s="9">
        <f t="shared" si="9"/>
        <v>72.843023271532957</v>
      </c>
      <c r="U21" s="9">
        <f t="shared" si="9"/>
        <v>70.773084307343282</v>
      </c>
      <c r="V21" s="9">
        <f t="shared" si="9"/>
        <v>68.7290408861911</v>
      </c>
      <c r="W21" s="9">
        <f t="shared" si="9"/>
        <v>66.719595249692361</v>
      </c>
    </row>
    <row r="22" spans="2:23" x14ac:dyDescent="0.3">
      <c r="B22" s="8" t="s">
        <v>10</v>
      </c>
      <c r="C22" s="7">
        <v>0</v>
      </c>
      <c r="D22" s="9">
        <f>C22+(2*0.1)*(2*C21-2*C22)+9</f>
        <v>9</v>
      </c>
      <c r="E22" s="9">
        <f t="shared" ref="E22:M22" si="10">D22+(2*0.1)*(2*D21-2*D22)+9</f>
        <v>18</v>
      </c>
      <c r="F22" s="9">
        <f t="shared" si="10"/>
        <v>27</v>
      </c>
      <c r="G22" s="9">
        <f t="shared" si="10"/>
        <v>36</v>
      </c>
      <c r="H22" s="9">
        <f t="shared" si="10"/>
        <v>44.971199999999996</v>
      </c>
      <c r="I22" s="9">
        <f t="shared" si="10"/>
        <v>53.873279999999994</v>
      </c>
      <c r="J22" s="9">
        <f t="shared" si="10"/>
        <v>62.667071999999997</v>
      </c>
      <c r="K22" s="9">
        <f t="shared" si="10"/>
        <v>71.319859199999996</v>
      </c>
      <c r="L22" s="9">
        <f t="shared" si="10"/>
        <v>79.806528</v>
      </c>
      <c r="M22" s="9">
        <f t="shared" si="10"/>
        <v>88.108950527999994</v>
      </c>
      <c r="N22" s="9">
        <f>M22+(2*0.1)*(2*M21-2*M22)</f>
        <v>87.214806835199994</v>
      </c>
      <c r="O22" s="9">
        <f t="shared" ref="O22:W22" si="11">N22+(2*0.1)*(2*N21-2*N22)</f>
        <v>86.11636875264</v>
      </c>
      <c r="P22" s="9">
        <f t="shared" si="11"/>
        <v>84.809435185151997</v>
      </c>
      <c r="Q22" s="9">
        <f t="shared" si="11"/>
        <v>83.292464052633605</v>
      </c>
      <c r="R22" s="9">
        <f t="shared" si="11"/>
        <v>81.594689683783685</v>
      </c>
      <c r="S22" s="9">
        <f t="shared" si="11"/>
        <v>79.758316650037244</v>
      </c>
      <c r="T22" s="9">
        <f t="shared" si="11"/>
        <v>77.825446909968377</v>
      </c>
      <c r="U22" s="9">
        <f t="shared" si="11"/>
        <v>75.832477454594212</v>
      </c>
      <c r="V22" s="9">
        <f t="shared" si="11"/>
        <v>73.808720195693837</v>
      </c>
      <c r="W22" s="9">
        <f t="shared" si="11"/>
        <v>71.776848471892748</v>
      </c>
    </row>
    <row r="23" spans="2:23" ht="15.6" x14ac:dyDescent="0.3">
      <c r="B23" s="8" t="s">
        <v>11</v>
      </c>
      <c r="C23" s="7">
        <v>0</v>
      </c>
      <c r="D23" s="9">
        <f>(1-((D22+D18)/2 + SUM(D19:D21))*1/((D17+D17)/2 + D17+D17+D17)*1)*100</f>
        <v>12.5</v>
      </c>
      <c r="E23" s="9">
        <f t="shared" ref="E23:W23" si="12">(1-((E22+E18)/2 + SUM(E19:E21))*1/((E17+E17)/2 + E17+E17+E17)*1)*100</f>
        <v>14.999999999999991</v>
      </c>
      <c r="F23" s="9">
        <f t="shared" si="12"/>
        <v>17.166666666666664</v>
      </c>
      <c r="G23" s="9">
        <f t="shared" si="12"/>
        <v>19.100000000000005</v>
      </c>
      <c r="H23" s="9">
        <f t="shared" si="12"/>
        <v>20.86</v>
      </c>
      <c r="I23" s="9">
        <f t="shared" si="12"/>
        <v>22.485333333333323</v>
      </c>
      <c r="J23" s="9">
        <f t="shared" si="12"/>
        <v>24.002400000000002</v>
      </c>
      <c r="K23" s="9">
        <f t="shared" si="12"/>
        <v>25.430080000000011</v>
      </c>
      <c r="L23" s="9">
        <f t="shared" si="12"/>
        <v>26.782382222222225</v>
      </c>
      <c r="M23" s="9">
        <f t="shared" si="12"/>
        <v>28.070008319999996</v>
      </c>
      <c r="N23" s="9">
        <f t="shared" si="12"/>
        <v>30.981456640000005</v>
      </c>
      <c r="O23" s="9">
        <f t="shared" si="12"/>
        <v>33.579590451199991</v>
      </c>
      <c r="P23" s="9">
        <f t="shared" si="12"/>
        <v>35.956517765119997</v>
      </c>
      <c r="Q23" s="9">
        <f t="shared" si="12"/>
        <v>38.165135970304</v>
      </c>
      <c r="R23" s="9">
        <f t="shared" si="12"/>
        <v>40.238970042367995</v>
      </c>
      <c r="S23" s="9">
        <f t="shared" si="12"/>
        <v>42.2008508973056</v>
      </c>
      <c r="T23" s="9">
        <f t="shared" si="12"/>
        <v>44.067143304904697</v>
      </c>
      <c r="U23" s="9">
        <f t="shared" si="12"/>
        <v>45.850011780664524</v>
      </c>
      <c r="V23" s="9">
        <f t="shared" si="12"/>
        <v>47.558742919588738</v>
      </c>
      <c r="W23" s="9">
        <f t="shared" si="12"/>
        <v>49.200575759102506</v>
      </c>
    </row>
    <row r="26" spans="2:23" ht="15.6" x14ac:dyDescent="0.3">
      <c r="B26" s="12" t="s">
        <v>16</v>
      </c>
    </row>
    <row r="27" spans="2:23" x14ac:dyDescent="0.3">
      <c r="B27" s="8" t="s">
        <v>4</v>
      </c>
      <c r="C27" s="8">
        <v>0</v>
      </c>
      <c r="D27" s="8">
        <v>0.2</v>
      </c>
      <c r="E27" s="8">
        <v>0.4</v>
      </c>
      <c r="F27" s="8">
        <v>0.6</v>
      </c>
      <c r="G27" s="8">
        <v>0.8</v>
      </c>
      <c r="H27" s="8">
        <v>1</v>
      </c>
      <c r="I27" s="8">
        <v>1.2</v>
      </c>
      <c r="J27" s="8">
        <v>1.4</v>
      </c>
      <c r="K27" s="8">
        <v>1.6</v>
      </c>
      <c r="L27" s="8">
        <v>1.8</v>
      </c>
      <c r="M27" s="8">
        <v>2</v>
      </c>
    </row>
    <row r="28" spans="2:23" x14ac:dyDescent="0.3">
      <c r="B28" s="8" t="s">
        <v>12</v>
      </c>
      <c r="C28" s="10">
        <f>0.00083*(90*4-((90+90)/2 + 90+90+90)*1)</f>
        <v>0</v>
      </c>
      <c r="D28" s="11">
        <f>0.00083*(D29*4-((D34+D30)/2 + SUM(D31:D33))*1)*1000</f>
        <v>44.82</v>
      </c>
      <c r="E28" s="11">
        <f t="shared" ref="E28" si="13">0.00083*(E29*4-((E34+E30)/2 + SUM(E31:E33))*1)*1000</f>
        <v>56.772000000000006</v>
      </c>
      <c r="F28" s="11">
        <f t="shared" ref="F28" si="14">0.00083*(F29*4-((F34+F30)/2 + SUM(F31:F33))*1)*1000</f>
        <v>67.130399999999995</v>
      </c>
      <c r="G28" s="11">
        <f t="shared" ref="G28" si="15">0.00083*(G29*4-((G34+G30)/2 + SUM(G31:G33))*1)*1000</f>
        <v>75.895200000000003</v>
      </c>
      <c r="H28" s="11">
        <f t="shared" ref="H28" si="16">0.00083*(H29*4-((H34+H30)/2 + SUM(H31:H33))*1)*1000</f>
        <v>83.831327999999999</v>
      </c>
      <c r="I28" s="11">
        <f t="shared" ref="I28" si="17">0.00083*(I29*4-((I34+I30)/2 + SUM(I31:I33))*1)*1000</f>
        <v>103.49077439999999</v>
      </c>
      <c r="J28" s="11">
        <f t="shared" ref="J28" si="18">0.00083*(J29*4-((J34+J30)/2 + SUM(J31:J33))*1)*1000</f>
        <v>120.14771903999998</v>
      </c>
      <c r="K28" s="11">
        <f t="shared" ref="K28" si="19">0.00083*(K29*4-((K34+K30)/2 + SUM(K31:K33))*1)*1000</f>
        <v>132.34895808000002</v>
      </c>
      <c r="L28" s="11">
        <f t="shared" ref="L28" si="20">0.00083*(L29*4-((L34+L30)/2 + SUM(L31:L33))*1)*1000</f>
        <v>143.35634849280001</v>
      </c>
      <c r="M28" s="11">
        <f t="shared" ref="M28" si="21">0.00083*(M29*4-((M34+M30)/2 + SUM(M31:M33))*1)*1000</f>
        <v>153.1951838976</v>
      </c>
    </row>
    <row r="29" spans="2:23" x14ac:dyDescent="0.3">
      <c r="B29" s="8" t="s">
        <v>5</v>
      </c>
      <c r="C29" s="7">
        <v>60</v>
      </c>
      <c r="D29" s="7">
        <v>60</v>
      </c>
      <c r="E29" s="7">
        <v>60</v>
      </c>
      <c r="F29" s="7">
        <v>60</v>
      </c>
      <c r="G29" s="7">
        <v>60</v>
      </c>
      <c r="H29" s="7">
        <v>60</v>
      </c>
      <c r="I29" s="7">
        <v>90</v>
      </c>
      <c r="J29" s="7">
        <v>90</v>
      </c>
      <c r="K29" s="7">
        <v>90</v>
      </c>
      <c r="L29" s="7">
        <v>90</v>
      </c>
      <c r="M29" s="7">
        <v>90</v>
      </c>
    </row>
    <row r="30" spans="2:23" x14ac:dyDescent="0.3">
      <c r="B30" s="8" t="s">
        <v>6</v>
      </c>
      <c r="C30" s="7">
        <v>0</v>
      </c>
      <c r="D30" s="7">
        <v>0</v>
      </c>
      <c r="E30" s="7">
        <v>0</v>
      </c>
      <c r="F30" s="7">
        <v>0</v>
      </c>
      <c r="G30" s="7">
        <v>0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</row>
    <row r="31" spans="2:23" x14ac:dyDescent="0.3">
      <c r="B31" s="8" t="s">
        <v>7</v>
      </c>
      <c r="C31" s="7">
        <v>60</v>
      </c>
      <c r="D31" s="9">
        <f>C31+(2*0.2)*(C32-2*C31+C30)</f>
        <v>36</v>
      </c>
      <c r="E31" s="9">
        <f t="shared" ref="E31:M31" si="22">D31+(2*0.2)*(D32-2*D31+D30)</f>
        <v>31.2</v>
      </c>
      <c r="F31" s="9">
        <f t="shared" si="22"/>
        <v>26.4</v>
      </c>
      <c r="G31" s="9">
        <f t="shared" si="22"/>
        <v>23.904</v>
      </c>
      <c r="H31" s="9">
        <f t="shared" si="22"/>
        <v>21.715199999999999</v>
      </c>
      <c r="I31" s="9">
        <f>H31+(2*0.2)*(H32-2*H31+H30)+30</f>
        <v>50.171520000000001</v>
      </c>
      <c r="J31" s="9">
        <f t="shared" si="22"/>
        <v>36.750720000000001</v>
      </c>
      <c r="K31" s="9">
        <f t="shared" si="22"/>
        <v>33.154790399999996</v>
      </c>
      <c r="L31" s="9">
        <f t="shared" si="22"/>
        <v>29.6350464</v>
      </c>
      <c r="M31" s="9">
        <f t="shared" si="22"/>
        <v>27.373126655999997</v>
      </c>
    </row>
    <row r="32" spans="2:23" x14ac:dyDescent="0.3">
      <c r="B32" s="8" t="s">
        <v>8</v>
      </c>
      <c r="C32" s="7">
        <v>60</v>
      </c>
      <c r="D32" s="9">
        <f t="shared" ref="D32:M32" si="23">C32+(2*0.2)*(C33-2*C32+C31)</f>
        <v>60</v>
      </c>
      <c r="E32" s="9">
        <f t="shared" si="23"/>
        <v>50.4</v>
      </c>
      <c r="F32" s="9">
        <f t="shared" si="23"/>
        <v>46.56</v>
      </c>
      <c r="G32" s="9">
        <f t="shared" si="23"/>
        <v>42.335999999999999</v>
      </c>
      <c r="H32" s="9">
        <f t="shared" si="23"/>
        <v>39.571199999999997</v>
      </c>
      <c r="I32" s="9">
        <f t="shared" ref="I32:I33" si="24">H32+(2*0.2)*(H33-2*H32+H31)+30</f>
        <v>66.791039999999995</v>
      </c>
      <c r="J32" s="9">
        <f t="shared" si="23"/>
        <v>64.511615999999989</v>
      </c>
      <c r="K32" s="9">
        <f t="shared" si="23"/>
        <v>57.510220799999999</v>
      </c>
      <c r="L32" s="9">
        <f t="shared" si="23"/>
        <v>53.615293439999995</v>
      </c>
      <c r="M32" s="9">
        <f t="shared" si="23"/>
        <v>49.629004799999997</v>
      </c>
    </row>
    <row r="33" spans="2:13" x14ac:dyDescent="0.3">
      <c r="B33" s="8" t="s">
        <v>9</v>
      </c>
      <c r="C33" s="7">
        <v>60</v>
      </c>
      <c r="D33" s="9">
        <f t="shared" ref="D33:M33" si="25">C33+(2*0.2)*(C34-2*C33+C32)</f>
        <v>60</v>
      </c>
      <c r="E33" s="9">
        <f t="shared" si="25"/>
        <v>60</v>
      </c>
      <c r="F33" s="9">
        <f t="shared" si="25"/>
        <v>56.16</v>
      </c>
      <c r="G33" s="9">
        <f t="shared" si="25"/>
        <v>53.856000000000002</v>
      </c>
      <c r="H33" s="9">
        <f t="shared" si="25"/>
        <v>50.476799999999997</v>
      </c>
      <c r="I33" s="9">
        <f t="shared" si="24"/>
        <v>77.711999999999989</v>
      </c>
      <c r="J33" s="9">
        <f t="shared" si="25"/>
        <v>74.769024000000002</v>
      </c>
      <c r="K33" s="9">
        <f t="shared" si="25"/>
        <v>72.128332799999995</v>
      </c>
      <c r="L33" s="9">
        <f t="shared" si="25"/>
        <v>67.629818880000002</v>
      </c>
      <c r="M33" s="9">
        <f t="shared" si="25"/>
        <v>64.093160447999992</v>
      </c>
    </row>
    <row r="34" spans="2:13" x14ac:dyDescent="0.3">
      <c r="B34" s="8" t="s">
        <v>10</v>
      </c>
      <c r="C34" s="7">
        <v>60</v>
      </c>
      <c r="D34" s="9">
        <f>C34+(2*0.2)*(2*C33-2*C34)</f>
        <v>60</v>
      </c>
      <c r="E34" s="9">
        <f t="shared" ref="E34:M34" si="26">D34+(2*0.2)*(2*D33-2*D34)</f>
        <v>60</v>
      </c>
      <c r="F34" s="9">
        <f t="shared" si="26"/>
        <v>60</v>
      </c>
      <c r="G34" s="9">
        <f t="shared" si="26"/>
        <v>56.927999999999997</v>
      </c>
      <c r="H34" s="9">
        <f t="shared" si="26"/>
        <v>54.470399999999998</v>
      </c>
      <c r="I34" s="9">
        <f>H34+(2*0.2)*(2*H33-2*H34)+30</f>
        <v>81.27552</v>
      </c>
      <c r="J34" s="9">
        <f t="shared" si="26"/>
        <v>78.424703999999991</v>
      </c>
      <c r="K34" s="9">
        <f t="shared" si="26"/>
        <v>75.500159999999994</v>
      </c>
      <c r="L34" s="9">
        <f t="shared" si="26"/>
        <v>72.802698239999998</v>
      </c>
      <c r="M34" s="9">
        <f t="shared" si="26"/>
        <v>68.664394752000007</v>
      </c>
    </row>
    <row r="35" spans="2:13" ht="15.6" x14ac:dyDescent="0.3">
      <c r="B35" s="8" t="s">
        <v>11</v>
      </c>
      <c r="C35" s="7">
        <v>0</v>
      </c>
      <c r="D35" s="9">
        <f>(1-((D34+D30)/2 + SUM(D31:D33))*1/((D29+D29)/2 + D29+D29+D29)*1)*100</f>
        <v>22.499999999999996</v>
      </c>
      <c r="E35" s="9">
        <f t="shared" ref="E35" si="27">(1-((E34+E30)/2 + SUM(E31:E33))*1/((E29+E29)/2 + E29+E29+E29)*1)*100</f>
        <v>28.500000000000004</v>
      </c>
      <c r="F35" s="9">
        <f t="shared" ref="F35" si="28">(1-((F34+F30)/2 + SUM(F31:F33))*1/((F29+F29)/2 + F29+F29+F29)*1)*100</f>
        <v>33.699999999999996</v>
      </c>
      <c r="G35" s="9">
        <f t="shared" ref="G35" si="29">(1-((G34+G30)/2 + SUM(G31:G33))*1/((G29+G29)/2 + G29+G29+G29)*1)*100</f>
        <v>38.1</v>
      </c>
      <c r="H35" s="9">
        <f t="shared" ref="H35" si="30">(1-((H34+H30)/2 + SUM(H31:H33))*1/((H29+H29)/2 + H29+H29+H29)*1)*100</f>
        <v>42.083999999999996</v>
      </c>
      <c r="I35" s="9">
        <f t="shared" ref="I35" si="31">(1-((I34+I30)/2 + SUM(I31:I33))*1/((I29+I29)/2 + I29+I29+I29)*1)*100</f>
        <v>34.635466666666673</v>
      </c>
      <c r="J35" s="9">
        <f t="shared" ref="J35" si="32">(1-((J34+J30)/2 + SUM(J31:J33))*1/((J29+J29)/2 + J29+J29+J29)*1)*100</f>
        <v>40.210079999999991</v>
      </c>
      <c r="K35" s="9">
        <f t="shared" ref="K35" si="33">(1-((K34+K30)/2 + SUM(K31:K33))*1/((K29+K29)/2 + K29+K29+K29)*1)*100</f>
        <v>44.29349333333333</v>
      </c>
      <c r="L35" s="9">
        <f t="shared" ref="L35" si="34">(1-((L34+L30)/2 + SUM(L31:L33))*1/((L29+L29)/2 + L29+L29+L29)*1)*100</f>
        <v>47.977358933333335</v>
      </c>
      <c r="M35" s="9">
        <f t="shared" ref="M35" si="35">(1-((M34+M30)/2 + SUM(M31:M33))*1/((M29+M29)/2 + M29+M29+M29)*1)*100</f>
        <v>51.270141866666663</v>
      </c>
    </row>
    <row r="36" spans="2:13" x14ac:dyDescent="0.3">
      <c r="B36" s="13"/>
      <c r="C36" s="14"/>
      <c r="D36" s="15"/>
      <c r="E36" s="15"/>
      <c r="F36" s="15"/>
      <c r="G36" s="15"/>
      <c r="H36" s="15"/>
      <c r="I36" s="15"/>
      <c r="J36" s="15"/>
      <c r="K36" s="15"/>
      <c r="L36" s="15"/>
      <c r="M36" s="15"/>
    </row>
    <row r="38" spans="2:13" ht="15.6" x14ac:dyDescent="0.3">
      <c r="B38" s="12" t="s">
        <v>17</v>
      </c>
    </row>
    <row r="39" spans="2:13" x14ac:dyDescent="0.3">
      <c r="B39" s="8" t="s">
        <v>4</v>
      </c>
      <c r="C39" s="8">
        <v>0</v>
      </c>
      <c r="D39" s="8">
        <v>0.2</v>
      </c>
      <c r="E39" s="8">
        <v>0.4</v>
      </c>
      <c r="F39" s="8">
        <v>0.6</v>
      </c>
      <c r="G39" s="8">
        <v>0.8</v>
      </c>
      <c r="H39" s="8">
        <v>1</v>
      </c>
      <c r="I39" s="8">
        <v>1.2</v>
      </c>
      <c r="J39" s="8">
        <v>1.4</v>
      </c>
      <c r="K39" s="8">
        <v>1.6</v>
      </c>
      <c r="L39" s="8">
        <v>1.8</v>
      </c>
      <c r="M39" s="8">
        <v>2</v>
      </c>
    </row>
    <row r="40" spans="2:13" x14ac:dyDescent="0.3">
      <c r="B40" s="8" t="s">
        <v>12</v>
      </c>
      <c r="C40" s="10">
        <f>0.00083*(90*4-((90+90)/2 + 90+90+90)*1)</f>
        <v>0</v>
      </c>
      <c r="D40" s="11">
        <f>0.00083*(D41*4-((D47+D43)/2 + SUM(D44:D46))*1)*1000</f>
        <v>66.93119999999999</v>
      </c>
      <c r="E40" s="11">
        <f t="shared" ref="E40" si="36">0.00083*(E41*4-((E47+E43)/2 + SUM(E44:E46))*1)*1000</f>
        <v>84.617769599999988</v>
      </c>
      <c r="F40" s="11">
        <f t="shared" ref="F40" si="37">0.00083*(F41*4-((F47+F43)/2 + SUM(F44:F46))*1)*1000</f>
        <v>99.760657190400011</v>
      </c>
      <c r="G40" s="11">
        <f t="shared" ref="G40" si="38">0.00083*(G41*4-((G47+G43)/2 + SUM(G44:G46))*1)*1000</f>
        <v>112.51971130521601</v>
      </c>
      <c r="H40" s="11">
        <f t="shared" ref="H40" si="39">0.00083*(H41*4-((H47+H43)/2 + SUM(H44:H46))*1)*1000</f>
        <v>123.95054248414615</v>
      </c>
      <c r="I40" s="11">
        <f t="shared" ref="I40" si="40">0.00083*(I41*4-((I47+I43)/2 + SUM(I44:I46))*1)*1000</f>
        <v>134.27098236698473</v>
      </c>
      <c r="J40" s="11">
        <f t="shared" ref="J40" si="41">0.00083*(J41*4-((J47+J43)/2 + SUM(J44:J46))*1)*1000</f>
        <v>143.76848819414079</v>
      </c>
      <c r="K40" s="11">
        <f t="shared" ref="K40" si="42">0.00083*(K41*4-((K47+K43)/2 + SUM(K44:K46))*1)*1000</f>
        <v>152.54384208784779</v>
      </c>
      <c r="L40" s="11">
        <f t="shared" ref="L40" si="43">0.00083*(L41*4-((L47+L43)/2 + SUM(L44:L46))*1)*1000</f>
        <v>160.69984537519838</v>
      </c>
      <c r="M40" s="11">
        <f t="shared" ref="M40" si="44">0.00083*(M41*4-((M47+M43)/2 + SUM(M44:M46))*1)*1000</f>
        <v>168.29541357060512</v>
      </c>
    </row>
    <row r="41" spans="2:13" x14ac:dyDescent="0.3">
      <c r="B41" s="8" t="s">
        <v>5</v>
      </c>
      <c r="C41" s="7">
        <v>90</v>
      </c>
      <c r="D41" s="7">
        <v>90</v>
      </c>
      <c r="E41" s="7">
        <v>90</v>
      </c>
      <c r="F41" s="7">
        <v>90</v>
      </c>
      <c r="G41" s="7">
        <v>90</v>
      </c>
      <c r="H41" s="7">
        <v>90</v>
      </c>
      <c r="I41" s="7">
        <v>90</v>
      </c>
      <c r="J41" s="7">
        <v>90</v>
      </c>
      <c r="K41" s="7">
        <v>90</v>
      </c>
      <c r="L41" s="7">
        <v>90</v>
      </c>
      <c r="M41" s="7">
        <v>90</v>
      </c>
    </row>
    <row r="42" spans="2:13" x14ac:dyDescent="0.3">
      <c r="B42" s="8" t="s">
        <v>13</v>
      </c>
      <c r="C42" s="7">
        <v>2</v>
      </c>
      <c r="D42" s="7">
        <v>1.98</v>
      </c>
      <c r="E42" s="7">
        <v>1.96</v>
      </c>
      <c r="F42" s="7">
        <v>1.94</v>
      </c>
      <c r="G42" s="7">
        <v>1.92</v>
      </c>
      <c r="H42" s="7">
        <v>1.9</v>
      </c>
      <c r="I42" s="7">
        <v>1.88</v>
      </c>
      <c r="J42" s="7">
        <v>1.86</v>
      </c>
      <c r="K42" s="7">
        <v>1.84</v>
      </c>
      <c r="L42" s="7">
        <v>1.82</v>
      </c>
      <c r="M42" s="7">
        <v>1.8</v>
      </c>
    </row>
    <row r="43" spans="2:13" x14ac:dyDescent="0.3">
      <c r="B43" s="8" t="s">
        <v>6</v>
      </c>
      <c r="C43" s="7">
        <v>0</v>
      </c>
      <c r="D43" s="7">
        <v>0</v>
      </c>
      <c r="E43" s="7">
        <v>0</v>
      </c>
      <c r="F43" s="7">
        <v>0</v>
      </c>
      <c r="G43" s="7">
        <v>0</v>
      </c>
      <c r="H43" s="7">
        <v>0</v>
      </c>
      <c r="I43" s="7">
        <v>0</v>
      </c>
      <c r="J43" s="7">
        <v>0</v>
      </c>
      <c r="K43" s="7">
        <v>0</v>
      </c>
      <c r="L43" s="7">
        <v>0</v>
      </c>
      <c r="M43" s="7">
        <v>0</v>
      </c>
    </row>
    <row r="44" spans="2:13" x14ac:dyDescent="0.3">
      <c r="B44" s="8" t="s">
        <v>7</v>
      </c>
      <c r="C44" s="7">
        <v>90</v>
      </c>
      <c r="D44" s="9">
        <f>C44+(D42*0.2)*(C45-2*C44+C43)</f>
        <v>54.36</v>
      </c>
      <c r="E44" s="9">
        <f t="shared" ref="E44:M44" si="45">D44+(E42*0.2)*(D45-2*D44+D43)</f>
        <v>47.02176</v>
      </c>
      <c r="F44" s="9">
        <f t="shared" si="45"/>
        <v>40.032172800000005</v>
      </c>
      <c r="G44" s="9">
        <f t="shared" si="45"/>
        <v>36.242330941440002</v>
      </c>
      <c r="H44" s="9">
        <f t="shared" si="45"/>
        <v>33.069853508198406</v>
      </c>
      <c r="I44" s="9">
        <f t="shared" si="45"/>
        <v>30.760156196256155</v>
      </c>
      <c r="J44" s="9">
        <f t="shared" si="45"/>
        <v>28.730205257029191</v>
      </c>
      <c r="K44" s="9">
        <f t="shared" si="45"/>
        <v>26.995906551537789</v>
      </c>
      <c r="L44" s="9">
        <f t="shared" si="45"/>
        <v>25.42024161782707</v>
      </c>
      <c r="M44" s="9">
        <f t="shared" si="45"/>
        <v>23.988690276324199</v>
      </c>
    </row>
    <row r="45" spans="2:13" x14ac:dyDescent="0.3">
      <c r="B45" s="8" t="s">
        <v>8</v>
      </c>
      <c r="C45" s="7">
        <v>90</v>
      </c>
      <c r="D45" s="9">
        <f>C45+(D42*0.2)*(C46-2*C45+C44)</f>
        <v>90</v>
      </c>
      <c r="E45" s="9">
        <f t="shared" ref="E45:M45" si="46">D45+(E42*0.2)*(D46-2*D45+D44)</f>
        <v>76.029120000000006</v>
      </c>
      <c r="F45" s="9">
        <f t="shared" si="46"/>
        <v>70.194965760000002</v>
      </c>
      <c r="G45" s="9">
        <f t="shared" si="46"/>
        <v>64.136037058560007</v>
      </c>
      <c r="H45" s="9">
        <f t="shared" si="46"/>
        <v>59.996895016550404</v>
      </c>
      <c r="I45" s="9">
        <f t="shared" si="46"/>
        <v>56.063455028998966</v>
      </c>
      <c r="J45" s="9">
        <f t="shared" si="46"/>
        <v>52.747642292614358</v>
      </c>
      <c r="K45" s="9">
        <f t="shared" si="46"/>
        <v>49.66306328518899</v>
      </c>
      <c r="L45" s="9">
        <f t="shared" si="46"/>
        <v>46.863951731479496</v>
      </c>
      <c r="M45" s="9">
        <f t="shared" si="46"/>
        <v>44.260601550826792</v>
      </c>
    </row>
    <row r="46" spans="2:13" x14ac:dyDescent="0.3">
      <c r="B46" s="8" t="s">
        <v>9</v>
      </c>
      <c r="C46" s="7">
        <v>90</v>
      </c>
      <c r="D46" s="9">
        <f>C46+(D42*0.2)*(C47-2*C46+C45)</f>
        <v>90</v>
      </c>
      <c r="E46" s="9">
        <f t="shared" ref="E46:M46" si="47">D46+(E42*0.2)*(D47-2*D46+D45)</f>
        <v>90</v>
      </c>
      <c r="F46" s="9">
        <f t="shared" si="47"/>
        <v>84.579298559999998</v>
      </c>
      <c r="G46" s="9">
        <f t="shared" si="47"/>
        <v>81.137264117759997</v>
      </c>
      <c r="H46" s="9">
        <f t="shared" si="47"/>
        <v>76.462659962265604</v>
      </c>
      <c r="I46" s="9">
        <f t="shared" si="47"/>
        <v>72.453278763933696</v>
      </c>
      <c r="J46" s="9">
        <f t="shared" si="47"/>
        <v>68.383071155847986</v>
      </c>
      <c r="K46" s="9">
        <f t="shared" si="47"/>
        <v>64.640353113044881</v>
      </c>
      <c r="L46" s="9">
        <f t="shared" si="47"/>
        <v>61.07613356554107</v>
      </c>
      <c r="M46" s="9">
        <f t="shared" si="47"/>
        <v>57.750629136797627</v>
      </c>
    </row>
    <row r="47" spans="2:13" x14ac:dyDescent="0.3">
      <c r="B47" s="8" t="s">
        <v>10</v>
      </c>
      <c r="C47" s="7">
        <v>90</v>
      </c>
      <c r="D47" s="9">
        <f>C47+(D42*0.2)*(2*C46-2*C47)</f>
        <v>90</v>
      </c>
      <c r="E47" s="9">
        <f t="shared" ref="E47:M47" si="48">D47+(E42*0.2)*(2*D46-2*D47)</f>
        <v>90</v>
      </c>
      <c r="F47" s="9">
        <f t="shared" si="48"/>
        <v>90</v>
      </c>
      <c r="G47" s="9">
        <f t="shared" si="48"/>
        <v>85.836901294079993</v>
      </c>
      <c r="H47" s="9">
        <f t="shared" si="48"/>
        <v>82.265177040076793</v>
      </c>
      <c r="I47" s="9">
        <f t="shared" si="48"/>
        <v>77.901684197562773</v>
      </c>
      <c r="J47" s="9">
        <f t="shared" si="48"/>
        <v>73.848070554942737</v>
      </c>
      <c r="K47" s="9">
        <f t="shared" si="48"/>
        <v>69.825830997208996</v>
      </c>
      <c r="L47" s="9">
        <f t="shared" si="48"/>
        <v>66.050803097537525</v>
      </c>
      <c r="M47" s="9">
        <f t="shared" si="48"/>
        <v>62.46904103450008</v>
      </c>
    </row>
    <row r="48" spans="2:13" ht="15.6" x14ac:dyDescent="0.3">
      <c r="B48" s="8" t="s">
        <v>11</v>
      </c>
      <c r="C48" s="7">
        <v>0</v>
      </c>
      <c r="D48" s="9">
        <f>(1-((D47+D43)/2 + SUM(D44:D46))*1/((D41+D41)/2 + D41+D41+D41)*1)*100</f>
        <v>22.4</v>
      </c>
      <c r="E48" s="9">
        <f t="shared" ref="E48" si="49">(1-((E47+E43)/2 + SUM(E44:E46))*1/((E41+E41)/2 + E41+E41+E41)*1)*100</f>
        <v>28.319199999999999</v>
      </c>
      <c r="F48" s="9">
        <f t="shared" ref="F48" si="50">(1-((F47+F43)/2 + SUM(F44:F46))*1/((F41+F41)/2 + F41+F41+F41)*1)*100</f>
        <v>33.387100799999999</v>
      </c>
      <c r="G48" s="9">
        <f t="shared" ref="G48" si="51">(1-((G47+G43)/2 + SUM(G44:G46))*1/((G41+G41)/2 + G41+G41+G41)*1)*100</f>
        <v>37.657199232000004</v>
      </c>
      <c r="H48" s="9">
        <f t="shared" ref="H48" si="52">(1-((H47+H43)/2 + SUM(H44:H46))*1/((H41+H41)/2 + H41+H41+H41)*1)*100</f>
        <v>41.482778609151993</v>
      </c>
      <c r="I48" s="9">
        <f t="shared" ref="I48" si="53">(1-((I47+I43)/2 + SUM(I44:I46))*1/((I41+I41)/2 + I41+I41+I41)*1)*100</f>
        <v>44.936741086674949</v>
      </c>
      <c r="J48" s="9">
        <f t="shared" ref="J48" si="54">(1-((J47+J43)/2 + SUM(J44:J46))*1/((J41+J41)/2 + J41+J41+J41)*1)*100</f>
        <v>48.115290560288081</v>
      </c>
      <c r="K48" s="9">
        <f t="shared" ref="K48" si="55">(1-((K47+K43)/2 + SUM(K44:K46))*1/((K41+K41)/2 + K41+K41+K41)*1)*100</f>
        <v>51.052155986562184</v>
      </c>
      <c r="L48" s="9">
        <f t="shared" ref="L48" si="56">(1-((L47+L43)/2 + SUM(L44:L46))*1/((L41+L41)/2 + L41+L41+L41)*1)*100</f>
        <v>53.781742093439888</v>
      </c>
      <c r="M48" s="9">
        <f t="shared" ref="M48" si="57">(1-((M47+M43)/2 + SUM(M44:M46))*1/((M41+M41)/2 + M41+M41+M41)*1)*100</f>
        <v>56.323766255222594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satre</dc:creator>
  <cp:lastModifiedBy>satre</cp:lastModifiedBy>
  <dcterms:created xsi:type="dcterms:W3CDTF">2022-05-05T06:27:58Z</dcterms:created>
  <dcterms:modified xsi:type="dcterms:W3CDTF">2022-05-10T20:29:59Z</dcterms:modified>
</cp:coreProperties>
</file>