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ingaro-my.sharepoint.com/personal/christopher_barton_lingarogroup_com/Documents/Desktop/timesheets/2023/"/>
    </mc:Choice>
  </mc:AlternateContent>
  <xr:revisionPtr revIDLastSave="752" documentId="13_ncr:1_{BACF6ACC-ACFE-4CD7-A766-DD14D7A6F54E}" xr6:coauthVersionLast="47" xr6:coauthVersionMax="47" xr10:uidLastSave="{E37BA209-0EA1-4E9A-8950-2617AA170EEF}"/>
  <bookViews>
    <workbookView xWindow="-73395" yWindow="-9750" windowWidth="15510" windowHeight="18735" tabRatio="621" firstSheet="1" activeTab="3" xr2:uid="{C149938A-1128-45DC-B2FB-C798BC2A61BD}"/>
  </bookViews>
  <sheets>
    <sheet name="fixes" sheetId="14" r:id="rId1"/>
    <sheet name="procedures" sheetId="16" r:id="rId2"/>
    <sheet name="timesheet" sheetId="4" r:id="rId3"/>
    <sheet name="SULU Lingaro output" sheetId="13" r:id="rId4"/>
    <sheet name="ADO output" sheetId="12" r:id="rId5"/>
    <sheet name="pg_tasks" sheetId="9" r:id="rId6"/>
    <sheet name="lingaro_tasks" sheetId="5" r:id="rId7"/>
    <sheet name="task_reference" sheetId="10" r:id="rId8"/>
    <sheet name="config" sheetId="3" r:id="rId9"/>
    <sheet name="to-do" sheetId="2" r:id="rId10"/>
    <sheet name="SULU PG output" sheetId="11" r:id="rId11"/>
  </sheets>
  <externalReferences>
    <externalReference r:id="rId12"/>
  </externalReferences>
  <definedNames>
    <definedName name="Lingaro">task_reference!$A$2:$A$30</definedName>
    <definedName name="PG">task_reference!$B$2:$B$14</definedName>
  </definedNames>
  <calcPr calcId="191029"/>
  <pivotCaches>
    <pivotCache cacheId="345" r:id="rId13"/>
    <pivotCache cacheId="352" r:id="rId14"/>
    <pivotCache cacheId="375" r:id="rId15"/>
    <pivotCache cacheId="38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1" i="4" l="1"/>
  <c r="W47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46" i="4"/>
  <c r="P73" i="4"/>
  <c r="Q73" i="4" s="1"/>
  <c r="S73" i="4" s="1"/>
  <c r="P72" i="4"/>
  <c r="Q72" i="4" s="1"/>
  <c r="S72" i="4" s="1"/>
  <c r="P71" i="4"/>
  <c r="Q71" i="4" s="1"/>
  <c r="S71" i="4" s="1"/>
  <c r="P70" i="4"/>
  <c r="Q70" i="4" s="1"/>
  <c r="S70" i="4" s="1"/>
  <c r="F73" i="4"/>
  <c r="F72" i="4"/>
  <c r="F70" i="4"/>
  <c r="R70" i="4" s="1"/>
  <c r="S184" i="4"/>
  <c r="R184" i="4"/>
  <c r="T184" i="4" s="1"/>
  <c r="S183" i="4"/>
  <c r="R183" i="4"/>
  <c r="T183" i="4" s="1"/>
  <c r="T182" i="4"/>
  <c r="S182" i="4"/>
  <c r="R182" i="4"/>
  <c r="S181" i="4"/>
  <c r="R181" i="4"/>
  <c r="T181" i="4" s="1"/>
  <c r="S180" i="4"/>
  <c r="R180" i="4"/>
  <c r="T180" i="4" s="1"/>
  <c r="S179" i="4"/>
  <c r="R179" i="4"/>
  <c r="T179" i="4" s="1"/>
  <c r="S178" i="4"/>
  <c r="R178" i="4"/>
  <c r="T178" i="4" s="1"/>
  <c r="S177" i="4"/>
  <c r="R177" i="4"/>
  <c r="T177" i="4" s="1"/>
  <c r="S176" i="4"/>
  <c r="R176" i="4"/>
  <c r="T176" i="4" s="1"/>
  <c r="S175" i="4"/>
  <c r="R175" i="4"/>
  <c r="T175" i="4" s="1"/>
  <c r="T174" i="4"/>
  <c r="S174" i="4"/>
  <c r="R174" i="4"/>
  <c r="S173" i="4"/>
  <c r="T173" i="4" s="1"/>
  <c r="R173" i="4"/>
  <c r="S172" i="4"/>
  <c r="R172" i="4"/>
  <c r="T172" i="4" s="1"/>
  <c r="T171" i="4"/>
  <c r="S171" i="4"/>
  <c r="R171" i="4"/>
  <c r="S170" i="4"/>
  <c r="R170" i="4"/>
  <c r="T170" i="4" s="1"/>
  <c r="S169" i="4"/>
  <c r="R169" i="4"/>
  <c r="T169" i="4" s="1"/>
  <c r="S160" i="4"/>
  <c r="R160" i="4"/>
  <c r="T160" i="4" s="1"/>
  <c r="S154" i="4"/>
  <c r="R154" i="4"/>
  <c r="T154" i="4" s="1"/>
  <c r="R153" i="4"/>
  <c r="R152" i="4"/>
  <c r="R151" i="4"/>
  <c r="S143" i="4"/>
  <c r="S125" i="4"/>
  <c r="T125" i="4" s="1"/>
  <c r="R125" i="4"/>
  <c r="S124" i="4"/>
  <c r="R124" i="4"/>
  <c r="T124" i="4" s="1"/>
  <c r="R122" i="4"/>
  <c r="R121" i="4"/>
  <c r="R120" i="4"/>
  <c r="S116" i="4"/>
  <c r="S95" i="4"/>
  <c r="R95" i="4"/>
  <c r="T95" i="4" s="1"/>
  <c r="T94" i="4"/>
  <c r="S94" i="4"/>
  <c r="R94" i="4"/>
  <c r="R85" i="4"/>
  <c r="S84" i="4"/>
  <c r="R84" i="4"/>
  <c r="T84" i="4" s="1"/>
  <c r="S83" i="4"/>
  <c r="S80" i="4"/>
  <c r="S75" i="4"/>
  <c r="R75" i="4"/>
  <c r="T75" i="4" s="1"/>
  <c r="S74" i="4"/>
  <c r="R74" i="4"/>
  <c r="T74" i="4" s="1"/>
  <c r="R73" i="4"/>
  <c r="R72" i="4"/>
  <c r="R71" i="4"/>
  <c r="S64" i="4"/>
  <c r="R64" i="4"/>
  <c r="T64" i="4" s="1"/>
  <c r="S63" i="4"/>
  <c r="R63" i="4"/>
  <c r="T63" i="4" s="1"/>
  <c r="T62" i="4"/>
  <c r="S62" i="4"/>
  <c r="R62" i="4"/>
  <c r="S61" i="4"/>
  <c r="T61" i="4" s="1"/>
  <c r="R61" i="4"/>
  <c r="S60" i="4"/>
  <c r="R60" i="4"/>
  <c r="T60" i="4" s="1"/>
  <c r="T59" i="4"/>
  <c r="S59" i="4"/>
  <c r="R59" i="4"/>
  <c r="S58" i="4"/>
  <c r="R58" i="4"/>
  <c r="T58" i="4" s="1"/>
  <c r="S56" i="4"/>
  <c r="R56" i="4"/>
  <c r="T56" i="4" s="1"/>
  <c r="T54" i="4"/>
  <c r="S54" i="4"/>
  <c r="R54" i="4"/>
  <c r="S47" i="4"/>
  <c r="R47" i="4"/>
  <c r="T47" i="4" s="1"/>
  <c r="T46" i="4"/>
  <c r="S46" i="4"/>
  <c r="R46" i="4"/>
  <c r="S37" i="4"/>
  <c r="T37" i="4" s="1"/>
  <c r="R37" i="4"/>
  <c r="S36" i="4"/>
  <c r="R36" i="4"/>
  <c r="T36" i="4" s="1"/>
  <c r="T35" i="4"/>
  <c r="S35" i="4"/>
  <c r="R35" i="4"/>
  <c r="S34" i="4"/>
  <c r="R34" i="4"/>
  <c r="T34" i="4" s="1"/>
  <c r="S33" i="4"/>
  <c r="R33" i="4"/>
  <c r="T33" i="4" s="1"/>
  <c r="S32" i="4"/>
  <c r="R32" i="4"/>
  <c r="T32" i="4" s="1"/>
  <c r="S31" i="4"/>
  <c r="R31" i="4"/>
  <c r="T31" i="4" s="1"/>
  <c r="T30" i="4"/>
  <c r="S30" i="4"/>
  <c r="R30" i="4"/>
  <c r="T29" i="4"/>
  <c r="S29" i="4"/>
  <c r="R29" i="4"/>
  <c r="S28" i="4"/>
  <c r="R28" i="4"/>
  <c r="T28" i="4" s="1"/>
  <c r="T27" i="4"/>
  <c r="S27" i="4"/>
  <c r="R27" i="4"/>
  <c r="S26" i="4"/>
  <c r="R26" i="4"/>
  <c r="T26" i="4" s="1"/>
  <c r="S25" i="4"/>
  <c r="R25" i="4"/>
  <c r="T25" i="4" s="1"/>
  <c r="S24" i="4"/>
  <c r="R24" i="4"/>
  <c r="T24" i="4" s="1"/>
  <c r="S23" i="4"/>
  <c r="R23" i="4"/>
  <c r="T23" i="4" s="1"/>
  <c r="S22" i="4"/>
  <c r="T22" i="4" s="1"/>
  <c r="R22" i="4"/>
  <c r="S21" i="4"/>
  <c r="T21" i="4" s="1"/>
  <c r="R21" i="4"/>
  <c r="S20" i="4"/>
  <c r="R20" i="4"/>
  <c r="T20" i="4" s="1"/>
  <c r="T19" i="4"/>
  <c r="S19" i="4"/>
  <c r="R19" i="4"/>
  <c r="S18" i="4"/>
  <c r="R18" i="4"/>
  <c r="T18" i="4" s="1"/>
  <c r="S17" i="4"/>
  <c r="R17" i="4"/>
  <c r="T17" i="4" s="1"/>
  <c r="S16" i="4"/>
  <c r="R16" i="4"/>
  <c r="T16" i="4" s="1"/>
  <c r="S15" i="4"/>
  <c r="R15" i="4"/>
  <c r="T15" i="4" s="1"/>
  <c r="S14" i="4"/>
  <c r="T14" i="4" s="1"/>
  <c r="R14" i="4"/>
  <c r="S13" i="4"/>
  <c r="T13" i="4" s="1"/>
  <c r="R13" i="4"/>
  <c r="S12" i="4"/>
  <c r="R12" i="4"/>
  <c r="T12" i="4" s="1"/>
  <c r="T11" i="4"/>
  <c r="S11" i="4"/>
  <c r="R11" i="4"/>
  <c r="S10" i="4"/>
  <c r="R10" i="4"/>
  <c r="T10" i="4" s="1"/>
  <c r="S9" i="4"/>
  <c r="R9" i="4"/>
  <c r="T9" i="4" s="1"/>
  <c r="S8" i="4"/>
  <c r="R8" i="4"/>
  <c r="T8" i="4" s="1"/>
  <c r="S7" i="4"/>
  <c r="R7" i="4"/>
  <c r="T7" i="4" s="1"/>
  <c r="S5" i="4"/>
  <c r="R5" i="4"/>
  <c r="T5" i="4" s="1"/>
  <c r="P36" i="4"/>
  <c r="Q36" i="4" s="1"/>
  <c r="P35" i="4"/>
  <c r="Q35" i="4" s="1"/>
  <c r="F22" i="4"/>
  <c r="F6" i="4"/>
  <c r="R6" i="4" s="1"/>
  <c r="F188" i="4"/>
  <c r="F189" i="4"/>
  <c r="F190" i="4"/>
  <c r="F191" i="4"/>
  <c r="P193" i="4"/>
  <c r="Q193" i="4" s="1"/>
  <c r="O193" i="4"/>
  <c r="N193" i="4"/>
  <c r="M193" i="4"/>
  <c r="L193" i="4"/>
  <c r="F193" i="4"/>
  <c r="P192" i="4"/>
  <c r="Q192" i="4" s="1"/>
  <c r="O192" i="4"/>
  <c r="N192" i="4"/>
  <c r="M192" i="4"/>
  <c r="L192" i="4"/>
  <c r="F192" i="4"/>
  <c r="P191" i="4"/>
  <c r="Q191" i="4" s="1"/>
  <c r="O191" i="4"/>
  <c r="N191" i="4"/>
  <c r="M191" i="4"/>
  <c r="L191" i="4"/>
  <c r="P190" i="4"/>
  <c r="Q190" i="4" s="1"/>
  <c r="O190" i="4"/>
  <c r="N190" i="4"/>
  <c r="M190" i="4"/>
  <c r="L190" i="4"/>
  <c r="P189" i="4"/>
  <c r="Q189" i="4" s="1"/>
  <c r="O189" i="4"/>
  <c r="N189" i="4"/>
  <c r="M189" i="4"/>
  <c r="L189" i="4"/>
  <c r="P188" i="4"/>
  <c r="Q188" i="4" s="1"/>
  <c r="O188" i="4"/>
  <c r="N188" i="4"/>
  <c r="M188" i="4"/>
  <c r="L188" i="4"/>
  <c r="Q187" i="4"/>
  <c r="P187" i="4"/>
  <c r="O187" i="4"/>
  <c r="N187" i="4"/>
  <c r="M187" i="4"/>
  <c r="L187" i="4"/>
  <c r="F187" i="4"/>
  <c r="Q186" i="4"/>
  <c r="P186" i="4"/>
  <c r="O186" i="4"/>
  <c r="N186" i="4"/>
  <c r="M186" i="4"/>
  <c r="L186" i="4"/>
  <c r="F186" i="4"/>
  <c r="Q185" i="4"/>
  <c r="P185" i="4"/>
  <c r="O185" i="4"/>
  <c r="N185" i="4"/>
  <c r="M185" i="4"/>
  <c r="L185" i="4"/>
  <c r="F185" i="4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Q175" i="4"/>
  <c r="P175" i="4"/>
  <c r="O175" i="4"/>
  <c r="N175" i="4"/>
  <c r="M175" i="4"/>
  <c r="L175" i="4"/>
  <c r="F175" i="4"/>
  <c r="Q174" i="4"/>
  <c r="P174" i="4"/>
  <c r="O174" i="4"/>
  <c r="N174" i="4"/>
  <c r="M174" i="4"/>
  <c r="L174" i="4"/>
  <c r="F174" i="4"/>
  <c r="Q173" i="4"/>
  <c r="P173" i="4"/>
  <c r="O173" i="4"/>
  <c r="N173" i="4"/>
  <c r="M173" i="4"/>
  <c r="L173" i="4"/>
  <c r="F173" i="4"/>
  <c r="Q172" i="4"/>
  <c r="P172" i="4"/>
  <c r="O172" i="4"/>
  <c r="N172" i="4"/>
  <c r="M172" i="4"/>
  <c r="L172" i="4"/>
  <c r="F172" i="4"/>
  <c r="Q171" i="4"/>
  <c r="P171" i="4"/>
  <c r="O171" i="4"/>
  <c r="N171" i="4"/>
  <c r="M171" i="4"/>
  <c r="L171" i="4"/>
  <c r="F171" i="4"/>
  <c r="Q163" i="4"/>
  <c r="S163" i="4" s="1"/>
  <c r="P163" i="4"/>
  <c r="O163" i="4"/>
  <c r="N163" i="4"/>
  <c r="M163" i="4"/>
  <c r="L163" i="4"/>
  <c r="F163" i="4"/>
  <c r="R163" i="4" s="1"/>
  <c r="T163" i="4" s="1"/>
  <c r="Q162" i="4"/>
  <c r="S162" i="4" s="1"/>
  <c r="P162" i="4"/>
  <c r="O162" i="4"/>
  <c r="N162" i="4"/>
  <c r="M162" i="4"/>
  <c r="L162" i="4"/>
  <c r="F162" i="4"/>
  <c r="R162" i="4" s="1"/>
  <c r="T162" i="4" s="1"/>
  <c r="Q161" i="4"/>
  <c r="S161" i="4" s="1"/>
  <c r="P161" i="4"/>
  <c r="O161" i="4"/>
  <c r="N161" i="4"/>
  <c r="M161" i="4"/>
  <c r="L161" i="4"/>
  <c r="F161" i="4"/>
  <c r="R161" i="4" s="1"/>
  <c r="Q160" i="4"/>
  <c r="P160" i="4"/>
  <c r="O160" i="4"/>
  <c r="N160" i="4"/>
  <c r="M160" i="4"/>
  <c r="L160" i="4"/>
  <c r="F160" i="4"/>
  <c r="Q159" i="4"/>
  <c r="S159" i="4" s="1"/>
  <c r="P159" i="4"/>
  <c r="O159" i="4"/>
  <c r="N159" i="4"/>
  <c r="M159" i="4"/>
  <c r="L159" i="4"/>
  <c r="F159" i="4"/>
  <c r="R159" i="4" s="1"/>
  <c r="T159" i="4" s="1"/>
  <c r="Q158" i="4"/>
  <c r="S158" i="4" s="1"/>
  <c r="P158" i="4"/>
  <c r="O158" i="4"/>
  <c r="N158" i="4"/>
  <c r="M158" i="4"/>
  <c r="L158" i="4"/>
  <c r="F158" i="4"/>
  <c r="R158" i="4" s="1"/>
  <c r="Q144" i="4"/>
  <c r="S144" i="4" s="1"/>
  <c r="P144" i="4"/>
  <c r="O144" i="4"/>
  <c r="N144" i="4"/>
  <c r="M144" i="4"/>
  <c r="L144" i="4"/>
  <c r="F144" i="4"/>
  <c r="R144" i="4" s="1"/>
  <c r="T144" i="4" s="1"/>
  <c r="Q143" i="4"/>
  <c r="P143" i="4"/>
  <c r="O143" i="4"/>
  <c r="N143" i="4"/>
  <c r="M143" i="4"/>
  <c r="L143" i="4"/>
  <c r="F143" i="4"/>
  <c r="R143" i="4" s="1"/>
  <c r="T143" i="4" s="1"/>
  <c r="P142" i="4"/>
  <c r="Q142" i="4" s="1"/>
  <c r="S142" i="4" s="1"/>
  <c r="O142" i="4"/>
  <c r="N142" i="4"/>
  <c r="M142" i="4"/>
  <c r="L142" i="4"/>
  <c r="F142" i="4"/>
  <c r="R142" i="4" s="1"/>
  <c r="P141" i="4"/>
  <c r="Q141" i="4" s="1"/>
  <c r="S141" i="4" s="1"/>
  <c r="O141" i="4"/>
  <c r="N141" i="4"/>
  <c r="M141" i="4"/>
  <c r="L141" i="4"/>
  <c r="F141" i="4"/>
  <c r="R141" i="4" s="1"/>
  <c r="P140" i="4"/>
  <c r="Q140" i="4" s="1"/>
  <c r="S140" i="4" s="1"/>
  <c r="O140" i="4"/>
  <c r="N140" i="4"/>
  <c r="M140" i="4"/>
  <c r="L140" i="4"/>
  <c r="F140" i="4"/>
  <c r="R140" i="4" s="1"/>
  <c r="Q139" i="4"/>
  <c r="S139" i="4" s="1"/>
  <c r="P139" i="4"/>
  <c r="O139" i="4"/>
  <c r="N139" i="4"/>
  <c r="M139" i="4"/>
  <c r="L139" i="4"/>
  <c r="F139" i="4"/>
  <c r="R139" i="4" s="1"/>
  <c r="T139" i="4" s="1"/>
  <c r="P138" i="4"/>
  <c r="Q138" i="4" s="1"/>
  <c r="S138" i="4" s="1"/>
  <c r="O138" i="4"/>
  <c r="N138" i="4"/>
  <c r="M138" i="4"/>
  <c r="L138" i="4"/>
  <c r="F138" i="4"/>
  <c r="R138" i="4" s="1"/>
  <c r="P137" i="4"/>
  <c r="Q137" i="4" s="1"/>
  <c r="S137" i="4" s="1"/>
  <c r="O137" i="4"/>
  <c r="N137" i="4"/>
  <c r="M137" i="4"/>
  <c r="L137" i="4"/>
  <c r="F137" i="4"/>
  <c r="R137" i="4" s="1"/>
  <c r="P136" i="4"/>
  <c r="Q136" i="4" s="1"/>
  <c r="S136" i="4" s="1"/>
  <c r="O136" i="4"/>
  <c r="N136" i="4"/>
  <c r="M136" i="4"/>
  <c r="L136" i="4"/>
  <c r="F136" i="4"/>
  <c r="R136" i="4" s="1"/>
  <c r="Q135" i="4"/>
  <c r="S135" i="4" s="1"/>
  <c r="P135" i="4"/>
  <c r="O135" i="4"/>
  <c r="N135" i="4"/>
  <c r="M135" i="4"/>
  <c r="L135" i="4"/>
  <c r="F135" i="4"/>
  <c r="R135" i="4" s="1"/>
  <c r="T135" i="4" s="1"/>
  <c r="P134" i="4"/>
  <c r="Q134" i="4" s="1"/>
  <c r="S134" i="4" s="1"/>
  <c r="O134" i="4"/>
  <c r="N134" i="4"/>
  <c r="M134" i="4"/>
  <c r="L134" i="4"/>
  <c r="F134" i="4"/>
  <c r="R134" i="4" s="1"/>
  <c r="Q133" i="4"/>
  <c r="S133" i="4" s="1"/>
  <c r="T133" i="4" s="1"/>
  <c r="P133" i="4"/>
  <c r="O133" i="4"/>
  <c r="N133" i="4"/>
  <c r="M133" i="4"/>
  <c r="L133" i="4"/>
  <c r="F133" i="4"/>
  <c r="R133" i="4" s="1"/>
  <c r="P132" i="4"/>
  <c r="Q132" i="4" s="1"/>
  <c r="S132" i="4" s="1"/>
  <c r="O132" i="4"/>
  <c r="N132" i="4"/>
  <c r="M132" i="4"/>
  <c r="L132" i="4"/>
  <c r="F132" i="4"/>
  <c r="R132" i="4" s="1"/>
  <c r="P131" i="4"/>
  <c r="Q131" i="4" s="1"/>
  <c r="S131" i="4" s="1"/>
  <c r="O131" i="4"/>
  <c r="N131" i="4"/>
  <c r="M131" i="4"/>
  <c r="L131" i="4"/>
  <c r="F131" i="4"/>
  <c r="R131" i="4" s="1"/>
  <c r="P130" i="4"/>
  <c r="Q130" i="4" s="1"/>
  <c r="S130" i="4" s="1"/>
  <c r="O130" i="4"/>
  <c r="N130" i="4"/>
  <c r="M130" i="4"/>
  <c r="L130" i="4"/>
  <c r="F130" i="4"/>
  <c r="R130" i="4" s="1"/>
  <c r="Q129" i="4"/>
  <c r="S129" i="4" s="1"/>
  <c r="P129" i="4"/>
  <c r="O129" i="4"/>
  <c r="N129" i="4"/>
  <c r="M129" i="4"/>
  <c r="L129" i="4"/>
  <c r="F129" i="4"/>
  <c r="R129" i="4" s="1"/>
  <c r="P128" i="4"/>
  <c r="Q128" i="4" s="1"/>
  <c r="S128" i="4" s="1"/>
  <c r="O128" i="4"/>
  <c r="N128" i="4"/>
  <c r="M128" i="4"/>
  <c r="L128" i="4"/>
  <c r="F128" i="4"/>
  <c r="R128" i="4" s="1"/>
  <c r="Q116" i="4"/>
  <c r="P116" i="4"/>
  <c r="O116" i="4"/>
  <c r="N116" i="4"/>
  <c r="M116" i="4"/>
  <c r="L116" i="4"/>
  <c r="F116" i="4"/>
  <c r="R116" i="4" s="1"/>
  <c r="T116" i="4" s="1"/>
  <c r="Q115" i="4"/>
  <c r="S115" i="4" s="1"/>
  <c r="P115" i="4"/>
  <c r="O115" i="4"/>
  <c r="N115" i="4"/>
  <c r="M115" i="4"/>
  <c r="L115" i="4"/>
  <c r="F115" i="4"/>
  <c r="R115" i="4" s="1"/>
  <c r="T115" i="4" s="1"/>
  <c r="Q114" i="4"/>
  <c r="S114" i="4" s="1"/>
  <c r="P114" i="4"/>
  <c r="O114" i="4"/>
  <c r="N114" i="4"/>
  <c r="M114" i="4"/>
  <c r="L114" i="4"/>
  <c r="F114" i="4"/>
  <c r="R114" i="4" s="1"/>
  <c r="Q113" i="4"/>
  <c r="S113" i="4" s="1"/>
  <c r="P113" i="4"/>
  <c r="O113" i="4"/>
  <c r="N113" i="4"/>
  <c r="M113" i="4"/>
  <c r="L113" i="4"/>
  <c r="F113" i="4"/>
  <c r="R113" i="4" s="1"/>
  <c r="Q112" i="4"/>
  <c r="S112" i="4" s="1"/>
  <c r="P112" i="4"/>
  <c r="O112" i="4"/>
  <c r="N112" i="4"/>
  <c r="M112" i="4"/>
  <c r="L112" i="4"/>
  <c r="F112" i="4"/>
  <c r="R112" i="4" s="1"/>
  <c r="Q111" i="4"/>
  <c r="S111" i="4" s="1"/>
  <c r="P111" i="4"/>
  <c r="O111" i="4"/>
  <c r="N111" i="4"/>
  <c r="M111" i="4"/>
  <c r="L111" i="4"/>
  <c r="F111" i="4"/>
  <c r="R111" i="4" s="1"/>
  <c r="Q110" i="4"/>
  <c r="S110" i="4" s="1"/>
  <c r="P110" i="4"/>
  <c r="O110" i="4"/>
  <c r="N110" i="4"/>
  <c r="M110" i="4"/>
  <c r="L110" i="4"/>
  <c r="F110" i="4"/>
  <c r="R110" i="4" s="1"/>
  <c r="T110" i="4" s="1"/>
  <c r="Q109" i="4"/>
  <c r="S109" i="4" s="1"/>
  <c r="T109" i="4" s="1"/>
  <c r="P109" i="4"/>
  <c r="O109" i="4"/>
  <c r="N109" i="4"/>
  <c r="M109" i="4"/>
  <c r="L109" i="4"/>
  <c r="F109" i="4"/>
  <c r="R109" i="4" s="1"/>
  <c r="Q108" i="4"/>
  <c r="S108" i="4" s="1"/>
  <c r="P108" i="4"/>
  <c r="O108" i="4"/>
  <c r="N108" i="4"/>
  <c r="M108" i="4"/>
  <c r="L108" i="4"/>
  <c r="F108" i="4"/>
  <c r="R108" i="4" s="1"/>
  <c r="T108" i="4" s="1"/>
  <c r="Q107" i="4"/>
  <c r="S107" i="4" s="1"/>
  <c r="P107" i="4"/>
  <c r="O107" i="4"/>
  <c r="N107" i="4"/>
  <c r="M107" i="4"/>
  <c r="L107" i="4"/>
  <c r="F107" i="4"/>
  <c r="R107" i="4" s="1"/>
  <c r="T107" i="4" s="1"/>
  <c r="P106" i="4"/>
  <c r="Q106" i="4" s="1"/>
  <c r="S106" i="4" s="1"/>
  <c r="O106" i="4"/>
  <c r="N106" i="4"/>
  <c r="M106" i="4"/>
  <c r="L106" i="4"/>
  <c r="F106" i="4"/>
  <c r="R106" i="4" s="1"/>
  <c r="P105" i="4"/>
  <c r="Q105" i="4" s="1"/>
  <c r="S105" i="4" s="1"/>
  <c r="O105" i="4"/>
  <c r="N105" i="4"/>
  <c r="M105" i="4"/>
  <c r="L105" i="4"/>
  <c r="F105" i="4"/>
  <c r="R105" i="4" s="1"/>
  <c r="P104" i="4"/>
  <c r="Q104" i="4" s="1"/>
  <c r="S104" i="4" s="1"/>
  <c r="O104" i="4"/>
  <c r="N104" i="4"/>
  <c r="M104" i="4"/>
  <c r="L104" i="4"/>
  <c r="F104" i="4"/>
  <c r="R104" i="4" s="1"/>
  <c r="P103" i="4"/>
  <c r="Q103" i="4" s="1"/>
  <c r="S103" i="4" s="1"/>
  <c r="O103" i="4"/>
  <c r="N103" i="4"/>
  <c r="M103" i="4"/>
  <c r="L103" i="4"/>
  <c r="F103" i="4"/>
  <c r="R103" i="4" s="1"/>
  <c r="Q102" i="4"/>
  <c r="S102" i="4" s="1"/>
  <c r="P102" i="4"/>
  <c r="O102" i="4"/>
  <c r="N102" i="4"/>
  <c r="M102" i="4"/>
  <c r="L102" i="4"/>
  <c r="F102" i="4"/>
  <c r="R102" i="4" s="1"/>
  <c r="T102" i="4" s="1"/>
  <c r="P101" i="4"/>
  <c r="Q101" i="4" s="1"/>
  <c r="S101" i="4" s="1"/>
  <c r="O101" i="4"/>
  <c r="N101" i="4"/>
  <c r="M101" i="4"/>
  <c r="L101" i="4"/>
  <c r="F101" i="4"/>
  <c r="R101" i="4" s="1"/>
  <c r="P100" i="4"/>
  <c r="Q100" i="4" s="1"/>
  <c r="S100" i="4" s="1"/>
  <c r="O100" i="4"/>
  <c r="N100" i="4"/>
  <c r="M100" i="4"/>
  <c r="L100" i="4"/>
  <c r="F100" i="4"/>
  <c r="R100" i="4" s="1"/>
  <c r="P99" i="4"/>
  <c r="Q99" i="4" s="1"/>
  <c r="S99" i="4" s="1"/>
  <c r="O99" i="4"/>
  <c r="N99" i="4"/>
  <c r="M99" i="4"/>
  <c r="L99" i="4"/>
  <c r="F99" i="4"/>
  <c r="R99" i="4" s="1"/>
  <c r="Q86" i="4"/>
  <c r="S86" i="4" s="1"/>
  <c r="P86" i="4"/>
  <c r="O86" i="4"/>
  <c r="N86" i="4"/>
  <c r="M86" i="4"/>
  <c r="L86" i="4"/>
  <c r="F86" i="4"/>
  <c r="R86" i="4" s="1"/>
  <c r="Q85" i="4"/>
  <c r="S85" i="4" s="1"/>
  <c r="T85" i="4" s="1"/>
  <c r="P85" i="4"/>
  <c r="O85" i="4"/>
  <c r="N85" i="4"/>
  <c r="M85" i="4"/>
  <c r="L85" i="4"/>
  <c r="F85" i="4"/>
  <c r="Q84" i="4"/>
  <c r="P84" i="4"/>
  <c r="O84" i="4"/>
  <c r="N84" i="4"/>
  <c r="M84" i="4"/>
  <c r="L84" i="4"/>
  <c r="F84" i="4"/>
  <c r="Q83" i="4"/>
  <c r="P83" i="4"/>
  <c r="O83" i="4"/>
  <c r="N83" i="4"/>
  <c r="M83" i="4"/>
  <c r="L83" i="4"/>
  <c r="F83" i="4"/>
  <c r="R83" i="4" s="1"/>
  <c r="T83" i="4" s="1"/>
  <c r="Q82" i="4"/>
  <c r="S82" i="4" s="1"/>
  <c r="P82" i="4"/>
  <c r="O82" i="4"/>
  <c r="N82" i="4"/>
  <c r="M82" i="4"/>
  <c r="L82" i="4"/>
  <c r="F82" i="4"/>
  <c r="R82" i="4" s="1"/>
  <c r="T82" i="4" s="1"/>
  <c r="Q81" i="4"/>
  <c r="S81" i="4" s="1"/>
  <c r="P81" i="4"/>
  <c r="O81" i="4"/>
  <c r="N81" i="4"/>
  <c r="M81" i="4"/>
  <c r="L81" i="4"/>
  <c r="F81" i="4"/>
  <c r="R81" i="4" s="1"/>
  <c r="Q80" i="4"/>
  <c r="P80" i="4"/>
  <c r="O80" i="4"/>
  <c r="N80" i="4"/>
  <c r="M80" i="4"/>
  <c r="L80" i="4"/>
  <c r="F80" i="4"/>
  <c r="R80" i="4" s="1"/>
  <c r="T80" i="4" s="1"/>
  <c r="P79" i="4"/>
  <c r="Q79" i="4" s="1"/>
  <c r="S79" i="4" s="1"/>
  <c r="O79" i="4"/>
  <c r="N79" i="4"/>
  <c r="M79" i="4"/>
  <c r="L79" i="4"/>
  <c r="F79" i="4"/>
  <c r="R79" i="4" s="1"/>
  <c r="P78" i="4"/>
  <c r="Q78" i="4" s="1"/>
  <c r="S78" i="4" s="1"/>
  <c r="O78" i="4"/>
  <c r="N78" i="4"/>
  <c r="M78" i="4"/>
  <c r="L78" i="4"/>
  <c r="F78" i="4"/>
  <c r="R78" i="4" s="1"/>
  <c r="Q64" i="4"/>
  <c r="P64" i="4"/>
  <c r="O64" i="4"/>
  <c r="N64" i="4"/>
  <c r="M64" i="4"/>
  <c r="L64" i="4"/>
  <c r="F64" i="4"/>
  <c r="Q63" i="4"/>
  <c r="P63" i="4"/>
  <c r="O63" i="4"/>
  <c r="N63" i="4"/>
  <c r="M63" i="4"/>
  <c r="L63" i="4"/>
  <c r="F63" i="4"/>
  <c r="Q62" i="4"/>
  <c r="P62" i="4"/>
  <c r="O62" i="4"/>
  <c r="N62" i="4"/>
  <c r="M62" i="4"/>
  <c r="L62" i="4"/>
  <c r="F62" i="4"/>
  <c r="Q61" i="4"/>
  <c r="P61" i="4"/>
  <c r="O61" i="4"/>
  <c r="N61" i="4"/>
  <c r="M61" i="4"/>
  <c r="L61" i="4"/>
  <c r="F61" i="4"/>
  <c r="Q60" i="4"/>
  <c r="P60" i="4"/>
  <c r="O60" i="4"/>
  <c r="N60" i="4"/>
  <c r="M60" i="4"/>
  <c r="L60" i="4"/>
  <c r="F60" i="4"/>
  <c r="Q59" i="4"/>
  <c r="P59" i="4"/>
  <c r="O59" i="4"/>
  <c r="N59" i="4"/>
  <c r="M59" i="4"/>
  <c r="L59" i="4"/>
  <c r="F59" i="4"/>
  <c r="Q58" i="4"/>
  <c r="P58" i="4"/>
  <c r="O58" i="4"/>
  <c r="N58" i="4"/>
  <c r="M58" i="4"/>
  <c r="L58" i="4"/>
  <c r="F58" i="4"/>
  <c r="P57" i="4"/>
  <c r="Q57" i="4" s="1"/>
  <c r="S57" i="4" s="1"/>
  <c r="O57" i="4"/>
  <c r="N57" i="4"/>
  <c r="M57" i="4"/>
  <c r="L57" i="4"/>
  <c r="F57" i="4"/>
  <c r="R57" i="4" s="1"/>
  <c r="Q56" i="4"/>
  <c r="P56" i="4"/>
  <c r="O56" i="4"/>
  <c r="N56" i="4"/>
  <c r="M56" i="4"/>
  <c r="L56" i="4"/>
  <c r="F56" i="4"/>
  <c r="P55" i="4"/>
  <c r="Q55" i="4" s="1"/>
  <c r="S55" i="4" s="1"/>
  <c r="O55" i="4"/>
  <c r="N55" i="4"/>
  <c r="M55" i="4"/>
  <c r="L55" i="4"/>
  <c r="F55" i="4"/>
  <c r="R55" i="4" s="1"/>
  <c r="Q54" i="4"/>
  <c r="P54" i="4"/>
  <c r="O54" i="4"/>
  <c r="N54" i="4"/>
  <c r="M54" i="4"/>
  <c r="L54" i="4"/>
  <c r="F54" i="4"/>
  <c r="P53" i="4"/>
  <c r="Q53" i="4" s="1"/>
  <c r="S53" i="4" s="1"/>
  <c r="O53" i="4"/>
  <c r="N53" i="4"/>
  <c r="M53" i="4"/>
  <c r="L53" i="4"/>
  <c r="F53" i="4"/>
  <c r="R53" i="4" s="1"/>
  <c r="P52" i="4"/>
  <c r="Q52" i="4" s="1"/>
  <c r="S52" i="4" s="1"/>
  <c r="O52" i="4"/>
  <c r="N52" i="4"/>
  <c r="M52" i="4"/>
  <c r="L52" i="4"/>
  <c r="F52" i="4"/>
  <c r="R52" i="4" s="1"/>
  <c r="Q51" i="4"/>
  <c r="S51" i="4" s="1"/>
  <c r="P51" i="4"/>
  <c r="O51" i="4"/>
  <c r="N51" i="4"/>
  <c r="M51" i="4"/>
  <c r="L51" i="4"/>
  <c r="F51" i="4"/>
  <c r="R51" i="4" s="1"/>
  <c r="P50" i="4"/>
  <c r="Q50" i="4" s="1"/>
  <c r="S50" i="4" s="1"/>
  <c r="O50" i="4"/>
  <c r="N50" i="4"/>
  <c r="M50" i="4"/>
  <c r="L50" i="4"/>
  <c r="F50" i="4"/>
  <c r="R50" i="4" s="1"/>
  <c r="P49" i="4"/>
  <c r="Q49" i="4" s="1"/>
  <c r="S49" i="4" s="1"/>
  <c r="O49" i="4"/>
  <c r="N49" i="4"/>
  <c r="M49" i="4"/>
  <c r="L49" i="4"/>
  <c r="F49" i="4"/>
  <c r="R49" i="4" s="1"/>
  <c r="Q48" i="4"/>
  <c r="S48" i="4" s="1"/>
  <c r="P48" i="4"/>
  <c r="O48" i="4"/>
  <c r="N48" i="4"/>
  <c r="M48" i="4"/>
  <c r="L48" i="4"/>
  <c r="F48" i="4"/>
  <c r="R48" i="4" s="1"/>
  <c r="Q47" i="4"/>
  <c r="P47" i="4"/>
  <c r="O47" i="4"/>
  <c r="N47" i="4"/>
  <c r="M47" i="4"/>
  <c r="L47" i="4"/>
  <c r="F47" i="4"/>
  <c r="Q46" i="4"/>
  <c r="P46" i="4"/>
  <c r="O46" i="4"/>
  <c r="N46" i="4"/>
  <c r="M46" i="4"/>
  <c r="L46" i="4"/>
  <c r="F46" i="4"/>
  <c r="P45" i="4"/>
  <c r="Q45" i="4" s="1"/>
  <c r="S45" i="4" s="1"/>
  <c r="O45" i="4"/>
  <c r="N45" i="4"/>
  <c r="M45" i="4"/>
  <c r="L45" i="4"/>
  <c r="F45" i="4"/>
  <c r="R45" i="4" s="1"/>
  <c r="P44" i="4"/>
  <c r="Q44" i="4" s="1"/>
  <c r="S44" i="4" s="1"/>
  <c r="O44" i="4"/>
  <c r="N44" i="4"/>
  <c r="M44" i="4"/>
  <c r="L44" i="4"/>
  <c r="F44" i="4"/>
  <c r="R44" i="4" s="1"/>
  <c r="Q43" i="4"/>
  <c r="S43" i="4" s="1"/>
  <c r="P43" i="4"/>
  <c r="O43" i="4"/>
  <c r="N43" i="4"/>
  <c r="M43" i="4"/>
  <c r="L43" i="4"/>
  <c r="F43" i="4"/>
  <c r="R43" i="4" s="1"/>
  <c r="P42" i="4"/>
  <c r="Q42" i="4" s="1"/>
  <c r="S42" i="4" s="1"/>
  <c r="O42" i="4"/>
  <c r="N42" i="4"/>
  <c r="M42" i="4"/>
  <c r="L42" i="4"/>
  <c r="F42" i="4"/>
  <c r="R42" i="4" s="1"/>
  <c r="Q41" i="4"/>
  <c r="S41" i="4" s="1"/>
  <c r="P41" i="4"/>
  <c r="O41" i="4"/>
  <c r="N41" i="4"/>
  <c r="M41" i="4"/>
  <c r="L41" i="4"/>
  <c r="F41" i="4"/>
  <c r="R41" i="4" s="1"/>
  <c r="P40" i="4"/>
  <c r="Q40" i="4" s="1"/>
  <c r="S40" i="4" s="1"/>
  <c r="O40" i="4"/>
  <c r="N40" i="4"/>
  <c r="M40" i="4"/>
  <c r="L40" i="4"/>
  <c r="F40" i="4"/>
  <c r="R40" i="4" s="1"/>
  <c r="P39" i="4"/>
  <c r="Q39" i="4" s="1"/>
  <c r="S39" i="4" s="1"/>
  <c r="O39" i="4"/>
  <c r="N39" i="4"/>
  <c r="M39" i="4"/>
  <c r="L39" i="4"/>
  <c r="F39" i="4"/>
  <c r="R39" i="4" s="1"/>
  <c r="P38" i="4"/>
  <c r="Q38" i="4" s="1"/>
  <c r="S38" i="4" s="1"/>
  <c r="O38" i="4"/>
  <c r="N38" i="4"/>
  <c r="M38" i="4"/>
  <c r="L38" i="4"/>
  <c r="F38" i="4"/>
  <c r="R38" i="4" s="1"/>
  <c r="P19" i="4"/>
  <c r="Q19" i="4" s="1"/>
  <c r="O19" i="4"/>
  <c r="N19" i="4"/>
  <c r="M19" i="4"/>
  <c r="L19" i="4"/>
  <c r="F19" i="4"/>
  <c r="P18" i="4"/>
  <c r="Q18" i="4" s="1"/>
  <c r="O18" i="4"/>
  <c r="N18" i="4"/>
  <c r="M18" i="4"/>
  <c r="L18" i="4"/>
  <c r="F18" i="4"/>
  <c r="P17" i="4"/>
  <c r="Q17" i="4" s="1"/>
  <c r="O17" i="4"/>
  <c r="N17" i="4"/>
  <c r="M17" i="4"/>
  <c r="L17" i="4"/>
  <c r="F17" i="4"/>
  <c r="Q16" i="4"/>
  <c r="P16" i="4"/>
  <c r="O16" i="4"/>
  <c r="N16" i="4"/>
  <c r="M16" i="4"/>
  <c r="L16" i="4"/>
  <c r="F16" i="4"/>
  <c r="P15" i="4"/>
  <c r="Q15" i="4" s="1"/>
  <c r="O15" i="4"/>
  <c r="N15" i="4"/>
  <c r="M15" i="4"/>
  <c r="L15" i="4"/>
  <c r="F15" i="4"/>
  <c r="P14" i="4"/>
  <c r="Q14" i="4" s="1"/>
  <c r="O14" i="4"/>
  <c r="N14" i="4"/>
  <c r="M14" i="4"/>
  <c r="L14" i="4"/>
  <c r="F14" i="4"/>
  <c r="P13" i="4"/>
  <c r="Q13" i="4" s="1"/>
  <c r="O13" i="4"/>
  <c r="N13" i="4"/>
  <c r="M13" i="4"/>
  <c r="L13" i="4"/>
  <c r="F13" i="4"/>
  <c r="Q25" i="4"/>
  <c r="P25" i="4"/>
  <c r="O25" i="4"/>
  <c r="N25" i="4"/>
  <c r="M25" i="4"/>
  <c r="L25" i="4"/>
  <c r="F25" i="4"/>
  <c r="Q24" i="4"/>
  <c r="P24" i="4"/>
  <c r="O24" i="4"/>
  <c r="N24" i="4"/>
  <c r="M24" i="4"/>
  <c r="L24" i="4"/>
  <c r="F24" i="4"/>
  <c r="Q23" i="4"/>
  <c r="P23" i="4"/>
  <c r="O23" i="4"/>
  <c r="N23" i="4"/>
  <c r="M23" i="4"/>
  <c r="L23" i="4"/>
  <c r="F23" i="4"/>
  <c r="P22" i="4"/>
  <c r="Q22" i="4" s="1"/>
  <c r="O22" i="4"/>
  <c r="N22" i="4"/>
  <c r="M22" i="4"/>
  <c r="L22" i="4"/>
  <c r="P21" i="4"/>
  <c r="Q21" i="4" s="1"/>
  <c r="O21" i="4"/>
  <c r="N21" i="4"/>
  <c r="M21" i="4"/>
  <c r="L21" i="4"/>
  <c r="F21" i="4"/>
  <c r="P20" i="4"/>
  <c r="Q20" i="4" s="1"/>
  <c r="O20" i="4"/>
  <c r="N20" i="4"/>
  <c r="M20" i="4"/>
  <c r="L20" i="4"/>
  <c r="F20" i="4"/>
  <c r="P12" i="4"/>
  <c r="Q12" i="4" s="1"/>
  <c r="O12" i="4"/>
  <c r="N12" i="4"/>
  <c r="M12" i="4"/>
  <c r="L12" i="4"/>
  <c r="F12" i="4"/>
  <c r="Q11" i="4"/>
  <c r="P11" i="4"/>
  <c r="O11" i="4"/>
  <c r="N11" i="4"/>
  <c r="M11" i="4"/>
  <c r="L11" i="4"/>
  <c r="F11" i="4"/>
  <c r="P76" i="4"/>
  <c r="P75" i="4"/>
  <c r="P74" i="4"/>
  <c r="E12" i="5"/>
  <c r="A11" i="10" s="1"/>
  <c r="E17" i="5"/>
  <c r="E16" i="5"/>
  <c r="E15" i="5"/>
  <c r="E14" i="5"/>
  <c r="E13" i="5"/>
  <c r="E11" i="5"/>
  <c r="A10" i="10" s="1"/>
  <c r="E10" i="5"/>
  <c r="A9" i="10" s="1"/>
  <c r="E9" i="5"/>
  <c r="A8" i="10" s="1"/>
  <c r="E8" i="5"/>
  <c r="A7" i="10" s="1"/>
  <c r="E3" i="5"/>
  <c r="E4" i="5"/>
  <c r="A3" i="10" s="1"/>
  <c r="E5" i="5"/>
  <c r="A4" i="10" s="1"/>
  <c r="E6" i="5"/>
  <c r="A5" i="10" s="1"/>
  <c r="E7" i="5"/>
  <c r="A6" i="10" s="1"/>
  <c r="Y18" i="4"/>
  <c r="T81" i="4" l="1"/>
  <c r="T57" i="4"/>
  <c r="T99" i="4"/>
  <c r="T79" i="4"/>
  <c r="T131" i="4"/>
  <c r="T55" i="4"/>
  <c r="T142" i="4"/>
  <c r="T158" i="4"/>
  <c r="T161" i="4"/>
  <c r="T141" i="4"/>
  <c r="T128" i="4"/>
  <c r="T136" i="4"/>
  <c r="T134" i="4"/>
  <c r="T129" i="4"/>
  <c r="T132" i="4"/>
  <c r="T140" i="4"/>
  <c r="T130" i="4"/>
  <c r="T138" i="4"/>
  <c r="T137" i="4"/>
  <c r="T103" i="4"/>
  <c r="T100" i="4"/>
  <c r="T101" i="4"/>
  <c r="T71" i="4"/>
  <c r="T70" i="4"/>
  <c r="T106" i="4"/>
  <c r="T114" i="4"/>
  <c r="T105" i="4"/>
  <c r="T113" i="4"/>
  <c r="T104" i="4"/>
  <c r="T112" i="4"/>
  <c r="T111" i="4"/>
  <c r="T86" i="4"/>
  <c r="T78" i="4"/>
  <c r="T72" i="4"/>
  <c r="T73" i="4"/>
  <c r="T43" i="4"/>
  <c r="T50" i="4"/>
  <c r="T52" i="4"/>
  <c r="T51" i="4"/>
  <c r="T53" i="4"/>
  <c r="T44" i="4"/>
  <c r="T49" i="4"/>
  <c r="T48" i="4"/>
  <c r="T45" i="4"/>
  <c r="T42" i="4"/>
  <c r="T41" i="4"/>
  <c r="T40" i="4"/>
  <c r="T39" i="4"/>
  <c r="T38" i="4"/>
  <c r="F9" i="4"/>
  <c r="L5" i="4" l="1"/>
  <c r="L6" i="4"/>
  <c r="L7" i="4"/>
  <c r="L8" i="4"/>
  <c r="L9" i="4"/>
  <c r="L10" i="4"/>
  <c r="L26" i="4"/>
  <c r="L27" i="4"/>
  <c r="L28" i="4"/>
  <c r="L29" i="4"/>
  <c r="L33" i="4"/>
  <c r="L34" i="4"/>
  <c r="L35" i="4"/>
  <c r="L36" i="4"/>
  <c r="L37" i="4"/>
  <c r="L65" i="4"/>
  <c r="L66" i="4"/>
  <c r="L67" i="4"/>
  <c r="L68" i="4"/>
  <c r="L69" i="4"/>
  <c r="L76" i="4"/>
  <c r="L77" i="4"/>
  <c r="L87" i="4"/>
  <c r="L88" i="4"/>
  <c r="L89" i="4"/>
  <c r="L90" i="4"/>
  <c r="L93" i="4"/>
  <c r="L95" i="4"/>
  <c r="L96" i="4"/>
  <c r="L97" i="4"/>
  <c r="L98" i="4"/>
  <c r="L117" i="4"/>
  <c r="L118" i="4"/>
  <c r="L119" i="4"/>
  <c r="L123" i="4"/>
  <c r="L124" i="4"/>
  <c r="L125" i="4"/>
  <c r="L126" i="4"/>
  <c r="L127" i="4"/>
  <c r="L145" i="4"/>
  <c r="L146" i="4"/>
  <c r="L147" i="4"/>
  <c r="L148" i="4"/>
  <c r="L149" i="4"/>
  <c r="L150" i="4"/>
  <c r="L154" i="4"/>
  <c r="L155" i="4"/>
  <c r="L156" i="4"/>
  <c r="L157" i="4"/>
  <c r="L164" i="4"/>
  <c r="L165" i="4"/>
  <c r="L166" i="4"/>
  <c r="L167" i="4"/>
  <c r="L168" i="4"/>
  <c r="L169" i="4"/>
  <c r="L170" i="4"/>
  <c r="L176" i="4"/>
  <c r="L177" i="4"/>
  <c r="L178" i="4"/>
  <c r="L179" i="4"/>
  <c r="L180" i="4"/>
  <c r="L181" i="4"/>
  <c r="L182" i="4"/>
  <c r="L183" i="4"/>
  <c r="L184" i="4"/>
  <c r="Q184" i="4"/>
  <c r="P184" i="4"/>
  <c r="Q183" i="4"/>
  <c r="P183" i="4"/>
  <c r="Q182" i="4"/>
  <c r="P182" i="4"/>
  <c r="Q181" i="4"/>
  <c r="P181" i="4"/>
  <c r="Q180" i="4"/>
  <c r="P180" i="4"/>
  <c r="Q179" i="4"/>
  <c r="P179" i="4"/>
  <c r="Q178" i="4"/>
  <c r="P178" i="4"/>
  <c r="Q177" i="4"/>
  <c r="P177" i="4"/>
  <c r="Q176" i="4"/>
  <c r="P176" i="4"/>
  <c r="Q170" i="4"/>
  <c r="P170" i="4"/>
  <c r="Q169" i="4"/>
  <c r="P169" i="4"/>
  <c r="Q168" i="4"/>
  <c r="S168" i="4" s="1"/>
  <c r="P168" i="4"/>
  <c r="Q167" i="4"/>
  <c r="S167" i="4" s="1"/>
  <c r="P167" i="4"/>
  <c r="Q166" i="4"/>
  <c r="S166" i="4" s="1"/>
  <c r="P166" i="4"/>
  <c r="Q165" i="4"/>
  <c r="S165" i="4" s="1"/>
  <c r="P165" i="4"/>
  <c r="Q164" i="4"/>
  <c r="S164" i="4" s="1"/>
  <c r="P164" i="4"/>
  <c r="Q157" i="4"/>
  <c r="S157" i="4" s="1"/>
  <c r="P157" i="4"/>
  <c r="Q156" i="4"/>
  <c r="S156" i="4" s="1"/>
  <c r="P156" i="4"/>
  <c r="P155" i="4"/>
  <c r="Q155" i="4" s="1"/>
  <c r="S155" i="4" s="1"/>
  <c r="Q154" i="4"/>
  <c r="P154" i="4"/>
  <c r="Q153" i="4"/>
  <c r="S153" i="4" s="1"/>
  <c r="T153" i="4" s="1"/>
  <c r="P153" i="4"/>
  <c r="Q152" i="4"/>
  <c r="S152" i="4" s="1"/>
  <c r="T152" i="4" s="1"/>
  <c r="P152" i="4"/>
  <c r="Q151" i="4"/>
  <c r="S151" i="4" s="1"/>
  <c r="T151" i="4" s="1"/>
  <c r="P151" i="4"/>
  <c r="Q150" i="4"/>
  <c r="S150" i="4" s="1"/>
  <c r="P150" i="4"/>
  <c r="Q149" i="4"/>
  <c r="S149" i="4" s="1"/>
  <c r="P149" i="4"/>
  <c r="Q148" i="4"/>
  <c r="S148" i="4" s="1"/>
  <c r="P148" i="4"/>
  <c r="Q147" i="4"/>
  <c r="S147" i="4" s="1"/>
  <c r="P147" i="4"/>
  <c r="Q146" i="4"/>
  <c r="S146" i="4" s="1"/>
  <c r="P146" i="4"/>
  <c r="P145" i="4"/>
  <c r="Q145" i="4" s="1"/>
  <c r="S145" i="4" s="1"/>
  <c r="P127" i="4"/>
  <c r="Q127" i="4" s="1"/>
  <c r="S127" i="4" s="1"/>
  <c r="Q126" i="4"/>
  <c r="S126" i="4" s="1"/>
  <c r="P126" i="4"/>
  <c r="Q125" i="4"/>
  <c r="P125" i="4"/>
  <c r="Q124" i="4"/>
  <c r="P124" i="4"/>
  <c r="Q123" i="4"/>
  <c r="S123" i="4" s="1"/>
  <c r="P123" i="4"/>
  <c r="Q122" i="4"/>
  <c r="S122" i="4" s="1"/>
  <c r="T122" i="4" s="1"/>
  <c r="P122" i="4"/>
  <c r="Q121" i="4"/>
  <c r="S121" i="4" s="1"/>
  <c r="T121" i="4" s="1"/>
  <c r="P121" i="4"/>
  <c r="Q120" i="4"/>
  <c r="S120" i="4" s="1"/>
  <c r="T120" i="4" s="1"/>
  <c r="P120" i="4"/>
  <c r="Q119" i="4"/>
  <c r="S119" i="4" s="1"/>
  <c r="P119" i="4"/>
  <c r="Q118" i="4"/>
  <c r="S118" i="4" s="1"/>
  <c r="P118" i="4"/>
  <c r="Q117" i="4"/>
  <c r="S117" i="4" s="1"/>
  <c r="P117" i="4"/>
  <c r="P98" i="4"/>
  <c r="Q98" i="4" s="1"/>
  <c r="S98" i="4" s="1"/>
  <c r="P97" i="4"/>
  <c r="Q97" i="4" s="1"/>
  <c r="S97" i="4" s="1"/>
  <c r="P96" i="4"/>
  <c r="Q96" i="4" s="1"/>
  <c r="S96" i="4" s="1"/>
  <c r="Q95" i="4"/>
  <c r="P95" i="4"/>
  <c r="Q94" i="4"/>
  <c r="P94" i="4"/>
  <c r="Q93" i="4"/>
  <c r="S93" i="4" s="1"/>
  <c r="P93" i="4"/>
  <c r="Q92" i="4"/>
  <c r="S92" i="4" s="1"/>
  <c r="P92" i="4"/>
  <c r="Q91" i="4"/>
  <c r="S91" i="4" s="1"/>
  <c r="P91" i="4"/>
  <c r="Q90" i="4"/>
  <c r="S90" i="4" s="1"/>
  <c r="P90" i="4"/>
  <c r="Q89" i="4"/>
  <c r="S89" i="4" s="1"/>
  <c r="P89" i="4"/>
  <c r="Q88" i="4"/>
  <c r="S88" i="4" s="1"/>
  <c r="P88" i="4"/>
  <c r="Q87" i="4"/>
  <c r="S87" i="4" s="1"/>
  <c r="P87" i="4"/>
  <c r="P77" i="4"/>
  <c r="Q77" i="4" s="1"/>
  <c r="S77" i="4" s="1"/>
  <c r="Q76" i="4"/>
  <c r="S76" i="4" s="1"/>
  <c r="P69" i="4"/>
  <c r="Q69" i="4" s="1"/>
  <c r="S69" i="4" s="1"/>
  <c r="P68" i="4"/>
  <c r="Q68" i="4" s="1"/>
  <c r="S68" i="4" s="1"/>
  <c r="P67" i="4"/>
  <c r="Q67" i="4" s="1"/>
  <c r="S67" i="4" s="1"/>
  <c r="P66" i="4"/>
  <c r="Q66" i="4" s="1"/>
  <c r="S66" i="4" s="1"/>
  <c r="P65" i="4"/>
  <c r="Q65" i="4" s="1"/>
  <c r="S65" i="4" s="1"/>
  <c r="Q37" i="4"/>
  <c r="P37" i="4"/>
  <c r="Q34" i="4"/>
  <c r="P34" i="4"/>
  <c r="Q33" i="4"/>
  <c r="P33" i="4"/>
  <c r="Q32" i="4"/>
  <c r="P32" i="4"/>
  <c r="Q31" i="4"/>
  <c r="P31" i="4"/>
  <c r="Q30" i="4"/>
  <c r="P30" i="4"/>
  <c r="Q29" i="4"/>
  <c r="P29" i="4"/>
  <c r="Q28" i="4"/>
  <c r="P28" i="4"/>
  <c r="Q27" i="4"/>
  <c r="P27" i="4"/>
  <c r="Q26" i="4"/>
  <c r="P26" i="4"/>
  <c r="P10" i="4"/>
  <c r="Q10" i="4" s="1"/>
  <c r="P9" i="4"/>
  <c r="Q9" i="4" s="1"/>
  <c r="P8" i="4"/>
  <c r="Q8" i="4" s="1"/>
  <c r="P7" i="4"/>
  <c r="Q7" i="4" s="1"/>
  <c r="P6" i="4"/>
  <c r="Q6" i="4" s="1"/>
  <c r="S6" i="4" s="1"/>
  <c r="T6" i="4" s="1"/>
  <c r="P5" i="4"/>
  <c r="Q5" i="4" s="1"/>
  <c r="F117" i="4"/>
  <c r="R117" i="4" s="1"/>
  <c r="F92" i="4"/>
  <c r="R92" i="4" s="1"/>
  <c r="T92" i="4" s="1"/>
  <c r="B14" i="10"/>
  <c r="P16" i="9"/>
  <c r="B13" i="10"/>
  <c r="T15" i="9"/>
  <c r="S15" i="9"/>
  <c r="P15" i="9"/>
  <c r="T117" i="4" l="1"/>
  <c r="Q2" i="4"/>
  <c r="D2" i="4"/>
  <c r="F2" i="4"/>
  <c r="O146" i="4"/>
  <c r="N146" i="4"/>
  <c r="M146" i="4"/>
  <c r="B12" i="10"/>
  <c r="B11" i="10"/>
  <c r="B10" i="10"/>
  <c r="B9" i="10"/>
  <c r="B8" i="10"/>
  <c r="B7" i="10"/>
  <c r="B6" i="10"/>
  <c r="B5" i="10"/>
  <c r="B4" i="10"/>
  <c r="B3" i="10"/>
  <c r="T14" i="9"/>
  <c r="S14" i="9"/>
  <c r="P14" i="9"/>
  <c r="O8" i="4"/>
  <c r="N8" i="4"/>
  <c r="M8" i="4"/>
  <c r="O6" i="4"/>
  <c r="N6" i="4"/>
  <c r="M6" i="4"/>
  <c r="O5" i="4"/>
  <c r="N5" i="4"/>
  <c r="M5" i="4"/>
  <c r="T13" i="9"/>
  <c r="S13" i="9"/>
  <c r="P13" i="9"/>
  <c r="O33" i="4"/>
  <c r="N33" i="4"/>
  <c r="M33" i="4"/>
  <c r="O29" i="4"/>
  <c r="N29" i="4"/>
  <c r="M29" i="4"/>
  <c r="O28" i="4"/>
  <c r="N28" i="4"/>
  <c r="M28" i="4"/>
  <c r="O26" i="4"/>
  <c r="N26" i="4"/>
  <c r="M26" i="4"/>
  <c r="O9" i="4"/>
  <c r="N9" i="4"/>
  <c r="M9" i="4"/>
  <c r="O156" i="4"/>
  <c r="T12" i="9"/>
  <c r="S12" i="9"/>
  <c r="P12" i="9"/>
  <c r="N154" i="4"/>
  <c r="M154" i="4"/>
  <c r="N149" i="4"/>
  <c r="M149" i="4"/>
  <c r="O147" i="4"/>
  <c r="N147" i="4"/>
  <c r="M147" i="4"/>
  <c r="O145" i="4"/>
  <c r="N145" i="4"/>
  <c r="M145" i="4"/>
  <c r="T11" i="9"/>
  <c r="O149" i="4" s="1"/>
  <c r="S11" i="9"/>
  <c r="N150" i="4" s="1"/>
  <c r="O150" i="4" l="1"/>
  <c r="M156" i="4"/>
  <c r="N156" i="4"/>
  <c r="O154" i="4"/>
  <c r="M150" i="4"/>
  <c r="F150" i="4"/>
  <c r="R150" i="4" s="1"/>
  <c r="T150" i="4" s="1"/>
  <c r="F126" i="4"/>
  <c r="R126" i="4" s="1"/>
  <c r="T126" i="4" s="1"/>
  <c r="O124" i="4"/>
  <c r="N124" i="4"/>
  <c r="M124" i="4"/>
  <c r="O123" i="4"/>
  <c r="N123" i="4"/>
  <c r="M123" i="4"/>
  <c r="O119" i="4"/>
  <c r="N119" i="4"/>
  <c r="M119" i="4"/>
  <c r="O117" i="4"/>
  <c r="N117" i="4"/>
  <c r="M117" i="4"/>
  <c r="O98" i="4"/>
  <c r="N98" i="4"/>
  <c r="M98" i="4"/>
  <c r="O97" i="4"/>
  <c r="N97" i="4"/>
  <c r="M97" i="4"/>
  <c r="O96" i="4"/>
  <c r="N96" i="4"/>
  <c r="M96" i="4"/>
  <c r="N95" i="4"/>
  <c r="P11" i="9"/>
  <c r="F93" i="4"/>
  <c r="R93" i="4" s="1"/>
  <c r="T93" i="4" s="1"/>
  <c r="O93" i="4"/>
  <c r="N93" i="4"/>
  <c r="M93" i="4"/>
  <c r="N87" i="4"/>
  <c r="O76" i="4"/>
  <c r="N76" i="4"/>
  <c r="M76" i="4"/>
  <c r="O68" i="4"/>
  <c r="N68" i="4"/>
  <c r="M68" i="4"/>
  <c r="N67" i="4"/>
  <c r="O66" i="4"/>
  <c r="N66" i="4"/>
  <c r="M66" i="4"/>
  <c r="N65" i="4"/>
  <c r="O36" i="4"/>
  <c r="N36" i="4"/>
  <c r="M36" i="4"/>
  <c r="T10" i="9"/>
  <c r="S10" i="9"/>
  <c r="P10" i="9"/>
  <c r="T9" i="9"/>
  <c r="S9" i="9"/>
  <c r="P9" i="9"/>
  <c r="T8" i="9"/>
  <c r="O65" i="4" s="1"/>
  <c r="S8" i="9"/>
  <c r="M65" i="4" s="1"/>
  <c r="P8" i="9"/>
  <c r="T7" i="9"/>
  <c r="S7" i="9"/>
  <c r="P7" i="9"/>
  <c r="O126" i="4"/>
  <c r="N126" i="4"/>
  <c r="M126" i="4"/>
  <c r="O125" i="4"/>
  <c r="N125" i="4"/>
  <c r="M125" i="4"/>
  <c r="P6" i="9"/>
  <c r="T6" i="9"/>
  <c r="S6" i="9"/>
  <c r="F76" i="4"/>
  <c r="R76" i="4" s="1"/>
  <c r="T76" i="4" s="1"/>
  <c r="T5" i="9"/>
  <c r="S5" i="9"/>
  <c r="P5" i="9"/>
  <c r="O89" i="4" l="1"/>
  <c r="O95" i="4"/>
  <c r="N127" i="4"/>
  <c r="O87" i="4"/>
  <c r="O77" i="4"/>
  <c r="O67" i="4"/>
  <c r="N77" i="4"/>
  <c r="O127" i="4"/>
  <c r="N89" i="4"/>
  <c r="M90" i="4"/>
  <c r="N90" i="4"/>
  <c r="M37" i="4"/>
  <c r="O90" i="4"/>
  <c r="N37" i="4"/>
  <c r="M127" i="4"/>
  <c r="O37" i="4"/>
  <c r="M67" i="4"/>
  <c r="M77" i="4"/>
  <c r="M87" i="4"/>
  <c r="M89" i="4"/>
  <c r="M95" i="4"/>
  <c r="M118" i="4"/>
  <c r="N118" i="4"/>
  <c r="O118" i="4"/>
  <c r="F8" i="4" l="1"/>
  <c r="F36" i="4"/>
  <c r="F95" i="4" l="1"/>
  <c r="F69" i="4"/>
  <c r="R69" i="4" s="1"/>
  <c r="T69" i="4" s="1"/>
  <c r="O35" i="4"/>
  <c r="N35" i="4"/>
  <c r="M35" i="4"/>
  <c r="F66" i="4"/>
  <c r="R66" i="4" s="1"/>
  <c r="T66" i="4" s="1"/>
  <c r="F65" i="4"/>
  <c r="R65" i="4" s="1"/>
  <c r="T65" i="4" s="1"/>
  <c r="O176" i="4"/>
  <c r="N176" i="4"/>
  <c r="M176" i="4"/>
  <c r="F5" i="4" l="1"/>
  <c r="F96" i="4"/>
  <c r="R96" i="4" s="1"/>
  <c r="T96" i="4" s="1"/>
  <c r="F88" i="4"/>
  <c r="R88" i="4" s="1"/>
  <c r="T88" i="4" s="1"/>
  <c r="F87" i="4"/>
  <c r="R87" i="4" s="1"/>
  <c r="T87" i="4" s="1"/>
  <c r="F77" i="4"/>
  <c r="R77" i="4" s="1"/>
  <c r="T77" i="4" s="1"/>
  <c r="B2" i="3" l="1" a="1"/>
  <c r="B2" i="3" s="1"/>
  <c r="F97" i="4" l="1"/>
  <c r="R97" i="4" s="1"/>
  <c r="T97" i="4" s="1"/>
  <c r="F67" i="4" l="1"/>
  <c r="R67" i="4" s="1"/>
  <c r="T67" i="4" s="1"/>
  <c r="F37" i="4"/>
  <c r="P4" i="9"/>
  <c r="S4" i="9"/>
  <c r="T4" i="9"/>
  <c r="F184" i="4"/>
  <c r="F183" i="4"/>
  <c r="F182" i="4"/>
  <c r="F181" i="4"/>
  <c r="F180" i="4"/>
  <c r="F179" i="4"/>
  <c r="F178" i="4"/>
  <c r="F177" i="4"/>
  <c r="F176" i="4"/>
  <c r="F170" i="4"/>
  <c r="F169" i="4"/>
  <c r="F168" i="4"/>
  <c r="R168" i="4" s="1"/>
  <c r="T168" i="4" s="1"/>
  <c r="F167" i="4"/>
  <c r="R167" i="4" s="1"/>
  <c r="T167" i="4" s="1"/>
  <c r="F166" i="4"/>
  <c r="R166" i="4" s="1"/>
  <c r="T166" i="4" s="1"/>
  <c r="F165" i="4"/>
  <c r="R165" i="4" s="1"/>
  <c r="T165" i="4" s="1"/>
  <c r="F164" i="4"/>
  <c r="R164" i="4" s="1"/>
  <c r="T164" i="4" s="1"/>
  <c r="F157" i="4"/>
  <c r="R157" i="4" s="1"/>
  <c r="T157" i="4" s="1"/>
  <c r="F156" i="4"/>
  <c r="R156" i="4" s="1"/>
  <c r="T156" i="4" s="1"/>
  <c r="F155" i="4"/>
  <c r="R155" i="4" s="1"/>
  <c r="T155" i="4" s="1"/>
  <c r="F154" i="4"/>
  <c r="F149" i="4"/>
  <c r="R149" i="4" s="1"/>
  <c r="T149" i="4" s="1"/>
  <c r="F148" i="4"/>
  <c r="R148" i="4" s="1"/>
  <c r="T148" i="4" s="1"/>
  <c r="F147" i="4"/>
  <c r="R147" i="4" s="1"/>
  <c r="T147" i="4" s="1"/>
  <c r="F146" i="4"/>
  <c r="R146" i="4" s="1"/>
  <c r="T146" i="4" s="1"/>
  <c r="F145" i="4"/>
  <c r="R145" i="4" s="1"/>
  <c r="T145" i="4" s="1"/>
  <c r="F127" i="4"/>
  <c r="R127" i="4" s="1"/>
  <c r="T127" i="4" s="1"/>
  <c r="F125" i="4"/>
  <c r="F124" i="4"/>
  <c r="F123" i="4"/>
  <c r="R123" i="4" s="1"/>
  <c r="T123" i="4" s="1"/>
  <c r="F119" i="4"/>
  <c r="R119" i="4" s="1"/>
  <c r="T119" i="4" s="1"/>
  <c r="F118" i="4"/>
  <c r="R118" i="4" s="1"/>
  <c r="T118" i="4" s="1"/>
  <c r="F98" i="4"/>
  <c r="R98" i="4" s="1"/>
  <c r="T98" i="4" s="1"/>
  <c r="F91" i="4"/>
  <c r="R91" i="4" s="1"/>
  <c r="T91" i="4" s="1"/>
  <c r="F90" i="4"/>
  <c r="R90" i="4" s="1"/>
  <c r="T90" i="4" s="1"/>
  <c r="F89" i="4"/>
  <c r="R89" i="4" s="1"/>
  <c r="T89" i="4" s="1"/>
  <c r="F68" i="4"/>
  <c r="R68" i="4" s="1"/>
  <c r="T68" i="4" s="1"/>
  <c r="F35" i="4"/>
  <c r="F34" i="4"/>
  <c r="F29" i="4"/>
  <c r="F28" i="4"/>
  <c r="F27" i="4"/>
  <c r="F26" i="4"/>
  <c r="F10" i="4"/>
  <c r="F7" i="4"/>
  <c r="N10" i="4" l="1"/>
  <c r="N7" i="4"/>
  <c r="M7" i="4"/>
  <c r="M10" i="4"/>
  <c r="O10" i="4"/>
  <c r="O7" i="4"/>
  <c r="O27" i="4"/>
  <c r="O148" i="4"/>
  <c r="N148" i="4"/>
  <c r="N27" i="4"/>
  <c r="M27" i="4"/>
  <c r="M148" i="4"/>
  <c r="O88" i="4"/>
  <c r="O69" i="4"/>
  <c r="M69" i="4"/>
  <c r="N88" i="4"/>
  <c r="M88" i="4"/>
  <c r="N69" i="4"/>
  <c r="D1" i="4"/>
  <c r="A1" i="4" s="1"/>
  <c r="F1" i="4"/>
  <c r="O34" i="4" l="1"/>
  <c r="N34" i="4"/>
  <c r="M34" i="4"/>
  <c r="O170" i="4" l="1"/>
  <c r="N170" i="4"/>
  <c r="M170" i="4"/>
  <c r="O155" i="4"/>
  <c r="N155" i="4"/>
  <c r="M155" i="4"/>
  <c r="O183" i="4" l="1"/>
  <c r="N183" i="4"/>
  <c r="M183" i="4"/>
  <c r="O182" i="4"/>
  <c r="N182" i="4"/>
  <c r="M182" i="4"/>
  <c r="O181" i="4"/>
  <c r="N181" i="4"/>
  <c r="M181" i="4"/>
  <c r="O180" i="4"/>
  <c r="N180" i="4"/>
  <c r="M180" i="4"/>
  <c r="O179" i="4"/>
  <c r="N179" i="4"/>
  <c r="M179" i="4"/>
  <c r="O178" i="4"/>
  <c r="N178" i="4"/>
  <c r="M178" i="4"/>
  <c r="O177" i="4"/>
  <c r="N177" i="4"/>
  <c r="M177" i="4"/>
  <c r="O168" i="4"/>
  <c r="N168" i="4"/>
  <c r="M168" i="4"/>
  <c r="O167" i="4"/>
  <c r="N167" i="4"/>
  <c r="M167" i="4"/>
  <c r="O166" i="4"/>
  <c r="N166" i="4"/>
  <c r="M166" i="4"/>
  <c r="O165" i="4"/>
  <c r="N165" i="4"/>
  <c r="M165" i="4"/>
  <c r="O164" i="4"/>
  <c r="N164" i="4"/>
  <c r="M164" i="4"/>
  <c r="O157" i="4"/>
  <c r="N157" i="4"/>
  <c r="M157" i="4"/>
  <c r="B2" i="10" l="1"/>
  <c r="B3" i="3" l="1"/>
  <c r="O184" i="4" l="1"/>
  <c r="N184" i="4"/>
  <c r="M184" i="4"/>
  <c r="O169" i="4"/>
  <c r="N169" i="4"/>
  <c r="M169" i="4"/>
  <c r="B4" i="3" l="1"/>
  <c r="A2" i="10"/>
  <c r="H1" i="4" l="1"/>
  <c r="B5" i="3"/>
  <c r="C5" i="4" l="1"/>
  <c r="C155" i="4" l="1"/>
  <c r="C170" i="4"/>
  <c r="C95" i="4"/>
  <c r="C125" i="4"/>
  <c r="C65" i="4"/>
  <c r="C6" i="4"/>
  <c r="C7" i="4" s="1"/>
  <c r="C8" i="4" s="1"/>
  <c r="C9" i="4" s="1"/>
  <c r="C10" i="4" s="1"/>
  <c r="C35" i="4"/>
  <c r="C11" i="4" l="1"/>
  <c r="C12" i="4" s="1"/>
  <c r="C36" i="4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126" i="4"/>
  <c r="C127" i="4" s="1"/>
  <c r="C156" i="4"/>
  <c r="C157" i="4" s="1"/>
  <c r="C176" i="4"/>
  <c r="C177" i="4" s="1"/>
  <c r="C178" i="4" s="1"/>
  <c r="C179" i="4" s="1"/>
  <c r="C180" i="4" s="1"/>
  <c r="C66" i="4"/>
  <c r="C181" i="4" l="1"/>
  <c r="C187" i="4" s="1"/>
  <c r="C193" i="4" s="1"/>
  <c r="C186" i="4"/>
  <c r="C192" i="4" s="1"/>
  <c r="C158" i="4"/>
  <c r="C159" i="4" s="1"/>
  <c r="C160" i="4" s="1"/>
  <c r="C161" i="4" s="1"/>
  <c r="C162" i="4" s="1"/>
  <c r="C163" i="4" s="1"/>
  <c r="C164" i="4" s="1"/>
  <c r="C165" i="4" s="1"/>
  <c r="C128" i="4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3" i="4"/>
  <c r="C14" i="4" s="1"/>
  <c r="C15" i="4" s="1"/>
  <c r="C16" i="4" s="1"/>
  <c r="C17" i="4" s="1"/>
  <c r="C18" i="4" s="1"/>
  <c r="C19" i="4" s="1"/>
  <c r="C20" i="4" s="1"/>
  <c r="C67" i="4"/>
  <c r="C68" i="4" s="1"/>
  <c r="C69" i="4" s="1"/>
  <c r="C21" i="4" l="1"/>
  <c r="C22" i="4" s="1"/>
  <c r="C23" i="4" s="1"/>
  <c r="C24" i="4" s="1"/>
  <c r="C25" i="4" s="1"/>
  <c r="C26" i="4" s="1"/>
  <c r="C27" i="4" s="1"/>
  <c r="C185" i="4"/>
  <c r="C191" i="4" s="1"/>
  <c r="C182" i="4"/>
  <c r="C188" i="4" s="1"/>
  <c r="C166" i="4"/>
  <c r="C171" i="4"/>
  <c r="C70" i="4"/>
  <c r="C71" i="4" s="1"/>
  <c r="C72" i="4" s="1"/>
  <c r="C73" i="4" s="1"/>
  <c r="C74" i="4" s="1"/>
  <c r="C75" i="4" s="1"/>
  <c r="C76" i="4" s="1"/>
  <c r="C77" i="4" s="1"/>
  <c r="C96" i="4"/>
  <c r="C97" i="4" s="1"/>
  <c r="C98" i="4" s="1"/>
  <c r="C28" i="4" l="1"/>
  <c r="C30" i="4" s="1"/>
  <c r="C32" i="4" s="1"/>
  <c r="C34" i="4" s="1"/>
  <c r="C29" i="4"/>
  <c r="C31" i="4" s="1"/>
  <c r="C33" i="4" s="1"/>
  <c r="C183" i="4"/>
  <c r="C189" i="4" s="1"/>
  <c r="C167" i="4"/>
  <c r="C172" i="4"/>
  <c r="C99" i="4"/>
  <c r="C100" i="4" s="1"/>
  <c r="C101" i="4" s="1"/>
  <c r="C102" i="4" s="1"/>
  <c r="C103" i="4" s="1"/>
  <c r="C104" i="4" s="1"/>
  <c r="C105" i="4" s="1"/>
  <c r="C106" i="4" s="1"/>
  <c r="C78" i="4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184" i="4" l="1"/>
  <c r="C190" i="4" s="1"/>
  <c r="C168" i="4"/>
  <c r="C173" i="4"/>
  <c r="C107" i="4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90" i="4"/>
  <c r="C169" i="4" l="1"/>
  <c r="C175" i="4" s="1"/>
  <c r="C174" i="4"/>
  <c r="C91" i="4"/>
  <c r="C92" i="4" l="1"/>
  <c r="A185" i="4" l="1"/>
  <c r="C93" i="4"/>
  <c r="C94" i="4" s="1"/>
  <c r="A155" i="4"/>
  <c r="A35" i="4"/>
  <c r="A65" i="4"/>
  <c r="A95" i="4" l="1"/>
  <c r="A125" i="4"/>
  <c r="A5" i="4"/>
  <c r="A170" i="4"/>
  <c r="A7" i="4" l="1"/>
  <c r="A177" i="4"/>
  <c r="A127" i="4"/>
  <c r="A97" i="4"/>
  <c r="A157" i="4"/>
  <c r="A37" i="4"/>
  <c r="K1" i="4"/>
  <c r="A6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<sst xmlns="http://schemas.openxmlformats.org/spreadsheetml/2006/main" count="718" uniqueCount="306">
  <si>
    <t>Scrum Rituals</t>
  </si>
  <si>
    <t>convert SULU times to hours and minutes</t>
  </si>
  <si>
    <t>re-orient table for SULU results</t>
  </si>
  <si>
    <t>add KPI panel</t>
  </si>
  <si>
    <t>Intrinsic</t>
  </si>
  <si>
    <t>Extrinsic</t>
  </si>
  <si>
    <t>Get any other sulu tasks</t>
  </si>
  <si>
    <t>set dates from file name or week number</t>
  </si>
  <si>
    <t>auto-populate ADO tasks</t>
  </si>
  <si>
    <t>write Sulu notes</t>
  </si>
  <si>
    <t>file name:</t>
  </si>
  <si>
    <t>extracted start date:</t>
  </si>
  <si>
    <t>extracted start date string:</t>
  </si>
  <si>
    <t>Start date</t>
  </si>
  <si>
    <t>Meetings</t>
  </si>
  <si>
    <t>Start</t>
  </si>
  <si>
    <t>End</t>
  </si>
  <si>
    <t>Description</t>
  </si>
  <si>
    <t>PG or Lingaro</t>
  </si>
  <si>
    <t>Data Validation</t>
  </si>
  <si>
    <t>PG</t>
  </si>
  <si>
    <t>Lingaro</t>
  </si>
  <si>
    <t>Other</t>
  </si>
  <si>
    <t>Date</t>
  </si>
  <si>
    <t>Feature description</t>
  </si>
  <si>
    <t>Feature #</t>
  </si>
  <si>
    <t>PBI description</t>
  </si>
  <si>
    <t>PBI #</t>
  </si>
  <si>
    <t>Effort Tracking description</t>
  </si>
  <si>
    <t>Effort Tracking #</t>
  </si>
  <si>
    <t>SULU MDM Engagement Codes</t>
  </si>
  <si>
    <t>ELS</t>
  </si>
  <si>
    <t>Development</t>
  </si>
  <si>
    <t>R2P_weekend</t>
  </si>
  <si>
    <t>SIT</t>
  </si>
  <si>
    <t>Management</t>
  </si>
  <si>
    <t>R2P</t>
  </si>
  <si>
    <t>Bugs</t>
  </si>
  <si>
    <t>UAT</t>
  </si>
  <si>
    <t>Design</t>
  </si>
  <si>
    <t>Owning Team</t>
  </si>
  <si>
    <t>Iron Man</t>
  </si>
  <si>
    <t>Thor</t>
  </si>
  <si>
    <t>Captain Marvel</t>
  </si>
  <si>
    <t>Duration, hours</t>
  </si>
  <si>
    <t>MDM Teams</t>
  </si>
  <si>
    <t>Captain America</t>
  </si>
  <si>
    <t>Lingaro Only</t>
  </si>
  <si>
    <t>Lingaro PG Task Group</t>
  </si>
  <si>
    <t>ID</t>
  </si>
  <si>
    <t>Group</t>
  </si>
  <si>
    <t>Item</t>
  </si>
  <si>
    <t>Notification Task ID</t>
  </si>
  <si>
    <t>"xlsx" location:</t>
  </si>
  <si>
    <t>Column Labels</t>
  </si>
  <si>
    <t>Grand Total</t>
  </si>
  <si>
    <t>Row Labels</t>
  </si>
  <si>
    <t>Sum of Duration, hours</t>
  </si>
  <si>
    <t>Monday</t>
  </si>
  <si>
    <t>Tuesday</t>
  </si>
  <si>
    <t>Wednesday</t>
  </si>
  <si>
    <t>Thursday</t>
  </si>
  <si>
    <t>Friday</t>
  </si>
  <si>
    <t>Day</t>
  </si>
  <si>
    <t>Task</t>
  </si>
  <si>
    <t>Task ID</t>
  </si>
  <si>
    <t>Billable:</t>
  </si>
  <si>
    <t>Hours:</t>
  </si>
  <si>
    <t>Billable ratio:</t>
  </si>
  <si>
    <t>SULU Comment PG Identifier</t>
  </si>
  <si>
    <t>ADO Effort Parent Ticket</t>
  </si>
  <si>
    <t>ADO Effort Ticket</t>
  </si>
  <si>
    <t>Effort Parent</t>
  </si>
  <si>
    <t>Tracking ID again</t>
  </si>
  <si>
    <t>SULU Engagement Code</t>
  </si>
  <si>
    <t>Saturday</t>
  </si>
  <si>
    <t>Sunday</t>
  </si>
  <si>
    <t>Epic #</t>
  </si>
  <si>
    <t>Epic description</t>
  </si>
  <si>
    <t>Project #</t>
  </si>
  <si>
    <t>Project description</t>
  </si>
  <si>
    <t>Sprint Planning, daily, retrospective (JamesB) CH</t>
  </si>
  <si>
    <t>Scrum Rituals for Captain Marvel Custom Hierarchies</t>
  </si>
  <si>
    <t>FY2122: Custom Hierarchies Phase 1</t>
  </si>
  <si>
    <t>MDM Project: Custom Hierarchies</t>
  </si>
  <si>
    <t>Captain Marvel/Custom Hierarchies</t>
  </si>
  <si>
    <t>task names for matching must be better</t>
  </si>
  <si>
    <t>Task Short Name</t>
  </si>
  <si>
    <t>e.g.: 283703 - 5:55</t>
  </si>
  <si>
    <t>button for clearing timesheet</t>
  </si>
  <si>
    <t>button for refreshing pivot tables</t>
  </si>
  <si>
    <t>08.11.2021 plannning and refinement +1h35m</t>
  </si>
  <si>
    <t>09.11.2021 plannning and refinement +1h30m</t>
  </si>
  <si>
    <t>12.11.2021 standup +0h15m</t>
  </si>
  <si>
    <t>Problem</t>
  </si>
  <si>
    <t>Potential fix</t>
  </si>
  <si>
    <t>Formulas &gt; Name Manager - adjust the referenced value from H11.</t>
  </si>
  <si>
    <t>Task / US / Bug description</t>
  </si>
  <si>
    <t>Task / US / Bug #</t>
  </si>
  <si>
    <t>Timesheet tab Task Short Name (column J) dropdown not populated correctly.</t>
  </si>
  <si>
    <t>Week start</t>
  </si>
  <si>
    <t>Refresh pivot tables in these three tabs:</t>
  </si>
  <si>
    <t>SULU PG output</t>
  </si>
  <si>
    <t>SULU Lingaro output</t>
  </si>
  <si>
    <t>ADO output</t>
  </si>
  <si>
    <t>Get new effort tracking tickets for ongoing tasks.</t>
  </si>
  <si>
    <t>Put new effort tracking tickets in pg_tasks tab.</t>
  </si>
  <si>
    <t>Reporting</t>
  </si>
  <si>
    <t>Check all times in timesheet tab are correct.</t>
  </si>
  <si>
    <t>Detail</t>
  </si>
  <si>
    <t>Clear contents in the tab "timesheet" - not the formulae!</t>
  </si>
  <si>
    <t>[Custom hierarchy levels management] - Add attribute value rule</t>
  </si>
  <si>
    <t>Investigation</t>
  </si>
  <si>
    <t>CI/CD support and dev</t>
  </si>
  <si>
    <t>Release failure</t>
  </si>
  <si>
    <t>[Custom hierarchies version management] - setting properties of custom hierarchy version: [validity begin date/ validity end date/ staging info: build/ test/ production/ future production]</t>
  </si>
  <si>
    <t>After populating levels criteria in edit hierarchy screen, error occures</t>
  </si>
  <si>
    <t>Analysis for 385078</t>
  </si>
  <si>
    <t>[Selection set] It's possible to set end date earlier then begin date in filters</t>
  </si>
  <si>
    <t>[Source Datasets Management] - Filter source datasets</t>
  </si>
  <si>
    <t>Investigation for 388728</t>
  </si>
  <si>
    <t>WhR Decision Automation Platform</t>
  </si>
  <si>
    <t>KT</t>
  </si>
  <si>
    <t>Code</t>
  </si>
  <si>
    <t>Agent problem</t>
  </si>
  <si>
    <t>Agent / pool problems</t>
  </si>
  <si>
    <t>It's possible to proceed with hierarchy creation without providing level attribute</t>
  </si>
  <si>
    <t>[Custom hierarchies management] - define hierarchy structure (number of levels)</t>
  </si>
  <si>
    <t>Hierarchy level attribute issue</t>
  </si>
  <si>
    <t>Manual releases</t>
  </si>
  <si>
    <t>Container interconnection issue</t>
  </si>
  <si>
    <t>DB release issue</t>
  </si>
  <si>
    <t>[BF][Levels criteria] After populating levels criteria, error occurs</t>
  </si>
  <si>
    <t>Code investigation</t>
  </si>
  <si>
    <t>Levels criteria issue</t>
  </si>
  <si>
    <t>Dates not populating</t>
  </si>
  <si>
    <t>Check name in config!B2, Data &gt; Refresh All</t>
  </si>
  <si>
    <t>[API] PUT Hierarchies (new) requires isMultiParent</t>
  </si>
  <si>
    <t>[Custom hierarchies management] - add new custom hierarchy</t>
  </si>
  <si>
    <t>isMultiParent bug</t>
  </si>
  <si>
    <t/>
  </si>
  <si>
    <t>(blank)</t>
  </si>
  <si>
    <t>Rituals W20</t>
  </si>
  <si>
    <t>PROD migration preparation</t>
  </si>
  <si>
    <t>Migration to BF, UAT preparation, PROD</t>
  </si>
  <si>
    <t>Release planning</t>
  </si>
  <si>
    <t>394374-Effort-W20-2022-05-16</t>
  </si>
  <si>
    <t>260692-Effort-W20-2022-05-16</t>
  </si>
  <si>
    <t xml:space="preserve">[UAT][BF] Created CH has no structure build in DIM_STRUCT_NODE/DIM_STRUCT_EDGE. </t>
  </si>
  <si>
    <t>CH node/edge structure</t>
  </si>
  <si>
    <t>[UAT][BF] No data in returned for Selection Set - Retrieved Nodes Query for DY0682 ITALY Golden Records (Golden GTIN2)</t>
  </si>
  <si>
    <t>[30.05.2022 12:23] Weronika Frelich</t>
  </si>
  <si>
    <t>main code LIN_SCA_WRH_DEC_AUT_Development</t>
  </si>
  <si>
    <t>LIN_SCA_WRH_DEC_AUT_FLEX</t>
  </si>
  <si>
    <t>LIN_SCA_WRH_DEC_AUT_Meeting</t>
  </si>
  <si>
    <t>LIN_SCA_WRH_DEC_AUT_Planning</t>
  </si>
  <si>
    <t>planning is for ceremonies, and "meeting" is for non-ceremony meetings that are not linked to a particular development task?</t>
  </si>
  <si>
    <t>LIN_SCA_WRH_RPA_Delivery_Team_Meetings</t>
  </si>
  <si>
    <t>COMPANY</t>
  </si>
  <si>
    <t>other</t>
  </si>
  <si>
    <t>LIN_SCA_WRH_DEC_AUT_KT</t>
  </si>
  <si>
    <t>LIN_SCA_WRH_DEC_AUT_Development</t>
  </si>
  <si>
    <t>Meeting</t>
  </si>
  <si>
    <t>Planning</t>
  </si>
  <si>
    <t>SCA WhR &amp; RPA</t>
  </si>
  <si>
    <t>Delivery Team Meetings</t>
  </si>
  <si>
    <t>Note</t>
  </si>
  <si>
    <t>dev</t>
  </si>
  <si>
    <t>non-ceremony meetings not linked to a particular ticket</t>
  </si>
  <si>
    <t>ceremonies</t>
  </si>
  <si>
    <t>Flex</t>
  </si>
  <si>
    <t>LIN_SCA_WRH_DEC_AUT_Flex</t>
  </si>
  <si>
    <t>various activities, nout purely coding</t>
  </si>
  <si>
    <t>Autopilot Project</t>
  </si>
  <si>
    <t>LIN_SCA_WRH_Autopilot_Dev</t>
  </si>
  <si>
    <t>LIN_SCA_WRH_Autopilot_Flex</t>
  </si>
  <si>
    <t>General project support / activities / consultation</t>
  </si>
  <si>
    <t>LIN_SCA_WRH_Autopilot_Meet</t>
  </si>
  <si>
    <t>l1</t>
  </si>
  <si>
    <t>SULU Task Group</t>
  </si>
  <si>
    <t>Autopilot / DAP</t>
  </si>
  <si>
    <t>Track remaining time at task level</t>
  </si>
  <si>
    <t>DAP:</t>
  </si>
  <si>
    <t>Autopilot:</t>
  </si>
  <si>
    <t>Training:</t>
  </si>
  <si>
    <t>Training</t>
  </si>
  <si>
    <t>LIN_SCA_WRH_RPA_Trainings</t>
  </si>
  <si>
    <t>timesheet</t>
  </si>
  <si>
    <t>SCA - Internal || Other</t>
  </si>
  <si>
    <t>SCA WhR &amp; RPA || Delivery Team Meetings</t>
  </si>
  <si>
    <t>Standard Events</t>
  </si>
  <si>
    <t>Event</t>
  </si>
  <si>
    <t>weekly meeting</t>
  </si>
  <si>
    <t>1-to-1</t>
  </si>
  <si>
    <t>SCA - Internal || One Team Mtg</t>
  </si>
  <si>
    <t>eCarriers</t>
  </si>
  <si>
    <t>Algorithm Development</t>
  </si>
  <si>
    <t>DAP ceremonies</t>
  </si>
  <si>
    <t>WhR Decision Automation Platform || Planning</t>
  </si>
  <si>
    <t>Per Weronika, May '22</t>
  </si>
  <si>
    <t>DAP non-ceremony meetings not linked to a ticket</t>
  </si>
  <si>
    <t>WhR Decision Automation Platform || Meeting</t>
  </si>
  <si>
    <t>Company-wide meetings</t>
  </si>
  <si>
    <t>SCA - Internal || Company</t>
  </si>
  <si>
    <t>SME for Decision Automation Platform</t>
  </si>
  <si>
    <t>SME dev</t>
  </si>
  <si>
    <t>LIN_SCA_WRH_SME_DAP</t>
  </si>
  <si>
    <t>SME meeting</t>
  </si>
  <si>
    <t>LIN_SCA_WRH_SME_DAP_Met</t>
  </si>
  <si>
    <t>LIN_SCA_WRH_eCarriers</t>
  </si>
  <si>
    <t>WrH Support FY 22/23_DC</t>
  </si>
  <si>
    <t>L3_Incident_Management</t>
  </si>
  <si>
    <t>LIN_SCA_WRH_2223DC</t>
  </si>
  <si>
    <t>Business Development</t>
  </si>
  <si>
    <t>LIN_SCA_WRH_RPA_BDEV</t>
  </si>
  <si>
    <t>P&amp;G MOSS Warehousing Administrative work</t>
  </si>
  <si>
    <t>PGMOSSWrhs_1:1</t>
  </si>
  <si>
    <t>PGMOSSWrhs_Company wide meetings</t>
  </si>
  <si>
    <t>1:1 with LM</t>
  </si>
  <si>
    <t>Company wide meetings</t>
  </si>
  <si>
    <t>Competency meeting</t>
  </si>
  <si>
    <t>Compliance trainings</t>
  </si>
  <si>
    <t>Employees profile updates (CVs)</t>
  </si>
  <si>
    <t>General team meetings</t>
  </si>
  <si>
    <t>Onboarding (including buddy work)</t>
  </si>
  <si>
    <t>Other administrative activities</t>
  </si>
  <si>
    <t>PGMOSSWrhs_Competency meeting</t>
  </si>
  <si>
    <t>PGMOSSWrhs_Compliance trainings</t>
  </si>
  <si>
    <t>PGMOSSWrhs_Employees profiles updates</t>
  </si>
  <si>
    <t>PGMOSSWrhs_General team meetings</t>
  </si>
  <si>
    <t>PGMOSSWrhs_Onboarding</t>
  </si>
  <si>
    <t>PGMOSSWrhs_Other</t>
  </si>
  <si>
    <t>P&amp;G MOSS Warehousing Development</t>
  </si>
  <si>
    <t>PGMOSSWrhs_AD&amp;M</t>
  </si>
  <si>
    <t>Asset development and maintenance</t>
  </si>
  <si>
    <t>Competency development</t>
  </si>
  <si>
    <t>Learning &amp; Development - Participation</t>
  </si>
  <si>
    <t>Learning &amp; Development - Preparation</t>
  </si>
  <si>
    <t>New technology, partnership and other research work</t>
  </si>
  <si>
    <t>Standards development</t>
  </si>
  <si>
    <t>PGMOSSWrhs_Competency development</t>
  </si>
  <si>
    <t>PGMOSSWrhs_Standards development</t>
  </si>
  <si>
    <t>PGMOSSWrhs_L&amp;D - Participation</t>
  </si>
  <si>
    <t>PGMOSSWrhs_L&amp;D - Preparation</t>
  </si>
  <si>
    <t>PGMOSSWrhs_New technology, partnership, research</t>
  </si>
  <si>
    <t>Zeroes</t>
  </si>
  <si>
    <t>SME for Decision Automation Platform || SME dev</t>
  </si>
  <si>
    <t>Autopilot Project || Flex</t>
  </si>
  <si>
    <t>P&amp;G MOSS Warehousing Administrative work || 1:1 with LM</t>
  </si>
  <si>
    <t>P&amp;G MOSS Warehousing Development || Competency development</t>
  </si>
  <si>
    <t>eCarriers || Algorithm Development</t>
  </si>
  <si>
    <t>WrH Support FY 22/23_DC || L3_Incident_Management</t>
  </si>
  <si>
    <t>.</t>
  </si>
  <si>
    <t>Albany eCarriers</t>
  </si>
  <si>
    <t>P&amp;G MOSS Warehousing Administrative work || Other administrative activities</t>
  </si>
  <si>
    <t>planning</t>
  </si>
  <si>
    <t>QA issue</t>
  </si>
  <si>
    <t>MM re ops docs</t>
  </si>
  <si>
    <t>SME for Decision Automation Platform || SME meeting</t>
  </si>
  <si>
    <t>daily</t>
  </si>
  <si>
    <t>RC re PCD release</t>
  </si>
  <si>
    <t>logging changes</t>
  </si>
  <si>
    <t>Python meeting</t>
  </si>
  <si>
    <t>sprint plan</t>
  </si>
  <si>
    <t>P&amp;G MOSS Warehousing Development || Learning &amp; Development - Participation</t>
  </si>
  <si>
    <t>QA problems</t>
  </si>
  <si>
    <t>meeting prep</t>
  </si>
  <si>
    <t>release review</t>
  </si>
  <si>
    <t>QA performance</t>
  </si>
  <si>
    <t>(All)</t>
  </si>
  <si>
    <t>AL Trailer Mgmt</t>
  </si>
  <si>
    <t>MJ re CR9</t>
  </si>
  <si>
    <t>CC email re pipeline monitor</t>
  </si>
  <si>
    <t>DLMC QA status query</t>
  </si>
  <si>
    <t>AL re Trailer Mgmt</t>
  </si>
  <si>
    <t>AT, SK call</t>
  </si>
  <si>
    <t>CutSub call</t>
  </si>
  <si>
    <t>QA check</t>
  </si>
  <si>
    <t>cutsub call notes</t>
  </si>
  <si>
    <t>PCD checklist</t>
  </si>
  <si>
    <t>PCD dev issue</t>
  </si>
  <si>
    <t>SK, RC re PCD</t>
  </si>
  <si>
    <t>SCA Warehousing &amp; RPA CT Weekly Meeting</t>
  </si>
  <si>
    <t>P&amp;G MOSS Warehousing Administrative work || General team meetings</t>
  </si>
  <si>
    <t>internal call</t>
  </si>
  <si>
    <t>SK re blob trigger</t>
  </si>
  <si>
    <t>PC re trigger+orchestrator</t>
  </si>
  <si>
    <t>KL 1:1</t>
  </si>
  <si>
    <t>PM re Pallet Consolidation</t>
  </si>
  <si>
    <t>SK re storage</t>
  </si>
  <si>
    <t>yard_loc</t>
  </si>
  <si>
    <t>DS call</t>
  </si>
  <si>
    <t>RPA call</t>
  </si>
  <si>
    <t>regrouping</t>
  </si>
  <si>
    <t>automated tests</t>
  </si>
  <si>
    <t>sprint review</t>
  </si>
  <si>
    <t>SM re monitoring emails</t>
  </si>
  <si>
    <t>RPA estimation</t>
  </si>
  <si>
    <t>SCA WhR &amp; RPA || Business Development</t>
  </si>
  <si>
    <t>QA error</t>
  </si>
  <si>
    <t>yard loc tidy</t>
  </si>
  <si>
    <t>undeliverable emails</t>
  </si>
  <si>
    <t>QA PCD investigation</t>
  </si>
  <si>
    <t>QA investigation</t>
  </si>
  <si>
    <t>logging fix</t>
  </si>
  <si>
    <t>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</si>
</sst>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[$-409]h:mm\ AM/PM;@"/>
    <numFmt numFmtId="166" formatCode="dd/mm/yyyy;@"/>
    <numFmt numFmtId="167" formatCode="0.0%"/>
  </numFmts>
  <fonts count="14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i/>
      <sz val="11"/>
      <color rgb="FFFA7D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8"/>
      <color theme="1"/>
      <name val="Calibri"/>
      <family val="2"/>
      <charset val="238"/>
      <scheme val="minor"/>
    </font>
    <font>
      <sz val="11"/>
      <color rgb="FF444444"/>
      <name val="Roboto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1" applyNumberFormat="0" applyAlignment="0" applyProtection="0"/>
    <xf numFmtId="9" fontId="1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165" fontId="0" fillId="0" borderId="3" xfId="0" applyNumberFormat="1" applyBorder="1"/>
    <xf numFmtId="0" fontId="0" fillId="0" borderId="3" xfId="0" applyBorder="1"/>
    <xf numFmtId="165" fontId="0" fillId="0" borderId="6" xfId="0" applyNumberFormat="1" applyBorder="1"/>
    <xf numFmtId="0" fontId="0" fillId="0" borderId="6" xfId="0" applyBorder="1"/>
    <xf numFmtId="1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indent="1"/>
    </xf>
    <xf numFmtId="0" fontId="1" fillId="2" borderId="1" xfId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164" fontId="2" fillId="4" borderId="3" xfId="0" applyNumberFormat="1" applyFont="1" applyFill="1" applyBorder="1"/>
    <xf numFmtId="164" fontId="2" fillId="4" borderId="2" xfId="0" applyNumberFormat="1" applyFont="1" applyFill="1" applyBorder="1"/>
    <xf numFmtId="164" fontId="2" fillId="4" borderId="6" xfId="0" applyNumberFormat="1" applyFont="1" applyFill="1" applyBorder="1"/>
    <xf numFmtId="0" fontId="8" fillId="0" borderId="0" xfId="0" applyFont="1" applyAlignment="1">
      <alignment wrapText="1"/>
    </xf>
    <xf numFmtId="20" fontId="0" fillId="0" borderId="6" xfId="0" applyNumberFormat="1" applyBorder="1"/>
    <xf numFmtId="0" fontId="0" fillId="0" borderId="0" xfId="0" applyAlignment="1">
      <alignment horizontal="left" indent="2"/>
    </xf>
    <xf numFmtId="2" fontId="0" fillId="0" borderId="14" xfId="0" applyNumberFormat="1" applyBorder="1"/>
    <xf numFmtId="0" fontId="0" fillId="0" borderId="15" xfId="0" applyBorder="1"/>
    <xf numFmtId="0" fontId="0" fillId="0" borderId="16" xfId="0" applyBorder="1"/>
    <xf numFmtId="14" fontId="0" fillId="0" borderId="3" xfId="0" applyNumberFormat="1" applyBorder="1"/>
    <xf numFmtId="0" fontId="0" fillId="0" borderId="18" xfId="0" applyBorder="1"/>
    <xf numFmtId="165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12" fillId="0" borderId="0" xfId="0" applyFont="1"/>
    <xf numFmtId="0" fontId="8" fillId="5" borderId="0" xfId="0" applyFont="1" applyFill="1" applyAlignment="1">
      <alignment wrapText="1"/>
    </xf>
    <xf numFmtId="0" fontId="0" fillId="5" borderId="0" xfId="0" applyFill="1"/>
    <xf numFmtId="0" fontId="8" fillId="6" borderId="0" xfId="0" applyFont="1" applyFill="1" applyAlignment="1">
      <alignment wrapText="1"/>
    </xf>
    <xf numFmtId="0" fontId="0" fillId="6" borderId="0" xfId="0" applyFill="1"/>
    <xf numFmtId="0" fontId="8" fillId="7" borderId="0" xfId="0" applyFont="1" applyFill="1" applyAlignment="1">
      <alignment wrapText="1"/>
    </xf>
    <xf numFmtId="0" fontId="2" fillId="7" borderId="0" xfId="0" applyFont="1" applyFill="1"/>
    <xf numFmtId="0" fontId="0" fillId="7" borderId="0" xfId="0" applyFill="1"/>
    <xf numFmtId="0" fontId="8" fillId="8" borderId="0" xfId="0" applyFont="1" applyFill="1" applyAlignment="1">
      <alignment wrapText="1"/>
    </xf>
    <xf numFmtId="0" fontId="0" fillId="8" borderId="0" xfId="0" applyFill="1"/>
    <xf numFmtId="0" fontId="8" fillId="9" borderId="0" xfId="0" applyFont="1" applyFill="1" applyAlignment="1">
      <alignment wrapText="1"/>
    </xf>
    <xf numFmtId="0" fontId="0" fillId="9" borderId="0" xfId="0" applyFill="1"/>
    <xf numFmtId="0" fontId="8" fillId="10" borderId="0" xfId="0" applyFont="1" applyFill="1" applyAlignment="1">
      <alignment wrapText="1"/>
    </xf>
    <xf numFmtId="0" fontId="0" fillId="10" borderId="0" xfId="0" applyFill="1"/>
    <xf numFmtId="0" fontId="8" fillId="11" borderId="0" xfId="0" applyFont="1" applyFill="1" applyAlignment="1">
      <alignment wrapText="1"/>
    </xf>
    <xf numFmtId="0" fontId="0" fillId="11" borderId="0" xfId="0" applyFill="1"/>
    <xf numFmtId="165" fontId="0" fillId="0" borderId="10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24" xfId="0" applyNumberFormat="1" applyBorder="1"/>
    <xf numFmtId="165" fontId="0" fillId="0" borderId="21" xfId="0" applyNumberFormat="1" applyBorder="1"/>
    <xf numFmtId="165" fontId="0" fillId="0" borderId="25" xfId="0" applyNumberFormat="1" applyBorder="1"/>
    <xf numFmtId="0" fontId="0" fillId="0" borderId="23" xfId="0" applyBorder="1"/>
    <xf numFmtId="20" fontId="0" fillId="0" borderId="24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9" fillId="3" borderId="29" xfId="2" applyBorder="1"/>
    <xf numFmtId="0" fontId="9" fillId="3" borderId="30" xfId="2" applyBorder="1"/>
    <xf numFmtId="0" fontId="9" fillId="3" borderId="31" xfId="2" applyBorder="1"/>
    <xf numFmtId="0" fontId="10" fillId="2" borderId="30" xfId="1" applyFont="1" applyBorder="1" applyAlignment="1">
      <alignment wrapText="1"/>
    </xf>
    <xf numFmtId="0" fontId="9" fillId="3" borderId="32" xfId="2" applyBorder="1"/>
    <xf numFmtId="0" fontId="9" fillId="3" borderId="30" xfId="2" applyBorder="1" applyAlignment="1">
      <alignment wrapText="1"/>
    </xf>
    <xf numFmtId="0" fontId="10" fillId="2" borderId="33" xfId="1" applyFont="1" applyBorder="1" applyAlignment="1">
      <alignment wrapText="1"/>
    </xf>
    <xf numFmtId="164" fontId="2" fillId="4" borderId="18" xfId="0" applyNumberFormat="1" applyFont="1" applyFill="1" applyBorder="1"/>
    <xf numFmtId="0" fontId="0" fillId="0" borderId="34" xfId="0" applyBorder="1"/>
    <xf numFmtId="0" fontId="13" fillId="12" borderId="35" xfId="0" applyFont="1" applyFill="1" applyBorder="1" applyAlignment="1">
      <alignment vertical="top" wrapText="1"/>
    </xf>
    <xf numFmtId="166" fontId="0" fillId="0" borderId="10" xfId="0" applyNumberFormat="1" applyBorder="1"/>
    <xf numFmtId="0" fontId="0" fillId="0" borderId="30" xfId="0" applyBorder="1"/>
    <xf numFmtId="0" fontId="0" fillId="0" borderId="14" xfId="0" applyBorder="1"/>
    <xf numFmtId="0" fontId="0" fillId="0" borderId="36" xfId="0" applyBorder="1"/>
    <xf numFmtId="167" fontId="1" fillId="2" borderId="37" xfId="3" applyNumberFormat="1" applyFont="1" applyFill="1" applyBorder="1"/>
    <xf numFmtId="0" fontId="1" fillId="2" borderId="38" xfId="1" applyBorder="1"/>
    <xf numFmtId="164" fontId="1" fillId="2" borderId="10" xfId="1" applyNumberFormat="1" applyBorder="1"/>
    <xf numFmtId="164" fontId="1" fillId="2" borderId="30" xfId="1" applyNumberFormat="1" applyBorder="1"/>
    <xf numFmtId="164" fontId="1" fillId="2" borderId="9" xfId="1" applyNumberFormat="1" applyBorder="1"/>
    <xf numFmtId="0" fontId="10" fillId="2" borderId="0" xfId="1" applyFont="1" applyBorder="1" applyAlignment="1">
      <alignment wrapText="1"/>
    </xf>
    <xf numFmtId="9" fontId="0" fillId="0" borderId="0" xfId="3" applyFont="1"/>
    <xf numFmtId="0" fontId="13" fillId="12" borderId="0" xfId="0" applyFont="1" applyFill="1" applyAlignment="1">
      <alignment vertical="top" wrapText="1"/>
    </xf>
    <xf numFmtId="2" fontId="0" fillId="0" borderId="15" xfId="0" applyNumberFormat="1" applyBorder="1"/>
    <xf numFmtId="14" fontId="0" fillId="0" borderId="18" xfId="0" applyNumberFormat="1" applyBorder="1"/>
    <xf numFmtId="20" fontId="0" fillId="0" borderId="18" xfId="0" applyNumberFormat="1" applyBorder="1"/>
    <xf numFmtId="20" fontId="0" fillId="0" borderId="25" xfId="0" applyNumberFormat="1" applyBorder="1"/>
    <xf numFmtId="0" fontId="2" fillId="4" borderId="18" xfId="0" applyFont="1" applyFill="1" applyBorder="1"/>
    <xf numFmtId="0" fontId="2" fillId="4" borderId="40" xfId="0" applyFont="1" applyFill="1" applyBorder="1"/>
    <xf numFmtId="0" fontId="0" fillId="0" borderId="11" xfId="0" applyBorder="1" applyAlignment="1">
      <alignment horizontal="center" vertical="center" textRotation="90"/>
    </xf>
    <xf numFmtId="0" fontId="0" fillId="0" borderId="39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10" fillId="2" borderId="0" xfId="1" applyFont="1" applyBorder="1" applyAlignment="1">
      <alignment horizontal="center" wrapText="1"/>
    </xf>
    <xf numFmtId="0" fontId="0" fillId="0" borderId="17" xfId="0" applyBorder="1" applyAlignment="1">
      <alignment horizontal="center" vertical="center" textRotation="90"/>
    </xf>
    <xf numFmtId="0" fontId="3" fillId="0" borderId="0" xfId="0" applyFont="1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 indent="1"/>
    </xf>
  </cellXfs>
  <cellStyles count="4">
    <cellStyle name="Calculation" xfId="1" builtinId="22"/>
    <cellStyle name="Input" xfId="2" builtinId="20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ristopher.barton\OneDrive%20-%20Lingaro%20Sp.%20z%20o.%20o\Desktop\timesheets\timesheet_w33_202108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sheet"/>
      <sheetName val="SULU PG output"/>
      <sheetName val="SULU Lingaro output"/>
      <sheetName val="ADO hours"/>
      <sheetName val="ADO comments"/>
      <sheetName val="lingaro_tasks"/>
      <sheetName val="pg_tasks"/>
      <sheetName val="task_reference"/>
      <sheetName val="config"/>
      <sheetName val="to-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">
          <cell r="M5" t="str">
            <v>Scrum Rituals || Scrum Rituals for Iron Man || Sprint Planning, daily, retrospective (JamesB) ||  || 212608-Effort-2021-W33</v>
          </cell>
          <cell r="N5" t="str">
            <v>Iron Man</v>
          </cell>
          <cell r="O5" t="str">
            <v>212608</v>
          </cell>
          <cell r="P5">
            <v>244565</v>
          </cell>
        </row>
        <row r="6">
          <cell r="M6" t="str">
            <v>Scrum Rituals || Scrum Rituals for Captain Marvel || Sprint Planning, daily, retrospective (JamesB) Custom Groups ||  || 232890-Effort-2021-W33</v>
          </cell>
          <cell r="N6" t="str">
            <v>Captain Marvel</v>
          </cell>
          <cell r="O6" t="str">
            <v>232890</v>
          </cell>
          <cell r="P6">
            <v>244572</v>
          </cell>
        </row>
        <row r="7">
          <cell r="M7" t="str">
            <v>CG.FT.027 Generate results based on provided selection criteria || CG.FT.027-UST.015 Generate and save the results || [BE] Execute and test the main script || Build an integration test harness || 240589-Effort-2021-W33</v>
          </cell>
          <cell r="N7" t="str">
            <v>Captain Marvel</v>
          </cell>
          <cell r="O7" t="str">
            <v>240589</v>
          </cell>
          <cell r="P7">
            <v>244571</v>
          </cell>
        </row>
        <row r="12">
          <cell r="M12" t="str">
            <v>CG.FT.027 Generate results based on provided selection criteria || CG.FT.027-UST.015 Generate and save the results || [BE] Execute and test the main script || Execute and test (JB) || 233031-Effort-2021-W30</v>
          </cell>
          <cell r="N12" t="str">
            <v>Captain Marvel</v>
          </cell>
          <cell r="O12" t="str">
            <v>233031</v>
          </cell>
          <cell r="P12">
            <v>233292</v>
          </cell>
        </row>
      </sheetData>
      <sheetData sheetId="7" refreshError="1"/>
      <sheetData sheetId="8" refreshError="1"/>
      <sheetData sheetId="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rton" refreshedDate="45110.972246180558" createdVersion="7" refreshedVersion="8" minRefreshableVersion="3" recordCount="180" xr:uid="{D96A7915-EC79-4974-A48E-BD985022DDEF}">
  <cacheSource type="worksheet">
    <worksheetSource ref="B4:O184" sheet="timesheet"/>
  </cacheSource>
  <cacheFields count="14">
    <cacheField name="Day" numFmtId="0">
      <sharedItems containsBlank="1"/>
    </cacheField>
    <cacheField name="Date" numFmtId="0">
      <sharedItems containsNonDate="0" containsDate="1" containsMixedTypes="1" minDate="2021-08-30T00:00:00" maxDate="2023-07-10T00:00:00" count="190">
        <d v="2023-07-03T00:00:00"/>
        <d v="2023-07-04T00:00:00"/>
        <d v="2023-07-05T00:00:00"/>
        <d v="2023-07-06T00:00:00"/>
        <d v="2023-07-07T00:00:00"/>
        <d v="2023-07-08T00:00:00"/>
        <d v="2023-07-09T00:00:00"/>
        <d v="2021-09-01T00:00:00" u="1"/>
        <d v="2021-12-23T00:00:00" u="1"/>
        <d v="2022-02-23T00:00:00" u="1"/>
        <d v="2022-04-14T00:00:00" u="1"/>
        <d v="2021-10-06T00:00:00" u="1"/>
        <d v="2022-05-19T00:00:00" u="1"/>
        <d v="2021-11-11T00:00:00" u="1"/>
        <d v="2022-01-11T00:00:00" u="1"/>
        <d v="2022-03-02T00:00:00" u="1"/>
        <d v="2021-10-25T00:00:00" u="1"/>
        <d v="2021-12-16T00:00:00" u="1"/>
        <d v="2021-11-30T00:00:00" u="1"/>
        <d v="2022-01-30T00:00:00" u="1"/>
        <d v="2022-05-12T00:00:00" u="1"/>
        <d v="2021-09-13T00:00:00" u="1"/>
        <d v="2021-11-04T00:00:00" u="1"/>
        <d v="2022-01-04T00:00:00" u="1"/>
        <d v="2021-10-18T00:00:00" u="1"/>
        <d v="2021-12-09T00:00:00" u="1"/>
        <d v="2022-02-09T00:00:00" u="1"/>
        <d v="2021-11-23T00:00:00" u="1"/>
        <d v="2022-03-14T00:00:00" u="1"/>
        <d v="2022-05-05T00:00:00" u="1"/>
        <d v="2022-02-28T00:00:00" u="1"/>
        <d v="2021-12-02T00:00:00" u="1"/>
        <d v="2021-11-16T00:00:00" u="1"/>
        <d v="2022-01-16T00:00:00" u="1"/>
        <d v="2022-03-07T00:00:00" u="1"/>
        <d v="2021-10-30T00:00:00" u="1"/>
        <d v="2021-12-21T00:00:00" u="1"/>
        <d v="2022-02-21T00:00:00" u="1"/>
        <d v="2022-04-12T00:00:00" u="1"/>
        <d v="2021-10-04T00:00:00" u="1"/>
        <d v="2022-05-17T00:00:00" u="1"/>
        <d v="2021-09-18T00:00:00" u="1"/>
        <d v="2021-11-09T00:00:00" u="1"/>
        <d v="2022-01-09T00:00:00" u="1"/>
        <d v="2021-10-23T00:00:00" u="1"/>
        <d v="2021-12-14T00:00:00" u="1"/>
        <e v="#VALUE!" u="1"/>
        <d v="2021-11-28T00:00:00" u="1"/>
        <d v="2022-01-28T00:00:00" u="1"/>
        <d v="2022-03-19T00:00:00" u="1"/>
        <d v="2022-05-10T00:00:00" u="1"/>
        <d v="2021-11-02T00:00:00" u="1"/>
        <d v="2021-12-07T00:00:00" u="1"/>
        <d v="2022-02-07T00:00:00" u="1"/>
        <d v="2021-09-30T00:00:00" u="1"/>
        <d v="2021-11-21T00:00:00" u="1"/>
        <d v="2022-03-12T00:00:00" u="1"/>
        <d v="2022-05-03T00:00:00" u="1"/>
        <d v="2021-09-04T00:00:00" u="1"/>
        <d v="2021-12-26T00:00:00" u="1"/>
        <d v="2022-02-26T00:00:00" u="1"/>
        <d v="2022-04-17T00:00:00" u="1"/>
        <d v="2021-10-09T00:00:00" u="1"/>
        <d v="2022-05-22T00:00:00" u="1"/>
        <d v="2021-11-14T00:00:00" u="1"/>
        <d v="2022-01-14T00:00:00" u="1"/>
        <d v="2022-03-05T00:00:00" u="1"/>
        <d v="2021-10-28T00:00:00" u="1"/>
        <d v="2021-12-19T00:00:00" u="1"/>
        <d v="2021-10-02T00:00:00" u="1"/>
        <d v="2022-05-15T00:00:00" u="1"/>
        <d v="2021-09-16T00:00:00" u="1"/>
        <d v="2021-11-07T00:00:00" u="1"/>
        <d v="2022-01-07T00:00:00" u="1"/>
        <d v="2021-08-30T00:00:00" u="1"/>
        <d v="2021-10-21T00:00:00" u="1"/>
        <d v="2021-12-12T00:00:00" u="1"/>
        <d v="2022-02-12T00:00:00" u="1"/>
        <d v="2021-11-26T00:00:00" u="1"/>
        <d v="2022-01-26T00:00:00" u="1"/>
        <d v="2022-03-17T00:00:00" u="1"/>
        <d v="2022-05-08T00:00:00" u="1"/>
        <d v="2021-12-05T00:00:00" u="1"/>
        <d v="2021-09-28T00:00:00" u="1"/>
        <d v="2021-11-19T00:00:00" u="1"/>
        <d v="2022-03-10T00:00:00" u="1"/>
        <d v="2021-09-02T00:00:00" u="1"/>
        <d v="2021-12-24T00:00:00" u="1"/>
        <d v="2022-02-24T00:00:00" u="1"/>
        <d v="2022-04-15T00:00:00" u="1"/>
        <d v="2021-10-07T00:00:00" u="1"/>
        <d v="2022-05-20T00:00:00" u="1"/>
        <d v="2021-11-12T00:00:00" u="1"/>
        <d v="2022-01-12T00:00:00" u="1"/>
        <d v="2022-03-03T00:00:00" u="1"/>
        <d v="2021-10-26T00:00:00" u="1"/>
        <d v="2021-12-17T00:00:00" u="1"/>
        <d v="2022-05-13T00:00:00" u="1"/>
        <d v="2021-09-14T00:00:00" u="1"/>
        <d v="2021-11-05T00:00:00" u="1"/>
        <d v="2022-01-05T00:00:00" u="1"/>
        <d v="2021-10-19T00:00:00" u="1"/>
        <d v="2021-12-10T00:00:00" u="1"/>
        <d v="2022-02-10T00:00:00" u="1"/>
        <d v="2021-11-24T00:00:00" u="1"/>
        <d v="2022-01-24T00:00:00" u="1"/>
        <d v="2022-03-15T00:00:00" u="1"/>
        <d v="2022-05-06T00:00:00" u="1"/>
        <d v="2021-12-03T00:00:00" u="1"/>
        <d v="2021-11-17T00:00:00" u="1"/>
        <d v="2022-03-08T00:00:00" u="1"/>
        <d v="2021-10-31T00:00:00" u="1"/>
        <d v="2021-12-22T00:00:00" u="1"/>
        <d v="2022-02-22T00:00:00" u="1"/>
        <d v="2022-04-13T00:00:00" u="1"/>
        <d v="2021-10-05T00:00:00" u="1"/>
        <d v="2022-05-18T00:00:00" u="1"/>
        <d v="2021-09-19T00:00:00" u="1"/>
        <d v="2021-11-10T00:00:00" u="1"/>
        <d v="2022-01-10T00:00:00" u="1"/>
        <d v="2022-03-01T00:00:00" u="1"/>
        <d v="2021-10-24T00:00:00" u="1"/>
        <d v="2021-12-15T00:00:00" u="1"/>
        <d v="2021-11-29T00:00:00" u="1"/>
        <d v="2022-01-29T00:00:00" u="1"/>
        <d v="2022-03-20T00:00:00" u="1"/>
        <d v="2022-05-11T00:00:00" u="1"/>
        <d v="2021-11-03T00:00:00" u="1"/>
        <d v="2022-01-03T00:00:00" u="1"/>
        <d v="2021-12-08T00:00:00" u="1"/>
        <d v="2022-02-08T00:00:00" u="1"/>
        <d v="2021-11-22T00:00:00" u="1"/>
        <d v="2022-03-13T00:00:00" u="1"/>
        <d v="2022-05-04T00:00:00" u="1"/>
        <d v="2021-09-05T00:00:00" u="1"/>
        <d v="2022-02-27T00:00:00" u="1"/>
        <d v="2021-10-10T00:00:00" u="1"/>
        <d v="2021-12-01T00:00:00" u="1"/>
        <d v="2021-11-15T00:00:00" u="1"/>
        <d v="2022-01-15T00:00:00" u="1"/>
        <d v="2022-03-06T00:00:00" u="1"/>
        <d v="2021-10-29T00:00:00" u="1"/>
        <d v="2021-12-20T00:00:00" u="1"/>
        <d v="2022-04-11T00:00:00" u="1"/>
        <d v="2021-10-03T00:00:00" u="1"/>
        <d v="2022-05-16T00:00:00" u="1"/>
        <d v="2021-09-17T00:00:00" u="1"/>
        <d v="2021-11-08T00:00:00" u="1"/>
        <d v="2022-01-08T00:00:00" u="1"/>
        <d v="2021-08-31T00:00:00" u="1"/>
        <d v="2021-10-22T00:00:00" u="1"/>
        <d v="2021-12-13T00:00:00" u="1"/>
        <d v="2022-02-13T00:00:00" u="1"/>
        <d v="2021-11-27T00:00:00" u="1"/>
        <d v="2022-01-27T00:00:00" u="1"/>
        <d v="2022-03-18T00:00:00" u="1"/>
        <d v="2022-05-09T00:00:00" u="1"/>
        <d v="2021-11-01T00:00:00" u="1"/>
        <d v="2021-12-06T00:00:00" u="1"/>
        <d v="2021-09-29T00:00:00" u="1"/>
        <d v="2021-11-20T00:00:00" u="1"/>
        <d v="2022-03-11T00:00:00" u="1"/>
        <d v="2022-05-02T00:00:00" u="1"/>
        <d v="2021-09-03T00:00:00" u="1"/>
        <d v="2021-12-25T00:00:00" u="1"/>
        <d v="2022-02-25T00:00:00" u="1"/>
        <d v="2022-04-16T00:00:00" u="1"/>
        <d v="2021-10-08T00:00:00" u="1"/>
        <d v="2022-05-21T00:00:00" u="1"/>
        <d v="2021-11-13T00:00:00" u="1"/>
        <d v="2022-01-13T00:00:00" u="1"/>
        <d v="2022-03-04T00:00:00" u="1"/>
        <d v="2021-10-27T00:00:00" u="1"/>
        <d v="2021-12-18T00:00:00" u="1"/>
        <d v="2021-10-01T00:00:00" u="1"/>
        <d v="2022-05-14T00:00:00" u="1"/>
        <d v="2021-09-15T00:00:00" u="1"/>
        <d v="2021-11-06T00:00:00" u="1"/>
        <d v="2022-01-06T00:00:00" u="1"/>
        <d v="2021-10-20T00:00:00" u="1"/>
        <d v="2021-12-11T00:00:00" u="1"/>
        <d v="2022-02-11T00:00:00" u="1"/>
        <d v="2021-11-25T00:00:00" u="1"/>
        <d v="2022-01-25T00:00:00" u="1"/>
        <d v="2022-03-16T00:00:00" u="1"/>
        <d v="2022-05-07T00:00:00" u="1"/>
        <d v="2021-12-04T00:00:00" u="1"/>
        <d v="2021-09-27T00:00:00" u="1"/>
        <d v="2021-11-18T00:00:00" u="1"/>
        <d v="2022-03-09T00:00:00" u="1"/>
      </sharedItems>
    </cacheField>
    <cacheField name="Start" numFmtId="0">
      <sharedItems containsNonDate="0" containsDate="1" containsString="0" containsBlank="1" minDate="1899-12-30T08:50:00" maxDate="1899-12-30T21:35:00"/>
    </cacheField>
    <cacheField name="End" numFmtId="0">
      <sharedItems containsNonDate="0" containsDate="1" containsString="0" containsBlank="1" minDate="1899-12-30T09:30:00" maxDate="1899-12-30T20:15:00"/>
    </cacheField>
    <cacheField name="Duration, hours" numFmtId="164">
      <sharedItems containsBlank="1" containsMixedTypes="1" containsNumber="1" minValue="8.3333333333333037E-2" maxValue="3"/>
    </cacheField>
    <cacheField name="Description" numFmtId="0">
      <sharedItems containsBlank="1" containsMixedTypes="1" containsNumber="1" containsInteger="1" minValue="389514" maxValue="389514" count="49">
        <s v="Albany eCarriers"/>
        <s v="timesheet"/>
        <s v="planning"/>
        <s v="QA issue"/>
        <s v="release review"/>
        <m/>
        <s v="MM re ops docs"/>
        <s v="RC re PCD release"/>
        <s v="daily"/>
        <s v="logging changes"/>
        <s v="QA problems"/>
        <s v="Python meeting"/>
        <s v="meeting prep"/>
        <s v="sprint plan"/>
        <s v="QA performance"/>
        <s v="AL Trailer Mgmt"/>
        <s v="CC email re pipeline monitor"/>
        <s v="MJ re CR9"/>
        <s v="DLMC QA status query"/>
        <s v="regrouping"/>
        <s v="AT, SK call"/>
        <s v="AL re Trailer Mgmt"/>
        <s v="automated tests"/>
        <s v="CutSub call"/>
        <s v="QA error"/>
        <s v="QA check"/>
        <s v="cutsub call notes"/>
        <s v="PCD checklist"/>
        <s v="PCD dev issue"/>
        <s v="QA investigation"/>
        <s v="internal call"/>
        <s v="SK, RC re PCD"/>
        <s v="SCA Warehousing &amp; RPA CT Weekly Meeting"/>
        <s v="logging fix"/>
        <s v="yard_loc"/>
        <s v="SK re blob trigger"/>
        <s v="PC re trigger+orchestrator"/>
        <s v="SK re storage"/>
        <s v="KL 1:1"/>
        <s v="PM re Pallet Consolidation"/>
        <s v="DS call"/>
        <s v="undeliverable emails"/>
        <s v="RPA call"/>
        <s v="RPA estimation"/>
        <s v="QA PCD investigation"/>
        <s v="sprint review"/>
        <s v="yard loc tidy"/>
        <s v="SM re monitoring emails"/>
        <n v="389514" u="1"/>
      </sharedItems>
    </cacheField>
    <cacheField name="Detail" numFmtId="0">
      <sharedItems containsNonDate="0" containsString="0" containsBlank="1"/>
    </cacheField>
    <cacheField name="PG or Lingaro" numFmtId="0">
      <sharedItems containsBlank="1" count="3">
        <s v="Lingaro"/>
        <m/>
        <s v="PG" u="1"/>
      </sharedItems>
    </cacheField>
    <cacheField name="SULU Engagement Code" numFmtId="0">
      <sharedItems containsNonDate="0" containsString="0" containsBlank="1"/>
    </cacheField>
    <cacheField name="Task Short Name" numFmtId="0">
      <sharedItems containsBlank="1"/>
    </cacheField>
    <cacheField name="Lingaro PG Task Group" numFmtId="0">
      <sharedItems containsBlank="1"/>
    </cacheField>
    <cacheField name="SULU Comment PG Identifier" numFmtId="0">
      <sharedItems containsBlank="1"/>
    </cacheField>
    <cacheField name="ADO Effort Parent Ticket" numFmtId="0">
      <sharedItems containsBlank="1" count="48">
        <s v=""/>
        <m/>
        <s v="293096" u="1"/>
        <s v="283703" u="1"/>
        <s v="387568" u="1"/>
        <s v="267850" u="1"/>
        <s v="250724" u="1"/>
        <s v="314577" u="1"/>
        <e v="#VALUE!" u="1"/>
        <s v="393282" u="1"/>
        <s v="285617" u="1"/>
        <s v="313303" u="1"/>
        <s v="309459" u="1"/>
        <e v="#REF!" u="1"/>
        <s v="389633" u="1"/>
        <s v="355858" u="1"/>
        <s v="279207" u="1"/>
        <s v="294357" u="1"/>
        <s v="316377" u="1"/>
        <s v="388872" u="1"/>
        <s v="260759" u="1"/>
        <s v="279208" u="1"/>
        <s v="279209" u="1"/>
        <s v="347156" u="1"/>
        <s v="388670" u="1"/>
        <s v="388728" u="1"/>
        <e v="#N/A" u="1"/>
        <s v="321047" u="1"/>
        <s v="282924" u="1"/>
        <s v="393454" u="1"/>
        <s v="260692" u="1"/>
        <s v="389613" u="1"/>
        <s v="279626" u="1"/>
        <s v="373795" u="1"/>
        <s v="295571" u="1"/>
        <s v="310698" u="1"/>
        <s v="212608" u="1"/>
        <s v="312435" u="1"/>
        <s v="393342" u="1"/>
        <s v="279629" u="1"/>
        <s v="319725" u="1"/>
        <s v="286265" u="1"/>
        <s v="287353" u="1"/>
        <s v="388707" u="1"/>
        <s v="232890" u="1"/>
        <s v="259312" u="1"/>
        <s v="319727" u="1"/>
        <s v="291374" u="1"/>
      </sharedItems>
    </cacheField>
    <cacheField name="ADO Effort Ticket" numFmtId="0">
      <sharedItems containsBlank="1" containsMixedTypes="1" containsNumber="1" containsInteger="1" minValue="0" maxValue="393464" count="84">
        <s v=""/>
        <m/>
        <n v="0" u="1"/>
        <n v="289696" u="1"/>
        <n v="327113" u="1"/>
        <n v="317617" u="1"/>
        <n v="314582" u="1"/>
        <n v="289697" u="1"/>
        <n v="355869" u="1"/>
        <n v="314494" u="1"/>
        <n v="313305" u="1"/>
        <n v="393464" u="1"/>
        <n v="297703" u="1"/>
        <n v="260754" u="1"/>
        <n v="297704" u="1"/>
        <n v="374544" u="1"/>
        <n v="313928" u="1"/>
        <n v="316378" u="1"/>
        <n v="273654" u="1"/>
        <n v="287357" u="1"/>
        <n v="250726" u="1"/>
        <n v="297972" u="1"/>
        <n v="299818" u="1"/>
        <n v="374510" u="1"/>
        <n v="260755" u="1"/>
        <n v="323266" u="1"/>
        <n v="351382" u="1"/>
        <n v="393343" u="1"/>
        <n v="310700" u="1"/>
        <n v="351383" u="1"/>
        <n v="297974" u="1"/>
        <n v="307488" u="1"/>
        <n v="279213" u="1"/>
        <n v="285621" u="1"/>
        <n v="307489" u="1"/>
        <n v="286278" u="1"/>
        <n v="250719" u="1"/>
        <n v="320021" u="1"/>
        <n v="323642" u="1"/>
        <n v="279214" u="1"/>
        <n v="282338" u="1"/>
        <n v="389619" u="1"/>
        <n v="388714" u="1"/>
        <n v="388874" u="1"/>
        <n v="320022" u="1"/>
        <n v="323643" u="1"/>
        <n v="388679" u="1"/>
        <n v="267855" u="1"/>
        <n v="279215" u="1"/>
        <n v="282339" u="1"/>
        <n v="282925" u="1"/>
        <n v="321052" u="1"/>
        <n v="257820" u="1"/>
        <n v="374622" u="1"/>
        <n v="393295" u="1"/>
        <n v="309462" u="1"/>
        <n v="313989" u="1"/>
        <n v="320024" u="1"/>
        <n v="349720" u="1"/>
        <n v="388735" u="1"/>
        <n v="317611" u="1"/>
        <n v="295584" u="1"/>
        <n v="259313" u="1"/>
        <n v="279628" u="1"/>
        <n v="387992" u="1"/>
        <n v="273647" u="1"/>
        <n v="293101" u="1"/>
        <n v="323986" u="1"/>
        <n v="380573" u="1"/>
        <n v="388951" u="1"/>
        <n v="270399" u="1"/>
        <n v="307195" u="1"/>
        <n v="318236" u="1"/>
        <n v="319017" u="1"/>
        <n v="349707" u="1"/>
        <n v="307196" u="1"/>
        <n v="260761" u="1"/>
        <n v="318237" u="1"/>
        <n v="319018" u="1"/>
        <n v="279631" u="1"/>
        <n v="283714" u="1"/>
        <n v="291382" u="1"/>
        <n v="294364" u="1"/>
        <n v="38964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rton" refreshedDate="45110.972248148151" createdVersion="7" refreshedVersion="8" minRefreshableVersion="3" recordCount="180" xr:uid="{11A95369-C588-4623-9BF8-FB573248FA33}">
  <cacheSource type="worksheet">
    <worksheetSource ref="B4:M184" sheet="timesheet"/>
  </cacheSource>
  <cacheFields count="12">
    <cacheField name="Day" numFmtId="0">
      <sharedItems containsBlank="1"/>
    </cacheField>
    <cacheField name="Date" numFmtId="0">
      <sharedItems containsNonDate="0" containsDate="1" containsMixedTypes="1" minDate="2021-08-30T00:00:00" maxDate="2023-07-10T00:00:00" count="197">
        <d v="2023-07-03T00:00:00"/>
        <d v="2023-07-04T00:00:00"/>
        <d v="2023-07-05T00:00:00"/>
        <d v="2023-07-06T00:00:00"/>
        <d v="2023-07-07T00:00:00"/>
        <d v="2023-07-08T00:00:00"/>
        <d v="2023-07-09T00:00:00"/>
        <d v="2021-09-01T00:00:00" u="1"/>
        <d v="2021-12-23T00:00:00" u="1"/>
        <d v="2022-02-23T00:00:00" u="1"/>
        <d v="2022-04-14T00:00:00" u="1"/>
        <d v="2021-10-06T00:00:00" u="1"/>
        <d v="2022-05-19T00:00:00" u="1"/>
        <d v="2021-11-11T00:00:00" u="1"/>
        <d v="2022-01-11T00:00:00" u="1"/>
        <d v="2022-03-02T00:00:00" u="1"/>
        <d v="2021-10-25T00:00:00" u="1"/>
        <d v="2021-12-16T00:00:00" u="1"/>
        <d v="2022-02-16T00:00:00" u="1"/>
        <d v="2021-11-30T00:00:00" u="1"/>
        <d v="2022-01-30T00:00:00" u="1"/>
        <d v="2022-05-12T00:00:00" u="1"/>
        <d v="2021-09-13T00:00:00" u="1"/>
        <d v="2021-11-04T00:00:00" u="1"/>
        <d v="2022-01-04T00:00:00" u="1"/>
        <d v="2021-10-18T00:00:00" u="1"/>
        <d v="2021-12-09T00:00:00" u="1"/>
        <d v="2022-02-09T00:00:00" u="1"/>
        <d v="2021-11-23T00:00:00" u="1"/>
        <d v="2022-03-14T00:00:00" u="1"/>
        <d v="2022-05-05T00:00:00" u="1"/>
        <d v="2022-02-28T00:00:00" u="1"/>
        <d v="2021-12-02T00:00:00" u="1"/>
        <d v="2021-11-16T00:00:00" u="1"/>
        <d v="2022-01-16T00:00:00" u="1"/>
        <d v="2022-03-07T00:00:00" u="1"/>
        <d v="2021-10-30T00:00:00" u="1"/>
        <d v="2021-12-21T00:00:00" u="1"/>
        <d v="2022-02-21T00:00:00" u="1"/>
        <d v="2022-04-12T00:00:00" u="1"/>
        <d v="2021-10-04T00:00:00" u="1"/>
        <d v="2022-05-17T00:00:00" u="1"/>
        <d v="2021-09-18T00:00:00" u="1"/>
        <d v="2021-11-09T00:00:00" u="1"/>
        <d v="2022-01-09T00:00:00" u="1"/>
        <d v="2021-10-23T00:00:00" u="1"/>
        <d v="2021-12-14T00:00:00" u="1"/>
        <d v="2022-02-14T00:00:00" u="1"/>
        <e v="#VALUE!" u="1"/>
        <d v="2021-11-28T00:00:00" u="1"/>
        <d v="2022-01-28T00:00:00" u="1"/>
        <d v="2022-03-19T00:00:00" u="1"/>
        <d v="2022-05-10T00:00:00" u="1"/>
        <d v="2021-11-02T00:00:00" u="1"/>
        <d v="2021-12-07T00:00:00" u="1"/>
        <d v="2022-02-07T00:00:00" u="1"/>
        <d v="2021-09-30T00:00:00" u="1"/>
        <d v="2021-11-21T00:00:00" u="1"/>
        <d v="2022-03-12T00:00:00" u="1"/>
        <d v="2022-05-03T00:00:00" u="1"/>
        <d v="2021-09-04T00:00:00" u="1"/>
        <d v="2021-12-26T00:00:00" u="1"/>
        <d v="2022-02-26T00:00:00" u="1"/>
        <d v="2022-04-17T00:00:00" u="1"/>
        <d v="2021-10-09T00:00:00" u="1"/>
        <d v="2022-05-22T00:00:00" u="1"/>
        <d v="2021-11-14T00:00:00" u="1"/>
        <d v="2022-01-14T00:00:00" u="1"/>
        <d v="2022-03-05T00:00:00" u="1"/>
        <d v="2021-10-28T00:00:00" u="1"/>
        <d v="2021-12-19T00:00:00" u="1"/>
        <d v="2022-02-19T00:00:00" u="1"/>
        <d v="2021-10-02T00:00:00" u="1"/>
        <d v="2022-05-15T00:00:00" u="1"/>
        <d v="2021-09-16T00:00:00" u="1"/>
        <d v="2021-11-07T00:00:00" u="1"/>
        <d v="2022-01-07T00:00:00" u="1"/>
        <d v="2021-08-30T00:00:00" u="1"/>
        <d v="2021-10-21T00:00:00" u="1"/>
        <d v="2021-12-12T00:00:00" u="1"/>
        <d v="2022-02-12T00:00:00" u="1"/>
        <d v="2021-11-26T00:00:00" u="1"/>
        <d v="2022-01-26T00:00:00" u="1"/>
        <d v="2022-03-17T00:00:00" u="1"/>
        <d v="2022-05-08T00:00:00" u="1"/>
        <d v="2021-12-05T00:00:00" u="1"/>
        <d v="2021-09-28T00:00:00" u="1"/>
        <d v="2021-11-19T00:00:00" u="1"/>
        <d v="2022-03-10T00:00:00" u="1"/>
        <d v="2021-09-02T00:00:00" u="1"/>
        <d v="2021-12-24T00:00:00" u="1"/>
        <d v="2022-02-24T00:00:00" u="1"/>
        <d v="2022-04-15T00:00:00" u="1"/>
        <d v="2021-10-07T00:00:00" u="1"/>
        <d v="2022-05-20T00:00:00" u="1"/>
        <d v="2021-11-12T00:00:00" u="1"/>
        <d v="2022-01-12T00:00:00" u="1"/>
        <d v="2022-03-03T00:00:00" u="1"/>
        <d v="2021-10-26T00:00:00" u="1"/>
        <d v="2021-12-17T00:00:00" u="1"/>
        <d v="2022-02-17T00:00:00" u="1"/>
        <d v="2022-05-13T00:00:00" u="1"/>
        <d v="2021-09-14T00:00:00" u="1"/>
        <d v="2021-11-05T00:00:00" u="1"/>
        <d v="2022-01-05T00:00:00" u="1"/>
        <d v="2021-10-19T00:00:00" u="1"/>
        <d v="2021-12-10T00:00:00" u="1"/>
        <d v="2022-02-10T00:00:00" u="1"/>
        <d v="2021-11-24T00:00:00" u="1"/>
        <d v="2022-01-24T00:00:00" u="1"/>
        <d v="2022-03-15T00:00:00" u="1"/>
        <d v="2022-05-06T00:00:00" u="1"/>
        <d v="2021-12-03T00:00:00" u="1"/>
        <d v="2021-11-17T00:00:00" u="1"/>
        <d v="2022-03-08T00:00:00" u="1"/>
        <d v="2021-10-31T00:00:00" u="1"/>
        <d v="2021-12-22T00:00:00" u="1"/>
        <d v="2022-02-22T00:00:00" u="1"/>
        <d v="2022-04-13T00:00:00" u="1"/>
        <d v="2021-10-05T00:00:00" u="1"/>
        <d v="2022-05-18T00:00:00" u="1"/>
        <d v="2021-09-19T00:00:00" u="1"/>
        <d v="2021-11-10T00:00:00" u="1"/>
        <d v="2022-01-10T00:00:00" u="1"/>
        <d v="2022-03-01T00:00:00" u="1"/>
        <d v="2021-10-24T00:00:00" u="1"/>
        <d v="2021-12-15T00:00:00" u="1"/>
        <d v="2022-02-15T00:00:00" u="1"/>
        <d v="2021-11-29T00:00:00" u="1"/>
        <d v="2022-01-29T00:00:00" u="1"/>
        <d v="2022-03-20T00:00:00" u="1"/>
        <d v="2022-05-11T00:00:00" u="1"/>
        <d v="2021-11-03T00:00:00" u="1"/>
        <d v="2022-01-03T00:00:00" u="1"/>
        <d v="2021-12-08T00:00:00" u="1"/>
        <d v="2022-02-08T00:00:00" u="1"/>
        <d v="2021-11-22T00:00:00" u="1"/>
        <d v="2022-03-13T00:00:00" u="1"/>
        <d v="2022-05-04T00:00:00" u="1"/>
        <d v="2021-09-05T00:00:00" u="1"/>
        <d v="2022-02-27T00:00:00" u="1"/>
        <d v="2021-10-10T00:00:00" u="1"/>
        <d v="2021-12-01T00:00:00" u="1"/>
        <d v="2021-11-15T00:00:00" u="1"/>
        <d v="2022-01-15T00:00:00" u="1"/>
        <d v="2022-03-06T00:00:00" u="1"/>
        <d v="2021-10-29T00:00:00" u="1"/>
        <d v="2021-12-20T00:00:00" u="1"/>
        <d v="2022-02-20T00:00:00" u="1"/>
        <d v="2022-04-11T00:00:00" u="1"/>
        <d v="2021-10-03T00:00:00" u="1"/>
        <d v="2022-05-16T00:00:00" u="1"/>
        <d v="2021-09-17T00:00:00" u="1"/>
        <d v="2021-11-08T00:00:00" u="1"/>
        <d v="2022-01-08T00:00:00" u="1"/>
        <d v="2021-08-31T00:00:00" u="1"/>
        <d v="2021-10-22T00:00:00" u="1"/>
        <d v="2021-12-13T00:00:00" u="1"/>
        <d v="2022-02-13T00:00:00" u="1"/>
        <d v="2021-11-27T00:00:00" u="1"/>
        <d v="2022-01-27T00:00:00" u="1"/>
        <d v="2022-03-18T00:00:00" u="1"/>
        <d v="2022-05-09T00:00:00" u="1"/>
        <d v="2021-11-01T00:00:00" u="1"/>
        <d v="2021-12-06T00:00:00" u="1"/>
        <d v="2021-09-29T00:00:00" u="1"/>
        <d v="2021-11-20T00:00:00" u="1"/>
        <d v="2022-03-11T00:00:00" u="1"/>
        <d v="2022-05-02T00:00:00" u="1"/>
        <d v="2021-09-03T00:00:00" u="1"/>
        <d v="2021-12-25T00:00:00" u="1"/>
        <d v="2022-02-25T00:00:00" u="1"/>
        <d v="2022-04-16T00:00:00" u="1"/>
        <d v="2021-10-08T00:00:00" u="1"/>
        <d v="2022-05-21T00:00:00" u="1"/>
        <d v="2021-11-13T00:00:00" u="1"/>
        <d v="2022-01-13T00:00:00" u="1"/>
        <d v="2022-03-04T00:00:00" u="1"/>
        <d v="2021-10-27T00:00:00" u="1"/>
        <d v="2021-12-18T00:00:00" u="1"/>
        <d v="2022-02-18T00:00:00" u="1"/>
        <d v="2021-10-01T00:00:00" u="1"/>
        <d v="2022-05-14T00:00:00" u="1"/>
        <d v="2021-09-15T00:00:00" u="1"/>
        <d v="2021-11-06T00:00:00" u="1"/>
        <d v="2022-01-06T00:00:00" u="1"/>
        <d v="2021-10-20T00:00:00" u="1"/>
        <d v="2021-12-11T00:00:00" u="1"/>
        <d v="2022-02-11T00:00:00" u="1"/>
        <d v="2021-11-25T00:00:00" u="1"/>
        <d v="2022-01-25T00:00:00" u="1"/>
        <d v="2022-03-16T00:00:00" u="1"/>
        <d v="2022-05-07T00:00:00" u="1"/>
        <d v="2021-12-04T00:00:00" u="1"/>
        <d v="2021-09-27T00:00:00" u="1"/>
        <d v="2021-11-18T00:00:00" u="1"/>
        <d v="2022-03-09T00:00:00" u="1"/>
      </sharedItems>
    </cacheField>
    <cacheField name="Start" numFmtId="0">
      <sharedItems containsNonDate="0" containsDate="1" containsString="0" containsBlank="1" minDate="1899-12-30T08:50:00" maxDate="1899-12-30T21:35:00"/>
    </cacheField>
    <cacheField name="End" numFmtId="0">
      <sharedItems containsNonDate="0" containsDate="1" containsString="0" containsBlank="1" minDate="1899-12-30T09:30:00" maxDate="1899-12-30T20:15:00"/>
    </cacheField>
    <cacheField name="Duration, hours" numFmtId="164">
      <sharedItems containsBlank="1" containsMixedTypes="1" containsNumber="1" minValue="8.3333333333333037E-2" maxValue="3"/>
    </cacheField>
    <cacheField name="Description" numFmtId="0">
      <sharedItems containsBlank="1"/>
    </cacheField>
    <cacheField name="Detail" numFmtId="0">
      <sharedItems containsNonDate="0" containsString="0" containsBlank="1"/>
    </cacheField>
    <cacheField name="PG or Lingaro" numFmtId="0">
      <sharedItems containsBlank="1" count="3">
        <s v="Lingaro"/>
        <m/>
        <s v="PG" u="1"/>
      </sharedItems>
    </cacheField>
    <cacheField name="SULU Engagement Code" numFmtId="0">
      <sharedItems containsNonDate="0" containsBlank="1" count="6">
        <m/>
        <s v="Development" u="1"/>
        <s v="Meeting" u="1"/>
        <s v="Other" u="1"/>
        <s v="PG" u="1"/>
        <s v="Meetings" u="1"/>
      </sharedItems>
    </cacheField>
    <cacheField name="Task Short Name" numFmtId="0">
      <sharedItems containsBlank="1"/>
    </cacheField>
    <cacheField name="Lingaro PG Task Group" numFmtId="0">
      <sharedItems containsBlank="1" count="8">
        <s v=""/>
        <m/>
        <s v="Captain Marvel/Custom Hierarchies" u="1"/>
        <e v="#REF!" u="1"/>
        <s v="Captain Marvel" u="1"/>
        <e v="#N/A" u="1"/>
        <s v="DB release issue" u="1"/>
        <s v="Iron Man" u="1"/>
      </sharedItems>
    </cacheField>
    <cacheField name="SULU Comment PG Identifier" numFmtId="0">
      <sharedItems containsBlank="1" containsMixedTypes="1" containsNumber="1" containsInteger="1" minValue="313303" maxValue="313303" count="3">
        <s v=""/>
        <m/>
        <n v="31330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rton" refreshedDate="45110.979457638889" createdVersion="8" refreshedVersion="8" minRefreshableVersion="3" recordCount="189" xr:uid="{F239EF31-171F-4992-AFC9-984C47B4CD0A}">
  <cacheSource type="worksheet">
    <worksheetSource ref="C4:Q193" sheet="timesheet"/>
  </cacheSource>
  <cacheFields count="15">
    <cacheField name="Date" numFmtId="0">
      <sharedItems containsSemiMixedTypes="0" containsNonDate="0" containsDate="1" containsString="0" minDate="2023-06-26T00:00:00" maxDate="2023-07-10T00:00:00" count="14"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 u="1"/>
        <d v="2023-07-08T00:00:00" u="1"/>
        <d v="2023-07-06T00:00:00" u="1"/>
        <d v="2023-07-04T00:00:00" u="1"/>
        <d v="2023-07-09T00:00:00" u="1"/>
        <d v="2023-07-07T00:00:00" u="1"/>
        <d v="2023-07-05T00:00:00" u="1"/>
      </sharedItems>
    </cacheField>
    <cacheField name="Start" numFmtId="0">
      <sharedItems containsNonDate="0" containsDate="1" containsString="0" containsBlank="1" minDate="1899-12-30T08:50:00" maxDate="1899-12-30T22:40:00"/>
    </cacheField>
    <cacheField name="End" numFmtId="0">
      <sharedItems containsNonDate="0" containsDate="1" containsString="0" containsBlank="1" minDate="1899-12-30T09:30:00" maxDate="1899-12-30T23:30:00"/>
    </cacheField>
    <cacheField name="Duration, hours" numFmtId="164">
      <sharedItems containsBlank="1" containsMixedTypes="1" containsNumber="1" minValue="0" maxValue="3"/>
    </cacheField>
    <cacheField name="Description" numFmtId="0">
      <sharedItems containsBlank="1"/>
    </cacheField>
    <cacheField name="Detail" numFmtId="0">
      <sharedItems containsNonDate="0" containsString="0" containsBlank="1"/>
    </cacheField>
    <cacheField name="PG or Lingaro" numFmtId="0">
      <sharedItems containsBlank="1"/>
    </cacheField>
    <cacheField name="SULU Engagement Code" numFmtId="0">
      <sharedItems containsNonDate="0" containsString="0" containsBlank="1"/>
    </cacheField>
    <cacheField name="Task Short Name" numFmtId="0">
      <sharedItems containsBlank="1"/>
    </cacheField>
    <cacheField name="Lingaro PG Task Group" numFmtId="0">
      <sharedItems containsBlank="1"/>
    </cacheField>
    <cacheField name="SULU Comment PG Identifier" numFmtId="0">
      <sharedItems containsBlank="1"/>
    </cacheField>
    <cacheField name="ADO Effort Parent Ticket" numFmtId="0">
      <sharedItems containsBlank="1"/>
    </cacheField>
    <cacheField name="ADO Effort Ticket" numFmtId="0">
      <sharedItems containsBlank="1"/>
    </cacheField>
    <cacheField name="l1" numFmtId="0">
      <sharedItems containsMixedTypes="1" containsNumber="1" containsInteger="1" minValue="11" maxValue="42"/>
    </cacheField>
    <cacheField name="SULU Task Group" numFmtId="0">
      <sharedItems containsBlank="1" count="9">
        <s v="WrH Support FY 22/23_DC"/>
        <s v="P&amp;G MOSS Warehousing Administrative work"/>
        <s v="eCarriers"/>
        <s v="SME for Decision Automation Platform"/>
        <s v=""/>
        <s v="Autopilot Project"/>
        <s v="P&amp;G MOSS Warehousing Development"/>
        <m/>
        <s v="SCA WhR &amp; RP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rton" refreshedDate="45110.980637731482" createdVersion="8" refreshedVersion="8" minRefreshableVersion="3" recordCount="180" xr:uid="{F5FF17FB-6121-4A29-83F6-DB7D8254B479}">
  <cacheSource type="worksheet">
    <worksheetSource ref="B4:Q184" sheet="timesheet"/>
  </cacheSource>
  <cacheFields count="16">
    <cacheField name="Day" numFmtId="0">
      <sharedItems containsBlank="1"/>
    </cacheField>
    <cacheField name="Date" numFmtId="0">
      <sharedItems containsSemiMixedTypes="0" containsNonDate="0" containsDate="1" containsString="0" minDate="2023-06-26T00:00:00" maxDate="2023-07-10T00:00:00" count="14"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 u="1"/>
        <d v="2023-07-08T00:00:00" u="1"/>
        <d v="2023-07-06T00:00:00" u="1"/>
        <d v="2023-07-04T00:00:00" u="1"/>
        <d v="2023-07-09T00:00:00" u="1"/>
        <d v="2023-07-07T00:00:00" u="1"/>
        <d v="2023-07-05T00:00:00" u="1"/>
      </sharedItems>
    </cacheField>
    <cacheField name="Start" numFmtId="0">
      <sharedItems containsNonDate="0" containsDate="1" containsString="0" containsBlank="1" minDate="1899-12-30T08:50:00" maxDate="1899-12-30T22:40:00"/>
    </cacheField>
    <cacheField name="End" numFmtId="0">
      <sharedItems containsNonDate="0" containsDate="1" containsString="0" containsBlank="1" minDate="1899-12-30T09:30:00" maxDate="1899-12-30T23:30:00"/>
    </cacheField>
    <cacheField name="Duration, hours" numFmtId="164">
      <sharedItems containsBlank="1" containsMixedTypes="1" containsNumber="1" minValue="8.3333333333333037E-2" maxValue="3"/>
    </cacheField>
    <cacheField name="Description" numFmtId="0">
      <sharedItems containsBlank="1" count="49">
        <s v="Albany eCarriers"/>
        <s v="timesheet"/>
        <s v="planning"/>
        <s v="QA issue"/>
        <s v="release review"/>
        <m/>
        <s v="MM re ops docs"/>
        <s v="RC re PCD release"/>
        <s v="daily"/>
        <s v="logging changes"/>
        <s v="QA problems"/>
        <s v="Python meeting"/>
        <s v="meeting prep"/>
        <s v="sprint plan"/>
        <s v="QA performance"/>
        <s v="AL Trailer Mgmt"/>
        <s v="CC email re pipeline monitor"/>
        <s v="MJ re CR9"/>
        <s v="DLMC QA status query"/>
        <s v="regrouping"/>
        <s v="AT, SK call"/>
        <s v="AL re Trailer Mgmt"/>
        <s v="automated tests"/>
        <s v="CutSub call"/>
        <s v="QA error"/>
        <s v="docs"/>
        <s v="QA check"/>
        <s v="cutsub call notes"/>
        <s v="PCD checklist"/>
        <s v="PCD dev issue"/>
        <s v="QA investigation"/>
        <s v="internal call"/>
        <s v="SK, RC re PCD"/>
        <s v="SCA Warehousing &amp; RPA CT Weekly Meeting"/>
        <s v="logging fix"/>
        <s v="yard_loc"/>
        <s v="SK re blob trigger"/>
        <s v="PC re trigger+orchestrator"/>
        <s v="SK re storage"/>
        <s v="KL 1:1"/>
        <s v="PM re Pallet Consolidation"/>
        <s v="DS call"/>
        <s v="undeliverable emails"/>
        <s v="RPA call"/>
        <s v="RPA estimation"/>
        <s v="QA PCD investigation"/>
        <s v="sprint review"/>
        <s v="yard loc tidy"/>
        <s v="SM re monitoring emails"/>
      </sharedItems>
    </cacheField>
    <cacheField name="Detail" numFmtId="0">
      <sharedItems containsNonDate="0" containsString="0" containsBlank="1"/>
    </cacheField>
    <cacheField name="PG or Lingaro" numFmtId="0">
      <sharedItems containsBlank="1" count="2">
        <s v="Lingaro"/>
        <m/>
      </sharedItems>
    </cacheField>
    <cacheField name="SULU Engagement Code" numFmtId="0">
      <sharedItems containsNonDate="0" containsString="0" containsBlank="1"/>
    </cacheField>
    <cacheField name="Task Short Name" numFmtId="0">
      <sharedItems containsBlank="1" count="10">
        <s v="WrH Support FY 22/23_DC || L3_Incident_Management"/>
        <s v="P&amp;G MOSS Warehousing Administrative work || Other administrative activities"/>
        <s v="eCarriers || Algorithm Development"/>
        <s v="SME for Decision Automation Platform || SME dev"/>
        <m/>
        <s v="Autopilot Project || Flex"/>
        <s v="SME for Decision Automation Platform || SME meeting"/>
        <s v="P&amp;G MOSS Warehousing Development || Learning &amp; Development - Participation"/>
        <s v="P&amp;G MOSS Warehousing Administrative work || General team meetings"/>
        <s v="SCA WhR &amp; RPA || Business Development"/>
      </sharedItems>
    </cacheField>
    <cacheField name="Lingaro PG Task Group" numFmtId="0">
      <sharedItems containsBlank="1"/>
    </cacheField>
    <cacheField name="SULU Comment PG Identifier" numFmtId="0">
      <sharedItems containsBlank="1"/>
    </cacheField>
    <cacheField name="ADO Effort Parent Ticket" numFmtId="0">
      <sharedItems containsBlank="1"/>
    </cacheField>
    <cacheField name="ADO Effort Ticket" numFmtId="0">
      <sharedItems containsBlank="1"/>
    </cacheField>
    <cacheField name="l1" numFmtId="0">
      <sharedItems containsMixedTypes="1" containsNumber="1" containsInteger="1" minValue="11" maxValue="42"/>
    </cacheField>
    <cacheField name="SULU Task Group" numFmtId="0">
      <sharedItems containsBlank="1" count="9">
        <s v="WrH Support FY 22/23_DC"/>
        <s v="P&amp;G MOSS Warehousing Administrative work"/>
        <s v="eCarriers"/>
        <s v="SME for Decision Automation Platform"/>
        <s v=""/>
        <s v="Autopilot Project"/>
        <s v="P&amp;G MOSS Warehousing Development"/>
        <m/>
        <s v="SCA WhR &amp; RP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s v="Monday"/>
    <x v="0"/>
    <d v="1899-12-30T08:50:00"/>
    <d v="1899-12-30T09:30:00"/>
    <n v="0.66666666666666563"/>
    <x v="0"/>
    <m/>
    <x v="0"/>
    <m/>
    <s v="WrH Support FY 22/23_DC || L3_Incident_Management"/>
    <s v=""/>
    <s v=""/>
    <x v="0"/>
    <x v="0"/>
  </r>
  <r>
    <m/>
    <x v="0"/>
    <d v="1899-12-30T09:30:00"/>
    <d v="1899-12-30T10:00:00"/>
    <n v="0.50000000000000089"/>
    <x v="1"/>
    <m/>
    <x v="0"/>
    <m/>
    <s v="P&amp;G MOSS Warehousing Administrative work || Other administrative activities"/>
    <s v=""/>
    <s v=""/>
    <x v="0"/>
    <x v="0"/>
  </r>
  <r>
    <m/>
    <x v="0"/>
    <d v="1899-12-30T10:00:00"/>
    <d v="1899-12-30T10:20:00"/>
    <n v="0.33333333333333348"/>
    <x v="2"/>
    <m/>
    <x v="0"/>
    <m/>
    <s v="P&amp;G MOSS Warehousing Administrative work || Other administrative activities"/>
    <s v=""/>
    <s v=""/>
    <x v="0"/>
    <x v="0"/>
  </r>
  <r>
    <m/>
    <x v="0"/>
    <d v="1899-12-30T10:20:00"/>
    <d v="1899-12-30T10:45:00"/>
    <n v="0.41666666666666652"/>
    <x v="0"/>
    <m/>
    <x v="0"/>
    <m/>
    <s v="WrH Support FY 22/23_DC || L3_Incident_Management"/>
    <s v=""/>
    <s v=""/>
    <x v="0"/>
    <x v="0"/>
  </r>
  <r>
    <m/>
    <x v="0"/>
    <d v="1899-12-30T10:45:00"/>
    <d v="1899-12-30T10:55:00"/>
    <n v="0.16666666666666607"/>
    <x v="3"/>
    <m/>
    <x v="0"/>
    <m/>
    <s v="eCarriers || Algorithm Development"/>
    <s v=""/>
    <s v=""/>
    <x v="0"/>
    <x v="0"/>
  </r>
  <r>
    <m/>
    <x v="0"/>
    <d v="1899-12-30T10:55:00"/>
    <d v="1899-12-30T11:25:00"/>
    <n v="0.49999999999999956"/>
    <x v="4"/>
    <m/>
    <x v="0"/>
    <m/>
    <s v="SME for Decision Automation Platform || SME dev"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d v="1899-12-30T11:25:00"/>
    <d v="1899-12-30T11:35:00"/>
    <n v="0.16666666666666741"/>
    <x v="6"/>
    <m/>
    <x v="0"/>
    <m/>
    <s v="Autopilot Project || Flex"/>
    <s v=""/>
    <s v=""/>
    <x v="0"/>
    <x v="0"/>
  </r>
  <r>
    <m/>
    <x v="0"/>
    <d v="1899-12-30T11:35:00"/>
    <d v="1899-12-30T11:45:00"/>
    <n v="0.16666666666666607"/>
    <x v="7"/>
    <m/>
    <x v="0"/>
    <m/>
    <s v="SME for Decision Automation Platform || SME dev"/>
    <s v=""/>
    <s v=""/>
    <x v="0"/>
    <x v="0"/>
  </r>
  <r>
    <m/>
    <x v="0"/>
    <d v="1899-12-30T11:45:00"/>
    <d v="1899-12-30T12:05:00"/>
    <n v="0.33333333333333348"/>
    <x v="8"/>
    <m/>
    <x v="0"/>
    <m/>
    <s v="SME for Decision Automation Platform || SME meeting"/>
    <s v=""/>
    <s v=""/>
    <x v="0"/>
    <x v="0"/>
  </r>
  <r>
    <m/>
    <x v="0"/>
    <d v="1899-12-30T12:05:00"/>
    <d v="1899-12-30T12:35:00"/>
    <n v="0.50000000000000089"/>
    <x v="9"/>
    <m/>
    <x v="0"/>
    <m/>
    <s v="eCarriers || Algorithm Development"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d v="1899-12-30T13:50:00"/>
    <d v="1899-12-30T14:15:00"/>
    <n v="0.41666666666666519"/>
    <x v="9"/>
    <m/>
    <x v="0"/>
    <m/>
    <s v="eCarriers || Algorithm Development"/>
    <s v=""/>
    <s v=""/>
    <x v="0"/>
    <x v="0"/>
  </r>
  <r>
    <m/>
    <x v="0"/>
    <d v="1899-12-30T14:15:00"/>
    <d v="1899-12-30T14:30:00"/>
    <n v="0.24999999999999911"/>
    <x v="10"/>
    <m/>
    <x v="0"/>
    <m/>
    <s v="SME for Decision Automation Platform || SME dev"/>
    <s v=""/>
    <s v=""/>
    <x v="0"/>
    <x v="0"/>
  </r>
  <r>
    <m/>
    <x v="0"/>
    <d v="1899-12-30T14:30:00"/>
    <d v="1899-12-30T15:05:00"/>
    <n v="0.58333333333333393"/>
    <x v="11"/>
    <m/>
    <x v="0"/>
    <m/>
    <s v="P&amp;G MOSS Warehousing Development || Learning &amp; Development - Participation"/>
    <s v=""/>
    <s v=""/>
    <x v="0"/>
    <x v="0"/>
  </r>
  <r>
    <m/>
    <x v="0"/>
    <d v="1899-12-30T15:05:00"/>
    <d v="1899-12-30T16:20:00"/>
    <n v="1.2499999999999982"/>
    <x v="10"/>
    <m/>
    <x v="0"/>
    <m/>
    <s v="SME for Decision Automation Platform || SME dev"/>
    <s v=""/>
    <s v=""/>
    <x v="0"/>
    <x v="0"/>
  </r>
  <r>
    <m/>
    <x v="0"/>
    <d v="1899-12-30T16:20:00"/>
    <d v="1899-12-30T16:30:00"/>
    <n v="0.16666666666666874"/>
    <x v="12"/>
    <m/>
    <x v="0"/>
    <m/>
    <s v="eCarriers || Algorithm Development"/>
    <s v=""/>
    <s v=""/>
    <x v="0"/>
    <x v="0"/>
  </r>
  <r>
    <m/>
    <x v="0"/>
    <d v="1899-12-30T16:30:00"/>
    <d v="1899-12-30T17:15:00"/>
    <n v="0.75"/>
    <x v="13"/>
    <m/>
    <x v="0"/>
    <m/>
    <s v="eCarriers || Algorithm Development"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m/>
    <m/>
    <s v=""/>
    <x v="5"/>
    <m/>
    <x v="0"/>
    <m/>
    <m/>
    <s v=""/>
    <s v=""/>
    <x v="0"/>
    <x v="0"/>
  </r>
  <r>
    <m/>
    <x v="0"/>
    <m/>
    <m/>
    <m/>
    <x v="5"/>
    <m/>
    <x v="0"/>
    <m/>
    <m/>
    <m/>
    <m/>
    <x v="1"/>
    <x v="1"/>
  </r>
  <r>
    <m/>
    <x v="0"/>
    <m/>
    <m/>
    <m/>
    <x v="5"/>
    <m/>
    <x v="0"/>
    <m/>
    <m/>
    <m/>
    <m/>
    <x v="1"/>
    <x v="1"/>
  </r>
  <r>
    <m/>
    <x v="0"/>
    <m/>
    <m/>
    <m/>
    <x v="5"/>
    <m/>
    <x v="0"/>
    <m/>
    <m/>
    <m/>
    <m/>
    <x v="1"/>
    <x v="1"/>
  </r>
  <r>
    <m/>
    <x v="0"/>
    <m/>
    <m/>
    <m/>
    <x v="5"/>
    <m/>
    <x v="0"/>
    <m/>
    <m/>
    <s v=""/>
    <s v=""/>
    <x v="0"/>
    <x v="0"/>
  </r>
  <r>
    <m/>
    <x v="0"/>
    <m/>
    <m/>
    <s v=""/>
    <x v="5"/>
    <m/>
    <x v="0"/>
    <m/>
    <m/>
    <s v=""/>
    <s v=""/>
    <x v="0"/>
    <x v="0"/>
  </r>
  <r>
    <s v="Tuesday"/>
    <x v="1"/>
    <d v="1899-12-30T09:10:00"/>
    <d v="1899-12-30T09:30:00"/>
    <n v="0.33333333333333348"/>
    <x v="14"/>
    <m/>
    <x v="0"/>
    <m/>
    <s v="SME for Decision Automation Platform || SME dev"/>
    <s v=""/>
    <s v=""/>
    <x v="0"/>
    <x v="0"/>
  </r>
  <r>
    <m/>
    <x v="1"/>
    <d v="1899-12-30T09:30:00"/>
    <d v="1899-12-30T09:45:00"/>
    <n v="0.25000000000000044"/>
    <x v="1"/>
    <m/>
    <x v="0"/>
    <m/>
    <s v="P&amp;G MOSS Warehousing Administrative work || Other administrative activities"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d v="1899-12-30T09:55:00"/>
    <d v="1899-12-30T10:00:00"/>
    <n v="8.333333333333437E-2"/>
    <x v="15"/>
    <m/>
    <x v="0"/>
    <m/>
    <s v="SME for Decision Automation Platform || SME dev"/>
    <s v=""/>
    <s v=""/>
    <x v="0"/>
    <x v="0"/>
  </r>
  <r>
    <m/>
    <x v="1"/>
    <d v="1899-12-30T10:00:00"/>
    <d v="1899-12-30T10:15:00"/>
    <n v="0.24999999999999911"/>
    <x v="2"/>
    <m/>
    <x v="0"/>
    <m/>
    <s v="P&amp;G MOSS Warehousing Administrative work || Other administrative activities"/>
    <s v=""/>
    <s v=""/>
    <x v="0"/>
    <x v="0"/>
  </r>
  <r>
    <m/>
    <x v="1"/>
    <d v="1899-12-30T10:15:00"/>
    <d v="1899-12-30T10:25:00"/>
    <n v="0.16666666666666607"/>
    <x v="16"/>
    <m/>
    <x v="0"/>
    <m/>
    <s v="SME for Decision Automation Platform || SME dev"/>
    <s v=""/>
    <s v=""/>
    <x v="0"/>
    <x v="0"/>
  </r>
  <r>
    <m/>
    <x v="1"/>
    <d v="1899-12-30T10:25:00"/>
    <d v="1899-12-30T10:35:00"/>
    <n v="0.16666666666666874"/>
    <x v="17"/>
    <m/>
    <x v="0"/>
    <m/>
    <s v="SME for Decision Automation Platform || SME dev"/>
    <s v=""/>
    <s v=""/>
    <x v="0"/>
    <x v="0"/>
  </r>
  <r>
    <m/>
    <x v="1"/>
    <d v="1899-12-30T10:35:00"/>
    <d v="1899-12-30T11:35:00"/>
    <n v="0.99999999999999911"/>
    <x v="18"/>
    <m/>
    <x v="0"/>
    <m/>
    <s v="SME for Decision Automation Platform || SME dev"/>
    <s v=""/>
    <s v=""/>
    <x v="0"/>
    <x v="0"/>
  </r>
  <r>
    <m/>
    <x v="1"/>
    <d v="1899-12-30T11:35:00"/>
    <d v="1899-12-30T11:45:00"/>
    <n v="0.16666666666666607"/>
    <x v="19"/>
    <m/>
    <x v="0"/>
    <m/>
    <s v="eCarriers || Algorithm Development"/>
    <s v=""/>
    <s v=""/>
    <x v="0"/>
    <x v="0"/>
  </r>
  <r>
    <m/>
    <x v="1"/>
    <d v="1899-12-30T11:45:00"/>
    <d v="1899-12-30T12:05:00"/>
    <n v="0.33333333333333348"/>
    <x v="8"/>
    <m/>
    <x v="0"/>
    <m/>
    <s v="SME for Decision Automation Platform || SME meeting"/>
    <s v=""/>
    <s v=""/>
    <x v="0"/>
    <x v="0"/>
  </r>
  <r>
    <m/>
    <x v="1"/>
    <d v="1899-12-30T12:05:00"/>
    <d v="1899-12-30T12:30:00"/>
    <n v="0.41666666666666785"/>
    <x v="20"/>
    <m/>
    <x v="0"/>
    <m/>
    <s v="SME for Decision Automation Platform || SME meeting"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d v="1899-12-30T14:00:00"/>
    <d v="1899-12-30T14:30:00"/>
    <n v="0.49999999999999822"/>
    <x v="21"/>
    <m/>
    <x v="0"/>
    <m/>
    <s v="SME for Decision Automation Platform || SME dev"/>
    <s v=""/>
    <s v=""/>
    <x v="0"/>
    <x v="0"/>
  </r>
  <r>
    <m/>
    <x v="1"/>
    <d v="1899-12-30T14:30:00"/>
    <d v="1899-12-30T15:25:00"/>
    <n v="0.91666666666666607"/>
    <x v="7"/>
    <m/>
    <x v="0"/>
    <m/>
    <s v="SME for Decision Automation Platform || SME dev"/>
    <s v=""/>
    <s v=""/>
    <x v="0"/>
    <x v="0"/>
  </r>
  <r>
    <m/>
    <x v="1"/>
    <d v="1899-12-30T15:25:00"/>
    <d v="1899-12-30T16:00:00"/>
    <n v="0.58333333333333393"/>
    <x v="22"/>
    <m/>
    <x v="0"/>
    <m/>
    <s v="eCarriers || Algorithm Development"/>
    <s v=""/>
    <s v=""/>
    <x v="0"/>
    <x v="0"/>
  </r>
  <r>
    <m/>
    <x v="1"/>
    <d v="1899-12-30T16:00:00"/>
    <d v="1899-12-30T16:30:00"/>
    <n v="0.50000000000000089"/>
    <x v="23"/>
    <m/>
    <x v="0"/>
    <m/>
    <s v="SME for Decision Automation Platform || SME meeting"/>
    <s v=""/>
    <s v=""/>
    <x v="0"/>
    <x v="0"/>
  </r>
  <r>
    <m/>
    <x v="1"/>
    <d v="1899-12-30T16:30:00"/>
    <d v="1899-12-30T16:50:00"/>
    <n v="0.33333333333333215"/>
    <x v="22"/>
    <m/>
    <x v="0"/>
    <m/>
    <s v="eCarriers || Algorithm Development"/>
    <s v=""/>
    <s v=""/>
    <x v="0"/>
    <x v="0"/>
  </r>
  <r>
    <m/>
    <x v="1"/>
    <d v="1899-12-30T16:50:00"/>
    <d v="1899-12-30T17:10:00"/>
    <n v="0.33333333333333481"/>
    <x v="17"/>
    <m/>
    <x v="0"/>
    <m/>
    <s v="SME for Decision Automation Platform || SME dev"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d v="1899-12-30T18:30:00"/>
    <d v="1899-12-30T20:15:00"/>
    <n v="1.7499999999999991"/>
    <x v="24"/>
    <m/>
    <x v="0"/>
    <m/>
    <s v="eCarriers || Algorithm Development"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m/>
    <x v="1"/>
    <m/>
    <m/>
    <s v=""/>
    <x v="5"/>
    <m/>
    <x v="0"/>
    <m/>
    <m/>
    <s v=""/>
    <s v=""/>
    <x v="0"/>
    <x v="0"/>
  </r>
  <r>
    <s v="Wednesday"/>
    <x v="2"/>
    <d v="1899-12-30T09:25:00"/>
    <d v="1899-12-30T09:30:00"/>
    <n v="8.3333333333333037E-2"/>
    <x v="17"/>
    <m/>
    <x v="0"/>
    <m/>
    <s v="SME for Decision Automation Platform || SME dev"/>
    <s v=""/>
    <s v=""/>
    <x v="0"/>
    <x v="0"/>
  </r>
  <r>
    <m/>
    <x v="2"/>
    <d v="1899-12-30T09:30:00"/>
    <d v="1899-12-30T09:55:00"/>
    <n v="0.41666666666666652"/>
    <x v="25"/>
    <m/>
    <x v="0"/>
    <m/>
    <s v="SME for Decision Automation Platform || SME dev"/>
    <s v=""/>
    <s v=""/>
    <x v="0"/>
    <x v="0"/>
  </r>
  <r>
    <m/>
    <x v="2"/>
    <d v="1899-12-30T09:55:00"/>
    <d v="1899-12-30T10:10:00"/>
    <n v="0.25000000000000044"/>
    <x v="2"/>
    <m/>
    <x v="0"/>
    <m/>
    <s v="P&amp;G MOSS Warehousing Administrative work || Other administrative activities"/>
    <s v=""/>
    <s v=""/>
    <x v="0"/>
    <x v="0"/>
  </r>
  <r>
    <m/>
    <x v="2"/>
    <d v="1899-12-30T10:10:00"/>
    <d v="1899-12-30T10:20:00"/>
    <n v="0.16666666666666741"/>
    <x v="26"/>
    <m/>
    <x v="0"/>
    <m/>
    <s v="SME for Decision Automation Platform || SME dev"/>
    <s v=""/>
    <s v=""/>
    <x v="0"/>
    <x v="0"/>
  </r>
  <r>
    <m/>
    <x v="2"/>
    <d v="1899-12-30T10:20:00"/>
    <d v="1899-12-30T10:50:00"/>
    <n v="0.49999999999999956"/>
    <x v="27"/>
    <m/>
    <x v="0"/>
    <m/>
    <s v="SME for Decision Automation Platform || SME dev"/>
    <s v=""/>
    <s v=""/>
    <x v="0"/>
    <x v="0"/>
  </r>
  <r>
    <m/>
    <x v="2"/>
    <d v="1899-12-30T10:50:00"/>
    <d v="1899-12-30T11:10:00"/>
    <n v="0.33333333333333215"/>
    <x v="28"/>
    <m/>
    <x v="1"/>
    <m/>
    <s v="SME for Decision Automation Platform || SME dev"/>
    <m/>
    <m/>
    <x v="1"/>
    <x v="1"/>
  </r>
  <r>
    <m/>
    <x v="2"/>
    <d v="1899-12-30T11:10:00"/>
    <d v="1899-12-30T11:45:00"/>
    <n v="0.58333333333333393"/>
    <x v="29"/>
    <m/>
    <x v="0"/>
    <m/>
    <s v="eCarriers || Algorithm Development"/>
    <m/>
    <m/>
    <x v="1"/>
    <x v="1"/>
  </r>
  <r>
    <m/>
    <x v="2"/>
    <d v="1899-12-30T11:45:00"/>
    <d v="1899-12-30T12:15:00"/>
    <n v="0.49999999999999956"/>
    <x v="8"/>
    <m/>
    <x v="1"/>
    <m/>
    <s v="SME for Decision Automation Platform || SME meeting"/>
    <m/>
    <m/>
    <x v="1"/>
    <x v="1"/>
  </r>
  <r>
    <m/>
    <x v="2"/>
    <d v="1899-12-30T12:15:00"/>
    <d v="1899-12-30T12:30:00"/>
    <n v="0.25000000000000178"/>
    <x v="30"/>
    <m/>
    <x v="1"/>
    <m/>
    <s v="P&amp;G MOSS Warehousing Administrative work || General team meetings"/>
    <m/>
    <m/>
    <x v="1"/>
    <x v="1"/>
  </r>
  <r>
    <m/>
    <x v="2"/>
    <m/>
    <m/>
    <m/>
    <x v="5"/>
    <m/>
    <x v="1"/>
    <m/>
    <m/>
    <m/>
    <m/>
    <x v="1"/>
    <x v="1"/>
  </r>
  <r>
    <m/>
    <x v="2"/>
    <m/>
    <m/>
    <m/>
    <x v="5"/>
    <m/>
    <x v="1"/>
    <m/>
    <m/>
    <m/>
    <m/>
    <x v="1"/>
    <x v="1"/>
  </r>
  <r>
    <m/>
    <x v="2"/>
    <d v="1899-12-30T13:45:00"/>
    <d v="1899-12-30T14:00:00"/>
    <n v="0.25000000000000178"/>
    <x v="29"/>
    <m/>
    <x v="0"/>
    <m/>
    <s v="eCarriers || Algorithm Development"/>
    <s v=""/>
    <s v=""/>
    <x v="0"/>
    <x v="0"/>
  </r>
  <r>
    <m/>
    <x v="2"/>
    <d v="1899-12-30T14:00:00"/>
    <d v="1899-12-30T14:30:00"/>
    <n v="0.49999999999999822"/>
    <x v="31"/>
    <m/>
    <x v="0"/>
    <m/>
    <s v="SME for Decision Automation Platform || SME meeting"/>
    <s v=""/>
    <s v=""/>
    <x v="0"/>
    <x v="0"/>
  </r>
  <r>
    <m/>
    <x v="2"/>
    <d v="1899-12-30T14:30:00"/>
    <d v="1899-12-30T15:00:00"/>
    <n v="0.50000000000000089"/>
    <x v="32"/>
    <m/>
    <x v="0"/>
    <m/>
    <s v="P&amp;G MOSS Warehousing Administrative work || General team meetings"/>
    <s v=""/>
    <s v=""/>
    <x v="0"/>
    <x v="0"/>
  </r>
  <r>
    <m/>
    <x v="2"/>
    <d v="1899-12-30T15:00:00"/>
    <d v="1899-12-30T18:00:00"/>
    <n v="3"/>
    <x v="33"/>
    <m/>
    <x v="0"/>
    <m/>
    <s v="eCarriers || Algorithm Development"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s v=""/>
    <s v=""/>
    <x v="0"/>
    <x v="0"/>
  </r>
  <r>
    <m/>
    <x v="2"/>
    <m/>
    <m/>
    <s v=""/>
    <x v="5"/>
    <m/>
    <x v="0"/>
    <m/>
    <m/>
    <m/>
    <m/>
    <x v="1"/>
    <x v="1"/>
  </r>
  <r>
    <m/>
    <x v="2"/>
    <m/>
    <m/>
    <s v=""/>
    <x v="5"/>
    <m/>
    <x v="0"/>
    <m/>
    <m/>
    <m/>
    <m/>
    <x v="1"/>
    <x v="1"/>
  </r>
  <r>
    <m/>
    <x v="2"/>
    <m/>
    <m/>
    <s v=""/>
    <x v="5"/>
    <m/>
    <x v="0"/>
    <m/>
    <m/>
    <s v=""/>
    <s v=""/>
    <x v="0"/>
    <x v="0"/>
  </r>
  <r>
    <m/>
    <x v="2"/>
    <m/>
    <m/>
    <m/>
    <x v="5"/>
    <m/>
    <x v="0"/>
    <m/>
    <m/>
    <m/>
    <m/>
    <x v="1"/>
    <x v="1"/>
  </r>
  <r>
    <s v="Thursday"/>
    <x v="3"/>
    <m/>
    <m/>
    <s v=""/>
    <x v="5"/>
    <m/>
    <x v="0"/>
    <m/>
    <m/>
    <s v=""/>
    <s v=""/>
    <x v="0"/>
    <x v="0"/>
  </r>
  <r>
    <m/>
    <x v="3"/>
    <d v="1899-12-30T09:00:00"/>
    <d v="1899-12-30T09:35:00"/>
    <n v="0.58333333333333393"/>
    <x v="34"/>
    <m/>
    <x v="0"/>
    <m/>
    <s v="eCarriers || Algorithm Development"/>
    <s v=""/>
    <s v=""/>
    <x v="0"/>
    <x v="0"/>
  </r>
  <r>
    <m/>
    <x v="3"/>
    <d v="1899-12-30T09:35:00"/>
    <d v="1899-12-30T10:05:00"/>
    <n v="0.49999999999999956"/>
    <x v="35"/>
    <m/>
    <x v="0"/>
    <m/>
    <s v="SME for Decision Automation Platform || SME dev"/>
    <s v=""/>
    <s v=""/>
    <x v="0"/>
    <x v="0"/>
  </r>
  <r>
    <m/>
    <x v="3"/>
    <d v="1899-12-30T10:10:00"/>
    <d v="1899-12-30T10:35:00"/>
    <n v="0.41666666666666785"/>
    <x v="36"/>
    <m/>
    <x v="0"/>
    <m/>
    <s v="SME for Decision Automation Platform || SME dev"/>
    <s v=""/>
    <s v=""/>
    <x v="0"/>
    <x v="0"/>
  </r>
  <r>
    <m/>
    <x v="3"/>
    <d v="1899-12-30T10:35:00"/>
    <d v="1899-12-30T11:15:00"/>
    <n v="0.66666666666666563"/>
    <x v="33"/>
    <m/>
    <x v="0"/>
    <m/>
    <s v="eCarriers || Algorithm Development"/>
    <s v=""/>
    <s v=""/>
    <x v="0"/>
    <x v="0"/>
  </r>
  <r>
    <m/>
    <x v="3"/>
    <d v="1899-12-30T11:15:00"/>
    <d v="1899-12-30T11:35:00"/>
    <n v="0.33333333333333348"/>
    <x v="8"/>
    <m/>
    <x v="0"/>
    <m/>
    <s v="SME for Decision Automation Platform || SME meeting"/>
    <s v=""/>
    <s v=""/>
    <x v="0"/>
    <x v="0"/>
  </r>
  <r>
    <m/>
    <x v="3"/>
    <d v="1899-12-30T11:35:00"/>
    <d v="1899-12-30T12:10:00"/>
    <n v="0.58333333333333259"/>
    <x v="37"/>
    <m/>
    <x v="0"/>
    <m/>
    <s v="SME for Decision Automation Platform || SME meeting"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d v="1899-12-30T13:35:00"/>
    <d v="1899-12-30T14:20:00"/>
    <n v="0.75"/>
    <x v="38"/>
    <m/>
    <x v="0"/>
    <m/>
    <s v="P&amp;G MOSS Warehousing Administrative work || Other administrative activities"/>
    <s v=""/>
    <s v=""/>
    <x v="0"/>
    <x v="0"/>
  </r>
  <r>
    <m/>
    <x v="3"/>
    <d v="1899-12-30T14:20:00"/>
    <d v="1899-12-30T14:35:00"/>
    <n v="0.25000000000000178"/>
    <x v="39"/>
    <m/>
    <x v="0"/>
    <m/>
    <s v="SME for Decision Automation Platform || SME dev"/>
    <s v=""/>
    <s v=""/>
    <x v="0"/>
    <x v="0"/>
  </r>
  <r>
    <m/>
    <x v="3"/>
    <d v="1899-12-30T14:35:00"/>
    <d v="1899-12-30T15:30:00"/>
    <n v="0.91666666666666607"/>
    <x v="34"/>
    <m/>
    <x v="0"/>
    <m/>
    <s v="eCarriers || Algorithm Development"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m/>
    <x v="3"/>
    <m/>
    <m/>
    <m/>
    <x v="5"/>
    <m/>
    <x v="0"/>
    <m/>
    <m/>
    <m/>
    <m/>
    <x v="1"/>
    <x v="1"/>
  </r>
  <r>
    <m/>
    <x v="3"/>
    <m/>
    <m/>
    <m/>
    <x v="5"/>
    <m/>
    <x v="0"/>
    <m/>
    <m/>
    <m/>
    <m/>
    <x v="1"/>
    <x v="1"/>
  </r>
  <r>
    <m/>
    <x v="3"/>
    <m/>
    <m/>
    <m/>
    <x v="5"/>
    <m/>
    <x v="0"/>
    <m/>
    <m/>
    <m/>
    <m/>
    <x v="1"/>
    <x v="1"/>
  </r>
  <r>
    <m/>
    <x v="3"/>
    <m/>
    <m/>
    <s v=""/>
    <x v="5"/>
    <m/>
    <x v="0"/>
    <m/>
    <m/>
    <s v=""/>
    <s v=""/>
    <x v="0"/>
    <x v="0"/>
  </r>
  <r>
    <m/>
    <x v="3"/>
    <m/>
    <m/>
    <s v=""/>
    <x v="5"/>
    <m/>
    <x v="0"/>
    <m/>
    <m/>
    <s v=""/>
    <s v=""/>
    <x v="0"/>
    <x v="0"/>
  </r>
  <r>
    <s v="Friday"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d v="1899-12-30T09:00:00"/>
    <d v="1899-12-30T10:30:00"/>
    <n v="1.5"/>
    <x v="34"/>
    <m/>
    <x v="0"/>
    <m/>
    <s v="eCarriers || Algorithm Development"/>
    <s v=""/>
    <s v=""/>
    <x v="0"/>
    <x v="0"/>
  </r>
  <r>
    <m/>
    <x v="4"/>
    <d v="1899-12-30T10:30:00"/>
    <d v="1899-12-30T10:50:00"/>
    <n v="0.33333333333333348"/>
    <x v="40"/>
    <m/>
    <x v="0"/>
    <m/>
    <s v="SME for Decision Automation Platform || SME meeting"/>
    <s v=""/>
    <s v=""/>
    <x v="0"/>
    <x v="0"/>
  </r>
  <r>
    <m/>
    <x v="4"/>
    <d v="1899-12-30T10:50:00"/>
    <d v="1899-12-30T11:15:00"/>
    <n v="0.41666666666666652"/>
    <x v="34"/>
    <m/>
    <x v="0"/>
    <m/>
    <s v="eCarriers || Algorithm Development"/>
    <s v=""/>
    <s v=""/>
    <x v="0"/>
    <x v="0"/>
  </r>
  <r>
    <m/>
    <x v="4"/>
    <d v="1899-12-30T11:15:00"/>
    <d v="1899-12-30T11:30:00"/>
    <n v="0.25000000000000044"/>
    <x v="17"/>
    <m/>
    <x v="0"/>
    <m/>
    <s v="SME for Decision Automation Platform || SME dev"/>
    <s v=""/>
    <s v=""/>
    <x v="0"/>
    <x v="0"/>
  </r>
  <r>
    <m/>
    <x v="4"/>
    <d v="1899-12-30T11:30:00"/>
    <d v="1899-12-30T11:45:00"/>
    <n v="0.24999999999999911"/>
    <x v="41"/>
    <m/>
    <x v="0"/>
    <m/>
    <s v="eCarriers || Algorithm Development"/>
    <s v=""/>
    <s v=""/>
    <x v="0"/>
    <x v="0"/>
  </r>
  <r>
    <m/>
    <x v="4"/>
    <d v="1899-12-30T11:45:00"/>
    <d v="1899-12-30T12:05:00"/>
    <n v="0.33333333333333348"/>
    <x v="8"/>
    <m/>
    <x v="0"/>
    <m/>
    <s v="SME for Decision Automation Platform || SME meeting"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d v="1899-12-30T12:30:00"/>
    <d v="1899-12-30T13:00:00"/>
    <n v="0.49999999999999822"/>
    <x v="34"/>
    <m/>
    <x v="0"/>
    <m/>
    <s v="eCarriers || Algorithm Development"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d v="1899-12-30T13:30:00"/>
    <d v="1899-12-30T14:05:00"/>
    <n v="0.58333333333333393"/>
    <x v="42"/>
    <m/>
    <x v="0"/>
    <m/>
    <s v="SME for Decision Automation Platform || SME meeting"/>
    <s v=""/>
    <s v=""/>
    <x v="0"/>
    <x v="0"/>
  </r>
  <r>
    <m/>
    <x v="4"/>
    <d v="1899-12-30T14:05:00"/>
    <d v="1899-12-30T14:50:00"/>
    <n v="0.75"/>
    <x v="43"/>
    <m/>
    <x v="0"/>
    <m/>
    <s v="SCA WhR &amp; RPA || Business Development"/>
    <s v=""/>
    <s v=""/>
    <x v="0"/>
    <x v="0"/>
  </r>
  <r>
    <m/>
    <x v="4"/>
    <d v="1899-12-30T14:50:00"/>
    <d v="1899-12-30T16:00:00"/>
    <n v="1.1666666666666652"/>
    <x v="44"/>
    <m/>
    <x v="0"/>
    <m/>
    <s v="SME for Decision Automation Platform || SME dev"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d v="1899-12-30T16:00:00"/>
    <d v="1899-12-30T16:30:00"/>
    <n v="0.50000000000000089"/>
    <x v="45"/>
    <m/>
    <x v="0"/>
    <m/>
    <s v="eCarriers || Algorithm Development"/>
    <s v=""/>
    <s v=""/>
    <x v="0"/>
    <x v="0"/>
  </r>
  <r>
    <m/>
    <x v="4"/>
    <d v="1899-12-30T16:30:00"/>
    <d v="1899-12-30T17:15:00"/>
    <n v="0.75"/>
    <x v="46"/>
    <m/>
    <x v="0"/>
    <m/>
    <s v="eCarriers || Algorithm Development"/>
    <s v=""/>
    <s v=""/>
    <x v="0"/>
    <x v="0"/>
  </r>
  <r>
    <m/>
    <x v="4"/>
    <d v="1899-12-30T17:15:00"/>
    <d v="1899-12-30T17:30:00"/>
    <n v="0.24999999999999911"/>
    <x v="47"/>
    <m/>
    <x v="0"/>
    <m/>
    <s v="P&amp;G MOSS Warehousing Administrative work || Other administrative activities"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s v=""/>
    <x v="5"/>
    <m/>
    <x v="0"/>
    <m/>
    <m/>
    <s v=""/>
    <s v=""/>
    <x v="0"/>
    <x v="0"/>
  </r>
  <r>
    <m/>
    <x v="4"/>
    <m/>
    <m/>
    <m/>
    <x v="5"/>
    <m/>
    <x v="0"/>
    <m/>
    <m/>
    <m/>
    <m/>
    <x v="1"/>
    <x v="1"/>
  </r>
  <r>
    <m/>
    <x v="4"/>
    <m/>
    <m/>
    <m/>
    <x v="5"/>
    <m/>
    <x v="0"/>
    <m/>
    <m/>
    <m/>
    <m/>
    <x v="1"/>
    <x v="1"/>
  </r>
  <r>
    <m/>
    <x v="4"/>
    <m/>
    <m/>
    <m/>
    <x v="5"/>
    <m/>
    <x v="0"/>
    <m/>
    <m/>
    <m/>
    <m/>
    <x v="1"/>
    <x v="1"/>
  </r>
  <r>
    <m/>
    <x v="4"/>
    <m/>
    <m/>
    <s v=""/>
    <x v="5"/>
    <m/>
    <x v="0"/>
    <m/>
    <m/>
    <s v=""/>
    <s v=""/>
    <x v="0"/>
    <x v="0"/>
  </r>
  <r>
    <s v="Saturday"/>
    <x v="5"/>
    <d v="1899-12-30T21:35:00"/>
    <m/>
    <s v=""/>
    <x v="1"/>
    <m/>
    <x v="0"/>
    <m/>
    <s v="P&amp;G MOSS Warehousing Administrative work || Other administrative activities"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s v="Sunday"/>
    <x v="6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5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  <r>
    <m/>
    <x v="6"/>
    <m/>
    <m/>
    <s v=""/>
    <x v="5"/>
    <m/>
    <x v="0"/>
    <m/>
    <m/>
    <s v=""/>
    <s v="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s v="Monday"/>
    <x v="0"/>
    <d v="1899-12-30T08:50:00"/>
    <d v="1899-12-30T09:30:00"/>
    <n v="0.66666666666666563"/>
    <s v="Albany eCarriers"/>
    <m/>
    <x v="0"/>
    <x v="0"/>
    <s v="WrH Support FY 22/23_DC || L3_Incident_Management"/>
    <x v="0"/>
    <x v="0"/>
  </r>
  <r>
    <m/>
    <x v="0"/>
    <d v="1899-12-30T09:30:00"/>
    <d v="1899-12-30T10:00:00"/>
    <n v="0.50000000000000089"/>
    <s v="timesheet"/>
    <m/>
    <x v="0"/>
    <x v="0"/>
    <s v="P&amp;G MOSS Warehousing Administrative work || Other administrative activities"/>
    <x v="0"/>
    <x v="0"/>
  </r>
  <r>
    <m/>
    <x v="0"/>
    <d v="1899-12-30T10:00:00"/>
    <d v="1899-12-30T10:20:00"/>
    <n v="0.33333333333333348"/>
    <s v="planning"/>
    <m/>
    <x v="0"/>
    <x v="0"/>
    <s v="P&amp;G MOSS Warehousing Administrative work || Other administrative activities"/>
    <x v="0"/>
    <x v="0"/>
  </r>
  <r>
    <m/>
    <x v="0"/>
    <d v="1899-12-30T10:20:00"/>
    <d v="1899-12-30T10:45:00"/>
    <n v="0.41666666666666652"/>
    <s v="Albany eCarriers"/>
    <m/>
    <x v="0"/>
    <x v="0"/>
    <s v="WrH Support FY 22/23_DC || L3_Incident_Management"/>
    <x v="0"/>
    <x v="0"/>
  </r>
  <r>
    <m/>
    <x v="0"/>
    <d v="1899-12-30T10:45:00"/>
    <d v="1899-12-30T10:55:00"/>
    <n v="0.16666666666666607"/>
    <s v="QA issue"/>
    <m/>
    <x v="0"/>
    <x v="0"/>
    <s v="eCarriers || Algorithm Development"/>
    <x v="0"/>
    <x v="0"/>
  </r>
  <r>
    <m/>
    <x v="0"/>
    <d v="1899-12-30T10:55:00"/>
    <d v="1899-12-30T11:25:00"/>
    <n v="0.49999999999999956"/>
    <s v="release review"/>
    <m/>
    <x v="0"/>
    <x v="0"/>
    <s v="SME for Decision Automation Platform || SME dev"/>
    <x v="0"/>
    <x v="0"/>
  </r>
  <r>
    <m/>
    <x v="0"/>
    <m/>
    <m/>
    <s v=""/>
    <m/>
    <m/>
    <x v="0"/>
    <x v="0"/>
    <m/>
    <x v="0"/>
    <x v="0"/>
  </r>
  <r>
    <m/>
    <x v="0"/>
    <d v="1899-12-30T11:25:00"/>
    <d v="1899-12-30T11:35:00"/>
    <n v="0.16666666666666741"/>
    <s v="MM re ops docs"/>
    <m/>
    <x v="0"/>
    <x v="0"/>
    <s v="Autopilot Project || Flex"/>
    <x v="0"/>
    <x v="0"/>
  </r>
  <r>
    <m/>
    <x v="0"/>
    <d v="1899-12-30T11:35:00"/>
    <d v="1899-12-30T11:45:00"/>
    <n v="0.16666666666666607"/>
    <s v="RC re PCD release"/>
    <m/>
    <x v="0"/>
    <x v="0"/>
    <s v="SME for Decision Automation Platform || SME dev"/>
    <x v="0"/>
    <x v="0"/>
  </r>
  <r>
    <m/>
    <x v="0"/>
    <d v="1899-12-30T11:45:00"/>
    <d v="1899-12-30T12:05:00"/>
    <n v="0.33333333333333348"/>
    <s v="daily"/>
    <m/>
    <x v="0"/>
    <x v="0"/>
    <s v="SME for Decision Automation Platform || SME meeting"/>
    <x v="0"/>
    <x v="0"/>
  </r>
  <r>
    <m/>
    <x v="0"/>
    <d v="1899-12-30T12:05:00"/>
    <d v="1899-12-30T12:35:00"/>
    <n v="0.50000000000000089"/>
    <s v="logging changes"/>
    <m/>
    <x v="0"/>
    <x v="0"/>
    <s v="eCarriers || Algorithm Development"/>
    <x v="0"/>
    <x v="0"/>
  </r>
  <r>
    <m/>
    <x v="0"/>
    <m/>
    <m/>
    <s v=""/>
    <m/>
    <m/>
    <x v="0"/>
    <x v="0"/>
    <m/>
    <x v="0"/>
    <x v="0"/>
  </r>
  <r>
    <m/>
    <x v="0"/>
    <d v="1899-12-30T13:50:00"/>
    <d v="1899-12-30T14:15:00"/>
    <n v="0.41666666666666519"/>
    <s v="logging changes"/>
    <m/>
    <x v="0"/>
    <x v="0"/>
    <s v="eCarriers || Algorithm Development"/>
    <x v="0"/>
    <x v="0"/>
  </r>
  <r>
    <m/>
    <x v="0"/>
    <d v="1899-12-30T14:15:00"/>
    <d v="1899-12-30T14:30:00"/>
    <n v="0.24999999999999911"/>
    <s v="QA problems"/>
    <m/>
    <x v="0"/>
    <x v="0"/>
    <s v="SME for Decision Automation Platform || SME dev"/>
    <x v="0"/>
    <x v="0"/>
  </r>
  <r>
    <m/>
    <x v="0"/>
    <d v="1899-12-30T14:30:00"/>
    <d v="1899-12-30T15:05:00"/>
    <n v="0.58333333333333393"/>
    <s v="Python meeting"/>
    <m/>
    <x v="0"/>
    <x v="0"/>
    <s v="P&amp;G MOSS Warehousing Development || Learning &amp; Development - Participation"/>
    <x v="0"/>
    <x v="0"/>
  </r>
  <r>
    <m/>
    <x v="0"/>
    <d v="1899-12-30T15:05:00"/>
    <d v="1899-12-30T16:20:00"/>
    <n v="1.2499999999999982"/>
    <s v="QA problems"/>
    <m/>
    <x v="0"/>
    <x v="0"/>
    <s v="SME for Decision Automation Platform || SME dev"/>
    <x v="0"/>
    <x v="0"/>
  </r>
  <r>
    <m/>
    <x v="0"/>
    <d v="1899-12-30T16:20:00"/>
    <d v="1899-12-30T16:30:00"/>
    <n v="0.16666666666666874"/>
    <s v="meeting prep"/>
    <m/>
    <x v="0"/>
    <x v="0"/>
    <s v="eCarriers || Algorithm Development"/>
    <x v="0"/>
    <x v="0"/>
  </r>
  <r>
    <m/>
    <x v="0"/>
    <d v="1899-12-30T16:30:00"/>
    <d v="1899-12-30T17:15:00"/>
    <n v="0.75"/>
    <s v="sprint plan"/>
    <m/>
    <x v="0"/>
    <x v="0"/>
    <s v="eCarriers || Algorithm Development"/>
    <x v="0"/>
    <x v="0"/>
  </r>
  <r>
    <m/>
    <x v="0"/>
    <m/>
    <m/>
    <s v=""/>
    <m/>
    <m/>
    <x v="0"/>
    <x v="0"/>
    <m/>
    <x v="0"/>
    <x v="0"/>
  </r>
  <r>
    <m/>
    <x v="0"/>
    <m/>
    <m/>
    <s v=""/>
    <m/>
    <m/>
    <x v="0"/>
    <x v="0"/>
    <m/>
    <x v="0"/>
    <x v="0"/>
  </r>
  <r>
    <m/>
    <x v="0"/>
    <m/>
    <m/>
    <s v=""/>
    <m/>
    <m/>
    <x v="0"/>
    <x v="0"/>
    <m/>
    <x v="0"/>
    <x v="0"/>
  </r>
  <r>
    <m/>
    <x v="0"/>
    <m/>
    <m/>
    <s v=""/>
    <m/>
    <m/>
    <x v="0"/>
    <x v="0"/>
    <m/>
    <x v="0"/>
    <x v="0"/>
  </r>
  <r>
    <m/>
    <x v="0"/>
    <m/>
    <m/>
    <s v=""/>
    <m/>
    <m/>
    <x v="0"/>
    <x v="0"/>
    <m/>
    <x v="0"/>
    <x v="0"/>
  </r>
  <r>
    <m/>
    <x v="0"/>
    <m/>
    <m/>
    <s v=""/>
    <m/>
    <m/>
    <x v="0"/>
    <x v="0"/>
    <m/>
    <x v="0"/>
    <x v="0"/>
  </r>
  <r>
    <m/>
    <x v="0"/>
    <m/>
    <m/>
    <s v=""/>
    <m/>
    <m/>
    <x v="0"/>
    <x v="0"/>
    <m/>
    <x v="0"/>
    <x v="0"/>
  </r>
  <r>
    <m/>
    <x v="0"/>
    <m/>
    <m/>
    <m/>
    <m/>
    <m/>
    <x v="0"/>
    <x v="0"/>
    <m/>
    <x v="1"/>
    <x v="1"/>
  </r>
  <r>
    <m/>
    <x v="0"/>
    <m/>
    <m/>
    <m/>
    <m/>
    <m/>
    <x v="0"/>
    <x v="0"/>
    <m/>
    <x v="1"/>
    <x v="1"/>
  </r>
  <r>
    <m/>
    <x v="0"/>
    <m/>
    <m/>
    <m/>
    <m/>
    <m/>
    <x v="0"/>
    <x v="0"/>
    <m/>
    <x v="1"/>
    <x v="1"/>
  </r>
  <r>
    <m/>
    <x v="0"/>
    <m/>
    <m/>
    <m/>
    <m/>
    <m/>
    <x v="0"/>
    <x v="0"/>
    <m/>
    <x v="0"/>
    <x v="0"/>
  </r>
  <r>
    <m/>
    <x v="0"/>
    <m/>
    <m/>
    <s v=""/>
    <m/>
    <m/>
    <x v="0"/>
    <x v="0"/>
    <m/>
    <x v="0"/>
    <x v="0"/>
  </r>
  <r>
    <s v="Tuesday"/>
    <x v="1"/>
    <d v="1899-12-30T09:10:00"/>
    <d v="1899-12-30T09:30:00"/>
    <n v="0.33333333333333348"/>
    <s v="QA performance"/>
    <m/>
    <x v="0"/>
    <x v="0"/>
    <s v="SME for Decision Automation Platform || SME dev"/>
    <x v="0"/>
    <x v="0"/>
  </r>
  <r>
    <m/>
    <x v="1"/>
    <d v="1899-12-30T09:30:00"/>
    <d v="1899-12-30T09:45:00"/>
    <n v="0.25000000000000044"/>
    <s v="timesheet"/>
    <m/>
    <x v="0"/>
    <x v="0"/>
    <s v="P&amp;G MOSS Warehousing Administrative work || Other administrative activities"/>
    <x v="0"/>
    <x v="0"/>
  </r>
  <r>
    <m/>
    <x v="1"/>
    <m/>
    <m/>
    <s v=""/>
    <m/>
    <m/>
    <x v="0"/>
    <x v="0"/>
    <m/>
    <x v="0"/>
    <x v="0"/>
  </r>
  <r>
    <m/>
    <x v="1"/>
    <d v="1899-12-30T09:55:00"/>
    <d v="1899-12-30T10:00:00"/>
    <n v="8.333333333333437E-2"/>
    <s v="AL Trailer Mgmt"/>
    <m/>
    <x v="0"/>
    <x v="0"/>
    <s v="SME for Decision Automation Platform || SME dev"/>
    <x v="0"/>
    <x v="0"/>
  </r>
  <r>
    <m/>
    <x v="1"/>
    <d v="1899-12-30T10:00:00"/>
    <d v="1899-12-30T10:15:00"/>
    <n v="0.24999999999999911"/>
    <s v="planning"/>
    <m/>
    <x v="0"/>
    <x v="0"/>
    <s v="P&amp;G MOSS Warehousing Administrative work || Other administrative activities"/>
    <x v="0"/>
    <x v="0"/>
  </r>
  <r>
    <m/>
    <x v="1"/>
    <d v="1899-12-30T10:15:00"/>
    <d v="1899-12-30T10:25:00"/>
    <n v="0.16666666666666607"/>
    <s v="CC email re pipeline monitor"/>
    <m/>
    <x v="0"/>
    <x v="0"/>
    <s v="SME for Decision Automation Platform || SME dev"/>
    <x v="0"/>
    <x v="0"/>
  </r>
  <r>
    <m/>
    <x v="1"/>
    <d v="1899-12-30T10:25:00"/>
    <d v="1899-12-30T10:35:00"/>
    <n v="0.16666666666666874"/>
    <s v="MJ re CR9"/>
    <m/>
    <x v="0"/>
    <x v="0"/>
    <s v="SME for Decision Automation Platform || SME dev"/>
    <x v="0"/>
    <x v="0"/>
  </r>
  <r>
    <m/>
    <x v="1"/>
    <d v="1899-12-30T10:35:00"/>
    <d v="1899-12-30T11:35:00"/>
    <n v="0.99999999999999911"/>
    <s v="DLMC QA status query"/>
    <m/>
    <x v="0"/>
    <x v="0"/>
    <s v="SME for Decision Automation Platform || SME dev"/>
    <x v="0"/>
    <x v="0"/>
  </r>
  <r>
    <m/>
    <x v="1"/>
    <d v="1899-12-30T11:35:00"/>
    <d v="1899-12-30T11:45:00"/>
    <n v="0.16666666666666607"/>
    <s v="regrouping"/>
    <m/>
    <x v="0"/>
    <x v="0"/>
    <s v="eCarriers || Algorithm Development"/>
    <x v="0"/>
    <x v="0"/>
  </r>
  <r>
    <m/>
    <x v="1"/>
    <d v="1899-12-30T11:45:00"/>
    <d v="1899-12-30T12:05:00"/>
    <n v="0.33333333333333348"/>
    <s v="daily"/>
    <m/>
    <x v="0"/>
    <x v="0"/>
    <s v="SME for Decision Automation Platform || SME meeting"/>
    <x v="0"/>
    <x v="0"/>
  </r>
  <r>
    <m/>
    <x v="1"/>
    <d v="1899-12-30T12:05:00"/>
    <d v="1899-12-30T12:30:00"/>
    <n v="0.41666666666666785"/>
    <s v="AT, SK call"/>
    <m/>
    <x v="0"/>
    <x v="0"/>
    <s v="SME for Decision Automation Platform || SME meeting"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d v="1899-12-30T14:00:00"/>
    <d v="1899-12-30T14:30:00"/>
    <n v="0.49999999999999822"/>
    <s v="AL re Trailer Mgmt"/>
    <m/>
    <x v="0"/>
    <x v="0"/>
    <s v="SME for Decision Automation Platform || SME dev"/>
    <x v="0"/>
    <x v="0"/>
  </r>
  <r>
    <m/>
    <x v="1"/>
    <d v="1899-12-30T14:30:00"/>
    <d v="1899-12-30T15:25:00"/>
    <n v="0.91666666666666607"/>
    <s v="RC re PCD release"/>
    <m/>
    <x v="0"/>
    <x v="0"/>
    <s v="SME for Decision Automation Platform || SME dev"/>
    <x v="0"/>
    <x v="0"/>
  </r>
  <r>
    <m/>
    <x v="1"/>
    <d v="1899-12-30T15:25:00"/>
    <d v="1899-12-30T16:00:00"/>
    <n v="0.58333333333333393"/>
    <s v="automated tests"/>
    <m/>
    <x v="0"/>
    <x v="0"/>
    <s v="eCarriers || Algorithm Development"/>
    <x v="0"/>
    <x v="0"/>
  </r>
  <r>
    <m/>
    <x v="1"/>
    <d v="1899-12-30T16:00:00"/>
    <d v="1899-12-30T16:30:00"/>
    <n v="0.50000000000000089"/>
    <s v="CutSub call"/>
    <m/>
    <x v="0"/>
    <x v="0"/>
    <s v="SME for Decision Automation Platform || SME meeting"/>
    <x v="0"/>
    <x v="0"/>
  </r>
  <r>
    <m/>
    <x v="1"/>
    <d v="1899-12-30T16:30:00"/>
    <d v="1899-12-30T16:50:00"/>
    <n v="0.33333333333333215"/>
    <s v="automated tests"/>
    <m/>
    <x v="0"/>
    <x v="0"/>
    <s v="eCarriers || Algorithm Development"/>
    <x v="0"/>
    <x v="0"/>
  </r>
  <r>
    <m/>
    <x v="1"/>
    <d v="1899-12-30T16:50:00"/>
    <d v="1899-12-30T17:10:00"/>
    <n v="0.33333333333333481"/>
    <s v="MJ re CR9"/>
    <m/>
    <x v="0"/>
    <x v="0"/>
    <s v="SME for Decision Automation Platform || SME dev"/>
    <x v="0"/>
    <x v="0"/>
  </r>
  <r>
    <m/>
    <x v="1"/>
    <m/>
    <m/>
    <s v=""/>
    <m/>
    <m/>
    <x v="0"/>
    <x v="0"/>
    <m/>
    <x v="0"/>
    <x v="0"/>
  </r>
  <r>
    <m/>
    <x v="1"/>
    <d v="1899-12-30T18:30:00"/>
    <d v="1899-12-30T20:15:00"/>
    <n v="1.7499999999999991"/>
    <s v="QA error"/>
    <m/>
    <x v="0"/>
    <x v="0"/>
    <s v="eCarriers || Algorithm Development"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m/>
    <x v="1"/>
    <m/>
    <m/>
    <s v=""/>
    <m/>
    <m/>
    <x v="0"/>
    <x v="0"/>
    <m/>
    <x v="0"/>
    <x v="0"/>
  </r>
  <r>
    <s v="Wednesday"/>
    <x v="2"/>
    <d v="1899-12-30T09:25:00"/>
    <d v="1899-12-30T09:30:00"/>
    <n v="8.3333333333333037E-2"/>
    <s v="MJ re CR9"/>
    <m/>
    <x v="0"/>
    <x v="0"/>
    <s v="SME for Decision Automation Platform || SME dev"/>
    <x v="0"/>
    <x v="0"/>
  </r>
  <r>
    <m/>
    <x v="2"/>
    <d v="1899-12-30T09:30:00"/>
    <d v="1899-12-30T09:55:00"/>
    <n v="0.41666666666666652"/>
    <s v="QA check"/>
    <m/>
    <x v="0"/>
    <x v="0"/>
    <s v="SME for Decision Automation Platform || SME dev"/>
    <x v="0"/>
    <x v="0"/>
  </r>
  <r>
    <m/>
    <x v="2"/>
    <d v="1899-12-30T09:55:00"/>
    <d v="1899-12-30T10:10:00"/>
    <n v="0.25000000000000044"/>
    <s v="planning"/>
    <m/>
    <x v="0"/>
    <x v="0"/>
    <s v="P&amp;G MOSS Warehousing Administrative work || Other administrative activities"/>
    <x v="0"/>
    <x v="0"/>
  </r>
  <r>
    <m/>
    <x v="2"/>
    <d v="1899-12-30T10:10:00"/>
    <d v="1899-12-30T10:20:00"/>
    <n v="0.16666666666666741"/>
    <s v="cutsub call notes"/>
    <m/>
    <x v="0"/>
    <x v="0"/>
    <s v="SME for Decision Automation Platform || SME dev"/>
    <x v="0"/>
    <x v="0"/>
  </r>
  <r>
    <m/>
    <x v="2"/>
    <d v="1899-12-30T10:20:00"/>
    <d v="1899-12-30T10:50:00"/>
    <n v="0.49999999999999956"/>
    <s v="PCD checklist"/>
    <m/>
    <x v="0"/>
    <x v="0"/>
    <s v="SME for Decision Automation Platform || SME dev"/>
    <x v="0"/>
    <x v="0"/>
  </r>
  <r>
    <m/>
    <x v="2"/>
    <d v="1899-12-30T10:50:00"/>
    <d v="1899-12-30T11:10:00"/>
    <n v="0.33333333333333215"/>
    <s v="PCD dev issue"/>
    <m/>
    <x v="1"/>
    <x v="0"/>
    <s v="SME for Decision Automation Platform || SME dev"/>
    <x v="1"/>
    <x v="1"/>
  </r>
  <r>
    <m/>
    <x v="2"/>
    <d v="1899-12-30T11:10:00"/>
    <d v="1899-12-30T11:45:00"/>
    <n v="0.58333333333333393"/>
    <s v="QA investigation"/>
    <m/>
    <x v="0"/>
    <x v="0"/>
    <s v="eCarriers || Algorithm Development"/>
    <x v="1"/>
    <x v="1"/>
  </r>
  <r>
    <m/>
    <x v="2"/>
    <d v="1899-12-30T11:45:00"/>
    <d v="1899-12-30T12:15:00"/>
    <n v="0.49999999999999956"/>
    <s v="daily"/>
    <m/>
    <x v="1"/>
    <x v="0"/>
    <s v="SME for Decision Automation Platform || SME meeting"/>
    <x v="1"/>
    <x v="1"/>
  </r>
  <r>
    <m/>
    <x v="2"/>
    <d v="1899-12-30T12:15:00"/>
    <d v="1899-12-30T12:30:00"/>
    <n v="0.25000000000000178"/>
    <s v="internal call"/>
    <m/>
    <x v="1"/>
    <x v="0"/>
    <s v="P&amp;G MOSS Warehousing Administrative work || General team meetings"/>
    <x v="1"/>
    <x v="1"/>
  </r>
  <r>
    <m/>
    <x v="2"/>
    <m/>
    <m/>
    <m/>
    <m/>
    <m/>
    <x v="1"/>
    <x v="0"/>
    <m/>
    <x v="1"/>
    <x v="1"/>
  </r>
  <r>
    <m/>
    <x v="2"/>
    <m/>
    <m/>
    <m/>
    <m/>
    <m/>
    <x v="1"/>
    <x v="0"/>
    <m/>
    <x v="1"/>
    <x v="1"/>
  </r>
  <r>
    <m/>
    <x v="2"/>
    <d v="1899-12-30T13:45:00"/>
    <d v="1899-12-30T14:00:00"/>
    <n v="0.25000000000000178"/>
    <s v="QA investigation"/>
    <m/>
    <x v="0"/>
    <x v="0"/>
    <s v="eCarriers || Algorithm Development"/>
    <x v="0"/>
    <x v="0"/>
  </r>
  <r>
    <m/>
    <x v="2"/>
    <d v="1899-12-30T14:00:00"/>
    <d v="1899-12-30T14:30:00"/>
    <n v="0.49999999999999822"/>
    <s v="SK, RC re PCD"/>
    <m/>
    <x v="0"/>
    <x v="0"/>
    <s v="SME for Decision Automation Platform || SME meeting"/>
    <x v="0"/>
    <x v="0"/>
  </r>
  <r>
    <m/>
    <x v="2"/>
    <d v="1899-12-30T14:30:00"/>
    <d v="1899-12-30T15:00:00"/>
    <n v="0.50000000000000089"/>
    <s v="SCA Warehousing &amp; RPA CT Weekly Meeting"/>
    <m/>
    <x v="0"/>
    <x v="0"/>
    <s v="P&amp;G MOSS Warehousing Administrative work || General team meetings"/>
    <x v="0"/>
    <x v="0"/>
  </r>
  <r>
    <m/>
    <x v="2"/>
    <d v="1899-12-30T15:00:00"/>
    <d v="1899-12-30T18:00:00"/>
    <n v="3"/>
    <s v="logging fix"/>
    <m/>
    <x v="0"/>
    <x v="0"/>
    <s v="eCarriers || Algorithm Development"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0"/>
    <x v="0"/>
  </r>
  <r>
    <m/>
    <x v="2"/>
    <m/>
    <m/>
    <s v=""/>
    <m/>
    <m/>
    <x v="0"/>
    <x v="0"/>
    <m/>
    <x v="1"/>
    <x v="1"/>
  </r>
  <r>
    <m/>
    <x v="2"/>
    <m/>
    <m/>
    <s v=""/>
    <m/>
    <m/>
    <x v="0"/>
    <x v="0"/>
    <m/>
    <x v="1"/>
    <x v="1"/>
  </r>
  <r>
    <m/>
    <x v="2"/>
    <m/>
    <m/>
    <s v=""/>
    <m/>
    <m/>
    <x v="0"/>
    <x v="0"/>
    <m/>
    <x v="0"/>
    <x v="0"/>
  </r>
  <r>
    <m/>
    <x v="2"/>
    <m/>
    <m/>
    <m/>
    <m/>
    <m/>
    <x v="0"/>
    <x v="0"/>
    <m/>
    <x v="1"/>
    <x v="1"/>
  </r>
  <r>
    <s v="Thursday"/>
    <x v="3"/>
    <m/>
    <m/>
    <s v=""/>
    <m/>
    <m/>
    <x v="0"/>
    <x v="0"/>
    <m/>
    <x v="0"/>
    <x v="0"/>
  </r>
  <r>
    <m/>
    <x v="3"/>
    <d v="1899-12-30T09:00:00"/>
    <d v="1899-12-30T09:35:00"/>
    <n v="0.58333333333333393"/>
    <s v="yard_loc"/>
    <m/>
    <x v="0"/>
    <x v="0"/>
    <s v="eCarriers || Algorithm Development"/>
    <x v="0"/>
    <x v="0"/>
  </r>
  <r>
    <m/>
    <x v="3"/>
    <d v="1899-12-30T09:35:00"/>
    <d v="1899-12-30T10:05:00"/>
    <n v="0.49999999999999956"/>
    <s v="SK re blob trigger"/>
    <m/>
    <x v="0"/>
    <x v="0"/>
    <s v="SME for Decision Automation Platform || SME dev"/>
    <x v="0"/>
    <x v="0"/>
  </r>
  <r>
    <m/>
    <x v="3"/>
    <d v="1899-12-30T10:10:00"/>
    <d v="1899-12-30T10:35:00"/>
    <n v="0.41666666666666785"/>
    <s v="PC re trigger+orchestrator"/>
    <m/>
    <x v="0"/>
    <x v="0"/>
    <s v="SME for Decision Automation Platform || SME dev"/>
    <x v="0"/>
    <x v="0"/>
  </r>
  <r>
    <m/>
    <x v="3"/>
    <d v="1899-12-30T10:35:00"/>
    <d v="1899-12-30T11:15:00"/>
    <n v="0.66666666666666563"/>
    <s v="logging fix"/>
    <m/>
    <x v="0"/>
    <x v="0"/>
    <s v="eCarriers || Algorithm Development"/>
    <x v="0"/>
    <x v="0"/>
  </r>
  <r>
    <m/>
    <x v="3"/>
    <d v="1899-12-30T11:15:00"/>
    <d v="1899-12-30T11:35:00"/>
    <n v="0.33333333333333348"/>
    <s v="daily"/>
    <m/>
    <x v="0"/>
    <x v="0"/>
    <s v="SME for Decision Automation Platform || SME meeting"/>
    <x v="0"/>
    <x v="0"/>
  </r>
  <r>
    <m/>
    <x v="3"/>
    <d v="1899-12-30T11:35:00"/>
    <d v="1899-12-30T12:10:00"/>
    <n v="0.58333333333333259"/>
    <s v="SK re storage"/>
    <m/>
    <x v="0"/>
    <x v="0"/>
    <s v="SME for Decision Automation Platform || SME meeting"/>
    <x v="0"/>
    <x v="0"/>
  </r>
  <r>
    <m/>
    <x v="3"/>
    <m/>
    <m/>
    <s v=""/>
    <m/>
    <m/>
    <x v="0"/>
    <x v="0"/>
    <m/>
    <x v="0"/>
    <x v="0"/>
  </r>
  <r>
    <m/>
    <x v="3"/>
    <d v="1899-12-30T13:35:00"/>
    <d v="1899-12-30T14:20:00"/>
    <n v="0.75"/>
    <s v="KL 1:1"/>
    <m/>
    <x v="0"/>
    <x v="0"/>
    <s v="P&amp;G MOSS Warehousing Administrative work || Other administrative activities"/>
    <x v="0"/>
    <x v="0"/>
  </r>
  <r>
    <m/>
    <x v="3"/>
    <d v="1899-12-30T14:20:00"/>
    <d v="1899-12-30T14:35:00"/>
    <n v="0.25000000000000178"/>
    <s v="PM re Pallet Consolidation"/>
    <m/>
    <x v="0"/>
    <x v="0"/>
    <s v="SME for Decision Automation Platform || SME dev"/>
    <x v="0"/>
    <x v="0"/>
  </r>
  <r>
    <m/>
    <x v="3"/>
    <d v="1899-12-30T14:35:00"/>
    <d v="1899-12-30T15:30:00"/>
    <n v="0.91666666666666607"/>
    <s v="yard_loc"/>
    <m/>
    <x v="0"/>
    <x v="0"/>
    <s v="eCarriers || Algorithm Development"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m/>
    <x v="3"/>
    <m/>
    <m/>
    <m/>
    <m/>
    <m/>
    <x v="0"/>
    <x v="0"/>
    <m/>
    <x v="1"/>
    <x v="1"/>
  </r>
  <r>
    <m/>
    <x v="3"/>
    <m/>
    <m/>
    <m/>
    <m/>
    <m/>
    <x v="0"/>
    <x v="0"/>
    <m/>
    <x v="1"/>
    <x v="1"/>
  </r>
  <r>
    <m/>
    <x v="3"/>
    <m/>
    <m/>
    <m/>
    <m/>
    <m/>
    <x v="0"/>
    <x v="0"/>
    <m/>
    <x v="1"/>
    <x v="1"/>
  </r>
  <r>
    <m/>
    <x v="3"/>
    <m/>
    <m/>
    <s v=""/>
    <m/>
    <m/>
    <x v="0"/>
    <x v="0"/>
    <m/>
    <x v="0"/>
    <x v="0"/>
  </r>
  <r>
    <m/>
    <x v="3"/>
    <m/>
    <m/>
    <s v=""/>
    <m/>
    <m/>
    <x v="0"/>
    <x v="0"/>
    <m/>
    <x v="0"/>
    <x v="0"/>
  </r>
  <r>
    <s v="Friday"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d v="1899-12-30T09:00:00"/>
    <d v="1899-12-30T10:30:00"/>
    <n v="1.5"/>
    <s v="yard_loc"/>
    <m/>
    <x v="0"/>
    <x v="0"/>
    <s v="eCarriers || Algorithm Development"/>
    <x v="0"/>
    <x v="0"/>
  </r>
  <r>
    <m/>
    <x v="4"/>
    <d v="1899-12-30T10:30:00"/>
    <d v="1899-12-30T10:50:00"/>
    <n v="0.33333333333333348"/>
    <s v="DS call"/>
    <m/>
    <x v="0"/>
    <x v="0"/>
    <s v="SME for Decision Automation Platform || SME meeting"/>
    <x v="0"/>
    <x v="0"/>
  </r>
  <r>
    <m/>
    <x v="4"/>
    <d v="1899-12-30T10:50:00"/>
    <d v="1899-12-30T11:15:00"/>
    <n v="0.41666666666666652"/>
    <s v="yard_loc"/>
    <m/>
    <x v="0"/>
    <x v="0"/>
    <s v="eCarriers || Algorithm Development"/>
    <x v="0"/>
    <x v="0"/>
  </r>
  <r>
    <m/>
    <x v="4"/>
    <d v="1899-12-30T11:15:00"/>
    <d v="1899-12-30T11:30:00"/>
    <n v="0.25000000000000044"/>
    <s v="MJ re CR9"/>
    <m/>
    <x v="0"/>
    <x v="0"/>
    <s v="SME for Decision Automation Platform || SME dev"/>
    <x v="0"/>
    <x v="0"/>
  </r>
  <r>
    <m/>
    <x v="4"/>
    <d v="1899-12-30T11:30:00"/>
    <d v="1899-12-30T11:45:00"/>
    <n v="0.24999999999999911"/>
    <s v="undeliverable emails"/>
    <m/>
    <x v="0"/>
    <x v="0"/>
    <s v="eCarriers || Algorithm Development"/>
    <x v="0"/>
    <x v="0"/>
  </r>
  <r>
    <m/>
    <x v="4"/>
    <d v="1899-12-30T11:45:00"/>
    <d v="1899-12-30T12:05:00"/>
    <n v="0.33333333333333348"/>
    <s v="daily"/>
    <m/>
    <x v="0"/>
    <x v="0"/>
    <s v="SME for Decision Automation Platform || SME meeting"/>
    <x v="0"/>
    <x v="0"/>
  </r>
  <r>
    <m/>
    <x v="4"/>
    <m/>
    <m/>
    <s v=""/>
    <m/>
    <m/>
    <x v="0"/>
    <x v="0"/>
    <m/>
    <x v="0"/>
    <x v="0"/>
  </r>
  <r>
    <m/>
    <x v="4"/>
    <d v="1899-12-30T12:30:00"/>
    <d v="1899-12-30T13:00:00"/>
    <n v="0.49999999999999822"/>
    <s v="yard_loc"/>
    <m/>
    <x v="0"/>
    <x v="0"/>
    <s v="eCarriers || Algorithm Development"/>
    <x v="0"/>
    <x v="0"/>
  </r>
  <r>
    <m/>
    <x v="4"/>
    <m/>
    <m/>
    <s v=""/>
    <m/>
    <m/>
    <x v="0"/>
    <x v="0"/>
    <m/>
    <x v="0"/>
    <x v="0"/>
  </r>
  <r>
    <m/>
    <x v="4"/>
    <d v="1899-12-30T13:30:00"/>
    <d v="1899-12-30T14:05:00"/>
    <n v="0.58333333333333393"/>
    <s v="RPA call"/>
    <m/>
    <x v="0"/>
    <x v="0"/>
    <s v="SME for Decision Automation Platform || SME meeting"/>
    <x v="0"/>
    <x v="0"/>
  </r>
  <r>
    <m/>
    <x v="4"/>
    <d v="1899-12-30T14:05:00"/>
    <d v="1899-12-30T14:50:00"/>
    <n v="0.75"/>
    <s v="RPA estimation"/>
    <m/>
    <x v="0"/>
    <x v="0"/>
    <s v="SCA WhR &amp; RPA || Business Development"/>
    <x v="0"/>
    <x v="0"/>
  </r>
  <r>
    <m/>
    <x v="4"/>
    <d v="1899-12-30T14:50:00"/>
    <d v="1899-12-30T16:00:00"/>
    <n v="1.1666666666666652"/>
    <s v="QA PCD investigation"/>
    <m/>
    <x v="0"/>
    <x v="0"/>
    <s v="SME for Decision Automation Platform || SME dev"/>
    <x v="0"/>
    <x v="0"/>
  </r>
  <r>
    <m/>
    <x v="4"/>
    <m/>
    <m/>
    <s v=""/>
    <m/>
    <m/>
    <x v="0"/>
    <x v="0"/>
    <m/>
    <x v="0"/>
    <x v="0"/>
  </r>
  <r>
    <m/>
    <x v="4"/>
    <d v="1899-12-30T16:00:00"/>
    <d v="1899-12-30T16:30:00"/>
    <n v="0.50000000000000089"/>
    <s v="sprint review"/>
    <m/>
    <x v="0"/>
    <x v="0"/>
    <s v="eCarriers || Algorithm Development"/>
    <x v="0"/>
    <x v="0"/>
  </r>
  <r>
    <m/>
    <x v="4"/>
    <d v="1899-12-30T16:30:00"/>
    <d v="1899-12-30T17:15:00"/>
    <n v="0.75"/>
    <s v="yard loc tidy"/>
    <m/>
    <x v="0"/>
    <x v="0"/>
    <s v="eCarriers || Algorithm Development"/>
    <x v="0"/>
    <x v="0"/>
  </r>
  <r>
    <m/>
    <x v="4"/>
    <d v="1899-12-30T17:15:00"/>
    <d v="1899-12-30T17:30:00"/>
    <n v="0.24999999999999911"/>
    <s v="SM re monitoring emails"/>
    <m/>
    <x v="0"/>
    <x v="0"/>
    <s v="P&amp;G MOSS Warehousing Administrative work || Other administrative activities"/>
    <x v="0"/>
    <x v="0"/>
  </r>
  <r>
    <m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m/>
    <m/>
    <s v=""/>
    <m/>
    <m/>
    <x v="0"/>
    <x v="0"/>
    <m/>
    <x v="0"/>
    <x v="0"/>
  </r>
  <r>
    <m/>
    <x v="4"/>
    <m/>
    <m/>
    <m/>
    <m/>
    <m/>
    <x v="0"/>
    <x v="0"/>
    <m/>
    <x v="1"/>
    <x v="1"/>
  </r>
  <r>
    <m/>
    <x v="4"/>
    <m/>
    <m/>
    <m/>
    <m/>
    <m/>
    <x v="0"/>
    <x v="0"/>
    <m/>
    <x v="1"/>
    <x v="1"/>
  </r>
  <r>
    <m/>
    <x v="4"/>
    <m/>
    <m/>
    <m/>
    <m/>
    <m/>
    <x v="0"/>
    <x v="0"/>
    <m/>
    <x v="1"/>
    <x v="1"/>
  </r>
  <r>
    <m/>
    <x v="4"/>
    <m/>
    <m/>
    <s v=""/>
    <m/>
    <m/>
    <x v="0"/>
    <x v="0"/>
    <m/>
    <x v="0"/>
    <x v="0"/>
  </r>
  <r>
    <s v="Saturday"/>
    <x v="5"/>
    <d v="1899-12-30T21:35:00"/>
    <m/>
    <s v=""/>
    <s v="timesheet"/>
    <m/>
    <x v="0"/>
    <x v="0"/>
    <s v="P&amp;G MOSS Warehousing Administrative work || Other administrative activities"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s v="Sunday"/>
    <x v="6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5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  <r>
    <m/>
    <x v="6"/>
    <m/>
    <m/>
    <s v=""/>
    <m/>
    <m/>
    <x v="0"/>
    <x v="0"/>
    <m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d v="1899-12-30T08:50:00"/>
    <d v="1899-12-30T09:30:00"/>
    <n v="0.66666666666666563"/>
    <s v="Albany eCarriers"/>
    <m/>
    <s v="Lingaro"/>
    <m/>
    <s v="WrH Support FY 22/23_DC || L3_Incident_Management"/>
    <s v=""/>
    <s v=""/>
    <s v=""/>
    <s v=""/>
    <n v="25"/>
    <x v="0"/>
  </r>
  <r>
    <x v="0"/>
    <d v="1899-12-30T09:30:00"/>
    <d v="1899-12-30T10:00:00"/>
    <n v="0.50000000000000089"/>
    <s v="timesheet"/>
    <m/>
    <s v="Lingaro"/>
    <m/>
    <s v="P&amp;G MOSS Warehousing Administrative work || Other administrative activities"/>
    <s v=""/>
    <s v=""/>
    <s v=""/>
    <s v=""/>
    <n v="42"/>
    <x v="1"/>
  </r>
  <r>
    <x v="0"/>
    <d v="1899-12-30T10:00:00"/>
    <d v="1899-12-30T10:20:00"/>
    <n v="0.33333333333333348"/>
    <s v="planning"/>
    <m/>
    <s v="Lingaro"/>
    <m/>
    <s v="P&amp;G MOSS Warehousing Administrative work || Other administrative activities"/>
    <s v=""/>
    <s v=""/>
    <s v=""/>
    <s v=""/>
    <n v="42"/>
    <x v="1"/>
  </r>
  <r>
    <x v="0"/>
    <d v="1899-12-30T10:20:00"/>
    <d v="1899-12-30T10:45:00"/>
    <n v="0.41666666666666652"/>
    <s v="Albany eCarriers"/>
    <m/>
    <s v="Lingaro"/>
    <m/>
    <s v="WrH Support FY 22/23_DC || L3_Incident_Management"/>
    <s v=""/>
    <s v=""/>
    <s v=""/>
    <s v=""/>
    <n v="25"/>
    <x v="0"/>
  </r>
  <r>
    <x v="0"/>
    <d v="1899-12-30T10:45:00"/>
    <d v="1899-12-30T10:55:00"/>
    <n v="0.16666666666666607"/>
    <s v="QA issue"/>
    <m/>
    <s v="Lingaro"/>
    <m/>
    <s v="eCarriers || Algorithm Development"/>
    <s v=""/>
    <s v=""/>
    <s v=""/>
    <s v=""/>
    <n v="11"/>
    <x v="2"/>
  </r>
  <r>
    <x v="0"/>
    <d v="1899-12-30T10:55:00"/>
    <d v="1899-12-30T11:25:00"/>
    <n v="0.49999999999999956"/>
    <s v="release review"/>
    <m/>
    <s v="Lingaro"/>
    <m/>
    <s v="SME for Decision Automation Platform || SME dev"/>
    <s v=""/>
    <s v=""/>
    <s v=""/>
    <s v=""/>
    <n v="38"/>
    <x v="3"/>
  </r>
  <r>
    <x v="0"/>
    <m/>
    <m/>
    <s v=""/>
    <m/>
    <m/>
    <s v="Lingaro"/>
    <m/>
    <m/>
    <s v=""/>
    <s v=""/>
    <s v=""/>
    <s v=""/>
    <e v="#VALUE!"/>
    <x v="4"/>
  </r>
  <r>
    <x v="0"/>
    <d v="1899-12-30T11:25:00"/>
    <d v="1899-12-30T11:35:00"/>
    <n v="0.16666666666666741"/>
    <s v="MM re ops docs"/>
    <m/>
    <s v="Lingaro"/>
    <m/>
    <s v="Autopilot Project || Flex"/>
    <s v=""/>
    <s v=""/>
    <s v=""/>
    <s v=""/>
    <n v="19"/>
    <x v="5"/>
  </r>
  <r>
    <x v="0"/>
    <d v="1899-12-30T11:35:00"/>
    <d v="1899-12-30T11:45:00"/>
    <n v="0.16666666666666607"/>
    <s v="RC re PCD release"/>
    <m/>
    <s v="Lingaro"/>
    <m/>
    <s v="SME for Decision Automation Platform || SME dev"/>
    <s v=""/>
    <s v=""/>
    <s v=""/>
    <s v=""/>
    <n v="38"/>
    <x v="3"/>
  </r>
  <r>
    <x v="0"/>
    <d v="1899-12-30T11:45:00"/>
    <d v="1899-12-30T12:05:00"/>
    <n v="0.33333333333333348"/>
    <s v="daily"/>
    <m/>
    <s v="Lingaro"/>
    <m/>
    <s v="SME for Decision Automation Platform || SME meeting"/>
    <s v=""/>
    <s v=""/>
    <s v=""/>
    <s v=""/>
    <n v="38"/>
    <x v="3"/>
  </r>
  <r>
    <x v="0"/>
    <d v="1899-12-30T12:05:00"/>
    <d v="1899-12-30T12:35:00"/>
    <n v="0.50000000000000089"/>
    <s v="logging changes"/>
    <m/>
    <s v="Lingaro"/>
    <m/>
    <s v="eCarriers || Algorithm Development"/>
    <s v=""/>
    <s v=""/>
    <s v=""/>
    <s v=""/>
    <n v="11"/>
    <x v="2"/>
  </r>
  <r>
    <x v="0"/>
    <m/>
    <m/>
    <s v=""/>
    <m/>
    <m/>
    <s v="Lingaro"/>
    <m/>
    <m/>
    <s v=""/>
    <s v=""/>
    <s v=""/>
    <s v=""/>
    <e v="#VALUE!"/>
    <x v="4"/>
  </r>
  <r>
    <x v="0"/>
    <d v="1899-12-30T13:50:00"/>
    <d v="1899-12-30T14:15:00"/>
    <n v="0.41666666666666519"/>
    <s v="logging changes"/>
    <m/>
    <s v="Lingaro"/>
    <m/>
    <s v="eCarriers || Algorithm Development"/>
    <s v=""/>
    <s v=""/>
    <s v=""/>
    <s v=""/>
    <n v="11"/>
    <x v="2"/>
  </r>
  <r>
    <x v="0"/>
    <d v="1899-12-30T14:15:00"/>
    <d v="1899-12-30T14:30:00"/>
    <n v="0.24999999999999911"/>
    <s v="QA problems"/>
    <m/>
    <s v="Lingaro"/>
    <m/>
    <s v="SME for Decision Automation Platform || SME dev"/>
    <s v=""/>
    <s v=""/>
    <s v=""/>
    <s v=""/>
    <n v="38"/>
    <x v="3"/>
  </r>
  <r>
    <x v="0"/>
    <d v="1899-12-30T14:30:00"/>
    <d v="1899-12-30T15:05:00"/>
    <n v="0.58333333333333393"/>
    <s v="Python meeting"/>
    <m/>
    <s v="Lingaro"/>
    <m/>
    <s v="P&amp;G MOSS Warehousing Development || Learning &amp; Development - Participation"/>
    <s v=""/>
    <s v=""/>
    <s v=""/>
    <s v=""/>
    <n v="34"/>
    <x v="6"/>
  </r>
  <r>
    <x v="0"/>
    <d v="1899-12-30T15:05:00"/>
    <d v="1899-12-30T16:20:00"/>
    <n v="1.2499999999999982"/>
    <s v="QA problems"/>
    <m/>
    <s v="Lingaro"/>
    <m/>
    <s v="SME for Decision Automation Platform || SME dev"/>
    <s v=""/>
    <s v=""/>
    <s v=""/>
    <s v=""/>
    <n v="38"/>
    <x v="3"/>
  </r>
  <r>
    <x v="0"/>
    <d v="1899-12-30T16:20:00"/>
    <d v="1899-12-30T16:30:00"/>
    <n v="0.16666666666666874"/>
    <s v="meeting prep"/>
    <m/>
    <s v="Lingaro"/>
    <m/>
    <s v="eCarriers || Algorithm Development"/>
    <s v=""/>
    <s v=""/>
    <s v=""/>
    <s v=""/>
    <n v="11"/>
    <x v="2"/>
  </r>
  <r>
    <x v="0"/>
    <d v="1899-12-30T16:30:00"/>
    <d v="1899-12-30T17:15:00"/>
    <n v="0.75"/>
    <s v="sprint plan"/>
    <m/>
    <s v="Lingaro"/>
    <m/>
    <s v="eCarriers || Algorithm Development"/>
    <s v=""/>
    <s v=""/>
    <s v=""/>
    <s v=""/>
    <n v="11"/>
    <x v="2"/>
  </r>
  <r>
    <x v="0"/>
    <m/>
    <m/>
    <s v=""/>
    <m/>
    <m/>
    <s v="Lingaro"/>
    <m/>
    <m/>
    <s v=""/>
    <s v=""/>
    <s v=""/>
    <s v=""/>
    <e v="#VALUE!"/>
    <x v="4"/>
  </r>
  <r>
    <x v="0"/>
    <m/>
    <m/>
    <s v=""/>
    <m/>
    <m/>
    <s v="Lingaro"/>
    <m/>
    <m/>
    <s v=""/>
    <s v=""/>
    <s v=""/>
    <s v=""/>
    <e v="#VALUE!"/>
    <x v="4"/>
  </r>
  <r>
    <x v="0"/>
    <m/>
    <m/>
    <s v=""/>
    <m/>
    <m/>
    <s v="Lingaro"/>
    <m/>
    <m/>
    <s v=""/>
    <s v=""/>
    <s v=""/>
    <s v=""/>
    <e v="#VALUE!"/>
    <x v="4"/>
  </r>
  <r>
    <x v="0"/>
    <m/>
    <m/>
    <s v=""/>
    <m/>
    <m/>
    <s v="Lingaro"/>
    <m/>
    <m/>
    <s v=""/>
    <s v=""/>
    <s v=""/>
    <s v=""/>
    <e v="#VALUE!"/>
    <x v="4"/>
  </r>
  <r>
    <x v="0"/>
    <m/>
    <m/>
    <s v=""/>
    <m/>
    <m/>
    <s v="Lingaro"/>
    <m/>
    <m/>
    <s v=""/>
    <s v=""/>
    <s v=""/>
    <s v=""/>
    <e v="#VALUE!"/>
    <x v="4"/>
  </r>
  <r>
    <x v="0"/>
    <m/>
    <m/>
    <s v=""/>
    <m/>
    <m/>
    <s v="Lingaro"/>
    <m/>
    <m/>
    <s v=""/>
    <s v=""/>
    <s v=""/>
    <s v=""/>
    <e v="#VALUE!"/>
    <x v="4"/>
  </r>
  <r>
    <x v="0"/>
    <m/>
    <m/>
    <s v=""/>
    <m/>
    <m/>
    <s v="Lingaro"/>
    <m/>
    <m/>
    <s v=""/>
    <s v=""/>
    <s v=""/>
    <s v=""/>
    <e v="#VALUE!"/>
    <x v="4"/>
  </r>
  <r>
    <x v="0"/>
    <m/>
    <m/>
    <m/>
    <m/>
    <m/>
    <s v="Lingaro"/>
    <m/>
    <m/>
    <m/>
    <m/>
    <m/>
    <m/>
    <e v="#VALUE!"/>
    <x v="4"/>
  </r>
  <r>
    <x v="0"/>
    <m/>
    <m/>
    <m/>
    <m/>
    <m/>
    <s v="Lingaro"/>
    <m/>
    <m/>
    <m/>
    <m/>
    <m/>
    <m/>
    <e v="#VALUE!"/>
    <x v="4"/>
  </r>
  <r>
    <x v="0"/>
    <m/>
    <m/>
    <m/>
    <m/>
    <m/>
    <s v="Lingaro"/>
    <m/>
    <m/>
    <m/>
    <m/>
    <m/>
    <m/>
    <e v="#VALUE!"/>
    <x v="4"/>
  </r>
  <r>
    <x v="0"/>
    <m/>
    <m/>
    <m/>
    <m/>
    <m/>
    <s v="Lingaro"/>
    <m/>
    <m/>
    <s v=""/>
    <s v=""/>
    <s v=""/>
    <s v=""/>
    <e v="#VALUE!"/>
    <x v="4"/>
  </r>
  <r>
    <x v="0"/>
    <m/>
    <m/>
    <s v=""/>
    <m/>
    <m/>
    <s v="Lingaro"/>
    <m/>
    <m/>
    <s v=""/>
    <s v=""/>
    <s v=""/>
    <s v=""/>
    <e v="#VALUE!"/>
    <x v="4"/>
  </r>
  <r>
    <x v="1"/>
    <d v="1899-12-30T09:10:00"/>
    <d v="1899-12-30T09:30:00"/>
    <n v="0.33333333333333348"/>
    <s v="QA performance"/>
    <m/>
    <s v="Lingaro"/>
    <m/>
    <s v="SME for Decision Automation Platform || SME dev"/>
    <s v=""/>
    <s v=""/>
    <s v=""/>
    <s v=""/>
    <n v="38"/>
    <x v="3"/>
  </r>
  <r>
    <x v="1"/>
    <d v="1899-12-30T09:30:00"/>
    <d v="1899-12-30T09:45:00"/>
    <n v="0.25000000000000044"/>
    <s v="timesheet"/>
    <m/>
    <s v="Lingaro"/>
    <m/>
    <s v="P&amp;G MOSS Warehousing Administrative work || Other administrative activities"/>
    <s v=""/>
    <s v=""/>
    <s v=""/>
    <s v=""/>
    <n v="42"/>
    <x v="1"/>
  </r>
  <r>
    <x v="1"/>
    <m/>
    <m/>
    <s v=""/>
    <m/>
    <m/>
    <s v="Lingaro"/>
    <m/>
    <m/>
    <s v=""/>
    <s v=""/>
    <s v=""/>
    <s v=""/>
    <e v="#VALUE!"/>
    <x v="4"/>
  </r>
  <r>
    <x v="1"/>
    <d v="1899-12-30T09:55:00"/>
    <d v="1899-12-30T10:00:00"/>
    <n v="8.333333333333437E-2"/>
    <s v="AL Trailer Mgmt"/>
    <m/>
    <s v="Lingaro"/>
    <m/>
    <s v="SME for Decision Automation Platform || SME dev"/>
    <s v=""/>
    <s v=""/>
    <s v=""/>
    <s v=""/>
    <n v="38"/>
    <x v="3"/>
  </r>
  <r>
    <x v="1"/>
    <d v="1899-12-30T10:00:00"/>
    <d v="1899-12-30T10:15:00"/>
    <n v="0.24999999999999911"/>
    <s v="planning"/>
    <m/>
    <s v="Lingaro"/>
    <m/>
    <s v="P&amp;G MOSS Warehousing Administrative work || Other administrative activities"/>
    <s v=""/>
    <s v=""/>
    <s v=""/>
    <s v=""/>
    <n v="42"/>
    <x v="1"/>
  </r>
  <r>
    <x v="1"/>
    <d v="1899-12-30T10:15:00"/>
    <d v="1899-12-30T10:25:00"/>
    <n v="0.16666666666666607"/>
    <s v="CC email re pipeline monitor"/>
    <m/>
    <s v="Lingaro"/>
    <m/>
    <s v="SME for Decision Automation Platform || SME dev"/>
    <s v=""/>
    <s v=""/>
    <s v=""/>
    <s v=""/>
    <n v="38"/>
    <x v="3"/>
  </r>
  <r>
    <x v="1"/>
    <d v="1899-12-30T10:25:00"/>
    <d v="1899-12-30T10:35:00"/>
    <n v="0.16666666666666874"/>
    <s v="MJ re CR9"/>
    <m/>
    <s v="Lingaro"/>
    <m/>
    <s v="SME for Decision Automation Platform || SME dev"/>
    <s v=""/>
    <s v=""/>
    <s v=""/>
    <s v=""/>
    <n v="38"/>
    <x v="3"/>
  </r>
  <r>
    <x v="1"/>
    <d v="1899-12-30T10:35:00"/>
    <d v="1899-12-30T11:35:00"/>
    <n v="0.99999999999999911"/>
    <s v="DLMC QA status query"/>
    <m/>
    <s v="Lingaro"/>
    <m/>
    <s v="SME for Decision Automation Platform || SME dev"/>
    <s v=""/>
    <s v=""/>
    <s v=""/>
    <s v=""/>
    <n v="38"/>
    <x v="3"/>
  </r>
  <r>
    <x v="1"/>
    <d v="1899-12-30T11:35:00"/>
    <d v="1899-12-30T11:45:00"/>
    <n v="0.16666666666666607"/>
    <s v="regrouping"/>
    <m/>
    <s v="Lingaro"/>
    <m/>
    <s v="eCarriers || Algorithm Development"/>
    <s v=""/>
    <s v=""/>
    <s v=""/>
    <s v=""/>
    <n v="11"/>
    <x v="2"/>
  </r>
  <r>
    <x v="1"/>
    <d v="1899-12-30T11:45:00"/>
    <d v="1899-12-30T12:05:00"/>
    <n v="0.33333333333333348"/>
    <s v="daily"/>
    <m/>
    <s v="Lingaro"/>
    <m/>
    <s v="SME for Decision Automation Platform || SME meeting"/>
    <s v=""/>
    <s v=""/>
    <s v=""/>
    <s v=""/>
    <n v="38"/>
    <x v="3"/>
  </r>
  <r>
    <x v="1"/>
    <d v="1899-12-30T12:05:00"/>
    <d v="1899-12-30T12:30:00"/>
    <n v="0.41666666666666785"/>
    <s v="AT, SK call"/>
    <m/>
    <s v="Lingaro"/>
    <m/>
    <s v="SME for Decision Automation Platform || SME meeting"/>
    <s v=""/>
    <s v=""/>
    <s v=""/>
    <s v=""/>
    <n v="38"/>
    <x v="3"/>
  </r>
  <r>
    <x v="1"/>
    <m/>
    <m/>
    <s v=""/>
    <m/>
    <m/>
    <s v="Lingaro"/>
    <m/>
    <m/>
    <s v=""/>
    <s v=""/>
    <s v=""/>
    <s v=""/>
    <e v="#VALUE!"/>
    <x v="4"/>
  </r>
  <r>
    <x v="1"/>
    <m/>
    <m/>
    <s v=""/>
    <m/>
    <m/>
    <s v="Lingaro"/>
    <m/>
    <m/>
    <s v=""/>
    <s v=""/>
    <s v=""/>
    <s v=""/>
    <e v="#VALUE!"/>
    <x v="4"/>
  </r>
  <r>
    <x v="1"/>
    <d v="1899-12-30T14:00:00"/>
    <d v="1899-12-30T14:30:00"/>
    <n v="0.49999999999999822"/>
    <s v="AL re Trailer Mgmt"/>
    <m/>
    <s v="Lingaro"/>
    <m/>
    <s v="SME for Decision Automation Platform || SME dev"/>
    <s v=""/>
    <s v=""/>
    <s v=""/>
    <s v=""/>
    <n v="38"/>
    <x v="3"/>
  </r>
  <r>
    <x v="1"/>
    <d v="1899-12-30T14:30:00"/>
    <d v="1899-12-30T15:25:00"/>
    <n v="0.91666666666666607"/>
    <s v="RC re PCD release"/>
    <m/>
    <s v="Lingaro"/>
    <m/>
    <s v="SME for Decision Automation Platform || SME dev"/>
    <s v=""/>
    <s v=""/>
    <s v=""/>
    <s v=""/>
    <n v="38"/>
    <x v="3"/>
  </r>
  <r>
    <x v="1"/>
    <d v="1899-12-30T15:25:00"/>
    <d v="1899-12-30T16:00:00"/>
    <n v="0.58333333333333393"/>
    <s v="automated tests"/>
    <m/>
    <s v="Lingaro"/>
    <m/>
    <s v="eCarriers || Algorithm Development"/>
    <s v=""/>
    <s v=""/>
    <s v=""/>
    <s v=""/>
    <n v="11"/>
    <x v="2"/>
  </r>
  <r>
    <x v="1"/>
    <d v="1899-12-30T16:00:00"/>
    <d v="1899-12-30T16:30:00"/>
    <n v="0.50000000000000089"/>
    <s v="CutSub call"/>
    <m/>
    <s v="Lingaro"/>
    <m/>
    <s v="SME for Decision Automation Platform || SME meeting"/>
    <s v=""/>
    <s v=""/>
    <s v=""/>
    <s v=""/>
    <n v="38"/>
    <x v="3"/>
  </r>
  <r>
    <x v="1"/>
    <d v="1899-12-30T16:30:00"/>
    <d v="1899-12-30T16:50:00"/>
    <n v="0.33333333333333215"/>
    <s v="automated tests"/>
    <m/>
    <s v="Lingaro"/>
    <m/>
    <s v="eCarriers || Algorithm Development"/>
    <s v=""/>
    <s v=""/>
    <s v=""/>
    <s v=""/>
    <n v="11"/>
    <x v="2"/>
  </r>
  <r>
    <x v="1"/>
    <d v="1899-12-30T16:50:00"/>
    <d v="1899-12-30T17:10:00"/>
    <n v="0.33333333333333481"/>
    <s v="MJ re CR9"/>
    <m/>
    <s v="Lingaro"/>
    <m/>
    <s v="SME for Decision Automation Platform || SME dev"/>
    <s v=""/>
    <s v=""/>
    <s v=""/>
    <s v=""/>
    <n v="38"/>
    <x v="3"/>
  </r>
  <r>
    <x v="1"/>
    <m/>
    <m/>
    <s v=""/>
    <m/>
    <m/>
    <s v="Lingaro"/>
    <m/>
    <m/>
    <s v=""/>
    <s v=""/>
    <s v=""/>
    <s v=""/>
    <e v="#VALUE!"/>
    <x v="4"/>
  </r>
  <r>
    <x v="1"/>
    <d v="1899-12-30T18:30:00"/>
    <d v="1899-12-30T20:15:00"/>
    <n v="1.7499999999999991"/>
    <s v="QA error"/>
    <m/>
    <s v="Lingaro"/>
    <m/>
    <s v="eCarriers || Algorithm Development"/>
    <s v=""/>
    <s v=""/>
    <s v=""/>
    <s v=""/>
    <n v="11"/>
    <x v="2"/>
  </r>
  <r>
    <x v="1"/>
    <m/>
    <m/>
    <s v=""/>
    <m/>
    <m/>
    <s v="Lingaro"/>
    <m/>
    <m/>
    <s v=""/>
    <s v=""/>
    <s v=""/>
    <s v=""/>
    <e v="#VALUE!"/>
    <x v="4"/>
  </r>
  <r>
    <x v="1"/>
    <d v="1899-12-30T20:30:00"/>
    <d v="1899-12-30T22:20:00"/>
    <n v="1.8333333333333321"/>
    <s v="docs"/>
    <m/>
    <s v="Lingaro"/>
    <m/>
    <s v="Autopilot Project || Flex"/>
    <s v=""/>
    <s v=""/>
    <s v=""/>
    <s v=""/>
    <n v="19"/>
    <x v="5"/>
  </r>
  <r>
    <x v="1"/>
    <m/>
    <m/>
    <s v=""/>
    <m/>
    <m/>
    <s v="Lingaro"/>
    <m/>
    <m/>
    <s v=""/>
    <s v=""/>
    <s v=""/>
    <s v=""/>
    <e v="#VALUE!"/>
    <x v="4"/>
  </r>
  <r>
    <x v="1"/>
    <m/>
    <m/>
    <s v=""/>
    <m/>
    <m/>
    <s v="Lingaro"/>
    <m/>
    <m/>
    <s v=""/>
    <s v=""/>
    <s v=""/>
    <s v=""/>
    <e v="#VALUE!"/>
    <x v="4"/>
  </r>
  <r>
    <x v="1"/>
    <m/>
    <m/>
    <s v=""/>
    <m/>
    <m/>
    <s v="Lingaro"/>
    <m/>
    <m/>
    <s v=""/>
    <s v=""/>
    <s v=""/>
    <s v=""/>
    <e v="#VALUE!"/>
    <x v="4"/>
  </r>
  <r>
    <x v="1"/>
    <m/>
    <m/>
    <s v=""/>
    <m/>
    <m/>
    <s v="Lingaro"/>
    <m/>
    <m/>
    <s v=""/>
    <s v=""/>
    <s v=""/>
    <s v=""/>
    <e v="#VALUE!"/>
    <x v="4"/>
  </r>
  <r>
    <x v="1"/>
    <m/>
    <m/>
    <s v=""/>
    <m/>
    <m/>
    <s v="Lingaro"/>
    <m/>
    <m/>
    <s v=""/>
    <s v=""/>
    <s v=""/>
    <s v=""/>
    <e v="#VALUE!"/>
    <x v="4"/>
  </r>
  <r>
    <x v="1"/>
    <m/>
    <m/>
    <s v=""/>
    <m/>
    <m/>
    <s v="Lingaro"/>
    <m/>
    <m/>
    <s v=""/>
    <s v=""/>
    <s v=""/>
    <s v=""/>
    <e v="#VALUE!"/>
    <x v="4"/>
  </r>
  <r>
    <x v="1"/>
    <m/>
    <m/>
    <s v=""/>
    <m/>
    <m/>
    <s v="Lingaro"/>
    <m/>
    <m/>
    <s v=""/>
    <s v=""/>
    <s v=""/>
    <s v=""/>
    <e v="#VALUE!"/>
    <x v="4"/>
  </r>
  <r>
    <x v="2"/>
    <d v="1899-12-30T09:25:00"/>
    <d v="1899-12-30T09:30:00"/>
    <n v="8.3333333333333037E-2"/>
    <s v="MJ re CR9"/>
    <m/>
    <s v="Lingaro"/>
    <m/>
    <s v="SME for Decision Automation Platform || SME dev"/>
    <s v=""/>
    <s v=""/>
    <s v=""/>
    <s v=""/>
    <n v="38"/>
    <x v="3"/>
  </r>
  <r>
    <x v="2"/>
    <d v="1899-12-30T09:30:00"/>
    <d v="1899-12-30T09:55:00"/>
    <n v="0.41666666666666652"/>
    <s v="QA check"/>
    <m/>
    <s v="Lingaro"/>
    <m/>
    <s v="SME for Decision Automation Platform || SME dev"/>
    <s v=""/>
    <s v=""/>
    <s v=""/>
    <s v=""/>
    <n v="38"/>
    <x v="3"/>
  </r>
  <r>
    <x v="2"/>
    <d v="1899-12-30T09:55:00"/>
    <d v="1899-12-30T10:10:00"/>
    <n v="0.25000000000000044"/>
    <s v="planning"/>
    <m/>
    <s v="Lingaro"/>
    <m/>
    <s v="P&amp;G MOSS Warehousing Administrative work || Other administrative activities"/>
    <s v=""/>
    <s v=""/>
    <s v=""/>
    <s v=""/>
    <n v="42"/>
    <x v="1"/>
  </r>
  <r>
    <x v="2"/>
    <d v="1899-12-30T10:10:00"/>
    <d v="1899-12-30T10:20:00"/>
    <n v="0.16666666666666741"/>
    <s v="cutsub call notes"/>
    <m/>
    <s v="Lingaro"/>
    <m/>
    <s v="SME for Decision Automation Platform || SME dev"/>
    <s v=""/>
    <s v=""/>
    <s v=""/>
    <s v=""/>
    <n v="38"/>
    <x v="3"/>
  </r>
  <r>
    <x v="2"/>
    <d v="1899-12-30T10:20:00"/>
    <d v="1899-12-30T10:50:00"/>
    <n v="0.49999999999999956"/>
    <s v="PCD checklist"/>
    <m/>
    <s v="Lingaro"/>
    <m/>
    <s v="SME for Decision Automation Platform || SME dev"/>
    <s v=""/>
    <s v=""/>
    <s v=""/>
    <s v=""/>
    <n v="38"/>
    <x v="3"/>
  </r>
  <r>
    <x v="2"/>
    <d v="1899-12-30T10:50:00"/>
    <d v="1899-12-30T11:10:00"/>
    <n v="0.33333333333333215"/>
    <s v="PCD dev issue"/>
    <m/>
    <m/>
    <m/>
    <s v="SME for Decision Automation Platform || SME dev"/>
    <m/>
    <m/>
    <m/>
    <m/>
    <n v="38"/>
    <x v="3"/>
  </r>
  <r>
    <x v="2"/>
    <d v="1899-12-30T11:10:00"/>
    <d v="1899-12-30T11:45:00"/>
    <n v="0.58333333333333393"/>
    <s v="QA investigation"/>
    <m/>
    <s v="Lingaro"/>
    <m/>
    <s v="eCarriers || Algorithm Development"/>
    <m/>
    <m/>
    <m/>
    <m/>
    <n v="11"/>
    <x v="2"/>
  </r>
  <r>
    <x v="2"/>
    <d v="1899-12-30T11:45:00"/>
    <d v="1899-12-30T12:15:00"/>
    <n v="0.49999999999999956"/>
    <s v="daily"/>
    <m/>
    <m/>
    <m/>
    <s v="SME for Decision Automation Platform || SME meeting"/>
    <m/>
    <m/>
    <m/>
    <m/>
    <n v="38"/>
    <x v="3"/>
  </r>
  <r>
    <x v="2"/>
    <d v="1899-12-30T12:15:00"/>
    <d v="1899-12-30T12:30:00"/>
    <n v="0.25000000000000178"/>
    <s v="internal call"/>
    <m/>
    <m/>
    <m/>
    <s v="P&amp;G MOSS Warehousing Administrative work || General team meetings"/>
    <m/>
    <m/>
    <m/>
    <m/>
    <n v="42"/>
    <x v="1"/>
  </r>
  <r>
    <x v="2"/>
    <m/>
    <m/>
    <m/>
    <m/>
    <m/>
    <m/>
    <m/>
    <m/>
    <m/>
    <m/>
    <m/>
    <m/>
    <e v="#VALUE!"/>
    <x v="7"/>
  </r>
  <r>
    <x v="2"/>
    <m/>
    <m/>
    <m/>
    <m/>
    <m/>
    <m/>
    <m/>
    <m/>
    <m/>
    <m/>
    <m/>
    <m/>
    <e v="#VALUE!"/>
    <x v="7"/>
  </r>
  <r>
    <x v="2"/>
    <d v="1899-12-30T13:45:00"/>
    <d v="1899-12-30T14:00:00"/>
    <n v="0.25000000000000178"/>
    <s v="QA investigation"/>
    <m/>
    <s v="Lingaro"/>
    <m/>
    <s v="eCarriers || Algorithm Development"/>
    <s v=""/>
    <s v=""/>
    <s v=""/>
    <s v=""/>
    <n v="11"/>
    <x v="2"/>
  </r>
  <r>
    <x v="2"/>
    <d v="1899-12-30T14:00:00"/>
    <d v="1899-12-30T14:30:00"/>
    <n v="0.49999999999999822"/>
    <s v="SK, RC re PCD"/>
    <m/>
    <s v="Lingaro"/>
    <m/>
    <s v="SME for Decision Automation Platform || SME meeting"/>
    <s v=""/>
    <s v=""/>
    <s v=""/>
    <s v=""/>
    <n v="38"/>
    <x v="3"/>
  </r>
  <r>
    <x v="2"/>
    <d v="1899-12-30T14:30:00"/>
    <d v="1899-12-30T15:00:00"/>
    <n v="0.50000000000000089"/>
    <s v="SCA Warehousing &amp; RPA CT Weekly Meeting"/>
    <m/>
    <s v="Lingaro"/>
    <m/>
    <s v="P&amp;G MOSS Warehousing Administrative work || General team meetings"/>
    <s v=""/>
    <s v=""/>
    <s v=""/>
    <s v=""/>
    <n v="42"/>
    <x v="1"/>
  </r>
  <r>
    <x v="2"/>
    <d v="1899-12-30T15:00:00"/>
    <d v="1899-12-30T18:00:00"/>
    <n v="3"/>
    <s v="logging fix"/>
    <m/>
    <s v="Lingaro"/>
    <m/>
    <s v="eCarriers || Algorithm Development"/>
    <s v=""/>
    <s v=""/>
    <s v=""/>
    <s v=""/>
    <n v="11"/>
    <x v="2"/>
  </r>
  <r>
    <x v="2"/>
    <m/>
    <m/>
    <s v=""/>
    <m/>
    <m/>
    <s v="Lingaro"/>
    <m/>
    <m/>
    <s v=""/>
    <s v=""/>
    <s v=""/>
    <s v=""/>
    <e v="#VALUE!"/>
    <x v="4"/>
  </r>
  <r>
    <x v="2"/>
    <d v="1899-12-30T19:30:00"/>
    <d v="1899-12-30T22:15:00"/>
    <n v="2.7500000000000009"/>
    <s v="docs"/>
    <m/>
    <s v="Lingaro"/>
    <m/>
    <s v="Autopilot Project || Flex"/>
    <s v=""/>
    <s v=""/>
    <s v=""/>
    <s v=""/>
    <n v="19"/>
    <x v="5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s v=""/>
    <m/>
    <m/>
    <s v="Lingaro"/>
    <m/>
    <m/>
    <m/>
    <m/>
    <m/>
    <m/>
    <e v="#VALUE!"/>
    <x v="4"/>
  </r>
  <r>
    <x v="2"/>
    <m/>
    <m/>
    <s v=""/>
    <m/>
    <m/>
    <s v="Lingaro"/>
    <m/>
    <m/>
    <m/>
    <m/>
    <m/>
    <m/>
    <e v="#VALUE!"/>
    <x v="4"/>
  </r>
  <r>
    <x v="2"/>
    <m/>
    <m/>
    <s v=""/>
    <m/>
    <m/>
    <s v="Lingaro"/>
    <m/>
    <m/>
    <s v=""/>
    <s v=""/>
    <s v=""/>
    <s v=""/>
    <e v="#VALUE!"/>
    <x v="4"/>
  </r>
  <r>
    <x v="2"/>
    <m/>
    <m/>
    <m/>
    <m/>
    <m/>
    <s v="Lingaro"/>
    <m/>
    <m/>
    <m/>
    <m/>
    <m/>
    <m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d v="1899-12-30T09:00:00"/>
    <d v="1899-12-30T09:35:00"/>
    <n v="0.58333333333333393"/>
    <s v="yard_loc"/>
    <m/>
    <s v="Lingaro"/>
    <m/>
    <s v="eCarriers || Algorithm Development"/>
    <s v=""/>
    <s v=""/>
    <s v=""/>
    <s v=""/>
    <n v="11"/>
    <x v="2"/>
  </r>
  <r>
    <x v="3"/>
    <d v="1899-12-30T09:35:00"/>
    <d v="1899-12-30T10:05:00"/>
    <n v="0.49999999999999956"/>
    <s v="SK re blob trigger"/>
    <m/>
    <s v="Lingaro"/>
    <m/>
    <s v="SME for Decision Automation Platform || SME dev"/>
    <s v=""/>
    <s v=""/>
    <s v=""/>
    <s v=""/>
    <n v="38"/>
    <x v="3"/>
  </r>
  <r>
    <x v="3"/>
    <d v="1899-12-30T10:10:00"/>
    <d v="1899-12-30T10:35:00"/>
    <n v="0.41666666666666785"/>
    <s v="PC re trigger+orchestrator"/>
    <m/>
    <s v="Lingaro"/>
    <m/>
    <s v="SME for Decision Automation Platform || SME dev"/>
    <s v=""/>
    <s v=""/>
    <s v=""/>
    <s v=""/>
    <n v="38"/>
    <x v="3"/>
  </r>
  <r>
    <x v="3"/>
    <d v="1899-12-30T10:35:00"/>
    <d v="1899-12-30T11:15:00"/>
    <n v="0.66666666666666563"/>
    <s v="logging fix"/>
    <m/>
    <s v="Lingaro"/>
    <m/>
    <s v="eCarriers || Algorithm Development"/>
    <s v=""/>
    <s v=""/>
    <s v=""/>
    <s v=""/>
    <n v="11"/>
    <x v="2"/>
  </r>
  <r>
    <x v="3"/>
    <d v="1899-12-30T11:15:00"/>
    <d v="1899-12-30T11:35:00"/>
    <n v="0.33333333333333348"/>
    <s v="daily"/>
    <m/>
    <s v="Lingaro"/>
    <m/>
    <s v="SME for Decision Automation Platform || SME meeting"/>
    <s v=""/>
    <s v=""/>
    <s v=""/>
    <s v=""/>
    <n v="38"/>
    <x v="3"/>
  </r>
  <r>
    <x v="3"/>
    <d v="1899-12-30T11:35:00"/>
    <d v="1899-12-30T12:10:00"/>
    <n v="0.58333333333333259"/>
    <s v="SK re storage"/>
    <m/>
    <s v="Lingaro"/>
    <m/>
    <s v="SME for Decision Automation Platform || SME meeting"/>
    <s v=""/>
    <s v=""/>
    <s v=""/>
    <s v=""/>
    <n v="38"/>
    <x v="3"/>
  </r>
  <r>
    <x v="3"/>
    <m/>
    <m/>
    <s v=""/>
    <m/>
    <m/>
    <s v="Lingaro"/>
    <m/>
    <m/>
    <s v=""/>
    <s v=""/>
    <s v=""/>
    <s v=""/>
    <e v="#VALUE!"/>
    <x v="4"/>
  </r>
  <r>
    <x v="3"/>
    <d v="1899-12-30T13:35:00"/>
    <d v="1899-12-30T14:20:00"/>
    <n v="0.75"/>
    <s v="KL 1:1"/>
    <m/>
    <s v="Lingaro"/>
    <m/>
    <s v="P&amp;G MOSS Warehousing Administrative work || Other administrative activities"/>
    <s v=""/>
    <s v=""/>
    <s v=""/>
    <s v=""/>
    <n v="42"/>
    <x v="1"/>
  </r>
  <r>
    <x v="3"/>
    <d v="1899-12-30T14:20:00"/>
    <d v="1899-12-30T14:35:00"/>
    <n v="0.25000000000000178"/>
    <s v="PM re Pallet Consolidation"/>
    <m/>
    <s v="Lingaro"/>
    <m/>
    <s v="SME for Decision Automation Platform || SME dev"/>
    <s v=""/>
    <s v=""/>
    <s v=""/>
    <s v=""/>
    <n v="38"/>
    <x v="3"/>
  </r>
  <r>
    <x v="3"/>
    <d v="1899-12-30T14:35:00"/>
    <d v="1899-12-30T15:30:00"/>
    <n v="0.91666666666666607"/>
    <s v="yard_loc"/>
    <m/>
    <s v="Lingaro"/>
    <m/>
    <s v="eCarriers || Algorithm Development"/>
    <s v=""/>
    <s v=""/>
    <s v=""/>
    <s v=""/>
    <n v="11"/>
    <x v="2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d v="1899-12-30T22:40:00"/>
    <d v="1899-12-30T23:30:00"/>
    <n v="0.83333333333333037"/>
    <s v="docs"/>
    <m/>
    <s v="Lingaro"/>
    <m/>
    <s v="Autopilot Project || Flex"/>
    <s v=""/>
    <s v=""/>
    <s v=""/>
    <s v=""/>
    <n v="19"/>
    <x v="5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m/>
    <m/>
    <m/>
    <s v="Lingaro"/>
    <m/>
    <m/>
    <m/>
    <m/>
    <m/>
    <m/>
    <e v="#VALUE!"/>
    <x v="4"/>
  </r>
  <r>
    <x v="3"/>
    <m/>
    <m/>
    <m/>
    <m/>
    <m/>
    <s v="Lingaro"/>
    <m/>
    <m/>
    <m/>
    <m/>
    <m/>
    <m/>
    <e v="#VALUE!"/>
    <x v="4"/>
  </r>
  <r>
    <x v="3"/>
    <m/>
    <m/>
    <m/>
    <m/>
    <m/>
    <s v="Lingaro"/>
    <m/>
    <m/>
    <m/>
    <m/>
    <m/>
    <m/>
    <e v="#VALUE!"/>
    <x v="4"/>
  </r>
  <r>
    <x v="3"/>
    <m/>
    <m/>
    <s v=""/>
    <m/>
    <m/>
    <s v="Lingaro"/>
    <m/>
    <m/>
    <s v=""/>
    <s v=""/>
    <s v=""/>
    <s v=""/>
    <e v="#VALUE!"/>
    <x v="4"/>
  </r>
  <r>
    <x v="3"/>
    <m/>
    <m/>
    <s v=""/>
    <m/>
    <m/>
    <s v="Lingaro"/>
    <m/>
    <m/>
    <s v=""/>
    <s v=""/>
    <s v=""/>
    <s v=""/>
    <e v="#VALUE!"/>
    <x v="4"/>
  </r>
  <r>
    <x v="4"/>
    <m/>
    <m/>
    <s v=""/>
    <m/>
    <m/>
    <s v="Lingaro"/>
    <m/>
    <m/>
    <s v=""/>
    <s v=""/>
    <s v=""/>
    <s v=""/>
    <e v="#VALUE!"/>
    <x v="4"/>
  </r>
  <r>
    <x v="4"/>
    <m/>
    <m/>
    <s v=""/>
    <m/>
    <m/>
    <s v="Lingaro"/>
    <m/>
    <m/>
    <s v=""/>
    <s v=""/>
    <s v=""/>
    <s v=""/>
    <e v="#VALUE!"/>
    <x v="4"/>
  </r>
  <r>
    <x v="4"/>
    <d v="1899-12-30T09:00:00"/>
    <d v="1899-12-30T10:30:00"/>
    <n v="1.5"/>
    <s v="yard_loc"/>
    <m/>
    <s v="Lingaro"/>
    <m/>
    <s v="eCarriers || Algorithm Development"/>
    <s v=""/>
    <s v=""/>
    <s v=""/>
    <s v=""/>
    <n v="11"/>
    <x v="2"/>
  </r>
  <r>
    <x v="4"/>
    <d v="1899-12-30T10:30:00"/>
    <d v="1899-12-30T10:50:00"/>
    <n v="0.33333333333333348"/>
    <s v="DS call"/>
    <m/>
    <s v="Lingaro"/>
    <m/>
    <s v="SME for Decision Automation Platform || SME meeting"/>
    <s v=""/>
    <s v=""/>
    <s v=""/>
    <s v=""/>
    <n v="38"/>
    <x v="3"/>
  </r>
  <r>
    <x v="4"/>
    <d v="1899-12-30T10:50:00"/>
    <d v="1899-12-30T11:15:00"/>
    <n v="0.41666666666666652"/>
    <s v="yard_loc"/>
    <m/>
    <s v="Lingaro"/>
    <m/>
    <s v="eCarriers || Algorithm Development"/>
    <s v=""/>
    <s v=""/>
    <s v=""/>
    <s v=""/>
    <n v="11"/>
    <x v="2"/>
  </r>
  <r>
    <x v="4"/>
    <d v="1899-12-30T11:15:00"/>
    <d v="1899-12-30T11:30:00"/>
    <n v="0.25000000000000044"/>
    <s v="MJ re CR9"/>
    <m/>
    <s v="Lingaro"/>
    <m/>
    <s v="SME for Decision Automation Platform || SME dev"/>
    <s v=""/>
    <s v=""/>
    <s v=""/>
    <s v=""/>
    <n v="38"/>
    <x v="3"/>
  </r>
  <r>
    <x v="4"/>
    <d v="1899-12-30T11:30:00"/>
    <d v="1899-12-30T11:45:00"/>
    <n v="0.24999999999999911"/>
    <s v="undeliverable emails"/>
    <m/>
    <s v="Lingaro"/>
    <m/>
    <s v="eCarriers || Algorithm Development"/>
    <s v=""/>
    <s v=""/>
    <s v=""/>
    <s v=""/>
    <n v="11"/>
    <x v="2"/>
  </r>
  <r>
    <x v="4"/>
    <d v="1899-12-30T11:45:00"/>
    <d v="1899-12-30T12:05:00"/>
    <n v="0.33333333333333348"/>
    <s v="daily"/>
    <m/>
    <s v="Lingaro"/>
    <m/>
    <s v="SME for Decision Automation Platform || SME meeting"/>
    <s v=""/>
    <s v=""/>
    <s v=""/>
    <s v=""/>
    <n v="38"/>
    <x v="3"/>
  </r>
  <r>
    <x v="4"/>
    <m/>
    <m/>
    <s v=""/>
    <m/>
    <m/>
    <s v="Lingaro"/>
    <m/>
    <m/>
    <s v=""/>
    <s v=""/>
    <s v=""/>
    <s v=""/>
    <e v="#VALUE!"/>
    <x v="4"/>
  </r>
  <r>
    <x v="4"/>
    <d v="1899-12-30T12:30:00"/>
    <d v="1899-12-30T13:00:00"/>
    <n v="0.49999999999999822"/>
    <s v="yard_loc"/>
    <m/>
    <s v="Lingaro"/>
    <m/>
    <s v="eCarriers || Algorithm Development"/>
    <s v=""/>
    <s v=""/>
    <s v=""/>
    <s v=""/>
    <n v="11"/>
    <x v="2"/>
  </r>
  <r>
    <x v="4"/>
    <m/>
    <m/>
    <s v=""/>
    <m/>
    <m/>
    <s v="Lingaro"/>
    <m/>
    <m/>
    <s v=""/>
    <s v=""/>
    <s v=""/>
    <s v=""/>
    <e v="#VALUE!"/>
    <x v="4"/>
  </r>
  <r>
    <x v="4"/>
    <d v="1899-12-30T13:30:00"/>
    <d v="1899-12-30T14:05:00"/>
    <n v="0.58333333333333393"/>
    <s v="RPA call"/>
    <m/>
    <s v="Lingaro"/>
    <m/>
    <s v="SME for Decision Automation Platform || SME meeting"/>
    <s v=""/>
    <s v=""/>
    <s v=""/>
    <s v=""/>
    <n v="38"/>
    <x v="3"/>
  </r>
  <r>
    <x v="4"/>
    <d v="1899-12-30T14:05:00"/>
    <d v="1899-12-30T14:50:00"/>
    <n v="0.75"/>
    <s v="RPA estimation"/>
    <m/>
    <s v="Lingaro"/>
    <m/>
    <s v="SCA WhR &amp; RPA || Business Development"/>
    <s v=""/>
    <s v=""/>
    <s v=""/>
    <s v=""/>
    <n v="15"/>
    <x v="8"/>
  </r>
  <r>
    <x v="4"/>
    <d v="1899-12-30T14:50:00"/>
    <d v="1899-12-30T16:00:00"/>
    <n v="1.1666666666666652"/>
    <s v="QA PCD investigation"/>
    <m/>
    <s v="Lingaro"/>
    <m/>
    <s v="SME for Decision Automation Platform || SME dev"/>
    <s v=""/>
    <s v=""/>
    <s v=""/>
    <s v=""/>
    <n v="38"/>
    <x v="3"/>
  </r>
  <r>
    <x v="4"/>
    <m/>
    <m/>
    <s v=""/>
    <m/>
    <m/>
    <s v="Lingaro"/>
    <m/>
    <m/>
    <s v=""/>
    <s v=""/>
    <s v=""/>
    <s v=""/>
    <e v="#VALUE!"/>
    <x v="4"/>
  </r>
  <r>
    <x v="4"/>
    <d v="1899-12-30T16:00:00"/>
    <d v="1899-12-30T16:30:00"/>
    <n v="0.50000000000000089"/>
    <s v="sprint review"/>
    <m/>
    <s v="Lingaro"/>
    <m/>
    <s v="eCarriers || Algorithm Development"/>
    <s v=""/>
    <s v=""/>
    <s v=""/>
    <s v=""/>
    <n v="11"/>
    <x v="2"/>
  </r>
  <r>
    <x v="4"/>
    <d v="1899-12-30T16:30:00"/>
    <d v="1899-12-30T17:15:00"/>
    <n v="0.75"/>
    <s v="yard loc tidy"/>
    <m/>
    <s v="Lingaro"/>
    <m/>
    <s v="eCarriers || Algorithm Development"/>
    <s v=""/>
    <s v=""/>
    <s v=""/>
    <s v=""/>
    <n v="11"/>
    <x v="2"/>
  </r>
  <r>
    <x v="4"/>
    <d v="1899-12-30T17:15:00"/>
    <d v="1899-12-30T17:30:00"/>
    <n v="0.24999999999999911"/>
    <s v="SM re monitoring emails"/>
    <m/>
    <s v="Lingaro"/>
    <m/>
    <s v="P&amp;G MOSS Warehousing Administrative work || Other administrative activities"/>
    <s v=""/>
    <s v=""/>
    <s v=""/>
    <s v=""/>
    <n v="42"/>
    <x v="1"/>
  </r>
  <r>
    <x v="4"/>
    <m/>
    <m/>
    <s v=""/>
    <m/>
    <m/>
    <s v="Lingaro"/>
    <m/>
    <m/>
    <s v=""/>
    <s v=""/>
    <s v=""/>
    <s v=""/>
    <e v="#VALUE!"/>
    <x v="4"/>
  </r>
  <r>
    <x v="4"/>
    <m/>
    <m/>
    <s v=""/>
    <m/>
    <m/>
    <s v="Lingaro"/>
    <m/>
    <m/>
    <s v=""/>
    <s v=""/>
    <s v=""/>
    <s v=""/>
    <e v="#VALUE!"/>
    <x v="4"/>
  </r>
  <r>
    <x v="4"/>
    <d v="1899-12-30T18:50:00"/>
    <d v="1899-12-30T21:15:00"/>
    <n v="2.4166666666666661"/>
    <m/>
    <m/>
    <s v="Lingaro"/>
    <m/>
    <s v="Autopilot Project || Flex"/>
    <s v=""/>
    <s v=""/>
    <s v=""/>
    <s v=""/>
    <n v="19"/>
    <x v="5"/>
  </r>
  <r>
    <x v="4"/>
    <m/>
    <m/>
    <s v=""/>
    <m/>
    <m/>
    <s v="Lingaro"/>
    <m/>
    <m/>
    <s v=""/>
    <s v=""/>
    <s v=""/>
    <s v=""/>
    <e v="#VALUE!"/>
    <x v="4"/>
  </r>
  <r>
    <x v="4"/>
    <m/>
    <m/>
    <s v=""/>
    <m/>
    <m/>
    <s v="Lingaro"/>
    <m/>
    <m/>
    <s v=""/>
    <s v=""/>
    <s v=""/>
    <s v=""/>
    <e v="#VALUE!"/>
    <x v="4"/>
  </r>
  <r>
    <x v="4"/>
    <m/>
    <m/>
    <s v=""/>
    <m/>
    <m/>
    <s v="Lingaro"/>
    <m/>
    <m/>
    <s v=""/>
    <s v=""/>
    <s v=""/>
    <s v=""/>
    <e v="#VALUE!"/>
    <x v="4"/>
  </r>
  <r>
    <x v="4"/>
    <m/>
    <m/>
    <s v=""/>
    <m/>
    <m/>
    <s v="Lingaro"/>
    <m/>
    <m/>
    <s v=""/>
    <s v=""/>
    <s v=""/>
    <s v=""/>
    <e v="#VALUE!"/>
    <x v="4"/>
  </r>
  <r>
    <x v="4"/>
    <m/>
    <m/>
    <s v=""/>
    <m/>
    <m/>
    <s v="Lingaro"/>
    <m/>
    <m/>
    <s v=""/>
    <s v=""/>
    <s v=""/>
    <s v=""/>
    <e v="#VALUE!"/>
    <x v="4"/>
  </r>
  <r>
    <x v="4"/>
    <m/>
    <m/>
    <m/>
    <m/>
    <m/>
    <s v="Lingaro"/>
    <m/>
    <m/>
    <m/>
    <m/>
    <m/>
    <m/>
    <e v="#VALUE!"/>
    <x v="4"/>
  </r>
  <r>
    <x v="4"/>
    <m/>
    <m/>
    <m/>
    <m/>
    <m/>
    <s v="Lingaro"/>
    <m/>
    <m/>
    <m/>
    <m/>
    <m/>
    <m/>
    <e v="#VALUE!"/>
    <x v="4"/>
  </r>
  <r>
    <x v="4"/>
    <m/>
    <m/>
    <m/>
    <m/>
    <m/>
    <s v="Lingaro"/>
    <m/>
    <m/>
    <m/>
    <m/>
    <m/>
    <m/>
    <e v="#VALUE!"/>
    <x v="4"/>
  </r>
  <r>
    <x v="4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5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m/>
    <m/>
    <s v=""/>
    <m/>
    <m/>
    <s v="Lingaro"/>
    <m/>
    <m/>
    <s v=""/>
    <s v=""/>
    <s v=""/>
    <s v=""/>
    <e v="#VALUE!"/>
    <x v="4"/>
  </r>
  <r>
    <x v="6"/>
    <d v="1899-12-30T10:00:00"/>
    <d v="1899-12-30T10:00:00"/>
    <n v="0"/>
    <s v="."/>
    <m/>
    <s v="Lingaro"/>
    <m/>
    <s v="WrH Support FY 22/23_DC || L3_Incident_Management"/>
    <s v=""/>
    <s v=""/>
    <s v=""/>
    <s v=""/>
    <n v="25"/>
    <x v="0"/>
  </r>
  <r>
    <x v="6"/>
    <d v="1899-12-30T10:00:00"/>
    <d v="1899-12-30T10:00:00"/>
    <n v="0"/>
    <s v="."/>
    <m/>
    <s v="Lingaro"/>
    <m/>
    <s v="eCarriers || Algorithm Development"/>
    <s v=""/>
    <s v=""/>
    <s v=""/>
    <s v=""/>
    <n v="11"/>
    <x v="2"/>
  </r>
  <r>
    <x v="6"/>
    <d v="1899-12-30T10:00:00"/>
    <d v="1899-12-30T10:00:00"/>
    <n v="0"/>
    <s v="."/>
    <m/>
    <s v="Lingaro"/>
    <m/>
    <s v="P&amp;G MOSS Warehousing Development || Competency development"/>
    <s v=""/>
    <s v=""/>
    <s v=""/>
    <s v=""/>
    <n v="34"/>
    <x v="6"/>
  </r>
  <r>
    <x v="6"/>
    <d v="1899-12-30T10:00:00"/>
    <d v="1899-12-30T10:00:00"/>
    <n v="0"/>
    <s v="."/>
    <m/>
    <s v="Lingaro"/>
    <m/>
    <s v="P&amp;G MOSS Warehousing Administrative work || 1:1 with LM"/>
    <s v=""/>
    <s v=""/>
    <s v=""/>
    <s v=""/>
    <n v="42"/>
    <x v="1"/>
  </r>
  <r>
    <x v="6"/>
    <d v="1899-12-30T10:00:00"/>
    <d v="1899-12-30T10:00:00"/>
    <n v="0"/>
    <s v="."/>
    <m/>
    <s v="Lingaro"/>
    <m/>
    <s v="Autopilot Project || Flex"/>
    <s v=""/>
    <s v=""/>
    <s v=""/>
    <s v=""/>
    <n v="19"/>
    <x v="5"/>
  </r>
  <r>
    <x v="6"/>
    <d v="1899-12-30T10:00:00"/>
    <d v="1899-12-30T10:00:00"/>
    <n v="0"/>
    <s v="."/>
    <m/>
    <s v="Lingaro"/>
    <m/>
    <s v="SME for Decision Automation Platform || SME dev"/>
    <s v=""/>
    <s v=""/>
    <s v=""/>
    <s v=""/>
    <n v="38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s v="Monday"/>
    <x v="0"/>
    <d v="1899-12-30T08:50:00"/>
    <d v="1899-12-30T09:30:00"/>
    <n v="0.66666666666666563"/>
    <x v="0"/>
    <m/>
    <x v="0"/>
    <m/>
    <x v="0"/>
    <s v=""/>
    <s v=""/>
    <s v=""/>
    <s v=""/>
    <n v="25"/>
    <x v="0"/>
  </r>
  <r>
    <m/>
    <x v="0"/>
    <d v="1899-12-30T09:30:00"/>
    <d v="1899-12-30T10:00:00"/>
    <n v="0.50000000000000089"/>
    <x v="1"/>
    <m/>
    <x v="0"/>
    <m/>
    <x v="1"/>
    <s v=""/>
    <s v=""/>
    <s v=""/>
    <s v=""/>
    <n v="42"/>
    <x v="1"/>
  </r>
  <r>
    <m/>
    <x v="0"/>
    <d v="1899-12-30T10:00:00"/>
    <d v="1899-12-30T10:20:00"/>
    <n v="0.33333333333333348"/>
    <x v="2"/>
    <m/>
    <x v="0"/>
    <m/>
    <x v="1"/>
    <s v=""/>
    <s v=""/>
    <s v=""/>
    <s v=""/>
    <n v="42"/>
    <x v="1"/>
  </r>
  <r>
    <m/>
    <x v="0"/>
    <d v="1899-12-30T10:20:00"/>
    <d v="1899-12-30T10:45:00"/>
    <n v="0.41666666666666652"/>
    <x v="0"/>
    <m/>
    <x v="0"/>
    <m/>
    <x v="0"/>
    <s v=""/>
    <s v=""/>
    <s v=""/>
    <s v=""/>
    <n v="25"/>
    <x v="0"/>
  </r>
  <r>
    <m/>
    <x v="0"/>
    <d v="1899-12-30T10:45:00"/>
    <d v="1899-12-30T10:55:00"/>
    <n v="0.16666666666666607"/>
    <x v="3"/>
    <m/>
    <x v="0"/>
    <m/>
    <x v="2"/>
    <s v=""/>
    <s v=""/>
    <s v=""/>
    <s v=""/>
    <n v="11"/>
    <x v="2"/>
  </r>
  <r>
    <m/>
    <x v="0"/>
    <d v="1899-12-30T10:55:00"/>
    <d v="1899-12-30T11:25:00"/>
    <n v="0.49999999999999956"/>
    <x v="4"/>
    <m/>
    <x v="0"/>
    <m/>
    <x v="3"/>
    <s v=""/>
    <s v=""/>
    <s v=""/>
    <s v=""/>
    <n v="38"/>
    <x v="3"/>
  </r>
  <r>
    <m/>
    <x v="0"/>
    <m/>
    <m/>
    <s v=""/>
    <x v="5"/>
    <m/>
    <x v="0"/>
    <m/>
    <x v="4"/>
    <s v=""/>
    <s v=""/>
    <s v=""/>
    <s v=""/>
    <e v="#VALUE!"/>
    <x v="4"/>
  </r>
  <r>
    <m/>
    <x v="0"/>
    <d v="1899-12-30T11:25:00"/>
    <d v="1899-12-30T11:35:00"/>
    <n v="0.16666666666666741"/>
    <x v="6"/>
    <m/>
    <x v="0"/>
    <m/>
    <x v="5"/>
    <s v=""/>
    <s v=""/>
    <s v=""/>
    <s v=""/>
    <n v="19"/>
    <x v="5"/>
  </r>
  <r>
    <m/>
    <x v="0"/>
    <d v="1899-12-30T11:35:00"/>
    <d v="1899-12-30T11:45:00"/>
    <n v="0.16666666666666607"/>
    <x v="7"/>
    <m/>
    <x v="0"/>
    <m/>
    <x v="3"/>
    <s v=""/>
    <s v=""/>
    <s v=""/>
    <s v=""/>
    <n v="38"/>
    <x v="3"/>
  </r>
  <r>
    <m/>
    <x v="0"/>
    <d v="1899-12-30T11:45:00"/>
    <d v="1899-12-30T12:05:00"/>
    <n v="0.33333333333333348"/>
    <x v="8"/>
    <m/>
    <x v="0"/>
    <m/>
    <x v="6"/>
    <s v=""/>
    <s v=""/>
    <s v=""/>
    <s v=""/>
    <n v="38"/>
    <x v="3"/>
  </r>
  <r>
    <m/>
    <x v="0"/>
    <d v="1899-12-30T12:05:00"/>
    <d v="1899-12-30T12:35:00"/>
    <n v="0.50000000000000089"/>
    <x v="9"/>
    <m/>
    <x v="0"/>
    <m/>
    <x v="2"/>
    <s v=""/>
    <s v=""/>
    <s v=""/>
    <s v=""/>
    <n v="11"/>
    <x v="2"/>
  </r>
  <r>
    <m/>
    <x v="0"/>
    <m/>
    <m/>
    <s v=""/>
    <x v="5"/>
    <m/>
    <x v="0"/>
    <m/>
    <x v="4"/>
    <s v=""/>
    <s v=""/>
    <s v=""/>
    <s v=""/>
    <e v="#VALUE!"/>
    <x v="4"/>
  </r>
  <r>
    <m/>
    <x v="0"/>
    <d v="1899-12-30T13:50:00"/>
    <d v="1899-12-30T14:15:00"/>
    <n v="0.41666666666666519"/>
    <x v="9"/>
    <m/>
    <x v="0"/>
    <m/>
    <x v="2"/>
    <s v=""/>
    <s v=""/>
    <s v=""/>
    <s v=""/>
    <n v="11"/>
    <x v="2"/>
  </r>
  <r>
    <m/>
    <x v="0"/>
    <d v="1899-12-30T14:15:00"/>
    <d v="1899-12-30T14:30:00"/>
    <n v="0.24999999999999911"/>
    <x v="10"/>
    <m/>
    <x v="0"/>
    <m/>
    <x v="3"/>
    <s v=""/>
    <s v=""/>
    <s v=""/>
    <s v=""/>
    <n v="38"/>
    <x v="3"/>
  </r>
  <r>
    <m/>
    <x v="0"/>
    <d v="1899-12-30T14:30:00"/>
    <d v="1899-12-30T15:05:00"/>
    <n v="0.58333333333333393"/>
    <x v="11"/>
    <m/>
    <x v="0"/>
    <m/>
    <x v="7"/>
    <s v=""/>
    <s v=""/>
    <s v=""/>
    <s v=""/>
    <n v="34"/>
    <x v="6"/>
  </r>
  <r>
    <m/>
    <x v="0"/>
    <d v="1899-12-30T15:05:00"/>
    <d v="1899-12-30T16:20:00"/>
    <n v="1.2499999999999982"/>
    <x v="10"/>
    <m/>
    <x v="0"/>
    <m/>
    <x v="3"/>
    <s v=""/>
    <s v=""/>
    <s v=""/>
    <s v=""/>
    <n v="38"/>
    <x v="3"/>
  </r>
  <r>
    <m/>
    <x v="0"/>
    <d v="1899-12-30T16:20:00"/>
    <d v="1899-12-30T16:30:00"/>
    <n v="0.16666666666666874"/>
    <x v="12"/>
    <m/>
    <x v="0"/>
    <m/>
    <x v="2"/>
    <s v=""/>
    <s v=""/>
    <s v=""/>
    <s v=""/>
    <n v="11"/>
    <x v="2"/>
  </r>
  <r>
    <m/>
    <x v="0"/>
    <d v="1899-12-30T16:30:00"/>
    <d v="1899-12-30T17:15:00"/>
    <n v="0.75"/>
    <x v="13"/>
    <m/>
    <x v="0"/>
    <m/>
    <x v="2"/>
    <s v=""/>
    <s v=""/>
    <s v=""/>
    <s v=""/>
    <n v="11"/>
    <x v="2"/>
  </r>
  <r>
    <m/>
    <x v="0"/>
    <m/>
    <m/>
    <s v=""/>
    <x v="5"/>
    <m/>
    <x v="0"/>
    <m/>
    <x v="4"/>
    <s v=""/>
    <s v=""/>
    <s v=""/>
    <s v=""/>
    <e v="#VALUE!"/>
    <x v="4"/>
  </r>
  <r>
    <m/>
    <x v="0"/>
    <m/>
    <m/>
    <s v=""/>
    <x v="5"/>
    <m/>
    <x v="0"/>
    <m/>
    <x v="4"/>
    <s v=""/>
    <s v=""/>
    <s v=""/>
    <s v=""/>
    <e v="#VALUE!"/>
    <x v="4"/>
  </r>
  <r>
    <m/>
    <x v="0"/>
    <m/>
    <m/>
    <s v=""/>
    <x v="5"/>
    <m/>
    <x v="0"/>
    <m/>
    <x v="4"/>
    <s v=""/>
    <s v=""/>
    <s v=""/>
    <s v=""/>
    <e v="#VALUE!"/>
    <x v="4"/>
  </r>
  <r>
    <m/>
    <x v="0"/>
    <m/>
    <m/>
    <s v=""/>
    <x v="5"/>
    <m/>
    <x v="0"/>
    <m/>
    <x v="4"/>
    <s v=""/>
    <s v=""/>
    <s v=""/>
    <s v=""/>
    <e v="#VALUE!"/>
    <x v="4"/>
  </r>
  <r>
    <m/>
    <x v="0"/>
    <m/>
    <m/>
    <s v=""/>
    <x v="5"/>
    <m/>
    <x v="0"/>
    <m/>
    <x v="4"/>
    <s v=""/>
    <s v=""/>
    <s v=""/>
    <s v=""/>
    <e v="#VALUE!"/>
    <x v="4"/>
  </r>
  <r>
    <m/>
    <x v="0"/>
    <m/>
    <m/>
    <s v=""/>
    <x v="5"/>
    <m/>
    <x v="0"/>
    <m/>
    <x v="4"/>
    <s v=""/>
    <s v=""/>
    <s v=""/>
    <s v=""/>
    <e v="#VALUE!"/>
    <x v="4"/>
  </r>
  <r>
    <m/>
    <x v="0"/>
    <m/>
    <m/>
    <s v=""/>
    <x v="5"/>
    <m/>
    <x v="0"/>
    <m/>
    <x v="4"/>
    <s v=""/>
    <s v=""/>
    <s v=""/>
    <s v=""/>
    <e v="#VALUE!"/>
    <x v="4"/>
  </r>
  <r>
    <m/>
    <x v="0"/>
    <m/>
    <m/>
    <m/>
    <x v="5"/>
    <m/>
    <x v="0"/>
    <m/>
    <x v="4"/>
    <m/>
    <m/>
    <m/>
    <m/>
    <e v="#VALUE!"/>
    <x v="4"/>
  </r>
  <r>
    <m/>
    <x v="0"/>
    <m/>
    <m/>
    <m/>
    <x v="5"/>
    <m/>
    <x v="0"/>
    <m/>
    <x v="4"/>
    <m/>
    <m/>
    <m/>
    <m/>
    <e v="#VALUE!"/>
    <x v="4"/>
  </r>
  <r>
    <m/>
    <x v="0"/>
    <m/>
    <m/>
    <m/>
    <x v="5"/>
    <m/>
    <x v="0"/>
    <m/>
    <x v="4"/>
    <m/>
    <m/>
    <m/>
    <m/>
    <e v="#VALUE!"/>
    <x v="4"/>
  </r>
  <r>
    <m/>
    <x v="0"/>
    <m/>
    <m/>
    <m/>
    <x v="5"/>
    <m/>
    <x v="0"/>
    <m/>
    <x v="4"/>
    <s v=""/>
    <s v=""/>
    <s v=""/>
    <s v=""/>
    <e v="#VALUE!"/>
    <x v="4"/>
  </r>
  <r>
    <m/>
    <x v="0"/>
    <m/>
    <m/>
    <s v=""/>
    <x v="5"/>
    <m/>
    <x v="0"/>
    <m/>
    <x v="4"/>
    <s v=""/>
    <s v=""/>
    <s v=""/>
    <s v=""/>
    <e v="#VALUE!"/>
    <x v="4"/>
  </r>
  <r>
    <s v="Tuesday"/>
    <x v="1"/>
    <d v="1899-12-30T09:10:00"/>
    <d v="1899-12-30T09:30:00"/>
    <n v="0.33333333333333348"/>
    <x v="14"/>
    <m/>
    <x v="0"/>
    <m/>
    <x v="3"/>
    <s v=""/>
    <s v=""/>
    <s v=""/>
    <s v=""/>
    <n v="38"/>
    <x v="3"/>
  </r>
  <r>
    <m/>
    <x v="1"/>
    <d v="1899-12-30T09:30:00"/>
    <d v="1899-12-30T09:45:00"/>
    <n v="0.25000000000000044"/>
    <x v="1"/>
    <m/>
    <x v="0"/>
    <m/>
    <x v="1"/>
    <s v=""/>
    <s v=""/>
    <s v=""/>
    <s v=""/>
    <n v="42"/>
    <x v="1"/>
  </r>
  <r>
    <m/>
    <x v="1"/>
    <m/>
    <m/>
    <s v=""/>
    <x v="5"/>
    <m/>
    <x v="0"/>
    <m/>
    <x v="4"/>
    <s v=""/>
    <s v=""/>
    <s v=""/>
    <s v=""/>
    <e v="#VALUE!"/>
    <x v="4"/>
  </r>
  <r>
    <m/>
    <x v="1"/>
    <d v="1899-12-30T09:55:00"/>
    <d v="1899-12-30T10:00:00"/>
    <n v="8.333333333333437E-2"/>
    <x v="15"/>
    <m/>
    <x v="0"/>
    <m/>
    <x v="3"/>
    <s v=""/>
    <s v=""/>
    <s v=""/>
    <s v=""/>
    <n v="38"/>
    <x v="3"/>
  </r>
  <r>
    <m/>
    <x v="1"/>
    <d v="1899-12-30T10:00:00"/>
    <d v="1899-12-30T10:15:00"/>
    <n v="0.24999999999999911"/>
    <x v="2"/>
    <m/>
    <x v="0"/>
    <m/>
    <x v="1"/>
    <s v=""/>
    <s v=""/>
    <s v=""/>
    <s v=""/>
    <n v="42"/>
    <x v="1"/>
  </r>
  <r>
    <m/>
    <x v="1"/>
    <d v="1899-12-30T10:15:00"/>
    <d v="1899-12-30T10:25:00"/>
    <n v="0.16666666666666607"/>
    <x v="16"/>
    <m/>
    <x v="0"/>
    <m/>
    <x v="3"/>
    <s v=""/>
    <s v=""/>
    <s v=""/>
    <s v=""/>
    <n v="38"/>
    <x v="3"/>
  </r>
  <r>
    <m/>
    <x v="1"/>
    <d v="1899-12-30T10:25:00"/>
    <d v="1899-12-30T10:35:00"/>
    <n v="0.16666666666666874"/>
    <x v="17"/>
    <m/>
    <x v="0"/>
    <m/>
    <x v="3"/>
    <s v=""/>
    <s v=""/>
    <s v=""/>
    <s v=""/>
    <n v="38"/>
    <x v="3"/>
  </r>
  <r>
    <m/>
    <x v="1"/>
    <d v="1899-12-30T10:35:00"/>
    <d v="1899-12-30T11:35:00"/>
    <n v="0.99999999999999911"/>
    <x v="18"/>
    <m/>
    <x v="0"/>
    <m/>
    <x v="3"/>
    <s v=""/>
    <s v=""/>
    <s v=""/>
    <s v=""/>
    <n v="38"/>
    <x v="3"/>
  </r>
  <r>
    <m/>
    <x v="1"/>
    <d v="1899-12-30T11:35:00"/>
    <d v="1899-12-30T11:45:00"/>
    <n v="0.16666666666666607"/>
    <x v="19"/>
    <m/>
    <x v="0"/>
    <m/>
    <x v="2"/>
    <s v=""/>
    <s v=""/>
    <s v=""/>
    <s v=""/>
    <n v="11"/>
    <x v="2"/>
  </r>
  <r>
    <m/>
    <x v="1"/>
    <d v="1899-12-30T11:45:00"/>
    <d v="1899-12-30T12:05:00"/>
    <n v="0.33333333333333348"/>
    <x v="8"/>
    <m/>
    <x v="0"/>
    <m/>
    <x v="6"/>
    <s v=""/>
    <s v=""/>
    <s v=""/>
    <s v=""/>
    <n v="38"/>
    <x v="3"/>
  </r>
  <r>
    <m/>
    <x v="1"/>
    <d v="1899-12-30T12:05:00"/>
    <d v="1899-12-30T12:30:00"/>
    <n v="0.41666666666666785"/>
    <x v="20"/>
    <m/>
    <x v="0"/>
    <m/>
    <x v="6"/>
    <s v=""/>
    <s v=""/>
    <s v=""/>
    <s v=""/>
    <n v="38"/>
    <x v="3"/>
  </r>
  <r>
    <m/>
    <x v="1"/>
    <m/>
    <m/>
    <s v=""/>
    <x v="5"/>
    <m/>
    <x v="0"/>
    <m/>
    <x v="4"/>
    <s v=""/>
    <s v=""/>
    <s v=""/>
    <s v=""/>
    <e v="#VALUE!"/>
    <x v="4"/>
  </r>
  <r>
    <m/>
    <x v="1"/>
    <m/>
    <m/>
    <s v=""/>
    <x v="5"/>
    <m/>
    <x v="0"/>
    <m/>
    <x v="4"/>
    <s v=""/>
    <s v=""/>
    <s v=""/>
    <s v=""/>
    <e v="#VALUE!"/>
    <x v="4"/>
  </r>
  <r>
    <m/>
    <x v="1"/>
    <d v="1899-12-30T14:00:00"/>
    <d v="1899-12-30T14:30:00"/>
    <n v="0.49999999999999822"/>
    <x v="21"/>
    <m/>
    <x v="0"/>
    <m/>
    <x v="3"/>
    <s v=""/>
    <s v=""/>
    <s v=""/>
    <s v=""/>
    <n v="38"/>
    <x v="3"/>
  </r>
  <r>
    <m/>
    <x v="1"/>
    <d v="1899-12-30T14:30:00"/>
    <d v="1899-12-30T15:25:00"/>
    <n v="0.91666666666666607"/>
    <x v="7"/>
    <m/>
    <x v="0"/>
    <m/>
    <x v="3"/>
    <s v=""/>
    <s v=""/>
    <s v=""/>
    <s v=""/>
    <n v="38"/>
    <x v="3"/>
  </r>
  <r>
    <m/>
    <x v="1"/>
    <d v="1899-12-30T15:25:00"/>
    <d v="1899-12-30T16:00:00"/>
    <n v="0.58333333333333393"/>
    <x v="22"/>
    <m/>
    <x v="0"/>
    <m/>
    <x v="2"/>
    <s v=""/>
    <s v=""/>
    <s v=""/>
    <s v=""/>
    <n v="11"/>
    <x v="2"/>
  </r>
  <r>
    <m/>
    <x v="1"/>
    <d v="1899-12-30T16:00:00"/>
    <d v="1899-12-30T16:30:00"/>
    <n v="0.50000000000000089"/>
    <x v="23"/>
    <m/>
    <x v="0"/>
    <m/>
    <x v="6"/>
    <s v=""/>
    <s v=""/>
    <s v=""/>
    <s v=""/>
    <n v="38"/>
    <x v="3"/>
  </r>
  <r>
    <m/>
    <x v="1"/>
    <d v="1899-12-30T16:30:00"/>
    <d v="1899-12-30T16:50:00"/>
    <n v="0.33333333333333215"/>
    <x v="22"/>
    <m/>
    <x v="0"/>
    <m/>
    <x v="2"/>
    <s v=""/>
    <s v=""/>
    <s v=""/>
    <s v=""/>
    <n v="11"/>
    <x v="2"/>
  </r>
  <r>
    <m/>
    <x v="1"/>
    <d v="1899-12-30T16:50:00"/>
    <d v="1899-12-30T17:10:00"/>
    <n v="0.33333333333333481"/>
    <x v="17"/>
    <m/>
    <x v="0"/>
    <m/>
    <x v="3"/>
    <s v=""/>
    <s v=""/>
    <s v=""/>
    <s v=""/>
    <n v="38"/>
    <x v="3"/>
  </r>
  <r>
    <m/>
    <x v="1"/>
    <m/>
    <m/>
    <s v=""/>
    <x v="5"/>
    <m/>
    <x v="0"/>
    <m/>
    <x v="4"/>
    <s v=""/>
    <s v=""/>
    <s v=""/>
    <s v=""/>
    <e v="#VALUE!"/>
    <x v="4"/>
  </r>
  <r>
    <m/>
    <x v="1"/>
    <d v="1899-12-30T18:30:00"/>
    <d v="1899-12-30T20:15:00"/>
    <n v="1.7499999999999991"/>
    <x v="24"/>
    <m/>
    <x v="0"/>
    <m/>
    <x v="2"/>
    <s v=""/>
    <s v=""/>
    <s v=""/>
    <s v=""/>
    <n v="11"/>
    <x v="2"/>
  </r>
  <r>
    <m/>
    <x v="1"/>
    <m/>
    <m/>
    <s v=""/>
    <x v="5"/>
    <m/>
    <x v="0"/>
    <m/>
    <x v="4"/>
    <s v=""/>
    <s v=""/>
    <s v=""/>
    <s v=""/>
    <e v="#VALUE!"/>
    <x v="4"/>
  </r>
  <r>
    <m/>
    <x v="1"/>
    <d v="1899-12-30T20:30:00"/>
    <d v="1899-12-30T22:20:00"/>
    <n v="1.8333333333333321"/>
    <x v="25"/>
    <m/>
    <x v="0"/>
    <m/>
    <x v="5"/>
    <s v=""/>
    <s v=""/>
    <s v=""/>
    <s v=""/>
    <n v="19"/>
    <x v="5"/>
  </r>
  <r>
    <m/>
    <x v="1"/>
    <m/>
    <m/>
    <s v=""/>
    <x v="5"/>
    <m/>
    <x v="0"/>
    <m/>
    <x v="4"/>
    <s v=""/>
    <s v=""/>
    <s v=""/>
    <s v=""/>
    <e v="#VALUE!"/>
    <x v="4"/>
  </r>
  <r>
    <m/>
    <x v="1"/>
    <m/>
    <m/>
    <s v=""/>
    <x v="5"/>
    <m/>
    <x v="0"/>
    <m/>
    <x v="4"/>
    <s v=""/>
    <s v=""/>
    <s v=""/>
    <s v=""/>
    <e v="#VALUE!"/>
    <x v="4"/>
  </r>
  <r>
    <m/>
    <x v="1"/>
    <m/>
    <m/>
    <s v=""/>
    <x v="5"/>
    <m/>
    <x v="0"/>
    <m/>
    <x v="4"/>
    <s v=""/>
    <s v=""/>
    <s v=""/>
    <s v=""/>
    <e v="#VALUE!"/>
    <x v="4"/>
  </r>
  <r>
    <m/>
    <x v="1"/>
    <m/>
    <m/>
    <s v=""/>
    <x v="5"/>
    <m/>
    <x v="0"/>
    <m/>
    <x v="4"/>
    <s v=""/>
    <s v=""/>
    <s v=""/>
    <s v=""/>
    <e v="#VALUE!"/>
    <x v="4"/>
  </r>
  <r>
    <m/>
    <x v="1"/>
    <m/>
    <m/>
    <s v=""/>
    <x v="5"/>
    <m/>
    <x v="0"/>
    <m/>
    <x v="4"/>
    <s v=""/>
    <s v=""/>
    <s v=""/>
    <s v=""/>
    <e v="#VALUE!"/>
    <x v="4"/>
  </r>
  <r>
    <m/>
    <x v="1"/>
    <m/>
    <m/>
    <s v=""/>
    <x v="5"/>
    <m/>
    <x v="0"/>
    <m/>
    <x v="4"/>
    <s v=""/>
    <s v=""/>
    <s v=""/>
    <s v=""/>
    <e v="#VALUE!"/>
    <x v="4"/>
  </r>
  <r>
    <m/>
    <x v="1"/>
    <m/>
    <m/>
    <s v=""/>
    <x v="5"/>
    <m/>
    <x v="0"/>
    <m/>
    <x v="4"/>
    <s v=""/>
    <s v=""/>
    <s v=""/>
    <s v=""/>
    <e v="#VALUE!"/>
    <x v="4"/>
  </r>
  <r>
    <s v="Wednesday"/>
    <x v="2"/>
    <d v="1899-12-30T09:25:00"/>
    <d v="1899-12-30T09:30:00"/>
    <n v="8.3333333333333037E-2"/>
    <x v="17"/>
    <m/>
    <x v="0"/>
    <m/>
    <x v="3"/>
    <s v=""/>
    <s v=""/>
    <s v=""/>
    <s v=""/>
    <n v="38"/>
    <x v="3"/>
  </r>
  <r>
    <m/>
    <x v="2"/>
    <d v="1899-12-30T09:30:00"/>
    <d v="1899-12-30T09:55:00"/>
    <n v="0.41666666666666652"/>
    <x v="26"/>
    <m/>
    <x v="0"/>
    <m/>
    <x v="3"/>
    <s v=""/>
    <s v=""/>
    <s v=""/>
    <s v=""/>
    <n v="38"/>
    <x v="3"/>
  </r>
  <r>
    <m/>
    <x v="2"/>
    <d v="1899-12-30T09:55:00"/>
    <d v="1899-12-30T10:10:00"/>
    <n v="0.25000000000000044"/>
    <x v="2"/>
    <m/>
    <x v="0"/>
    <m/>
    <x v="1"/>
    <s v=""/>
    <s v=""/>
    <s v=""/>
    <s v=""/>
    <n v="42"/>
    <x v="1"/>
  </r>
  <r>
    <m/>
    <x v="2"/>
    <d v="1899-12-30T10:10:00"/>
    <d v="1899-12-30T10:20:00"/>
    <n v="0.16666666666666741"/>
    <x v="27"/>
    <m/>
    <x v="0"/>
    <m/>
    <x v="3"/>
    <s v=""/>
    <s v=""/>
    <s v=""/>
    <s v=""/>
    <n v="38"/>
    <x v="3"/>
  </r>
  <r>
    <m/>
    <x v="2"/>
    <d v="1899-12-30T10:20:00"/>
    <d v="1899-12-30T10:50:00"/>
    <n v="0.49999999999999956"/>
    <x v="28"/>
    <m/>
    <x v="0"/>
    <m/>
    <x v="3"/>
    <s v=""/>
    <s v=""/>
    <s v=""/>
    <s v=""/>
    <n v="38"/>
    <x v="3"/>
  </r>
  <r>
    <m/>
    <x v="2"/>
    <d v="1899-12-30T10:50:00"/>
    <d v="1899-12-30T11:10:00"/>
    <n v="0.33333333333333215"/>
    <x v="29"/>
    <m/>
    <x v="1"/>
    <m/>
    <x v="3"/>
    <m/>
    <m/>
    <m/>
    <m/>
    <n v="38"/>
    <x v="3"/>
  </r>
  <r>
    <m/>
    <x v="2"/>
    <d v="1899-12-30T11:10:00"/>
    <d v="1899-12-30T11:45:00"/>
    <n v="0.58333333333333393"/>
    <x v="30"/>
    <m/>
    <x v="0"/>
    <m/>
    <x v="2"/>
    <m/>
    <m/>
    <m/>
    <m/>
    <n v="11"/>
    <x v="2"/>
  </r>
  <r>
    <m/>
    <x v="2"/>
    <d v="1899-12-30T11:45:00"/>
    <d v="1899-12-30T12:15:00"/>
    <n v="0.49999999999999956"/>
    <x v="8"/>
    <m/>
    <x v="1"/>
    <m/>
    <x v="6"/>
    <m/>
    <m/>
    <m/>
    <m/>
    <n v="38"/>
    <x v="3"/>
  </r>
  <r>
    <m/>
    <x v="2"/>
    <d v="1899-12-30T12:15:00"/>
    <d v="1899-12-30T12:30:00"/>
    <n v="0.25000000000000178"/>
    <x v="31"/>
    <m/>
    <x v="1"/>
    <m/>
    <x v="8"/>
    <m/>
    <m/>
    <m/>
    <m/>
    <n v="42"/>
    <x v="1"/>
  </r>
  <r>
    <m/>
    <x v="2"/>
    <m/>
    <m/>
    <m/>
    <x v="5"/>
    <m/>
    <x v="1"/>
    <m/>
    <x v="4"/>
    <m/>
    <m/>
    <m/>
    <m/>
    <e v="#VALUE!"/>
    <x v="7"/>
  </r>
  <r>
    <m/>
    <x v="2"/>
    <m/>
    <m/>
    <m/>
    <x v="5"/>
    <m/>
    <x v="1"/>
    <m/>
    <x v="4"/>
    <m/>
    <m/>
    <m/>
    <m/>
    <e v="#VALUE!"/>
    <x v="7"/>
  </r>
  <r>
    <m/>
    <x v="2"/>
    <d v="1899-12-30T13:45:00"/>
    <d v="1899-12-30T14:00:00"/>
    <n v="0.25000000000000178"/>
    <x v="30"/>
    <m/>
    <x v="0"/>
    <m/>
    <x v="2"/>
    <s v=""/>
    <s v=""/>
    <s v=""/>
    <s v=""/>
    <n v="11"/>
    <x v="2"/>
  </r>
  <r>
    <m/>
    <x v="2"/>
    <d v="1899-12-30T14:00:00"/>
    <d v="1899-12-30T14:30:00"/>
    <n v="0.49999999999999822"/>
    <x v="32"/>
    <m/>
    <x v="0"/>
    <m/>
    <x v="6"/>
    <s v=""/>
    <s v=""/>
    <s v=""/>
    <s v=""/>
    <n v="38"/>
    <x v="3"/>
  </r>
  <r>
    <m/>
    <x v="2"/>
    <d v="1899-12-30T14:30:00"/>
    <d v="1899-12-30T15:00:00"/>
    <n v="0.50000000000000089"/>
    <x v="33"/>
    <m/>
    <x v="0"/>
    <m/>
    <x v="8"/>
    <s v=""/>
    <s v=""/>
    <s v=""/>
    <s v=""/>
    <n v="42"/>
    <x v="1"/>
  </r>
  <r>
    <m/>
    <x v="2"/>
    <d v="1899-12-30T15:00:00"/>
    <d v="1899-12-30T18:00:00"/>
    <n v="3"/>
    <x v="34"/>
    <m/>
    <x v="0"/>
    <m/>
    <x v="2"/>
    <s v=""/>
    <s v=""/>
    <s v=""/>
    <s v=""/>
    <n v="11"/>
    <x v="2"/>
  </r>
  <r>
    <m/>
    <x v="2"/>
    <m/>
    <m/>
    <s v=""/>
    <x v="5"/>
    <m/>
    <x v="0"/>
    <m/>
    <x v="4"/>
    <s v=""/>
    <s v=""/>
    <s v=""/>
    <s v=""/>
    <e v="#VALUE!"/>
    <x v="4"/>
  </r>
  <r>
    <m/>
    <x v="2"/>
    <d v="1899-12-30T19:30:00"/>
    <d v="1899-12-30T22:15:00"/>
    <n v="2.7500000000000009"/>
    <x v="25"/>
    <m/>
    <x v="0"/>
    <m/>
    <x v="5"/>
    <s v=""/>
    <s v=""/>
    <s v=""/>
    <s v=""/>
    <n v="19"/>
    <x v="5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s v=""/>
    <x v="5"/>
    <m/>
    <x v="0"/>
    <m/>
    <x v="4"/>
    <m/>
    <m/>
    <m/>
    <m/>
    <e v="#VALUE!"/>
    <x v="4"/>
  </r>
  <r>
    <m/>
    <x v="2"/>
    <m/>
    <m/>
    <s v=""/>
    <x v="5"/>
    <m/>
    <x v="0"/>
    <m/>
    <x v="4"/>
    <m/>
    <m/>
    <m/>
    <m/>
    <e v="#VALUE!"/>
    <x v="4"/>
  </r>
  <r>
    <m/>
    <x v="2"/>
    <m/>
    <m/>
    <s v=""/>
    <x v="5"/>
    <m/>
    <x v="0"/>
    <m/>
    <x v="4"/>
    <s v=""/>
    <s v=""/>
    <s v=""/>
    <s v=""/>
    <e v="#VALUE!"/>
    <x v="4"/>
  </r>
  <r>
    <m/>
    <x v="2"/>
    <m/>
    <m/>
    <m/>
    <x v="5"/>
    <m/>
    <x v="0"/>
    <m/>
    <x v="4"/>
    <m/>
    <m/>
    <m/>
    <m/>
    <e v="#VALUE!"/>
    <x v="4"/>
  </r>
  <r>
    <s v="Thursday"/>
    <x v="3"/>
    <m/>
    <m/>
    <s v=""/>
    <x v="5"/>
    <m/>
    <x v="0"/>
    <m/>
    <x v="4"/>
    <s v=""/>
    <s v=""/>
    <s v=""/>
    <s v=""/>
    <e v="#VALUE!"/>
    <x v="4"/>
  </r>
  <r>
    <m/>
    <x v="3"/>
    <d v="1899-12-30T09:00:00"/>
    <d v="1899-12-30T09:35:00"/>
    <n v="0.58333333333333393"/>
    <x v="35"/>
    <m/>
    <x v="0"/>
    <m/>
    <x v="2"/>
    <s v=""/>
    <s v=""/>
    <s v=""/>
    <s v=""/>
    <n v="11"/>
    <x v="2"/>
  </r>
  <r>
    <m/>
    <x v="3"/>
    <d v="1899-12-30T09:35:00"/>
    <d v="1899-12-30T10:05:00"/>
    <n v="0.49999999999999956"/>
    <x v="36"/>
    <m/>
    <x v="0"/>
    <m/>
    <x v="3"/>
    <s v=""/>
    <s v=""/>
    <s v=""/>
    <s v=""/>
    <n v="38"/>
    <x v="3"/>
  </r>
  <r>
    <m/>
    <x v="3"/>
    <d v="1899-12-30T10:10:00"/>
    <d v="1899-12-30T10:35:00"/>
    <n v="0.41666666666666785"/>
    <x v="37"/>
    <m/>
    <x v="0"/>
    <m/>
    <x v="3"/>
    <s v=""/>
    <s v=""/>
    <s v=""/>
    <s v=""/>
    <n v="38"/>
    <x v="3"/>
  </r>
  <r>
    <m/>
    <x v="3"/>
    <d v="1899-12-30T10:35:00"/>
    <d v="1899-12-30T11:15:00"/>
    <n v="0.66666666666666563"/>
    <x v="34"/>
    <m/>
    <x v="0"/>
    <m/>
    <x v="2"/>
    <s v=""/>
    <s v=""/>
    <s v=""/>
    <s v=""/>
    <n v="11"/>
    <x v="2"/>
  </r>
  <r>
    <m/>
    <x v="3"/>
    <d v="1899-12-30T11:15:00"/>
    <d v="1899-12-30T11:35:00"/>
    <n v="0.33333333333333348"/>
    <x v="8"/>
    <m/>
    <x v="0"/>
    <m/>
    <x v="6"/>
    <s v=""/>
    <s v=""/>
    <s v=""/>
    <s v=""/>
    <n v="38"/>
    <x v="3"/>
  </r>
  <r>
    <m/>
    <x v="3"/>
    <d v="1899-12-30T11:35:00"/>
    <d v="1899-12-30T12:10:00"/>
    <n v="0.58333333333333259"/>
    <x v="38"/>
    <m/>
    <x v="0"/>
    <m/>
    <x v="6"/>
    <s v=""/>
    <s v=""/>
    <s v=""/>
    <s v=""/>
    <n v="38"/>
    <x v="3"/>
  </r>
  <r>
    <m/>
    <x v="3"/>
    <m/>
    <m/>
    <s v=""/>
    <x v="5"/>
    <m/>
    <x v="0"/>
    <m/>
    <x v="4"/>
    <s v=""/>
    <s v=""/>
    <s v=""/>
    <s v=""/>
    <e v="#VALUE!"/>
    <x v="4"/>
  </r>
  <r>
    <m/>
    <x v="3"/>
    <d v="1899-12-30T13:35:00"/>
    <d v="1899-12-30T14:20:00"/>
    <n v="0.75"/>
    <x v="39"/>
    <m/>
    <x v="0"/>
    <m/>
    <x v="1"/>
    <s v=""/>
    <s v=""/>
    <s v=""/>
    <s v=""/>
    <n v="42"/>
    <x v="1"/>
  </r>
  <r>
    <m/>
    <x v="3"/>
    <d v="1899-12-30T14:20:00"/>
    <d v="1899-12-30T14:35:00"/>
    <n v="0.25000000000000178"/>
    <x v="40"/>
    <m/>
    <x v="0"/>
    <m/>
    <x v="3"/>
    <s v=""/>
    <s v=""/>
    <s v=""/>
    <s v=""/>
    <n v="38"/>
    <x v="3"/>
  </r>
  <r>
    <m/>
    <x v="3"/>
    <d v="1899-12-30T14:35:00"/>
    <d v="1899-12-30T15:30:00"/>
    <n v="0.91666666666666607"/>
    <x v="35"/>
    <m/>
    <x v="0"/>
    <m/>
    <x v="2"/>
    <s v=""/>
    <s v=""/>
    <s v=""/>
    <s v=""/>
    <n v="11"/>
    <x v="2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d v="1899-12-30T22:40:00"/>
    <d v="1899-12-30T23:30:00"/>
    <n v="0.83333333333333037"/>
    <x v="25"/>
    <m/>
    <x v="0"/>
    <m/>
    <x v="5"/>
    <s v=""/>
    <s v=""/>
    <s v=""/>
    <s v=""/>
    <n v="19"/>
    <x v="5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m/>
    <x v="5"/>
    <m/>
    <x v="0"/>
    <m/>
    <x v="4"/>
    <m/>
    <m/>
    <m/>
    <m/>
    <e v="#VALUE!"/>
    <x v="4"/>
  </r>
  <r>
    <m/>
    <x v="3"/>
    <m/>
    <m/>
    <m/>
    <x v="5"/>
    <m/>
    <x v="0"/>
    <m/>
    <x v="4"/>
    <m/>
    <m/>
    <m/>
    <m/>
    <e v="#VALUE!"/>
    <x v="4"/>
  </r>
  <r>
    <m/>
    <x v="3"/>
    <m/>
    <m/>
    <m/>
    <x v="5"/>
    <m/>
    <x v="0"/>
    <m/>
    <x v="4"/>
    <m/>
    <m/>
    <m/>
    <m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m/>
    <x v="3"/>
    <m/>
    <m/>
    <s v=""/>
    <x v="5"/>
    <m/>
    <x v="0"/>
    <m/>
    <x v="4"/>
    <s v=""/>
    <s v=""/>
    <s v=""/>
    <s v=""/>
    <e v="#VALUE!"/>
    <x v="4"/>
  </r>
  <r>
    <s v="Friday"/>
    <x v="4"/>
    <m/>
    <m/>
    <s v=""/>
    <x v="5"/>
    <m/>
    <x v="0"/>
    <m/>
    <x v="4"/>
    <s v=""/>
    <s v=""/>
    <s v=""/>
    <s v=""/>
    <e v="#VALUE!"/>
    <x v="4"/>
  </r>
  <r>
    <m/>
    <x v="4"/>
    <m/>
    <m/>
    <s v=""/>
    <x v="5"/>
    <m/>
    <x v="0"/>
    <m/>
    <x v="4"/>
    <s v=""/>
    <s v=""/>
    <s v=""/>
    <s v=""/>
    <e v="#VALUE!"/>
    <x v="4"/>
  </r>
  <r>
    <m/>
    <x v="4"/>
    <d v="1899-12-30T09:00:00"/>
    <d v="1899-12-30T10:30:00"/>
    <n v="1.5"/>
    <x v="35"/>
    <m/>
    <x v="0"/>
    <m/>
    <x v="2"/>
    <s v=""/>
    <s v=""/>
    <s v=""/>
    <s v=""/>
    <n v="11"/>
    <x v="2"/>
  </r>
  <r>
    <m/>
    <x v="4"/>
    <d v="1899-12-30T10:30:00"/>
    <d v="1899-12-30T10:50:00"/>
    <n v="0.33333333333333348"/>
    <x v="41"/>
    <m/>
    <x v="0"/>
    <m/>
    <x v="6"/>
    <s v=""/>
    <s v=""/>
    <s v=""/>
    <s v=""/>
    <n v="38"/>
    <x v="3"/>
  </r>
  <r>
    <m/>
    <x v="4"/>
    <d v="1899-12-30T10:50:00"/>
    <d v="1899-12-30T11:15:00"/>
    <n v="0.41666666666666652"/>
    <x v="35"/>
    <m/>
    <x v="0"/>
    <m/>
    <x v="2"/>
    <s v=""/>
    <s v=""/>
    <s v=""/>
    <s v=""/>
    <n v="11"/>
    <x v="2"/>
  </r>
  <r>
    <m/>
    <x v="4"/>
    <d v="1899-12-30T11:15:00"/>
    <d v="1899-12-30T11:30:00"/>
    <n v="0.25000000000000044"/>
    <x v="17"/>
    <m/>
    <x v="0"/>
    <m/>
    <x v="3"/>
    <s v=""/>
    <s v=""/>
    <s v=""/>
    <s v=""/>
    <n v="38"/>
    <x v="3"/>
  </r>
  <r>
    <m/>
    <x v="4"/>
    <d v="1899-12-30T11:30:00"/>
    <d v="1899-12-30T11:45:00"/>
    <n v="0.24999999999999911"/>
    <x v="42"/>
    <m/>
    <x v="0"/>
    <m/>
    <x v="2"/>
    <s v=""/>
    <s v=""/>
    <s v=""/>
    <s v=""/>
    <n v="11"/>
    <x v="2"/>
  </r>
  <r>
    <m/>
    <x v="4"/>
    <d v="1899-12-30T11:45:00"/>
    <d v="1899-12-30T12:05:00"/>
    <n v="0.33333333333333348"/>
    <x v="8"/>
    <m/>
    <x v="0"/>
    <m/>
    <x v="6"/>
    <s v=""/>
    <s v=""/>
    <s v=""/>
    <s v=""/>
    <n v="38"/>
    <x v="3"/>
  </r>
  <r>
    <m/>
    <x v="4"/>
    <m/>
    <m/>
    <s v=""/>
    <x v="5"/>
    <m/>
    <x v="0"/>
    <m/>
    <x v="4"/>
    <s v=""/>
    <s v=""/>
    <s v=""/>
    <s v=""/>
    <e v="#VALUE!"/>
    <x v="4"/>
  </r>
  <r>
    <m/>
    <x v="4"/>
    <d v="1899-12-30T12:30:00"/>
    <d v="1899-12-30T13:00:00"/>
    <n v="0.49999999999999822"/>
    <x v="35"/>
    <m/>
    <x v="0"/>
    <m/>
    <x v="2"/>
    <s v=""/>
    <s v=""/>
    <s v=""/>
    <s v=""/>
    <n v="11"/>
    <x v="2"/>
  </r>
  <r>
    <m/>
    <x v="4"/>
    <m/>
    <m/>
    <s v=""/>
    <x v="5"/>
    <m/>
    <x v="0"/>
    <m/>
    <x v="4"/>
    <s v=""/>
    <s v=""/>
    <s v=""/>
    <s v=""/>
    <e v="#VALUE!"/>
    <x v="4"/>
  </r>
  <r>
    <m/>
    <x v="4"/>
    <d v="1899-12-30T13:30:00"/>
    <d v="1899-12-30T14:05:00"/>
    <n v="0.58333333333333393"/>
    <x v="43"/>
    <m/>
    <x v="0"/>
    <m/>
    <x v="6"/>
    <s v=""/>
    <s v=""/>
    <s v=""/>
    <s v=""/>
    <n v="38"/>
    <x v="3"/>
  </r>
  <r>
    <m/>
    <x v="4"/>
    <d v="1899-12-30T14:05:00"/>
    <d v="1899-12-30T14:50:00"/>
    <n v="0.75"/>
    <x v="44"/>
    <m/>
    <x v="0"/>
    <m/>
    <x v="9"/>
    <s v=""/>
    <s v=""/>
    <s v=""/>
    <s v=""/>
    <n v="15"/>
    <x v="8"/>
  </r>
  <r>
    <m/>
    <x v="4"/>
    <d v="1899-12-30T14:50:00"/>
    <d v="1899-12-30T16:00:00"/>
    <n v="1.1666666666666652"/>
    <x v="45"/>
    <m/>
    <x v="0"/>
    <m/>
    <x v="3"/>
    <s v=""/>
    <s v=""/>
    <s v=""/>
    <s v=""/>
    <n v="38"/>
    <x v="3"/>
  </r>
  <r>
    <m/>
    <x v="4"/>
    <m/>
    <m/>
    <s v=""/>
    <x v="5"/>
    <m/>
    <x v="0"/>
    <m/>
    <x v="4"/>
    <s v=""/>
    <s v=""/>
    <s v=""/>
    <s v=""/>
    <e v="#VALUE!"/>
    <x v="4"/>
  </r>
  <r>
    <m/>
    <x v="4"/>
    <d v="1899-12-30T16:00:00"/>
    <d v="1899-12-30T16:30:00"/>
    <n v="0.50000000000000089"/>
    <x v="46"/>
    <m/>
    <x v="0"/>
    <m/>
    <x v="2"/>
    <s v=""/>
    <s v=""/>
    <s v=""/>
    <s v=""/>
    <n v="11"/>
    <x v="2"/>
  </r>
  <r>
    <m/>
    <x v="4"/>
    <d v="1899-12-30T16:30:00"/>
    <d v="1899-12-30T17:15:00"/>
    <n v="0.75"/>
    <x v="47"/>
    <m/>
    <x v="0"/>
    <m/>
    <x v="2"/>
    <s v=""/>
    <s v=""/>
    <s v=""/>
    <s v=""/>
    <n v="11"/>
    <x v="2"/>
  </r>
  <r>
    <m/>
    <x v="4"/>
    <d v="1899-12-30T17:15:00"/>
    <d v="1899-12-30T17:30:00"/>
    <n v="0.24999999999999911"/>
    <x v="48"/>
    <m/>
    <x v="0"/>
    <m/>
    <x v="1"/>
    <s v=""/>
    <s v=""/>
    <s v=""/>
    <s v=""/>
    <n v="42"/>
    <x v="1"/>
  </r>
  <r>
    <m/>
    <x v="4"/>
    <m/>
    <m/>
    <s v=""/>
    <x v="5"/>
    <m/>
    <x v="0"/>
    <m/>
    <x v="4"/>
    <s v=""/>
    <s v=""/>
    <s v=""/>
    <s v=""/>
    <e v="#VALUE!"/>
    <x v="4"/>
  </r>
  <r>
    <m/>
    <x v="4"/>
    <m/>
    <m/>
    <s v=""/>
    <x v="5"/>
    <m/>
    <x v="0"/>
    <m/>
    <x v="4"/>
    <s v=""/>
    <s v=""/>
    <s v=""/>
    <s v=""/>
    <e v="#VALUE!"/>
    <x v="4"/>
  </r>
  <r>
    <m/>
    <x v="4"/>
    <d v="1899-12-30T18:50:00"/>
    <d v="1899-12-30T21:15:00"/>
    <n v="2.4166666666666661"/>
    <x v="25"/>
    <m/>
    <x v="0"/>
    <m/>
    <x v="5"/>
    <s v=""/>
    <s v=""/>
    <s v=""/>
    <s v=""/>
    <n v="19"/>
    <x v="5"/>
  </r>
  <r>
    <m/>
    <x v="4"/>
    <m/>
    <m/>
    <s v=""/>
    <x v="5"/>
    <m/>
    <x v="0"/>
    <m/>
    <x v="4"/>
    <s v=""/>
    <s v=""/>
    <s v=""/>
    <s v=""/>
    <e v="#VALUE!"/>
    <x v="4"/>
  </r>
  <r>
    <m/>
    <x v="4"/>
    <m/>
    <m/>
    <s v=""/>
    <x v="5"/>
    <m/>
    <x v="0"/>
    <m/>
    <x v="4"/>
    <s v=""/>
    <s v=""/>
    <s v=""/>
    <s v=""/>
    <e v="#VALUE!"/>
    <x v="4"/>
  </r>
  <r>
    <m/>
    <x v="4"/>
    <m/>
    <m/>
    <s v=""/>
    <x v="5"/>
    <m/>
    <x v="0"/>
    <m/>
    <x v="4"/>
    <s v=""/>
    <s v=""/>
    <s v=""/>
    <s v=""/>
    <e v="#VALUE!"/>
    <x v="4"/>
  </r>
  <r>
    <m/>
    <x v="4"/>
    <m/>
    <m/>
    <s v=""/>
    <x v="5"/>
    <m/>
    <x v="0"/>
    <m/>
    <x v="4"/>
    <s v=""/>
    <s v=""/>
    <s v=""/>
    <s v=""/>
    <e v="#VALUE!"/>
    <x v="4"/>
  </r>
  <r>
    <m/>
    <x v="4"/>
    <m/>
    <m/>
    <s v=""/>
    <x v="5"/>
    <m/>
    <x v="0"/>
    <m/>
    <x v="4"/>
    <s v=""/>
    <s v=""/>
    <s v=""/>
    <s v=""/>
    <e v="#VALUE!"/>
    <x v="4"/>
  </r>
  <r>
    <m/>
    <x v="4"/>
    <m/>
    <m/>
    <m/>
    <x v="5"/>
    <m/>
    <x v="0"/>
    <m/>
    <x v="4"/>
    <m/>
    <m/>
    <m/>
    <m/>
    <e v="#VALUE!"/>
    <x v="4"/>
  </r>
  <r>
    <m/>
    <x v="4"/>
    <m/>
    <m/>
    <m/>
    <x v="5"/>
    <m/>
    <x v="0"/>
    <m/>
    <x v="4"/>
    <m/>
    <m/>
    <m/>
    <m/>
    <e v="#VALUE!"/>
    <x v="4"/>
  </r>
  <r>
    <m/>
    <x v="4"/>
    <m/>
    <m/>
    <m/>
    <x v="5"/>
    <m/>
    <x v="0"/>
    <m/>
    <x v="4"/>
    <m/>
    <m/>
    <m/>
    <m/>
    <e v="#VALUE!"/>
    <x v="4"/>
  </r>
  <r>
    <m/>
    <x v="4"/>
    <m/>
    <m/>
    <s v=""/>
    <x v="5"/>
    <m/>
    <x v="0"/>
    <m/>
    <x v="4"/>
    <s v=""/>
    <s v=""/>
    <s v=""/>
    <s v=""/>
    <e v="#VALUE!"/>
    <x v="4"/>
  </r>
  <r>
    <s v="Saturday"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s v="Sunday"/>
    <x v="6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5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  <r>
    <m/>
    <x v="6"/>
    <m/>
    <m/>
    <s v=""/>
    <x v="5"/>
    <m/>
    <x v="0"/>
    <m/>
    <x v="4"/>
    <s v=""/>
    <s v=""/>
    <s v=""/>
    <s v=""/>
    <e v="#VALUE!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E6041B-4E01-46A6-A37C-ACEA9BB6B136}" name="PivotTable1" cacheId="3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U12:V36" firstHeaderRow="1" firstDataRow="1" firstDataCol="1"/>
  <pivotFields count="15">
    <pivotField axis="axisRow" showAll="0">
      <items count="15">
        <item x="0"/>
        <item x="1"/>
        <item x="2"/>
        <item x="3"/>
        <item x="4"/>
        <item x="5"/>
        <item x="6"/>
        <item m="1" x="7"/>
        <item m="1" x="10"/>
        <item m="1" x="13"/>
        <item m="1" x="9"/>
        <item m="1" x="12"/>
        <item m="1" x="8"/>
        <item m="1" x="1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0">
        <item sd="0" x="4"/>
        <item sd="0" x="7"/>
        <item sd="0" x="0"/>
        <item sd="0" x="2"/>
        <item x="6"/>
        <item x="1"/>
        <item x="5"/>
        <item sd="0" x="3"/>
        <item sd="0" x="8"/>
        <item t="default"/>
      </items>
    </pivotField>
  </pivotFields>
  <rowFields count="2">
    <field x="14"/>
    <field x="0"/>
  </rowFields>
  <rowItems count="24">
    <i>
      <x/>
    </i>
    <i>
      <x v="1"/>
    </i>
    <i>
      <x v="2"/>
    </i>
    <i>
      <x v="3"/>
    </i>
    <i>
      <x v="4"/>
    </i>
    <i r="1">
      <x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6"/>
    </i>
    <i>
      <x v="7"/>
    </i>
    <i>
      <x v="8"/>
    </i>
    <i t="grand">
      <x/>
    </i>
  </rowItems>
  <colItems count="1">
    <i/>
  </colItems>
  <dataFields count="1">
    <dataField name="Sum of Duration, hours" fld="3" baseField="1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4C723-A2BE-4015-8959-6CF01CE4724B}" name="PivotTable1" cacheId="38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I21" firstHeaderRow="1" firstDataRow="2" firstDataCol="1" rowPageCount="1" colPageCount="1"/>
  <pivotFields count="16">
    <pivotField showAll="0"/>
    <pivotField axis="axisCol" showAll="0">
      <items count="15">
        <item x="0"/>
        <item x="1"/>
        <item x="2"/>
        <item x="3"/>
        <item x="4"/>
        <item x="5"/>
        <item x="6"/>
        <item m="1" x="7"/>
        <item m="1" x="10"/>
        <item m="1" x="13"/>
        <item m="1" x="9"/>
        <item m="1" x="12"/>
        <item m="1" x="8"/>
        <item m="1" x="11"/>
        <item t="default"/>
      </items>
    </pivotField>
    <pivotField showAll="0"/>
    <pivotField showAll="0"/>
    <pivotField dataField="1" showAll="0"/>
    <pivotField axis="axisRow" showAll="0">
      <items count="50">
        <item x="5"/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3"/>
        <item x="26"/>
        <item x="27"/>
        <item x="28"/>
        <item x="29"/>
        <item x="31"/>
        <item x="32"/>
        <item x="33"/>
        <item x="36"/>
        <item x="37"/>
        <item x="38"/>
        <item x="39"/>
        <item x="40"/>
        <item x="41"/>
        <item x="35"/>
        <item x="43"/>
        <item x="19"/>
        <item x="22"/>
        <item x="24"/>
        <item x="30"/>
        <item x="34"/>
        <item x="42"/>
        <item x="44"/>
        <item x="45"/>
        <item x="46"/>
        <item x="47"/>
        <item x="48"/>
        <item x="25"/>
        <item t="default"/>
      </items>
    </pivotField>
    <pivotField showAll="0"/>
    <pivotField axis="axisPage" multipleItemSelectionAllowed="1" showAll="0">
      <items count="3">
        <item x="1"/>
        <item x="0"/>
        <item t="default"/>
      </items>
    </pivotField>
    <pivotField showAll="0"/>
    <pivotField axis="axisRow" showAll="0">
      <items count="11">
        <item x="4"/>
        <item x="0"/>
        <item x="1"/>
        <item x="2"/>
        <item sd="0" x="3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sd="0" x="4"/>
        <item sd="0" x="0"/>
        <item sd="0" x="1"/>
        <item sd="0" x="2"/>
        <item sd="0" x="3"/>
        <item x="5"/>
        <item sd="0" x="6"/>
        <item x="7"/>
        <item x="8"/>
        <item t="default"/>
      </items>
    </pivotField>
  </pivotFields>
  <rowFields count="3">
    <field x="15"/>
    <field x="9"/>
    <field x="5"/>
  </rowFields>
  <rowItems count="17">
    <i>
      <x/>
    </i>
    <i>
      <x v="1"/>
    </i>
    <i>
      <x v="2"/>
    </i>
    <i>
      <x v="3"/>
    </i>
    <i>
      <x v="4"/>
    </i>
    <i>
      <x v="5"/>
    </i>
    <i r="1">
      <x v="5"/>
    </i>
    <i r="2">
      <x v="6"/>
    </i>
    <i r="2">
      <x v="48"/>
    </i>
    <i>
      <x v="6"/>
    </i>
    <i>
      <x v="7"/>
    </i>
    <i r="1">
      <x/>
    </i>
    <i r="2">
      <x/>
    </i>
    <i>
      <x v="8"/>
    </i>
    <i r="1">
      <x v="9"/>
    </i>
    <i r="2">
      <x v="4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Sum of Duration, hours" fld="4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787D8-2DE1-4B6B-A469-786EAA90A212}" name="PivotTable1" cacheId="34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B5" firstHeaderRow="1" firstDataRow="1" firstDataCol="1" rowPageCount="1" colPageCount="1"/>
  <pivotFields count="14"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5">
        <item x="0"/>
        <item m="1" x="20"/>
        <item m="1" x="36"/>
        <item m="1" x="52"/>
        <item m="1" x="62"/>
        <item m="1" x="76"/>
        <item m="1" x="13"/>
        <item m="1" x="24"/>
        <item m="1" x="70"/>
        <item m="1" x="47"/>
        <item m="1" x="65"/>
        <item m="1" x="18"/>
        <item m="1" x="48"/>
        <item m="1" x="39"/>
        <item m="1" x="79"/>
        <item m="1" x="63"/>
        <item m="1" x="32"/>
        <item m="1" x="40"/>
        <item m="1" x="50"/>
        <item m="1" x="80"/>
        <item m="1" x="49"/>
        <item m="1" x="33"/>
        <item m="1" x="35"/>
        <item m="1" x="19"/>
        <item m="1" x="3"/>
        <item m="1" x="81"/>
        <item m="1" x="7"/>
        <item m="1" x="66"/>
        <item m="1" x="82"/>
        <item m="1" x="12"/>
        <item m="1" x="61"/>
        <item m="1" x="22"/>
        <item m="1" x="21"/>
        <item m="1" x="14"/>
        <item m="1" x="30"/>
        <item m="1" x="71"/>
        <item m="1" x="31"/>
        <item m="1" x="55"/>
        <item m="1" x="75"/>
        <item m="1" x="28"/>
        <item m="1" x="34"/>
        <item m="1" x="10"/>
        <item m="1" x="16"/>
        <item m="1" x="56"/>
        <item m="1" x="6"/>
        <item m="1" x="17"/>
        <item m="1" x="60"/>
        <item m="1" x="9"/>
        <item m="1" x="44"/>
        <item m="1" x="57"/>
        <item m="1" x="72"/>
        <item m="1" x="73"/>
        <item m="1" x="37"/>
        <item m="1" x="5"/>
        <item m="1" x="51"/>
        <item m="1" x="77"/>
        <item m="1" x="78"/>
        <item m="1" x="25"/>
        <item m="1" x="4"/>
        <item m="1" x="45"/>
        <item m="1" x="38"/>
        <item m="1" x="67"/>
        <item x="1"/>
        <item m="1" x="26"/>
        <item m="1" x="74"/>
        <item m="1" x="29"/>
        <item m="1" x="58"/>
        <item m="1" x="8"/>
        <item m="1" x="53"/>
        <item m="1" x="15"/>
        <item m="1" x="23"/>
        <item m="1" x="46"/>
        <item m="1" x="68"/>
        <item m="1" x="59"/>
        <item m="1" x="42"/>
        <item m="1" x="2"/>
        <item m="1" x="69"/>
        <item m="1" x="64"/>
        <item m="1" x="83"/>
        <item m="1" x="41"/>
        <item m="1" x="54"/>
        <item m="1" x="27"/>
        <item m="1" x="11"/>
        <item m="1" x="43"/>
        <item t="default"/>
      </items>
    </pivotField>
  </pivotFields>
  <rowFields count="1">
    <field x="13"/>
  </rowFields>
  <rowItems count="2">
    <i>
      <x v="62"/>
    </i>
    <i t="grand">
      <x/>
    </i>
  </rowItems>
  <colItems count="1">
    <i/>
  </colItems>
  <pageFields count="1">
    <pageField fld="7" item="2" hier="-1"/>
  </pageFields>
  <dataFields count="1">
    <dataField name="Sum of Duration, hours" fld="4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7E596-DB38-47BE-8537-70A3F4C3F897}" name="PivotTable3" cacheId="34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E3:G10" firstHeaderRow="1" firstDataRow="2" firstDataCol="1" rowPageCount="1" colPageCount="1"/>
  <pivotFields count="14">
    <pivotField showAll="0"/>
    <pivotField axis="axisCol" showAll="0">
      <items count="191">
        <item m="1" x="74"/>
        <item m="1" x="149"/>
        <item m="1" x="7"/>
        <item m="1" x="86"/>
        <item m="1" x="163"/>
        <item m="1" x="58"/>
        <item m="1" x="134"/>
        <item m="1" x="21"/>
        <item m="1" x="98"/>
        <item m="1" x="176"/>
        <item m="1" x="71"/>
        <item m="1" x="146"/>
        <item m="1" x="41"/>
        <item m="1" x="117"/>
        <item m="1" x="187"/>
        <item m="1" x="83"/>
        <item m="1" x="159"/>
        <item m="1" x="54"/>
        <item m="1" x="174"/>
        <item m="1" x="69"/>
        <item m="1" x="144"/>
        <item m="1" x="39"/>
        <item m="1" x="115"/>
        <item m="1" x="11"/>
        <item m="1" x="90"/>
        <item m="1" x="167"/>
        <item m="1" x="62"/>
        <item m="1" x="136"/>
        <item m="1" x="24"/>
        <item m="1" x="101"/>
        <item m="1" x="179"/>
        <item m="1" x="75"/>
        <item m="1" x="150"/>
        <item m="1" x="44"/>
        <item m="1" x="121"/>
        <item m="1" x="16"/>
        <item m="1" x="95"/>
        <item m="1" x="172"/>
        <item m="1" x="67"/>
        <item m="1" x="141"/>
        <item m="1" x="35"/>
        <item m="1" x="111"/>
        <item m="1" x="157"/>
        <item m="1" x="51"/>
        <item m="1" x="127"/>
        <item m="1" x="22"/>
        <item m="1" x="99"/>
        <item m="1" x="177"/>
        <item m="1" x="72"/>
        <item m="1" x="147"/>
        <item m="1" x="42"/>
        <item m="1" x="118"/>
        <item m="1" x="13"/>
        <item m="1" x="92"/>
        <item m="1" x="169"/>
        <item m="1" x="64"/>
        <item m="1" x="138"/>
        <item m="1" x="32"/>
        <item m="1" x="109"/>
        <item m="1" x="188"/>
        <item m="1" x="84"/>
        <item m="1" x="160"/>
        <item m="1" x="55"/>
        <item m="1" x="131"/>
        <item m="1" x="27"/>
        <item m="1" x="104"/>
        <item m="1" x="182"/>
        <item m="1" x="78"/>
        <item m="1" x="153"/>
        <item m="1" x="47"/>
        <item m="1" x="123"/>
        <item m="1" x="18"/>
        <item m="1" x="137"/>
        <item m="1" x="31"/>
        <item m="1" x="108"/>
        <item m="1" x="186"/>
        <item m="1" x="82"/>
        <item m="1" x="158"/>
        <item m="1" x="52"/>
        <item m="1" x="129"/>
        <item m="1" x="25"/>
        <item m="1" x="102"/>
        <item m="1" x="180"/>
        <item m="1" x="76"/>
        <item m="1" x="151"/>
        <item m="1" x="45"/>
        <item m="1" x="122"/>
        <item m="1" x="17"/>
        <item m="1" x="96"/>
        <item m="1" x="173"/>
        <item m="1" x="68"/>
        <item m="1" x="142"/>
        <item m="1" x="36"/>
        <item m="1" x="112"/>
        <item m="1" x="8"/>
        <item m="1" x="87"/>
        <item m="1" x="164"/>
        <item m="1" x="59"/>
        <item m="1" x="128"/>
        <item m="1" x="23"/>
        <item m="1" x="100"/>
        <item m="1" x="178"/>
        <item m="1" x="73"/>
        <item m="1" x="148"/>
        <item m="1" x="43"/>
        <item m="1" x="119"/>
        <item m="1" x="14"/>
        <item m="1" x="93"/>
        <item m="1" x="170"/>
        <item m="1" x="65"/>
        <item m="1" x="139"/>
        <item m="1" x="33"/>
        <item m="1" x="105"/>
        <item m="1" x="183"/>
        <item m="1" x="79"/>
        <item m="1" x="154"/>
        <item m="1" x="48"/>
        <item m="1" x="124"/>
        <item m="1" x="19"/>
        <item m="1" x="53"/>
        <item m="1" x="130"/>
        <item m="1" x="26"/>
        <item m="1" x="103"/>
        <item m="1" x="181"/>
        <item m="1" x="77"/>
        <item m="1" x="152"/>
        <item m="1" x="37"/>
        <item m="1" x="113"/>
        <item m="1" x="9"/>
        <item m="1" x="88"/>
        <item m="1" x="165"/>
        <item m="1" x="60"/>
        <item m="1" x="135"/>
        <item m="1" x="30"/>
        <item m="1" x="120"/>
        <item m="1" x="15"/>
        <item m="1" x="94"/>
        <item m="1" x="171"/>
        <item m="1" x="66"/>
        <item m="1" x="140"/>
        <item m="1" x="34"/>
        <item m="1" x="110"/>
        <item m="1" x="189"/>
        <item m="1" x="85"/>
        <item m="1" x="161"/>
        <item m="1" x="56"/>
        <item m="1" x="132"/>
        <item m="1" x="28"/>
        <item m="1" x="106"/>
        <item m="1" x="184"/>
        <item m="1" x="80"/>
        <item m="1" x="155"/>
        <item m="1" x="49"/>
        <item m="1" x="125"/>
        <item m="1" x="143"/>
        <item m="1" x="38"/>
        <item m="1" x="114"/>
        <item m="1" x="10"/>
        <item m="1" x="89"/>
        <item m="1" x="166"/>
        <item m="1" x="61"/>
        <item m="1" x="162"/>
        <item m="1" x="57"/>
        <item m="1" x="133"/>
        <item m="1" x="29"/>
        <item m="1" x="107"/>
        <item m="1" x="185"/>
        <item m="1" x="81"/>
        <item m="1" x="156"/>
        <item m="1" x="50"/>
        <item m="1" x="126"/>
        <item m="1" x="20"/>
        <item m="1" x="97"/>
        <item m="1" x="175"/>
        <item m="1" x="70"/>
        <item m="1" x="145"/>
        <item m="1" x="40"/>
        <item m="1" x="116"/>
        <item m="1" x="12"/>
        <item m="1" x="91"/>
        <item m="1" x="168"/>
        <item m="1" x="63"/>
        <item m="1" x="46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showAll="0"/>
    <pivotField axis="axisRow" showAll="0">
      <items count="50">
        <item x="5"/>
        <item m="1" x="48"/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3"/>
        <item x="25"/>
        <item x="26"/>
        <item x="27"/>
        <item x="28"/>
        <item x="30"/>
        <item x="31"/>
        <item x="32"/>
        <item x="35"/>
        <item x="36"/>
        <item x="37"/>
        <item x="38"/>
        <item x="39"/>
        <item x="40"/>
        <item x="34"/>
        <item x="42"/>
        <item x="19"/>
        <item x="22"/>
        <item x="24"/>
        <item x="29"/>
        <item x="33"/>
        <item x="41"/>
        <item x="43"/>
        <item x="44"/>
        <item x="45"/>
        <item x="46"/>
        <item x="47"/>
        <item t="default"/>
      </items>
    </pivotField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axis="axisRow" showAll="0">
      <items count="49">
        <item x="0"/>
        <item m="1" x="44"/>
        <item x="1"/>
        <item m="1" x="6"/>
        <item m="1" x="36"/>
        <item m="1" x="26"/>
        <item m="1" x="45"/>
        <item m="1" x="20"/>
        <item m="1" x="30"/>
        <item sd="0" m="1" x="5"/>
        <item sd="0" m="1" x="16"/>
        <item sd="0" m="1" x="22"/>
        <item sd="0" m="1" x="39"/>
        <item sd="0" m="1" x="32"/>
        <item m="1" x="21"/>
        <item sd="0" m="1" x="28"/>
        <item m="1" x="3"/>
        <item m="1" x="10"/>
        <item m="1" x="41"/>
        <item m="1" x="42"/>
        <item m="1" x="13"/>
        <item m="1" x="47"/>
        <item m="1" x="2"/>
        <item m="1" x="17"/>
        <item m="1" x="34"/>
        <item m="1" x="12"/>
        <item m="1" x="35"/>
        <item m="1" x="11"/>
        <item m="1" x="37"/>
        <item m="1" x="7"/>
        <item m="1" x="18"/>
        <item m="1" x="40"/>
        <item m="1" x="46"/>
        <item m="1" x="27"/>
        <item m="1" x="23"/>
        <item m="1" x="15"/>
        <item m="1" x="33"/>
        <item m="1" x="24"/>
        <item m="1" x="25"/>
        <item m="1" x="43"/>
        <item m="1" x="8"/>
        <item m="1" x="4"/>
        <item m="1" x="14"/>
        <item m="1" x="31"/>
        <item m="1" x="9"/>
        <item m="1" x="38"/>
        <item m="1" x="29"/>
        <item m="1" x="19"/>
        <item t="default"/>
      </items>
    </pivotField>
    <pivotField showAll="0"/>
  </pivotFields>
  <rowFields count="2">
    <field x="12"/>
    <field x="5"/>
  </rowFields>
  <rowItems count="6">
    <i>
      <x v="2"/>
    </i>
    <i r="1">
      <x/>
    </i>
    <i r="1">
      <x v="9"/>
    </i>
    <i r="1">
      <x v="26"/>
    </i>
    <i r="1">
      <x v="27"/>
    </i>
    <i t="grand">
      <x/>
    </i>
  </rowItems>
  <colFields count="1">
    <field x="1"/>
  </colFields>
  <colItems count="2">
    <i>
      <x v="185"/>
    </i>
    <i t="grand">
      <x/>
    </i>
  </colItems>
  <pageFields count="1">
    <pageField fld="7" item="2" hier="-1"/>
  </pageFields>
  <dataFields count="1">
    <dataField name="Sum of Duration, hours" fld="4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56B1B-D5AA-4670-B4F2-EBDEB4762DA7}" name="PivotTable1" cacheId="35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8" firstHeaderRow="1" firstDataRow="2" firstDataCol="1" rowPageCount="1" colPageCount="1"/>
  <pivotFields count="12">
    <pivotField showAll="0"/>
    <pivotField axis="axisCol" showAll="0">
      <items count="198">
        <item m="1" x="77"/>
        <item m="1" x="155"/>
        <item m="1" x="7"/>
        <item m="1" x="89"/>
        <item m="1" x="169"/>
        <item m="1" x="60"/>
        <item m="1" x="139"/>
        <item m="1" x="22"/>
        <item m="1" x="102"/>
        <item m="1" x="183"/>
        <item m="1" x="74"/>
        <item m="1" x="152"/>
        <item m="1" x="42"/>
        <item m="1" x="121"/>
        <item m="1" x="194"/>
        <item m="1" x="86"/>
        <item m="1" x="165"/>
        <item m="1" x="56"/>
        <item m="1" x="181"/>
        <item m="1" x="72"/>
        <item m="1" x="150"/>
        <item m="1" x="40"/>
        <item m="1" x="119"/>
        <item m="1" x="11"/>
        <item m="1" x="93"/>
        <item m="1" x="173"/>
        <item m="1" x="64"/>
        <item m="1" x="141"/>
        <item m="1" x="25"/>
        <item m="1" x="105"/>
        <item m="1" x="186"/>
        <item m="1" x="78"/>
        <item m="1" x="156"/>
        <item m="1" x="45"/>
        <item m="1" x="125"/>
        <item m="1" x="16"/>
        <item m="1" x="98"/>
        <item m="1" x="178"/>
        <item m="1" x="69"/>
        <item m="1" x="146"/>
        <item m="1" x="36"/>
        <item m="1" x="115"/>
        <item m="1" x="163"/>
        <item m="1" x="53"/>
        <item m="1" x="132"/>
        <item m="1" x="23"/>
        <item m="1" x="103"/>
        <item m="1" x="184"/>
        <item m="1" x="75"/>
        <item m="1" x="153"/>
        <item m="1" x="43"/>
        <item m="1" x="122"/>
        <item m="1" x="13"/>
        <item m="1" x="95"/>
        <item m="1" x="175"/>
        <item m="1" x="66"/>
        <item m="1" x="143"/>
        <item m="1" x="33"/>
        <item m="1" x="113"/>
        <item m="1" x="195"/>
        <item m="1" x="87"/>
        <item m="1" x="166"/>
        <item m="1" x="57"/>
        <item m="1" x="136"/>
        <item m="1" x="28"/>
        <item m="1" x="108"/>
        <item m="1" x="189"/>
        <item m="1" x="81"/>
        <item m="1" x="159"/>
        <item m="1" x="49"/>
        <item m="1" x="128"/>
        <item m="1" x="19"/>
        <item m="1" x="142"/>
        <item m="1" x="32"/>
        <item m="1" x="112"/>
        <item m="1" x="193"/>
        <item m="1" x="85"/>
        <item m="1" x="164"/>
        <item m="1" x="54"/>
        <item m="1" x="134"/>
        <item m="1" x="26"/>
        <item m="1" x="106"/>
        <item m="1" x="187"/>
        <item m="1" x="79"/>
        <item m="1" x="157"/>
        <item m="1" x="46"/>
        <item m="1" x="126"/>
        <item m="1" x="17"/>
        <item m="1" x="99"/>
        <item m="1" x="179"/>
        <item m="1" x="70"/>
        <item m="1" x="147"/>
        <item m="1" x="37"/>
        <item m="1" x="116"/>
        <item m="1" x="8"/>
        <item m="1" x="90"/>
        <item m="1" x="170"/>
        <item m="1" x="61"/>
        <item m="1" x="133"/>
        <item m="1" x="24"/>
        <item m="1" x="104"/>
        <item m="1" x="185"/>
        <item m="1" x="76"/>
        <item m="1" x="154"/>
        <item m="1" x="44"/>
        <item m="1" x="123"/>
        <item m="1" x="14"/>
        <item m="1" x="96"/>
        <item m="1" x="176"/>
        <item m="1" x="67"/>
        <item m="1" x="144"/>
        <item m="1" x="34"/>
        <item m="1" x="109"/>
        <item m="1" x="190"/>
        <item m="1" x="82"/>
        <item m="1" x="160"/>
        <item m="1" x="50"/>
        <item m="1" x="129"/>
        <item m="1" x="20"/>
        <item m="1" x="55"/>
        <item m="1" x="135"/>
        <item m="1" x="27"/>
        <item m="1" x="107"/>
        <item m="1" x="188"/>
        <item m="1" x="80"/>
        <item m="1" x="158"/>
        <item m="1" x="47"/>
        <item m="1" x="127"/>
        <item m="1" x="18"/>
        <item m="1" x="100"/>
        <item m="1" x="180"/>
        <item m="1" x="71"/>
        <item m="1" x="148"/>
        <item m="1" x="38"/>
        <item m="1" x="117"/>
        <item m="1" x="9"/>
        <item m="1" x="91"/>
        <item m="1" x="171"/>
        <item m="1" x="62"/>
        <item m="1" x="140"/>
        <item m="1" x="31"/>
        <item m="1" x="124"/>
        <item m="1" x="15"/>
        <item m="1" x="97"/>
        <item m="1" x="177"/>
        <item m="1" x="68"/>
        <item m="1" x="145"/>
        <item m="1" x="35"/>
        <item m="1" x="114"/>
        <item m="1" x="196"/>
        <item m="1" x="88"/>
        <item m="1" x="167"/>
        <item m="1" x="58"/>
        <item m="1" x="137"/>
        <item m="1" x="29"/>
        <item m="1" x="110"/>
        <item m="1" x="191"/>
        <item m="1" x="83"/>
        <item m="1" x="161"/>
        <item m="1" x="51"/>
        <item m="1" x="130"/>
        <item m="1" x="149"/>
        <item m="1" x="39"/>
        <item m="1" x="118"/>
        <item m="1" x="10"/>
        <item m="1" x="92"/>
        <item m="1" x="172"/>
        <item m="1" x="63"/>
        <item m="1" x="168"/>
        <item m="1" x="59"/>
        <item m="1" x="138"/>
        <item m="1" x="30"/>
        <item m="1" x="111"/>
        <item m="1" x="192"/>
        <item m="1" x="84"/>
        <item m="1" x="162"/>
        <item m="1" x="52"/>
        <item m="1" x="131"/>
        <item m="1" x="21"/>
        <item m="1" x="101"/>
        <item m="1" x="182"/>
        <item m="1" x="73"/>
        <item m="1" x="151"/>
        <item m="1" x="41"/>
        <item m="1" x="120"/>
        <item m="1" x="12"/>
        <item m="1" x="94"/>
        <item m="1" x="174"/>
        <item m="1" x="65"/>
        <item m="1" x="48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axis="axisRow" showAll="0">
      <items count="7">
        <item m="1" x="1"/>
        <item m="1" x="5"/>
        <item x="0"/>
        <item m="1" x="3"/>
        <item m="1" x="2"/>
        <item m="1" x="4"/>
        <item t="default"/>
      </items>
    </pivotField>
    <pivotField showAll="0"/>
    <pivotField axis="axisRow" showAll="0">
      <items count="9">
        <item x="0"/>
        <item m="1" x="4"/>
        <item x="1"/>
        <item m="1" x="7"/>
        <item m="1" x="5"/>
        <item m="1" x="2"/>
        <item m="1" x="3"/>
        <item m="1" x="6"/>
        <item t="default"/>
      </items>
    </pivotField>
    <pivotField axis="axisRow" showAll="0">
      <items count="4">
        <item x="0"/>
        <item m="1" x="2"/>
        <item x="1"/>
        <item t="default"/>
      </items>
    </pivotField>
  </pivotFields>
  <rowFields count="3">
    <field x="10"/>
    <field x="8"/>
    <field x="11"/>
  </rowFields>
  <rowItems count="4">
    <i>
      <x v="2"/>
    </i>
    <i r="1">
      <x v="2"/>
    </i>
    <i r="2">
      <x v="2"/>
    </i>
    <i t="grand">
      <x/>
    </i>
  </rowItems>
  <colFields count="1">
    <field x="1"/>
  </colFields>
  <colItems count="2">
    <i>
      <x v="192"/>
    </i>
    <i t="grand">
      <x/>
    </i>
  </colItems>
  <pageFields count="1">
    <pageField fld="7" item="2" hier="-1"/>
  </pageFields>
  <dataFields count="1">
    <dataField name="Sum of Duration, hours" fld="4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1012-5005-4DD5-B92E-D291090086C3}">
  <dimension ref="B2:C4"/>
  <sheetViews>
    <sheetView workbookViewId="0">
      <selection activeCell="B7" sqref="B7"/>
    </sheetView>
  </sheetViews>
  <sheetFormatPr defaultRowHeight="15" x14ac:dyDescent="0.25"/>
  <cols>
    <col min="2" max="2" width="72.85546875" customWidth="1"/>
    <col min="3" max="3" width="22.85546875" customWidth="1"/>
  </cols>
  <sheetData>
    <row r="2" spans="2:3" s="46" customFormat="1" ht="23.25" x14ac:dyDescent="0.35">
      <c r="B2" s="46" t="s">
        <v>94</v>
      </c>
      <c r="C2" s="46" t="s">
        <v>95</v>
      </c>
    </row>
    <row r="3" spans="2:3" x14ac:dyDescent="0.25">
      <c r="B3" t="s">
        <v>99</v>
      </c>
      <c r="C3" t="s">
        <v>96</v>
      </c>
    </row>
    <row r="4" spans="2:3" x14ac:dyDescent="0.25">
      <c r="B4" t="s">
        <v>135</v>
      </c>
      <c r="C4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F286-12FE-4D09-A20E-1622AEC5B0B1}">
  <dimension ref="A1:J18"/>
  <sheetViews>
    <sheetView workbookViewId="0">
      <selection activeCell="I24" sqref="I24"/>
    </sheetView>
  </sheetViews>
  <sheetFormatPr defaultRowHeight="15" x14ac:dyDescent="0.25"/>
  <cols>
    <col min="1" max="1" width="2" bestFit="1" customWidth="1"/>
  </cols>
  <sheetData>
    <row r="1" spans="1:10" x14ac:dyDescent="0.25">
      <c r="B1" s="5" t="s">
        <v>100</v>
      </c>
      <c r="J1" s="1"/>
    </row>
    <row r="2" spans="1:10" x14ac:dyDescent="0.25">
      <c r="A2">
        <v>1</v>
      </c>
      <c r="B2" t="s">
        <v>110</v>
      </c>
    </row>
    <row r="3" spans="1:10" x14ac:dyDescent="0.25">
      <c r="A3">
        <v>2</v>
      </c>
      <c r="B3" t="s">
        <v>101</v>
      </c>
    </row>
    <row r="4" spans="1:10" x14ac:dyDescent="0.25">
      <c r="C4" t="s">
        <v>102</v>
      </c>
    </row>
    <row r="5" spans="1:10" x14ac:dyDescent="0.25">
      <c r="C5" t="s">
        <v>103</v>
      </c>
    </row>
    <row r="6" spans="1:10" x14ac:dyDescent="0.25">
      <c r="C6" t="s">
        <v>104</v>
      </c>
    </row>
    <row r="7" spans="1:10" x14ac:dyDescent="0.25">
      <c r="A7">
        <v>3</v>
      </c>
      <c r="B7" t="s">
        <v>105</v>
      </c>
    </row>
    <row r="8" spans="1:10" x14ac:dyDescent="0.25">
      <c r="A8">
        <v>4</v>
      </c>
      <c r="B8" t="s">
        <v>106</v>
      </c>
    </row>
    <row r="11" spans="1:10" x14ac:dyDescent="0.25">
      <c r="B11" s="5" t="s">
        <v>107</v>
      </c>
    </row>
    <row r="12" spans="1:10" x14ac:dyDescent="0.25">
      <c r="B12" t="s">
        <v>108</v>
      </c>
    </row>
    <row r="17" spans="2:2" x14ac:dyDescent="0.25">
      <c r="B17" s="5" t="s">
        <v>180</v>
      </c>
    </row>
    <row r="18" spans="2:2" x14ac:dyDescent="0.25">
      <c r="B18" t="s">
        <v>181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6D6B-3882-4579-8A8F-56B8E0C68397}">
  <dimension ref="A1:AC193"/>
  <sheetViews>
    <sheetView zoomScale="85" zoomScaleNormal="85" workbookViewId="0">
      <pane ySplit="1395" topLeftCell="A12" activePane="bottomLeft"/>
      <selection activeCell="R1" sqref="R1:S1048576"/>
      <selection pane="bottomLeft" activeCell="U152" sqref="U152"/>
    </sheetView>
  </sheetViews>
  <sheetFormatPr defaultRowHeight="15" outlineLevelRow="2" outlineLevelCol="1" x14ac:dyDescent="0.25"/>
  <cols>
    <col min="1" max="1" width="7.7109375" customWidth="1"/>
    <col min="2" max="2" width="4.28515625" bestFit="1" customWidth="1"/>
    <col min="3" max="3" width="11.140625" bestFit="1" customWidth="1"/>
    <col min="4" max="4" width="10.7109375" customWidth="1"/>
    <col min="5" max="5" width="10.28515625" bestFit="1" customWidth="1"/>
    <col min="6" max="6" width="10.28515625" style="9" customWidth="1" outlineLevel="1"/>
    <col min="7" max="7" width="14.140625" bestFit="1" customWidth="1"/>
    <col min="8" max="8" width="7.7109375" customWidth="1"/>
    <col min="9" max="9" width="7.85546875" hidden="1" customWidth="1"/>
    <col min="10" max="10" width="13.28515625" hidden="1" customWidth="1"/>
    <col min="11" max="11" width="75.140625" style="1" customWidth="1" outlineLevel="1"/>
    <col min="12" max="12" width="9.7109375" hidden="1" customWidth="1" outlineLevel="1"/>
    <col min="13" max="13" width="10.140625" hidden="1" customWidth="1" outlineLevel="1"/>
    <col min="14" max="14" width="8.5703125" hidden="1" customWidth="1" outlineLevel="1"/>
    <col min="15" max="16" width="8.7109375" hidden="1" customWidth="1"/>
    <col min="18" max="19" width="9.140625" hidden="1" customWidth="1"/>
    <col min="21" max="21" width="44.5703125" bestFit="1" customWidth="1"/>
    <col min="22" max="22" width="21.7109375" bestFit="1" customWidth="1"/>
    <col min="25" max="25" width="12" bestFit="1" customWidth="1"/>
  </cols>
  <sheetData>
    <row r="1" spans="1:29" ht="15.75" thickBot="1" x14ac:dyDescent="0.3">
      <c r="A1">
        <f>(D1*135*0.81)-((3/13)*(1943.47+450))</f>
        <v>4149.7107692307691</v>
      </c>
      <c r="C1" s="85" t="s">
        <v>67</v>
      </c>
      <c r="D1" s="89">
        <f>SUM(F5:F214)</f>
        <v>43</v>
      </c>
      <c r="E1" s="86" t="s">
        <v>66</v>
      </c>
      <c r="F1" s="89">
        <f>SUMIF(I5:I314,"PG",F5:F314)</f>
        <v>0</v>
      </c>
      <c r="G1" s="86" t="s">
        <v>68</v>
      </c>
      <c r="H1" s="87">
        <f>IF(D1&gt;0,SUMIF(I5:I314,"PG",F5:F5:F314)/D1,"-")</f>
        <v>0</v>
      </c>
      <c r="K1" s="88" t="str">
        <f ca="1">_xlfn.CONCAT("Mon: ",TEXT(A5,"0,00" ),"      Tue: ",TEXT(A35,"0,00" ),"      Wed: ",TEXT(A65,"0,00" ),"      Thu: ",TEXT(A95,"0,00" ),"      Fri: ",TEXT(A125,"0,00" ),"      Sat: ",TEXT(A155,"0,00" ),"      Sun: ",TEXT(A170,"0,00" ))</f>
        <v>Mon: 7,17      Tue: 9,92      Wed: 10,08      Thu: 5,83      Fri: 10,00      Sat: 0,00      Sun: 0,00</v>
      </c>
    </row>
    <row r="2" spans="1:29" ht="15.75" thickBot="1" x14ac:dyDescent="0.3">
      <c r="C2" s="22" t="s">
        <v>182</v>
      </c>
      <c r="D2" s="90">
        <f>SUMIF(Q5:Q184,"WhR Decision Automation Platform",F5:F184)</f>
        <v>0</v>
      </c>
      <c r="E2" s="23" t="s">
        <v>183</v>
      </c>
      <c r="F2" s="90">
        <f>SUMIF(Q5:Q184,"Autopilot Project",F5:F184)</f>
        <v>7.9999999999999964</v>
      </c>
      <c r="G2" s="23" t="s">
        <v>184</v>
      </c>
      <c r="H2" s="90"/>
      <c r="I2" s="91"/>
      <c r="J2" s="91"/>
      <c r="K2" s="23" t="s">
        <v>22</v>
      </c>
      <c r="L2" s="1"/>
      <c r="Q2" s="90">
        <f>SUMIF(Q5:Q184,"WhR Decision Automation Platform",F5:F184)</f>
        <v>0</v>
      </c>
    </row>
    <row r="3" spans="1:29" ht="15.75" thickBot="1" x14ac:dyDescent="0.3">
      <c r="F3"/>
      <c r="K3"/>
      <c r="M3" s="1"/>
      <c r="U3" s="105" t="s">
        <v>190</v>
      </c>
      <c r="V3" s="105"/>
    </row>
    <row r="4" spans="1:29" ht="60.75" thickBot="1" x14ac:dyDescent="0.3">
      <c r="B4" s="73" t="s">
        <v>63</v>
      </c>
      <c r="C4" s="74" t="s">
        <v>23</v>
      </c>
      <c r="D4" s="74" t="s">
        <v>15</v>
      </c>
      <c r="E4" s="75" t="s">
        <v>16</v>
      </c>
      <c r="F4" s="76" t="s">
        <v>44</v>
      </c>
      <c r="G4" s="77" t="s">
        <v>17</v>
      </c>
      <c r="H4" s="74" t="s">
        <v>109</v>
      </c>
      <c r="I4" s="78" t="s">
        <v>18</v>
      </c>
      <c r="J4" s="78" t="s">
        <v>74</v>
      </c>
      <c r="K4" s="74" t="s">
        <v>87</v>
      </c>
      <c r="L4" s="76" t="s">
        <v>48</v>
      </c>
      <c r="M4" s="76" t="s">
        <v>69</v>
      </c>
      <c r="N4" s="76" t="s">
        <v>70</v>
      </c>
      <c r="O4" s="79" t="s">
        <v>71</v>
      </c>
      <c r="P4" s="84" t="s">
        <v>178</v>
      </c>
      <c r="Q4" s="79" t="s">
        <v>179</v>
      </c>
      <c r="U4" s="92" t="s">
        <v>191</v>
      </c>
      <c r="V4" s="92" t="s">
        <v>123</v>
      </c>
    </row>
    <row r="5" spans="1:29" x14ac:dyDescent="0.25">
      <c r="A5" s="38">
        <f ca="1">SUMIF(C:C,C5,F:F)</f>
        <v>7.1666666666666652</v>
      </c>
      <c r="B5" s="101" t="s">
        <v>58</v>
      </c>
      <c r="C5" s="83">
        <f ca="1">config!B5</f>
        <v>45103</v>
      </c>
      <c r="D5" s="62">
        <v>0.36805555555555558</v>
      </c>
      <c r="E5" s="66">
        <v>0.39583333333333331</v>
      </c>
      <c r="F5" s="32">
        <f>IF(AND(NOT(ISBLANK(D5)),NOT(ISBLANK(E5))),(E5-D5)*24,"")</f>
        <v>0.66666666666666563</v>
      </c>
      <c r="G5" s="71" t="s">
        <v>253</v>
      </c>
      <c r="H5" s="15"/>
      <c r="I5" s="15" t="s">
        <v>21</v>
      </c>
      <c r="J5" s="15"/>
      <c r="K5" s="15" t="s">
        <v>251</v>
      </c>
      <c r="L5" s="28" t="str">
        <f>IF(I5="PG",VLOOKUP(timesheet!K5,pg_tasks!Q$4:R$13,2,),"")</f>
        <v/>
      </c>
      <c r="M5" s="28" t="str">
        <f>IF(I5="PG",VLOOKUP(K5,pg_tasks!Q$4:T$13,3,FALSE),"")</f>
        <v/>
      </c>
      <c r="N5" s="28" t="str">
        <f>IF(I5="PG",VLOOKUP(K5,pg_tasks!Q$4:T$13,3,FALSE),"")</f>
        <v/>
      </c>
      <c r="O5" s="29" t="str">
        <f>IF(I5="PG",VLOOKUP(K5,pg_tasks!Q$4:T$13,4,FALSE),"")</f>
        <v/>
      </c>
      <c r="P5" s="26">
        <f t="shared" ref="P5:P66" si="0">FIND("||",K5)</f>
        <v>25</v>
      </c>
      <c r="Q5" s="27" t="str">
        <f t="shared" ref="Q5:Q66" si="1">IF(K5&lt;&gt;"",LEFT(K5,P5-2),"")</f>
        <v>WrH Support FY 22/23_DC</v>
      </c>
      <c r="R5" t="b">
        <f>IF(F5="",FALSE,TRUE)</f>
        <v>1</v>
      </c>
      <c r="S5" t="b">
        <f>IF(Q5="",TRUE,FALSE)</f>
        <v>0</v>
      </c>
      <c r="T5" t="str">
        <f>IF(AND(R5,S5),"x","")</f>
        <v/>
      </c>
      <c r="U5" t="s">
        <v>187</v>
      </c>
      <c r="V5" t="s">
        <v>188</v>
      </c>
    </row>
    <row r="6" spans="1:29" outlineLevel="1" x14ac:dyDescent="0.25">
      <c r="A6" s="39"/>
      <c r="B6" s="103"/>
      <c r="C6" s="16">
        <f ca="1">C5</f>
        <v>45103</v>
      </c>
      <c r="D6" s="14">
        <v>0.39583333333333331</v>
      </c>
      <c r="E6" s="64">
        <v>0.41666666666666669</v>
      </c>
      <c r="F6" s="33">
        <f t="shared" ref="F6:F166" si="2">IF(AND(NOT(ISBLANK(D6)),NOT(ISBLANK(E6))),(E6-D6)*24,"")</f>
        <v>0.50000000000000089</v>
      </c>
      <c r="G6" s="15" t="s">
        <v>187</v>
      </c>
      <c r="H6" s="15"/>
      <c r="I6" s="15" t="s">
        <v>21</v>
      </c>
      <c r="J6" s="15"/>
      <c r="K6" s="15" t="s">
        <v>254</v>
      </c>
      <c r="L6" s="28" t="str">
        <f>IF(I6="PG",VLOOKUP(timesheet!K6,pg_tasks!Q$4:R$13,2,),"")</f>
        <v/>
      </c>
      <c r="M6" s="28" t="str">
        <f>IF(I6="PG",VLOOKUP(K6,pg_tasks!Q$4:T$13,3,FALSE),"")</f>
        <v/>
      </c>
      <c r="N6" s="28" t="str">
        <f>IF(I6="PG",VLOOKUP(K6,pg_tasks!Q$4:T$13,3,FALSE),"")</f>
        <v/>
      </c>
      <c r="O6" s="29" t="str">
        <f>IF(I6="PG",VLOOKUP(K6,pg_tasks!Q$4:T$13,4,FALSE),"")</f>
        <v/>
      </c>
      <c r="P6" s="28">
        <f t="shared" si="0"/>
        <v>42</v>
      </c>
      <c r="Q6" s="29" t="str">
        <f t="shared" si="1"/>
        <v>P&amp;G MOSS Warehousing Administrative work</v>
      </c>
      <c r="R6" t="b">
        <f>IF(F6="",FALSE,TRUE)</f>
        <v>1</v>
      </c>
      <c r="S6" t="b">
        <f>IF(Q6="",TRUE,FALSE)</f>
        <v>0</v>
      </c>
      <c r="T6" t="str">
        <f>IF(AND(R6,S6),"x","")</f>
        <v/>
      </c>
      <c r="U6" t="s">
        <v>193</v>
      </c>
      <c r="V6" t="s">
        <v>194</v>
      </c>
    </row>
    <row r="7" spans="1:29" outlineLevel="1" x14ac:dyDescent="0.25">
      <c r="A7" s="39">
        <f ca="1">(A5/(A$5+A$35+A$65+A$95+A$125+A$155+A$170))*A$1</f>
        <v>691.61846153846136</v>
      </c>
      <c r="B7" s="103"/>
      <c r="C7" s="16">
        <f t="shared" ref="C7:C89" ca="1" si="3">C6</f>
        <v>45103</v>
      </c>
      <c r="D7" s="64">
        <v>0.41666666666666669</v>
      </c>
      <c r="E7" s="14">
        <v>0.43055555555555558</v>
      </c>
      <c r="F7" s="33">
        <f t="shared" si="2"/>
        <v>0.33333333333333348</v>
      </c>
      <c r="G7" s="71" t="s">
        <v>255</v>
      </c>
      <c r="H7" s="15"/>
      <c r="I7" s="15" t="s">
        <v>21</v>
      </c>
      <c r="J7" s="15"/>
      <c r="K7" s="15" t="s">
        <v>254</v>
      </c>
      <c r="L7" s="28" t="str">
        <f>IF(I7="PG",VLOOKUP(timesheet!K7,pg_tasks!Q$4:R$13,2,),"")</f>
        <v/>
      </c>
      <c r="M7" s="28" t="str">
        <f>IF(I7="PG",VLOOKUP(K7,pg_tasks!Q$4:T$13,3,FALSE),"")</f>
        <v/>
      </c>
      <c r="N7" s="28" t="str">
        <f>IF(I7="PG",VLOOKUP(K7,pg_tasks!Q$4:T$13,3,FALSE),"")</f>
        <v/>
      </c>
      <c r="O7" s="29" t="str">
        <f>IF(I7="PG",VLOOKUP(K7,pg_tasks!Q$4:T$13,4,FALSE),"")</f>
        <v/>
      </c>
      <c r="P7" s="28">
        <f t="shared" si="0"/>
        <v>42</v>
      </c>
      <c r="Q7" s="29" t="str">
        <f t="shared" si="1"/>
        <v>P&amp;G MOSS Warehousing Administrative work</v>
      </c>
      <c r="R7" t="b">
        <f t="shared" ref="R7:R70" si="4">IF(F7="",FALSE,TRUE)</f>
        <v>1</v>
      </c>
      <c r="S7" t="b">
        <f t="shared" ref="S7:S70" si="5">IF(Q7="",TRUE,FALSE)</f>
        <v>0</v>
      </c>
      <c r="T7" t="str">
        <f t="shared" ref="T7:T70" si="6">IF(AND(R7,S7),"x","")</f>
        <v/>
      </c>
      <c r="U7" t="s">
        <v>202</v>
      </c>
      <c r="V7" t="s">
        <v>203</v>
      </c>
    </row>
    <row r="8" spans="1:29" outlineLevel="1" x14ac:dyDescent="0.25">
      <c r="A8" s="39"/>
      <c r="B8" s="103"/>
      <c r="C8" s="16">
        <f t="shared" ca="1" si="3"/>
        <v>45103</v>
      </c>
      <c r="D8" s="14">
        <v>0.43055555555555558</v>
      </c>
      <c r="E8" s="64">
        <v>0.44791666666666669</v>
      </c>
      <c r="F8" s="33">
        <f>IF(AND(NOT(ISBLANK(D8)),NOT(ISBLANK(E8))),(E8-D8)*24,"")</f>
        <v>0.41666666666666652</v>
      </c>
      <c r="G8" s="15" t="s">
        <v>253</v>
      </c>
      <c r="H8" s="15"/>
      <c r="I8" s="15" t="s">
        <v>21</v>
      </c>
      <c r="J8" s="15"/>
      <c r="K8" s="15" t="s">
        <v>251</v>
      </c>
      <c r="L8" s="28" t="str">
        <f>IF(I8="PG",VLOOKUP(timesheet!K8,pg_tasks!Q$4:R$23,2,),"")</f>
        <v/>
      </c>
      <c r="M8" s="28" t="str">
        <f>IF(I8="PG",VLOOKUP(K8,pg_tasks!Q$4:T$13,3,FALSE),"")</f>
        <v/>
      </c>
      <c r="N8" s="28" t="str">
        <f>IF(I8="PG",VLOOKUP(K8,pg_tasks!Q$4:T$13,3,FALSE),"")</f>
        <v/>
      </c>
      <c r="O8" s="29" t="str">
        <f>IF(I8="PG",VLOOKUP(K8,pg_tasks!Q$4:T$13,4,FALSE),"")</f>
        <v/>
      </c>
      <c r="P8" s="28">
        <f t="shared" si="0"/>
        <v>25</v>
      </c>
      <c r="Q8" s="29" t="str">
        <f t="shared" si="1"/>
        <v>WrH Support FY 22/23_DC</v>
      </c>
      <c r="R8" t="b">
        <f t="shared" si="4"/>
        <v>1</v>
      </c>
      <c r="S8" t="b">
        <f t="shared" si="5"/>
        <v>0</v>
      </c>
      <c r="T8" t="str">
        <f t="shared" si="6"/>
        <v/>
      </c>
      <c r="U8" t="s">
        <v>192</v>
      </c>
      <c r="V8" t="s">
        <v>189</v>
      </c>
      <c r="W8" t="s">
        <v>199</v>
      </c>
      <c r="AC8" t="s">
        <v>151</v>
      </c>
    </row>
    <row r="9" spans="1:29" outlineLevel="1" x14ac:dyDescent="0.25">
      <c r="A9" s="39"/>
      <c r="B9" s="103"/>
      <c r="C9" s="16">
        <f t="shared" ca="1" si="3"/>
        <v>45103</v>
      </c>
      <c r="D9" s="64">
        <v>0.44791666666666669</v>
      </c>
      <c r="E9" s="14">
        <v>0.4548611111111111</v>
      </c>
      <c r="F9" s="33">
        <f>IF(AND(NOT(ISBLANK(D9)),NOT(ISBLANK(E9))),(E9-D9)*24,"")</f>
        <v>0.16666666666666607</v>
      </c>
      <c r="G9" s="15" t="s">
        <v>256</v>
      </c>
      <c r="H9" s="15"/>
      <c r="I9" s="15" t="s">
        <v>21</v>
      </c>
      <c r="J9" s="15"/>
      <c r="K9" s="15" t="s">
        <v>250</v>
      </c>
      <c r="L9" s="28" t="str">
        <f>IF(I9="PG",VLOOKUP(timesheet!K9,pg_tasks!Q$4:R$13,2,),"")</f>
        <v/>
      </c>
      <c r="M9" s="28" t="str">
        <f>IF(I9="PG",VLOOKUP(K9,pg_tasks!Q$4:T$13,3,FALSE),"")</f>
        <v/>
      </c>
      <c r="N9" s="28" t="str">
        <f>IF(I9="PG",VLOOKUP(K9,pg_tasks!Q$4:T$13,3,FALSE),"")</f>
        <v/>
      </c>
      <c r="O9" s="29" t="str">
        <f>IF(I9="PG",VLOOKUP(K9,pg_tasks!Q$4:T$13,4,FALSE),"")</f>
        <v/>
      </c>
      <c r="P9" s="28">
        <f t="shared" si="0"/>
        <v>11</v>
      </c>
      <c r="Q9" s="29" t="str">
        <f t="shared" si="1"/>
        <v>eCarriers</v>
      </c>
      <c r="R9" t="b">
        <f t="shared" si="4"/>
        <v>1</v>
      </c>
      <c r="S9" t="b">
        <f t="shared" si="5"/>
        <v>0</v>
      </c>
      <c r="T9" t="str">
        <f t="shared" si="6"/>
        <v/>
      </c>
      <c r="U9" t="s">
        <v>197</v>
      </c>
      <c r="V9" t="s">
        <v>198</v>
      </c>
      <c r="AC9" t="s">
        <v>152</v>
      </c>
    </row>
    <row r="10" spans="1:29" outlineLevel="1" x14ac:dyDescent="0.25">
      <c r="A10" s="39"/>
      <c r="B10" s="103"/>
      <c r="C10" s="16">
        <f t="shared" ca="1" si="3"/>
        <v>45103</v>
      </c>
      <c r="D10" s="14">
        <v>0.4548611111111111</v>
      </c>
      <c r="E10" s="14">
        <v>0.47569444444444442</v>
      </c>
      <c r="F10" s="33">
        <f t="shared" si="2"/>
        <v>0.49999999999999956</v>
      </c>
      <c r="G10" s="15" t="s">
        <v>267</v>
      </c>
      <c r="H10" s="71"/>
      <c r="I10" s="15" t="s">
        <v>21</v>
      </c>
      <c r="J10" s="15"/>
      <c r="K10" s="15" t="s">
        <v>246</v>
      </c>
      <c r="L10" s="28" t="str">
        <f>IF(I10="PG",VLOOKUP(timesheet!K10,pg_tasks!Q$4:R$13,2,),"")</f>
        <v/>
      </c>
      <c r="M10" s="28" t="str">
        <f>IF(I10="PG",VLOOKUP(K10,pg_tasks!Q$4:T$13,3,FALSE),"")</f>
        <v/>
      </c>
      <c r="N10" s="28" t="str">
        <f>IF(I10="PG",VLOOKUP(K10,pg_tasks!Q$4:T$13,3,FALSE),"")</f>
        <v/>
      </c>
      <c r="O10" s="29" t="str">
        <f>IF(I10="PG",VLOOKUP(K10,pg_tasks!Q$4:T$13,4,FALSE),"")</f>
        <v/>
      </c>
      <c r="P10" s="28">
        <f t="shared" si="0"/>
        <v>38</v>
      </c>
      <c r="Q10" s="29" t="str">
        <f t="shared" si="1"/>
        <v>SME for Decision Automation Platform</v>
      </c>
      <c r="R10" t="b">
        <f t="shared" si="4"/>
        <v>1</v>
      </c>
      <c r="S10" t="b">
        <f t="shared" si="5"/>
        <v>0</v>
      </c>
      <c r="T10" t="str">
        <f t="shared" si="6"/>
        <v/>
      </c>
      <c r="U10" t="s">
        <v>200</v>
      </c>
      <c r="V10" t="s">
        <v>201</v>
      </c>
      <c r="AC10" t="s">
        <v>153</v>
      </c>
    </row>
    <row r="11" spans="1:29" outlineLevel="1" x14ac:dyDescent="0.25">
      <c r="A11" s="39"/>
      <c r="B11" s="103"/>
      <c r="C11" s="16">
        <f t="shared" ca="1" si="3"/>
        <v>45103</v>
      </c>
      <c r="D11" s="14"/>
      <c r="E11" s="14"/>
      <c r="F11" s="33" t="str">
        <f t="shared" ref="F11:F25" si="7">IF(AND(NOT(ISBLANK(D11)),NOT(ISBLANK(E11))),(E11-D11)*24,"")</f>
        <v/>
      </c>
      <c r="G11" s="15"/>
      <c r="H11" s="71"/>
      <c r="I11" s="15" t="s">
        <v>21</v>
      </c>
      <c r="J11" s="15"/>
      <c r="K11" s="15"/>
      <c r="L11" s="28" t="str">
        <f>IF(I11="PG",VLOOKUP(timesheet!K11,pg_tasks!Q$4:R$13,2,),"")</f>
        <v/>
      </c>
      <c r="M11" s="28" t="str">
        <f>IF(I11="PG",VLOOKUP(K11,pg_tasks!Q$4:T$13,3,FALSE),"")</f>
        <v/>
      </c>
      <c r="N11" s="28" t="str">
        <f>IF(I11="PG",VLOOKUP(K11,pg_tasks!Q$4:T$13,3,FALSE),"")</f>
        <v/>
      </c>
      <c r="O11" s="29" t="str">
        <f>IF(I11="PG",VLOOKUP(K11,pg_tasks!Q$4:T$13,4,FALSE),"")</f>
        <v/>
      </c>
      <c r="P11" s="28" t="e">
        <f t="shared" ref="P11:P25" si="8">FIND("||",K11)</f>
        <v>#VALUE!</v>
      </c>
      <c r="Q11" s="29" t="str">
        <f t="shared" ref="Q11:Q25" si="9">IF(K11&lt;&gt;"",LEFT(K11,P11-2),"")</f>
        <v/>
      </c>
      <c r="R11" t="b">
        <f t="shared" si="4"/>
        <v>0</v>
      </c>
      <c r="S11" t="b">
        <f t="shared" si="5"/>
        <v>1</v>
      </c>
      <c r="T11" t="str">
        <f t="shared" si="6"/>
        <v/>
      </c>
    </row>
    <row r="12" spans="1:29" outlineLevel="1" x14ac:dyDescent="0.25">
      <c r="A12" s="39"/>
      <c r="B12" s="103"/>
      <c r="C12" s="16">
        <f t="shared" ca="1" si="3"/>
        <v>45103</v>
      </c>
      <c r="D12" s="14">
        <v>0.47569444444444442</v>
      </c>
      <c r="E12" s="14">
        <v>0.4826388888888889</v>
      </c>
      <c r="F12" s="33">
        <f t="shared" si="7"/>
        <v>0.16666666666666741</v>
      </c>
      <c r="G12" s="15" t="s">
        <v>257</v>
      </c>
      <c r="H12" s="71"/>
      <c r="I12" s="15" t="s">
        <v>21</v>
      </c>
      <c r="J12" s="15"/>
      <c r="K12" s="15" t="s">
        <v>247</v>
      </c>
      <c r="L12" s="28" t="str">
        <f>IF(I12="PG",VLOOKUP(timesheet!K12,pg_tasks!Q$4:R$13,2,),"")</f>
        <v/>
      </c>
      <c r="M12" s="28" t="str">
        <f>IF(I12="PG",VLOOKUP(K12,pg_tasks!Q$4:T$13,3,FALSE),"")</f>
        <v/>
      </c>
      <c r="N12" s="28" t="str">
        <f>IF(I12="PG",VLOOKUP(K12,pg_tasks!Q$4:T$13,3,FALSE),"")</f>
        <v/>
      </c>
      <c r="O12" s="29" t="str">
        <f>IF(I12="PG",VLOOKUP(K12,pg_tasks!Q$4:T$13,4,FALSE),"")</f>
        <v/>
      </c>
      <c r="P12" s="28">
        <f t="shared" si="8"/>
        <v>19</v>
      </c>
      <c r="Q12" s="29" t="str">
        <f t="shared" si="9"/>
        <v>Autopilot Project</v>
      </c>
      <c r="R12" t="b">
        <f t="shared" si="4"/>
        <v>1</v>
      </c>
      <c r="S12" t="b">
        <f t="shared" si="5"/>
        <v>0</v>
      </c>
      <c r="T12" t="str">
        <f t="shared" si="6"/>
        <v/>
      </c>
      <c r="U12" s="12" t="s">
        <v>56</v>
      </c>
      <c r="V12" t="s">
        <v>57</v>
      </c>
    </row>
    <row r="13" spans="1:29" outlineLevel="1" x14ac:dyDescent="0.25">
      <c r="A13" s="39"/>
      <c r="B13" s="103"/>
      <c r="C13" s="16">
        <f t="shared" ca="1" si="3"/>
        <v>45103</v>
      </c>
      <c r="D13" s="14">
        <v>0.4826388888888889</v>
      </c>
      <c r="E13" s="14">
        <v>0.48958333333333331</v>
      </c>
      <c r="F13" s="33">
        <f t="shared" ref="F13:F19" si="10">IF(AND(NOT(ISBLANK(D13)),NOT(ISBLANK(E13))),(E13-D13)*24,"")</f>
        <v>0.16666666666666607</v>
      </c>
      <c r="G13" s="15" t="s">
        <v>260</v>
      </c>
      <c r="H13" s="71"/>
      <c r="I13" s="15" t="s">
        <v>21</v>
      </c>
      <c r="J13" s="15"/>
      <c r="K13" s="15" t="s">
        <v>246</v>
      </c>
      <c r="L13" s="28" t="str">
        <f>IF(I13="PG",VLOOKUP(timesheet!K13,pg_tasks!Q$4:R$13,2,),"")</f>
        <v/>
      </c>
      <c r="M13" s="28" t="str">
        <f>IF(I13="PG",VLOOKUP(K13,pg_tasks!Q$4:T$13,3,FALSE),"")</f>
        <v/>
      </c>
      <c r="N13" s="28" t="str">
        <f>IF(I13="PG",VLOOKUP(K13,pg_tasks!Q$4:T$13,3,FALSE),"")</f>
        <v/>
      </c>
      <c r="O13" s="29" t="str">
        <f>IF(I13="PG",VLOOKUP(K13,pg_tasks!Q$4:T$13,4,FALSE),"")</f>
        <v/>
      </c>
      <c r="P13" s="28">
        <f t="shared" ref="P13:P19" si="11">FIND("||",K13)</f>
        <v>38</v>
      </c>
      <c r="Q13" s="29" t="str">
        <f t="shared" ref="Q13:Q19" si="12">IF(K13&lt;&gt;"",LEFT(K13,P13-2),"")</f>
        <v>SME for Decision Automation Platform</v>
      </c>
      <c r="R13" t="b">
        <f t="shared" si="4"/>
        <v>1</v>
      </c>
      <c r="S13" t="b">
        <f t="shared" si="5"/>
        <v>0</v>
      </c>
      <c r="T13" t="str">
        <f t="shared" si="6"/>
        <v/>
      </c>
      <c r="U13" s="13" t="s">
        <v>140</v>
      </c>
      <c r="V13" s="108">
        <v>0</v>
      </c>
      <c r="W13" s="93" t="e">
        <f t="shared" ref="W13:W45" si="13">V13/V$48</f>
        <v>#DIV/0!</v>
      </c>
    </row>
    <row r="14" spans="1:29" outlineLevel="1" x14ac:dyDescent="0.25">
      <c r="A14" s="39"/>
      <c r="B14" s="103"/>
      <c r="C14" s="16">
        <f t="shared" ca="1" si="3"/>
        <v>45103</v>
      </c>
      <c r="D14" s="14">
        <v>0.48958333333333331</v>
      </c>
      <c r="E14" s="14">
        <v>0.50347222222222221</v>
      </c>
      <c r="F14" s="33">
        <f t="shared" si="10"/>
        <v>0.33333333333333348</v>
      </c>
      <c r="G14" s="15" t="s">
        <v>259</v>
      </c>
      <c r="H14" s="71"/>
      <c r="I14" s="15" t="s">
        <v>21</v>
      </c>
      <c r="J14" s="15"/>
      <c r="K14" s="15" t="s">
        <v>258</v>
      </c>
      <c r="L14" s="28" t="str">
        <f>IF(I14="PG",VLOOKUP(timesheet!K14,pg_tasks!Q$4:R$13,2,),"")</f>
        <v/>
      </c>
      <c r="M14" s="28" t="str">
        <f>IF(I14="PG",VLOOKUP(K14,pg_tasks!Q$4:T$13,3,FALSE),"")</f>
        <v/>
      </c>
      <c r="N14" s="28" t="str">
        <f>IF(I14="PG",VLOOKUP(K14,pg_tasks!Q$4:T$13,3,FALSE),"")</f>
        <v/>
      </c>
      <c r="O14" s="29" t="str">
        <f>IF(I14="PG",VLOOKUP(K14,pg_tasks!Q$4:T$13,4,FALSE),"")</f>
        <v/>
      </c>
      <c r="P14" s="28">
        <f t="shared" si="11"/>
        <v>38</v>
      </c>
      <c r="Q14" s="29" t="str">
        <f t="shared" si="12"/>
        <v>SME for Decision Automation Platform</v>
      </c>
      <c r="R14" t="b">
        <f t="shared" si="4"/>
        <v>1</v>
      </c>
      <c r="S14" t="b">
        <f t="shared" si="5"/>
        <v>0</v>
      </c>
      <c r="T14" t="str">
        <f t="shared" si="6"/>
        <v/>
      </c>
      <c r="U14" s="13" t="s">
        <v>141</v>
      </c>
      <c r="V14" s="108"/>
      <c r="W14" s="93" t="e">
        <f t="shared" si="13"/>
        <v>#DIV/0!</v>
      </c>
    </row>
    <row r="15" spans="1:29" outlineLevel="1" x14ac:dyDescent="0.25">
      <c r="A15" s="39"/>
      <c r="B15" s="103"/>
      <c r="C15" s="16">
        <f t="shared" ca="1" si="3"/>
        <v>45103</v>
      </c>
      <c r="D15" s="14">
        <v>0.50347222222222221</v>
      </c>
      <c r="E15" s="14">
        <v>0.52430555555555558</v>
      </c>
      <c r="F15" s="33">
        <f t="shared" si="10"/>
        <v>0.50000000000000089</v>
      </c>
      <c r="G15" s="15" t="s">
        <v>261</v>
      </c>
      <c r="H15" s="71"/>
      <c r="I15" s="15" t="s">
        <v>21</v>
      </c>
      <c r="J15" s="15"/>
      <c r="K15" s="15" t="s">
        <v>250</v>
      </c>
      <c r="L15" s="28" t="str">
        <f>IF(I15="PG",VLOOKUP(timesheet!K15,pg_tasks!Q$4:R$13,2,),"")</f>
        <v/>
      </c>
      <c r="M15" s="28" t="str">
        <f>IF(I15="PG",VLOOKUP(K15,pg_tasks!Q$4:T$13,3,FALSE),"")</f>
        <v/>
      </c>
      <c r="N15" s="28" t="str">
        <f>IF(I15="PG",VLOOKUP(K15,pg_tasks!Q$4:T$13,3,FALSE),"")</f>
        <v/>
      </c>
      <c r="O15" s="29" t="str">
        <f>IF(I15="PG",VLOOKUP(K15,pg_tasks!Q$4:T$13,4,FALSE),"")</f>
        <v/>
      </c>
      <c r="P15" s="28">
        <f t="shared" si="11"/>
        <v>11</v>
      </c>
      <c r="Q15" s="29" t="str">
        <f t="shared" si="12"/>
        <v>eCarriers</v>
      </c>
      <c r="R15" t="b">
        <f t="shared" si="4"/>
        <v>1</v>
      </c>
      <c r="S15" t="b">
        <f t="shared" si="5"/>
        <v>0</v>
      </c>
      <c r="T15" t="str">
        <f t="shared" si="6"/>
        <v/>
      </c>
      <c r="U15" s="13" t="s">
        <v>210</v>
      </c>
      <c r="V15" s="108">
        <v>1.0833333333333321</v>
      </c>
      <c r="W15" s="93" t="e">
        <f t="shared" si="13"/>
        <v>#DIV/0!</v>
      </c>
    </row>
    <row r="16" spans="1:29" outlineLevel="1" x14ac:dyDescent="0.25">
      <c r="A16" s="39"/>
      <c r="B16" s="103"/>
      <c r="C16" s="16">
        <f t="shared" ca="1" si="3"/>
        <v>45103</v>
      </c>
      <c r="D16" s="14"/>
      <c r="E16" s="14"/>
      <c r="F16" s="33" t="str">
        <f t="shared" si="10"/>
        <v/>
      </c>
      <c r="G16" s="15"/>
      <c r="H16" s="71"/>
      <c r="I16" s="15" t="s">
        <v>21</v>
      </c>
      <c r="J16" s="15"/>
      <c r="K16" s="15"/>
      <c r="L16" s="28" t="str">
        <f>IF(I16="PG",VLOOKUP(timesheet!K16,pg_tasks!Q$4:R$13,2,),"")</f>
        <v/>
      </c>
      <c r="M16" s="28" t="str">
        <f>IF(I16="PG",VLOOKUP(K16,pg_tasks!Q$4:T$13,3,FALSE),"")</f>
        <v/>
      </c>
      <c r="N16" s="28" t="str">
        <f>IF(I16="PG",VLOOKUP(K16,pg_tasks!Q$4:T$13,3,FALSE),"")</f>
        <v/>
      </c>
      <c r="O16" s="29" t="str">
        <f>IF(I16="PG",VLOOKUP(K16,pg_tasks!Q$4:T$13,4,FALSE),"")</f>
        <v/>
      </c>
      <c r="P16" s="28" t="e">
        <f t="shared" si="11"/>
        <v>#VALUE!</v>
      </c>
      <c r="Q16" s="29" t="str">
        <f t="shared" si="12"/>
        <v/>
      </c>
      <c r="R16" t="b">
        <f t="shared" si="4"/>
        <v>0</v>
      </c>
      <c r="S16" t="b">
        <f t="shared" si="5"/>
        <v>1</v>
      </c>
      <c r="T16" t="str">
        <f t="shared" si="6"/>
        <v/>
      </c>
      <c r="U16" s="13" t="s">
        <v>195</v>
      </c>
      <c r="V16" s="108">
        <v>14.75</v>
      </c>
      <c r="W16" s="93" t="e">
        <f t="shared" si="13"/>
        <v>#DIV/0!</v>
      </c>
    </row>
    <row r="17" spans="1:29" outlineLevel="1" x14ac:dyDescent="0.25">
      <c r="A17" s="39"/>
      <c r="B17" s="103"/>
      <c r="C17" s="16">
        <f t="shared" ca="1" si="3"/>
        <v>45103</v>
      </c>
      <c r="D17" s="14">
        <v>0.57638888888888895</v>
      </c>
      <c r="E17" s="14">
        <v>0.59375</v>
      </c>
      <c r="F17" s="33">
        <f t="shared" si="10"/>
        <v>0.41666666666666519</v>
      </c>
      <c r="G17" s="15" t="s">
        <v>261</v>
      </c>
      <c r="H17" s="71"/>
      <c r="I17" s="15" t="s">
        <v>21</v>
      </c>
      <c r="J17" s="15"/>
      <c r="K17" s="15" t="s">
        <v>250</v>
      </c>
      <c r="L17" s="28" t="str">
        <f>IF(I17="PG",VLOOKUP(timesheet!K17,pg_tasks!Q$4:R$13,2,),"")</f>
        <v/>
      </c>
      <c r="M17" s="28" t="str">
        <f>IF(I17="PG",VLOOKUP(K17,pg_tasks!Q$4:T$13,3,FALSE),"")</f>
        <v/>
      </c>
      <c r="N17" s="28" t="str">
        <f>IF(I17="PG",VLOOKUP(K17,pg_tasks!Q$4:T$13,3,FALSE),"")</f>
        <v/>
      </c>
      <c r="O17" s="29" t="str">
        <f>IF(I17="PG",VLOOKUP(K17,pg_tasks!Q$4:T$13,4,FALSE),"")</f>
        <v/>
      </c>
      <c r="P17" s="28">
        <f t="shared" si="11"/>
        <v>11</v>
      </c>
      <c r="Q17" s="29" t="str">
        <f t="shared" si="12"/>
        <v>eCarriers</v>
      </c>
      <c r="R17" t="b">
        <f t="shared" si="4"/>
        <v>1</v>
      </c>
      <c r="S17" t="b">
        <f t="shared" si="5"/>
        <v>0</v>
      </c>
      <c r="T17" t="str">
        <f t="shared" si="6"/>
        <v/>
      </c>
      <c r="U17" s="13" t="s">
        <v>232</v>
      </c>
      <c r="V17" s="108">
        <v>0.58333333333333393</v>
      </c>
      <c r="W17" s="93" t="e">
        <f t="shared" si="13"/>
        <v>#DIV/0!</v>
      </c>
    </row>
    <row r="18" spans="1:29" outlineLevel="1" x14ac:dyDescent="0.25">
      <c r="A18" s="39"/>
      <c r="B18" s="103"/>
      <c r="C18" s="16">
        <f t="shared" ca="1" si="3"/>
        <v>45103</v>
      </c>
      <c r="D18" s="14">
        <v>0.59375</v>
      </c>
      <c r="E18" s="14">
        <v>0.60416666666666663</v>
      </c>
      <c r="F18" s="33">
        <f t="shared" si="10"/>
        <v>0.24999999999999911</v>
      </c>
      <c r="G18" s="15" t="s">
        <v>265</v>
      </c>
      <c r="H18" s="71"/>
      <c r="I18" s="15" t="s">
        <v>21</v>
      </c>
      <c r="J18" s="15"/>
      <c r="K18" s="15" t="s">
        <v>246</v>
      </c>
      <c r="L18" s="28" t="str">
        <f>IF(I18="PG",VLOOKUP(timesheet!K18,pg_tasks!Q$4:R$13,2,),"")</f>
        <v/>
      </c>
      <c r="M18" s="28" t="str">
        <f>IF(I18="PG",VLOOKUP(K18,pg_tasks!Q$4:T$13,3,FALSE),"")</f>
        <v/>
      </c>
      <c r="N18" s="28" t="str">
        <f>IF(I18="PG",VLOOKUP(K18,pg_tasks!Q$4:T$13,3,FALSE),"")</f>
        <v/>
      </c>
      <c r="O18" s="29" t="str">
        <f>IF(I18="PG",VLOOKUP(K18,pg_tasks!Q$4:T$13,4,FALSE),"")</f>
        <v/>
      </c>
      <c r="P18" s="28">
        <f t="shared" si="11"/>
        <v>38</v>
      </c>
      <c r="Q18" s="29" t="str">
        <f t="shared" si="12"/>
        <v>SME for Decision Automation Platform</v>
      </c>
      <c r="R18" t="b">
        <f t="shared" si="4"/>
        <v>1</v>
      </c>
      <c r="S18" t="b">
        <f t="shared" si="5"/>
        <v>0</v>
      </c>
      <c r="T18" t="str">
        <f t="shared" si="6"/>
        <v/>
      </c>
      <c r="U18" s="109">
        <v>45103</v>
      </c>
      <c r="V18" s="108">
        <v>0.58333333333333393</v>
      </c>
      <c r="W18" s="93" t="e">
        <f t="shared" si="13"/>
        <v>#DIV/0!</v>
      </c>
      <c r="Y18">
        <f>14.7-GETPIVOTDATA("Duration, hours",$U$12,"SULU Task Group","eCarriers")</f>
        <v>-5.0000000000000711E-2</v>
      </c>
    </row>
    <row r="19" spans="1:29" outlineLevel="1" x14ac:dyDescent="0.25">
      <c r="A19" s="39"/>
      <c r="B19" s="103"/>
      <c r="C19" s="16">
        <f t="shared" ca="1" si="3"/>
        <v>45103</v>
      </c>
      <c r="D19" s="14">
        <v>0.60416666666666663</v>
      </c>
      <c r="E19" s="14">
        <v>0.62847222222222221</v>
      </c>
      <c r="F19" s="33">
        <f t="shared" si="10"/>
        <v>0.58333333333333393</v>
      </c>
      <c r="G19" s="15" t="s">
        <v>262</v>
      </c>
      <c r="H19" s="71"/>
      <c r="I19" s="15" t="s">
        <v>21</v>
      </c>
      <c r="J19" s="15"/>
      <c r="K19" s="15" t="s">
        <v>264</v>
      </c>
      <c r="L19" s="28" t="str">
        <f>IF(I19="PG",VLOOKUP(timesheet!K19,pg_tasks!Q$4:R$13,2,),"")</f>
        <v/>
      </c>
      <c r="M19" s="28" t="str">
        <f>IF(I19="PG",VLOOKUP(K19,pg_tasks!Q$4:T$13,3,FALSE),"")</f>
        <v/>
      </c>
      <c r="N19" s="28" t="str">
        <f>IF(I19="PG",VLOOKUP(K19,pg_tasks!Q$4:T$13,3,FALSE),"")</f>
        <v/>
      </c>
      <c r="O19" s="29" t="str">
        <f>IF(I19="PG",VLOOKUP(K19,pg_tasks!Q$4:T$13,4,FALSE),"")</f>
        <v/>
      </c>
      <c r="P19" s="28">
        <f t="shared" si="11"/>
        <v>34</v>
      </c>
      <c r="Q19" s="29" t="str">
        <f t="shared" si="12"/>
        <v>P&amp;G MOSS Warehousing Development</v>
      </c>
      <c r="R19" t="b">
        <f t="shared" si="4"/>
        <v>1</v>
      </c>
      <c r="S19" t="b">
        <f t="shared" si="5"/>
        <v>0</v>
      </c>
      <c r="T19" t="str">
        <f t="shared" si="6"/>
        <v/>
      </c>
      <c r="U19" s="109">
        <v>45109</v>
      </c>
      <c r="V19" s="108">
        <v>0</v>
      </c>
      <c r="W19" s="93" t="e">
        <f t="shared" si="13"/>
        <v>#DIV/0!</v>
      </c>
    </row>
    <row r="20" spans="1:29" outlineLevel="1" x14ac:dyDescent="0.25">
      <c r="A20" s="39"/>
      <c r="B20" s="103"/>
      <c r="C20" s="16">
        <f t="shared" ca="1" si="3"/>
        <v>45103</v>
      </c>
      <c r="D20" s="14">
        <v>0.62847222222222221</v>
      </c>
      <c r="E20" s="14">
        <v>0.68055555555555547</v>
      </c>
      <c r="F20" s="33">
        <f t="shared" si="7"/>
        <v>1.2499999999999982</v>
      </c>
      <c r="G20" s="15" t="s">
        <v>265</v>
      </c>
      <c r="H20" s="71"/>
      <c r="I20" s="15" t="s">
        <v>21</v>
      </c>
      <c r="J20" s="15"/>
      <c r="K20" s="15" t="s">
        <v>246</v>
      </c>
      <c r="L20" s="28" t="str">
        <f>IF(I20="PG",VLOOKUP(timesheet!K20,pg_tasks!Q$4:R$13,2,),"")</f>
        <v/>
      </c>
      <c r="M20" s="28" t="str">
        <f>IF(I20="PG",VLOOKUP(K20,pg_tasks!Q$4:T$13,3,FALSE),"")</f>
        <v/>
      </c>
      <c r="N20" s="28" t="str">
        <f>IF(I20="PG",VLOOKUP(K20,pg_tasks!Q$4:T$13,3,FALSE),"")</f>
        <v/>
      </c>
      <c r="O20" s="29" t="str">
        <f>IF(I20="PG",VLOOKUP(K20,pg_tasks!Q$4:T$13,4,FALSE),"")</f>
        <v/>
      </c>
      <c r="P20" s="28">
        <f t="shared" si="8"/>
        <v>38</v>
      </c>
      <c r="Q20" s="29" t="str">
        <f t="shared" si="9"/>
        <v>SME for Decision Automation Platform</v>
      </c>
      <c r="R20" t="b">
        <f t="shared" si="4"/>
        <v>1</v>
      </c>
      <c r="S20" t="b">
        <f t="shared" si="5"/>
        <v>0</v>
      </c>
      <c r="T20" t="str">
        <f t="shared" si="6"/>
        <v/>
      </c>
      <c r="U20" s="13" t="s">
        <v>215</v>
      </c>
      <c r="V20" s="108">
        <v>3.3333333333333361</v>
      </c>
      <c r="W20" s="93" t="e">
        <f t="shared" si="13"/>
        <v>#DIV/0!</v>
      </c>
    </row>
    <row r="21" spans="1:29" outlineLevel="1" x14ac:dyDescent="0.25">
      <c r="A21" s="39"/>
      <c r="B21" s="103"/>
      <c r="C21" s="16">
        <f t="shared" ca="1" si="3"/>
        <v>45103</v>
      </c>
      <c r="D21" s="14">
        <v>0.68055555555555547</v>
      </c>
      <c r="E21" s="14">
        <v>0.6875</v>
      </c>
      <c r="F21" s="33">
        <f t="shared" si="7"/>
        <v>0.16666666666666874</v>
      </c>
      <c r="G21" s="15" t="s">
        <v>266</v>
      </c>
      <c r="H21" s="71"/>
      <c r="I21" s="15" t="s">
        <v>21</v>
      </c>
      <c r="J21" s="15"/>
      <c r="K21" s="15" t="s">
        <v>250</v>
      </c>
      <c r="L21" s="28" t="str">
        <f>IF(I21="PG",VLOOKUP(timesheet!K21,pg_tasks!Q$4:R$13,2,),"")</f>
        <v/>
      </c>
      <c r="M21" s="28" t="str">
        <f>IF(I21="PG",VLOOKUP(K21,pg_tasks!Q$4:T$13,3,FALSE),"")</f>
        <v/>
      </c>
      <c r="N21" s="28" t="str">
        <f>IF(I21="PG",VLOOKUP(K21,pg_tasks!Q$4:T$13,3,FALSE),"")</f>
        <v/>
      </c>
      <c r="O21" s="29" t="str">
        <f>IF(I21="PG",VLOOKUP(K21,pg_tasks!Q$4:T$13,4,FALSE),"")</f>
        <v/>
      </c>
      <c r="P21" s="28">
        <f t="shared" si="8"/>
        <v>11</v>
      </c>
      <c r="Q21" s="29" t="str">
        <f t="shared" si="9"/>
        <v>eCarriers</v>
      </c>
      <c r="R21" t="b">
        <f t="shared" si="4"/>
        <v>1</v>
      </c>
      <c r="S21" t="b">
        <f t="shared" si="5"/>
        <v>0</v>
      </c>
      <c r="T21" t="str">
        <f t="shared" si="6"/>
        <v/>
      </c>
      <c r="U21" s="109">
        <v>45103</v>
      </c>
      <c r="V21" s="108">
        <v>0.83333333333333437</v>
      </c>
      <c r="W21" s="93" t="e">
        <f t="shared" si="13"/>
        <v>#DIV/0!</v>
      </c>
    </row>
    <row r="22" spans="1:29" outlineLevel="1" x14ac:dyDescent="0.25">
      <c r="A22" s="39"/>
      <c r="B22" s="103"/>
      <c r="C22" s="16">
        <f t="shared" ca="1" si="3"/>
        <v>45103</v>
      </c>
      <c r="D22" s="14">
        <v>0.6875</v>
      </c>
      <c r="E22" s="14">
        <v>0.71875</v>
      </c>
      <c r="F22" s="33">
        <f t="shared" ref="F22" si="14">IF(AND(NOT(ISBLANK(D22)),NOT(ISBLANK(E22))),(E22-D22)*24,"")</f>
        <v>0.75</v>
      </c>
      <c r="G22" s="15" t="s">
        <v>263</v>
      </c>
      <c r="H22" s="71"/>
      <c r="I22" s="15" t="s">
        <v>21</v>
      </c>
      <c r="J22" s="15"/>
      <c r="K22" s="15" t="s">
        <v>250</v>
      </c>
      <c r="L22" s="28" t="str">
        <f>IF(I22="PG",VLOOKUP(timesheet!K22,pg_tasks!Q$4:R$13,2,),"")</f>
        <v/>
      </c>
      <c r="M22" s="28" t="str">
        <f>IF(I22="PG",VLOOKUP(K22,pg_tasks!Q$4:T$13,3,FALSE),"")</f>
        <v/>
      </c>
      <c r="N22" s="28" t="str">
        <f>IF(I22="PG",VLOOKUP(K22,pg_tasks!Q$4:T$13,3,FALSE),"")</f>
        <v/>
      </c>
      <c r="O22" s="29" t="str">
        <f>IF(I22="PG",VLOOKUP(K22,pg_tasks!Q$4:T$13,4,FALSE),"")</f>
        <v/>
      </c>
      <c r="P22" s="28">
        <f t="shared" si="8"/>
        <v>11</v>
      </c>
      <c r="Q22" s="29" t="str">
        <f t="shared" si="9"/>
        <v>eCarriers</v>
      </c>
      <c r="R22" t="b">
        <f t="shared" si="4"/>
        <v>1</v>
      </c>
      <c r="S22" t="b">
        <f t="shared" si="5"/>
        <v>0</v>
      </c>
      <c r="T22" t="str">
        <f t="shared" si="6"/>
        <v/>
      </c>
      <c r="U22" s="109">
        <v>45104</v>
      </c>
      <c r="V22" s="108">
        <v>0.49999999999999956</v>
      </c>
      <c r="W22" s="93" t="e">
        <f t="shared" si="13"/>
        <v>#DIV/0!</v>
      </c>
    </row>
    <row r="23" spans="1:29" outlineLevel="1" x14ac:dyDescent="0.25">
      <c r="A23" s="39"/>
      <c r="B23" s="103"/>
      <c r="C23" s="16">
        <f t="shared" ca="1" si="3"/>
        <v>45103</v>
      </c>
      <c r="D23" s="14"/>
      <c r="E23" s="14"/>
      <c r="F23" s="33" t="str">
        <f t="shared" si="7"/>
        <v/>
      </c>
      <c r="G23" s="15"/>
      <c r="H23" s="71"/>
      <c r="I23" s="15" t="s">
        <v>21</v>
      </c>
      <c r="J23" s="15"/>
      <c r="K23" s="15"/>
      <c r="L23" s="28" t="str">
        <f>IF(I23="PG",VLOOKUP(timesheet!K23,pg_tasks!Q$4:R$13,2,),"")</f>
        <v/>
      </c>
      <c r="M23" s="28" t="str">
        <f>IF(I23="PG",VLOOKUP(K23,pg_tasks!Q$4:T$13,3,FALSE),"")</f>
        <v/>
      </c>
      <c r="N23" s="28" t="str">
        <f>IF(I23="PG",VLOOKUP(K23,pg_tasks!Q$4:T$13,3,FALSE),"")</f>
        <v/>
      </c>
      <c r="O23" s="29" t="str">
        <f>IF(I23="PG",VLOOKUP(K23,pg_tasks!Q$4:T$13,4,FALSE),"")</f>
        <v/>
      </c>
      <c r="P23" s="28" t="e">
        <f t="shared" si="8"/>
        <v>#VALUE!</v>
      </c>
      <c r="Q23" s="29" t="str">
        <f t="shared" si="9"/>
        <v/>
      </c>
      <c r="R23" t="b">
        <f t="shared" si="4"/>
        <v>0</v>
      </c>
      <c r="S23" t="b">
        <f t="shared" si="5"/>
        <v>1</v>
      </c>
      <c r="T23" t="str">
        <f t="shared" si="6"/>
        <v/>
      </c>
      <c r="U23" s="109">
        <v>45105</v>
      </c>
      <c r="V23" s="108">
        <v>1.0000000000000031</v>
      </c>
      <c r="W23" s="93" t="e">
        <f t="shared" si="13"/>
        <v>#DIV/0!</v>
      </c>
    </row>
    <row r="24" spans="1:29" outlineLevel="1" x14ac:dyDescent="0.25">
      <c r="A24" s="39"/>
      <c r="B24" s="103"/>
      <c r="C24" s="16">
        <f t="shared" ca="1" si="3"/>
        <v>45103</v>
      </c>
      <c r="D24" s="14"/>
      <c r="E24" s="14"/>
      <c r="F24" s="33" t="str">
        <f t="shared" si="7"/>
        <v/>
      </c>
      <c r="G24" s="15"/>
      <c r="H24" s="71"/>
      <c r="I24" s="15" t="s">
        <v>21</v>
      </c>
      <c r="J24" s="15"/>
      <c r="K24" s="15"/>
      <c r="L24" s="28" t="str">
        <f>IF(I24="PG",VLOOKUP(timesheet!K24,pg_tasks!Q$4:R$13,2,),"")</f>
        <v/>
      </c>
      <c r="M24" s="28" t="str">
        <f>IF(I24="PG",VLOOKUP(K24,pg_tasks!Q$4:T$13,3,FALSE),"")</f>
        <v/>
      </c>
      <c r="N24" s="28" t="str">
        <f>IF(I24="PG",VLOOKUP(K24,pg_tasks!Q$4:T$13,3,FALSE),"")</f>
        <v/>
      </c>
      <c r="O24" s="29" t="str">
        <f>IF(I24="PG",VLOOKUP(K24,pg_tasks!Q$4:T$13,4,FALSE),"")</f>
        <v/>
      </c>
      <c r="P24" s="28" t="e">
        <f t="shared" si="8"/>
        <v>#VALUE!</v>
      </c>
      <c r="Q24" s="29" t="str">
        <f t="shared" si="9"/>
        <v/>
      </c>
      <c r="R24" t="b">
        <f t="shared" si="4"/>
        <v>0</v>
      </c>
      <c r="S24" t="b">
        <f t="shared" si="5"/>
        <v>1</v>
      </c>
      <c r="T24" t="str">
        <f t="shared" si="6"/>
        <v/>
      </c>
      <c r="U24" s="109">
        <v>45106</v>
      </c>
      <c r="V24" s="108">
        <v>0.75</v>
      </c>
      <c r="W24" s="93" t="e">
        <f t="shared" si="13"/>
        <v>#DIV/0!</v>
      </c>
    </row>
    <row r="25" spans="1:29" outlineLevel="1" x14ac:dyDescent="0.25">
      <c r="A25" s="39"/>
      <c r="B25" s="103"/>
      <c r="C25" s="16">
        <f t="shared" ca="1" si="3"/>
        <v>45103</v>
      </c>
      <c r="D25" s="14"/>
      <c r="E25" s="14"/>
      <c r="F25" s="33" t="str">
        <f t="shared" si="7"/>
        <v/>
      </c>
      <c r="G25" s="15"/>
      <c r="H25" s="71"/>
      <c r="I25" s="15" t="s">
        <v>21</v>
      </c>
      <c r="J25" s="15"/>
      <c r="K25" s="15"/>
      <c r="L25" s="28" t="str">
        <f>IF(I25="PG",VLOOKUP(timesheet!K25,pg_tasks!Q$4:R$13,2,),"")</f>
        <v/>
      </c>
      <c r="M25" s="28" t="str">
        <f>IF(I25="PG",VLOOKUP(K25,pg_tasks!Q$4:T$13,3,FALSE),"")</f>
        <v/>
      </c>
      <c r="N25" s="28" t="str">
        <f>IF(I25="PG",VLOOKUP(K25,pg_tasks!Q$4:T$13,3,FALSE),"")</f>
        <v/>
      </c>
      <c r="O25" s="29" t="str">
        <f>IF(I25="PG",VLOOKUP(K25,pg_tasks!Q$4:T$13,4,FALSE),"")</f>
        <v/>
      </c>
      <c r="P25" s="28" t="e">
        <f t="shared" si="8"/>
        <v>#VALUE!</v>
      </c>
      <c r="Q25" s="29" t="str">
        <f t="shared" si="9"/>
        <v/>
      </c>
      <c r="R25" t="b">
        <f t="shared" si="4"/>
        <v>0</v>
      </c>
      <c r="S25" t="b">
        <f t="shared" si="5"/>
        <v>1</v>
      </c>
      <c r="T25" t="str">
        <f t="shared" si="6"/>
        <v/>
      </c>
      <c r="U25" s="109">
        <v>45107</v>
      </c>
      <c r="V25" s="108">
        <v>0.24999999999999911</v>
      </c>
      <c r="W25" s="93" t="e">
        <f t="shared" si="13"/>
        <v>#DIV/0!</v>
      </c>
    </row>
    <row r="26" spans="1:29" outlineLevel="1" x14ac:dyDescent="0.25">
      <c r="A26" s="39"/>
      <c r="B26" s="103"/>
      <c r="C26" s="16">
        <f t="shared" ca="1" si="3"/>
        <v>45103</v>
      </c>
      <c r="D26" s="64"/>
      <c r="E26" s="64"/>
      <c r="F26" s="33" t="str">
        <f t="shared" si="2"/>
        <v/>
      </c>
      <c r="G26" s="15"/>
      <c r="H26" s="15"/>
      <c r="I26" s="15" t="s">
        <v>21</v>
      </c>
      <c r="J26" s="15"/>
      <c r="K26" s="15"/>
      <c r="L26" s="28" t="str">
        <f>IF(I26="PG",VLOOKUP(timesheet!K26,pg_tasks!Q$4:R$17,2,),"")</f>
        <v/>
      </c>
      <c r="M26" s="28" t="str">
        <f>IF(I26="PG",VLOOKUP(K26,pg_tasks!Q$4:T$13,3,FALSE),"")</f>
        <v/>
      </c>
      <c r="N26" s="28" t="str">
        <f>IF(I26="PG",VLOOKUP(K26,pg_tasks!Q$4:T$13,3,FALSE),"")</f>
        <v/>
      </c>
      <c r="O26" s="29" t="str">
        <f>IF(I26="PG",VLOOKUP(K26,pg_tasks!Q$4:T$13,4,FALSE),"")</f>
        <v/>
      </c>
      <c r="P26" s="28" t="e">
        <f t="shared" si="0"/>
        <v>#VALUE!</v>
      </c>
      <c r="Q26" s="29" t="str">
        <f t="shared" si="1"/>
        <v/>
      </c>
      <c r="R26" t="b">
        <f t="shared" si="4"/>
        <v>0</v>
      </c>
      <c r="S26" t="b">
        <f t="shared" si="5"/>
        <v>1</v>
      </c>
      <c r="T26" t="str">
        <f t="shared" si="6"/>
        <v/>
      </c>
      <c r="U26" s="109">
        <v>45109</v>
      </c>
      <c r="V26" s="108">
        <v>0</v>
      </c>
      <c r="W26" s="93" t="e">
        <f t="shared" si="13"/>
        <v>#DIV/0!</v>
      </c>
      <c r="AC26" t="s">
        <v>154</v>
      </c>
    </row>
    <row r="27" spans="1:29" outlineLevel="1" x14ac:dyDescent="0.25">
      <c r="A27" s="39"/>
      <c r="B27" s="103"/>
      <c r="C27" s="16">
        <f t="shared" ca="1" si="3"/>
        <v>45103</v>
      </c>
      <c r="D27" s="64"/>
      <c r="E27" s="64"/>
      <c r="F27" s="33" t="str">
        <f t="shared" si="2"/>
        <v/>
      </c>
      <c r="G27" s="15"/>
      <c r="H27" s="15"/>
      <c r="I27" s="15" t="s">
        <v>21</v>
      </c>
      <c r="J27" s="15"/>
      <c r="K27" s="15"/>
      <c r="L27" s="28" t="str">
        <f>IF(I27="PG",VLOOKUP(timesheet!K27,pg_tasks!Q$4:R$13,2,),"")</f>
        <v/>
      </c>
      <c r="M27" s="28" t="str">
        <f>IF(I27="PG",VLOOKUP(K27,pg_tasks!Q$4:T$13,3,FALSE),"")</f>
        <v/>
      </c>
      <c r="N27" s="28" t="str">
        <f>IF(I27="PG",VLOOKUP(K27,pg_tasks!Q$4:T$13,3,FALSE),"")</f>
        <v/>
      </c>
      <c r="O27" s="29" t="str">
        <f>IF(I27="PG",VLOOKUP(K27,pg_tasks!Q$4:T$13,4,FALSE),"")</f>
        <v/>
      </c>
      <c r="P27" s="28" t="e">
        <f t="shared" si="0"/>
        <v>#VALUE!</v>
      </c>
      <c r="Q27" s="29" t="str">
        <f t="shared" si="1"/>
        <v/>
      </c>
      <c r="R27" t="b">
        <f t="shared" si="4"/>
        <v>0</v>
      </c>
      <c r="S27" t="b">
        <f t="shared" si="5"/>
        <v>1</v>
      </c>
      <c r="T27" t="str">
        <f t="shared" si="6"/>
        <v/>
      </c>
      <c r="U27" s="13" t="s">
        <v>173</v>
      </c>
      <c r="V27" s="108">
        <v>7.9999999999999964</v>
      </c>
      <c r="W27" s="93" t="e">
        <f t="shared" si="13"/>
        <v>#DIV/0!</v>
      </c>
      <c r="AC27" t="s">
        <v>155</v>
      </c>
    </row>
    <row r="28" spans="1:29" outlineLevel="1" x14ac:dyDescent="0.25">
      <c r="A28" s="39"/>
      <c r="B28" s="103"/>
      <c r="C28" s="16">
        <f t="shared" ca="1" si="3"/>
        <v>45103</v>
      </c>
      <c r="D28" s="64"/>
      <c r="E28" s="64"/>
      <c r="F28" s="33" t="str">
        <f t="shared" si="2"/>
        <v/>
      </c>
      <c r="G28" s="15"/>
      <c r="H28" s="15"/>
      <c r="I28" s="15" t="s">
        <v>21</v>
      </c>
      <c r="J28" s="15"/>
      <c r="K28" s="15"/>
      <c r="L28" s="28" t="str">
        <f>IF(I28="PG",VLOOKUP(timesheet!K28,pg_tasks!Q$4:R$13,2,),"")</f>
        <v/>
      </c>
      <c r="M28" s="28" t="str">
        <f>IF(I28="PG",VLOOKUP(K28,pg_tasks!Q$4:T$13,3,FALSE),"")</f>
        <v/>
      </c>
      <c r="N28" s="28" t="str">
        <f>IF(I28="PG",VLOOKUP(K28,pg_tasks!Q$4:T$13,3,FALSE),"")</f>
        <v/>
      </c>
      <c r="O28" s="29" t="str">
        <f>IF(I28="PG",VLOOKUP(K28,pg_tasks!Q$4:T$13,4,FALSE),"")</f>
        <v/>
      </c>
      <c r="P28" s="28" t="e">
        <f t="shared" si="0"/>
        <v>#VALUE!</v>
      </c>
      <c r="Q28" s="29" t="str">
        <f t="shared" si="1"/>
        <v/>
      </c>
      <c r="R28" t="b">
        <f t="shared" si="4"/>
        <v>0</v>
      </c>
      <c r="S28" t="b">
        <f t="shared" si="5"/>
        <v>1</v>
      </c>
      <c r="T28" t="str">
        <f t="shared" si="6"/>
        <v/>
      </c>
      <c r="U28" s="109">
        <v>45103</v>
      </c>
      <c r="V28" s="108">
        <v>0.16666666666666741</v>
      </c>
      <c r="W28" s="93" t="e">
        <f t="shared" si="13"/>
        <v>#DIV/0!</v>
      </c>
    </row>
    <row r="29" spans="1:29" outlineLevel="1" x14ac:dyDescent="0.25">
      <c r="A29" s="39"/>
      <c r="B29" s="103"/>
      <c r="C29" s="16">
        <f t="shared" ref="C29:C34" ca="1" si="15">C27</f>
        <v>45103</v>
      </c>
      <c r="D29" s="14"/>
      <c r="E29" s="64"/>
      <c r="F29" s="33" t="str">
        <f t="shared" si="2"/>
        <v/>
      </c>
      <c r="G29" s="71"/>
      <c r="H29" s="15"/>
      <c r="I29" s="15" t="s">
        <v>21</v>
      </c>
      <c r="J29" s="15"/>
      <c r="K29" s="15"/>
      <c r="L29" s="28" t="str">
        <f>IF(I29="PG",VLOOKUP(timesheet!K29,pg_tasks!Q$4:R$13,2,),"")</f>
        <v/>
      </c>
      <c r="M29" s="28" t="str">
        <f>IF(I29="PG",VLOOKUP(K29,pg_tasks!Q$4:T$13,3,FALSE),"")</f>
        <v/>
      </c>
      <c r="N29" s="28" t="str">
        <f>IF(I29="PG",VLOOKUP(K29,pg_tasks!Q$4:T$13,3,FALSE),"")</f>
        <v/>
      </c>
      <c r="O29" s="29" t="str">
        <f>IF(I29="PG",VLOOKUP(K29,pg_tasks!Q$4:T$13,4,FALSE),"")</f>
        <v/>
      </c>
      <c r="P29" s="28" t="e">
        <f t="shared" si="0"/>
        <v>#VALUE!</v>
      </c>
      <c r="Q29" s="29" t="str">
        <f t="shared" si="1"/>
        <v/>
      </c>
      <c r="R29" t="b">
        <f t="shared" si="4"/>
        <v>0</v>
      </c>
      <c r="S29" t="b">
        <f t="shared" si="5"/>
        <v>1</v>
      </c>
      <c r="T29" t="str">
        <f t="shared" si="6"/>
        <v/>
      </c>
      <c r="U29" s="109">
        <v>45104</v>
      </c>
      <c r="V29" s="108">
        <v>1.8333333333333321</v>
      </c>
      <c r="W29" s="93" t="e">
        <f t="shared" si="13"/>
        <v>#DIV/0!</v>
      </c>
    </row>
    <row r="30" spans="1:29" outlineLevel="1" x14ac:dyDescent="0.25">
      <c r="A30" s="39"/>
      <c r="B30" s="106"/>
      <c r="C30" s="16">
        <f t="shared" ca="1" si="15"/>
        <v>45103</v>
      </c>
      <c r="D30" s="43"/>
      <c r="E30" s="67"/>
      <c r="F30" s="80"/>
      <c r="G30" s="81"/>
      <c r="H30" s="42"/>
      <c r="I30" s="15" t="s">
        <v>21</v>
      </c>
      <c r="J30" s="42"/>
      <c r="K30" s="42"/>
      <c r="L30" s="28"/>
      <c r="M30" s="28"/>
      <c r="N30" s="28"/>
      <c r="O30" s="29"/>
      <c r="P30" s="28" t="e">
        <f t="shared" si="0"/>
        <v>#VALUE!</v>
      </c>
      <c r="Q30" s="29" t="str">
        <f t="shared" si="1"/>
        <v/>
      </c>
      <c r="R30" t="b">
        <f t="shared" si="4"/>
        <v>0</v>
      </c>
      <c r="S30" t="b">
        <f t="shared" si="5"/>
        <v>1</v>
      </c>
      <c r="T30" t="str">
        <f t="shared" si="6"/>
        <v/>
      </c>
      <c r="U30" s="109">
        <v>45105</v>
      </c>
      <c r="V30" s="108">
        <v>2.7500000000000009</v>
      </c>
      <c r="W30" s="93" t="e">
        <f t="shared" si="13"/>
        <v>#DIV/0!</v>
      </c>
    </row>
    <row r="31" spans="1:29" outlineLevel="1" x14ac:dyDescent="0.25">
      <c r="A31" s="39"/>
      <c r="B31" s="106"/>
      <c r="C31" s="16">
        <f t="shared" ca="1" si="15"/>
        <v>45103</v>
      </c>
      <c r="D31" s="43"/>
      <c r="E31" s="67"/>
      <c r="F31" s="80"/>
      <c r="G31" s="81"/>
      <c r="H31" s="42"/>
      <c r="I31" s="15" t="s">
        <v>21</v>
      </c>
      <c r="J31" s="42"/>
      <c r="K31" s="42"/>
      <c r="L31" s="28"/>
      <c r="M31" s="28"/>
      <c r="N31" s="28"/>
      <c r="O31" s="29"/>
      <c r="P31" s="28" t="e">
        <f t="shared" si="0"/>
        <v>#VALUE!</v>
      </c>
      <c r="Q31" s="29" t="str">
        <f t="shared" si="1"/>
        <v/>
      </c>
      <c r="R31" t="b">
        <f t="shared" si="4"/>
        <v>0</v>
      </c>
      <c r="S31" t="b">
        <f t="shared" si="5"/>
        <v>1</v>
      </c>
      <c r="T31" t="str">
        <f t="shared" si="6"/>
        <v/>
      </c>
      <c r="U31" s="109">
        <v>45106</v>
      </c>
      <c r="V31" s="108">
        <v>0.83333333333333037</v>
      </c>
      <c r="W31" s="93" t="e">
        <f t="shared" si="13"/>
        <v>#DIV/0!</v>
      </c>
    </row>
    <row r="32" spans="1:29" outlineLevel="1" x14ac:dyDescent="0.25">
      <c r="A32" s="39"/>
      <c r="B32" s="106"/>
      <c r="C32" s="16">
        <f t="shared" ca="1" si="15"/>
        <v>45103</v>
      </c>
      <c r="D32" s="43"/>
      <c r="E32" s="67"/>
      <c r="F32" s="80"/>
      <c r="G32" s="81"/>
      <c r="H32" s="42"/>
      <c r="I32" s="15" t="s">
        <v>21</v>
      </c>
      <c r="J32" s="42"/>
      <c r="K32" s="42"/>
      <c r="L32" s="28"/>
      <c r="M32" s="28"/>
      <c r="N32" s="28"/>
      <c r="O32" s="29"/>
      <c r="P32" s="28" t="e">
        <f t="shared" si="0"/>
        <v>#VALUE!</v>
      </c>
      <c r="Q32" s="29" t="str">
        <f t="shared" si="1"/>
        <v/>
      </c>
      <c r="R32" t="b">
        <f t="shared" si="4"/>
        <v>0</v>
      </c>
      <c r="S32" t="b">
        <f t="shared" si="5"/>
        <v>1</v>
      </c>
      <c r="T32" t="str">
        <f t="shared" si="6"/>
        <v/>
      </c>
      <c r="U32" s="109">
        <v>45107</v>
      </c>
      <c r="V32" s="108">
        <v>2.4166666666666661</v>
      </c>
      <c r="W32" s="93" t="e">
        <f t="shared" si="13"/>
        <v>#DIV/0!</v>
      </c>
    </row>
    <row r="33" spans="1:23" outlineLevel="1" x14ac:dyDescent="0.25">
      <c r="A33" s="39"/>
      <c r="B33" s="106"/>
      <c r="C33" s="16">
        <f t="shared" ca="1" si="15"/>
        <v>45103</v>
      </c>
      <c r="D33" s="43"/>
      <c r="E33" s="67"/>
      <c r="F33" s="80"/>
      <c r="G33" s="81"/>
      <c r="H33" s="42"/>
      <c r="I33" s="15" t="s">
        <v>21</v>
      </c>
      <c r="J33" s="42"/>
      <c r="K33" s="42"/>
      <c r="L33" s="28" t="str">
        <f>IF(I33="PG",VLOOKUP(timesheet!K33,pg_tasks!Q$4:R$13,2,),"")</f>
        <v/>
      </c>
      <c r="M33" s="28" t="str">
        <f>IF(I33="PG",VLOOKUP(K33,pg_tasks!Q$4:T$13,3,FALSE),"")</f>
        <v/>
      </c>
      <c r="N33" s="28" t="str">
        <f>IF(I33="PG",VLOOKUP(K33,pg_tasks!Q$4:T$13,3,FALSE),"")</f>
        <v/>
      </c>
      <c r="O33" s="29" t="str">
        <f>IF(I33="PG",VLOOKUP(K33,pg_tasks!Q$4:T$13,4,FALSE),"")</f>
        <v/>
      </c>
      <c r="P33" s="28" t="e">
        <f t="shared" si="0"/>
        <v>#VALUE!</v>
      </c>
      <c r="Q33" s="29" t="str">
        <f t="shared" si="1"/>
        <v/>
      </c>
      <c r="R33" t="b">
        <f t="shared" si="4"/>
        <v>0</v>
      </c>
      <c r="S33" t="b">
        <f t="shared" si="5"/>
        <v>1</v>
      </c>
      <c r="T33" t="str">
        <f t="shared" si="6"/>
        <v/>
      </c>
      <c r="U33" s="109">
        <v>45109</v>
      </c>
      <c r="V33" s="108">
        <v>0</v>
      </c>
      <c r="W33" s="93" t="e">
        <f t="shared" si="13"/>
        <v>#DIV/0!</v>
      </c>
    </row>
    <row r="34" spans="1:23" ht="15.75" thickBot="1" x14ac:dyDescent="0.3">
      <c r="A34" s="40"/>
      <c r="B34" s="104"/>
      <c r="C34" s="16">
        <f t="shared" ca="1" si="15"/>
        <v>45103</v>
      </c>
      <c r="D34" s="19"/>
      <c r="E34" s="65"/>
      <c r="F34" s="34" t="str">
        <f t="shared" si="2"/>
        <v/>
      </c>
      <c r="G34" s="72"/>
      <c r="H34" s="20"/>
      <c r="I34" s="15" t="s">
        <v>21</v>
      </c>
      <c r="J34" s="20"/>
      <c r="K34" s="20"/>
      <c r="L34" s="30" t="str">
        <f>IF(I34="PG",VLOOKUP(timesheet!K34,pg_tasks!Q$4:R$4,2,),"")</f>
        <v/>
      </c>
      <c r="M34" s="30" t="str">
        <f>IF(I34="PG",VLOOKUP(K34,pg_tasks!Q$4:T$4,3,FALSE),"")</f>
        <v/>
      </c>
      <c r="N34" s="30" t="str">
        <f>IF(I34="PG",VLOOKUP(K34,pg_tasks!Q$4:T$4,3,FALSE),"")</f>
        <v/>
      </c>
      <c r="O34" s="31" t="str">
        <f>IF(I34="PG",VLOOKUP(K34,pg_tasks!Q$4:T$4,4,FALSE),"")</f>
        <v/>
      </c>
      <c r="P34" s="30" t="e">
        <f t="shared" si="0"/>
        <v>#VALUE!</v>
      </c>
      <c r="Q34" s="31" t="str">
        <f t="shared" si="1"/>
        <v/>
      </c>
      <c r="R34" t="b">
        <f t="shared" si="4"/>
        <v>0</v>
      </c>
      <c r="S34" t="b">
        <f t="shared" si="5"/>
        <v>1</v>
      </c>
      <c r="T34" t="str">
        <f t="shared" si="6"/>
        <v/>
      </c>
      <c r="U34" s="13" t="s">
        <v>204</v>
      </c>
      <c r="V34" s="108">
        <v>14.5</v>
      </c>
      <c r="W34" s="93" t="e">
        <f t="shared" si="13"/>
        <v>#DIV/0!</v>
      </c>
    </row>
    <row r="35" spans="1:23" x14ac:dyDescent="0.25">
      <c r="A35" s="38">
        <f ca="1">SUMIF(C:C,C35,F:F)</f>
        <v>9.9166666666666661</v>
      </c>
      <c r="B35" s="101" t="s">
        <v>59</v>
      </c>
      <c r="C35" s="41">
        <f ca="1">C5+1</f>
        <v>45104</v>
      </c>
      <c r="D35" s="62">
        <v>0.38194444444444442</v>
      </c>
      <c r="E35" s="66">
        <v>0.39583333333333331</v>
      </c>
      <c r="F35" s="32">
        <f t="shared" si="2"/>
        <v>0.33333333333333348</v>
      </c>
      <c r="G35" s="18" t="s">
        <v>268</v>
      </c>
      <c r="H35" s="18"/>
      <c r="I35" s="15" t="s">
        <v>21</v>
      </c>
      <c r="J35" s="18"/>
      <c r="K35" s="15" t="s">
        <v>246</v>
      </c>
      <c r="L35" s="26" t="str">
        <f>IF(I35="PG",VLOOKUP(timesheet!#REF!,pg_tasks!Q$4:R$91,2,),"")</f>
        <v/>
      </c>
      <c r="M35" s="26" t="str">
        <f>IF(I35="PG",VLOOKUP(#REF!,pg_tasks!Q$4:T$4,3,FALSE),"")</f>
        <v/>
      </c>
      <c r="N35" s="26" t="str">
        <f>IF(I35="PG",VLOOKUP(#REF!,pg_tasks!Q$4:T$4,3,FALSE),"")</f>
        <v/>
      </c>
      <c r="O35" s="27" t="str">
        <f>IF(I35="PG",VLOOKUP(#REF!,pg_tasks!Q$4:T$4,4,FALSE),"")</f>
        <v/>
      </c>
      <c r="P35" s="28">
        <f t="shared" si="0"/>
        <v>38</v>
      </c>
      <c r="Q35" s="29" t="str">
        <f t="shared" si="1"/>
        <v>SME for Decision Automation Platform</v>
      </c>
      <c r="R35" t="b">
        <f t="shared" si="4"/>
        <v>1</v>
      </c>
      <c r="S35" t="b">
        <f t="shared" si="5"/>
        <v>0</v>
      </c>
      <c r="T35" t="str">
        <f t="shared" si="6"/>
        <v/>
      </c>
      <c r="U35" s="13" t="s">
        <v>164</v>
      </c>
      <c r="V35" s="108">
        <v>0.75</v>
      </c>
      <c r="W35" s="93" t="e">
        <f t="shared" si="13"/>
        <v>#DIV/0!</v>
      </c>
    </row>
    <row r="36" spans="1:23" outlineLevel="1" x14ac:dyDescent="0.25">
      <c r="A36" s="39"/>
      <c r="B36" s="103"/>
      <c r="C36" s="16">
        <f t="shared" ca="1" si="3"/>
        <v>45104</v>
      </c>
      <c r="D36" s="14">
        <v>0.39583333333333331</v>
      </c>
      <c r="E36" s="14">
        <v>0.40625</v>
      </c>
      <c r="F36" s="33">
        <f>IF(AND(NOT(ISBLANK(D36)),NOT(ISBLANK(E36))),(E36-D36)*24,"")</f>
        <v>0.25000000000000044</v>
      </c>
      <c r="G36" s="15" t="s">
        <v>187</v>
      </c>
      <c r="H36" s="15"/>
      <c r="I36" s="15" t="s">
        <v>21</v>
      </c>
      <c r="J36" s="15"/>
      <c r="K36" s="15" t="s">
        <v>254</v>
      </c>
      <c r="L36" s="28" t="str">
        <f>IF(I36="PG",VLOOKUP(timesheet!K35,pg_tasks!Q$4:R$13,2,),"")</f>
        <v/>
      </c>
      <c r="M36" s="28" t="str">
        <f>IF(I36="PG",VLOOKUP(K35,pg_tasks!Q$4:T$13,3,FALSE),"")</f>
        <v/>
      </c>
      <c r="N36" s="28" t="str">
        <f>IF(I36="PG",VLOOKUP(K35,pg_tasks!Q$4:T$13,3,FALSE),"")</f>
        <v/>
      </c>
      <c r="O36" s="29" t="str">
        <f>IF(I36="PG",VLOOKUP(K35,pg_tasks!Q$4:T$13,4,FALSE),"")</f>
        <v/>
      </c>
      <c r="P36" s="28">
        <f t="shared" si="0"/>
        <v>42</v>
      </c>
      <c r="Q36" s="29" t="str">
        <f t="shared" si="1"/>
        <v>P&amp;G MOSS Warehousing Administrative work</v>
      </c>
      <c r="R36" t="b">
        <f t="shared" si="4"/>
        <v>1</v>
      </c>
      <c r="S36" t="b">
        <f t="shared" si="5"/>
        <v>0</v>
      </c>
      <c r="T36" t="str">
        <f t="shared" si="6"/>
        <v/>
      </c>
      <c r="U36" s="13" t="s">
        <v>55</v>
      </c>
      <c r="V36" s="108">
        <v>43</v>
      </c>
      <c r="W36" s="93" t="e">
        <f t="shared" si="13"/>
        <v>#DIV/0!</v>
      </c>
    </row>
    <row r="37" spans="1:23" outlineLevel="1" x14ac:dyDescent="0.25">
      <c r="A37" s="39">
        <f ca="1">(A35/(A$5+A$35+A$65+A$95+A$125+A$155+A$170))*A$1</f>
        <v>957.00694096601069</v>
      </c>
      <c r="B37" s="103"/>
      <c r="C37" s="16">
        <f t="shared" ca="1" si="3"/>
        <v>45104</v>
      </c>
      <c r="D37" s="14"/>
      <c r="E37" s="14"/>
      <c r="F37" s="33" t="str">
        <f>IF(AND(NOT(ISBLANK(D37)),NOT(ISBLANK(E37))),(E37-D37)*24,"")</f>
        <v/>
      </c>
      <c r="G37" s="71"/>
      <c r="H37" s="15"/>
      <c r="I37" s="15" t="s">
        <v>21</v>
      </c>
      <c r="J37" s="15"/>
      <c r="K37" s="15"/>
      <c r="L37" s="28" t="str">
        <f>IF(I37="PG",VLOOKUP(timesheet!K37,pg_tasks!Q$4:R$13,2,),"")</f>
        <v/>
      </c>
      <c r="M37" s="28" t="str">
        <f>IF(I37="PG",VLOOKUP(K37,pg_tasks!Q$4:T$13,3,FALSE),"")</f>
        <v/>
      </c>
      <c r="N37" s="28" t="str">
        <f>IF(I37="PG",VLOOKUP(K37,pg_tasks!Q$4:T$13,3,FALSE),"")</f>
        <v/>
      </c>
      <c r="O37" s="29" t="str">
        <f>IF(I37="PG",VLOOKUP(K37,pg_tasks!Q$4:T$13,4,FALSE),"")</f>
        <v/>
      </c>
      <c r="P37" s="28" t="e">
        <f t="shared" si="0"/>
        <v>#VALUE!</v>
      </c>
      <c r="Q37" s="29" t="str">
        <f t="shared" si="1"/>
        <v/>
      </c>
      <c r="R37" t="b">
        <f t="shared" si="4"/>
        <v>0</v>
      </c>
      <c r="S37" t="b">
        <f t="shared" si="5"/>
        <v>1</v>
      </c>
      <c r="T37" t="str">
        <f t="shared" si="6"/>
        <v/>
      </c>
      <c r="W37" s="93" t="e">
        <f t="shared" si="13"/>
        <v>#DIV/0!</v>
      </c>
    </row>
    <row r="38" spans="1:23" outlineLevel="1" x14ac:dyDescent="0.25">
      <c r="A38" s="39"/>
      <c r="B38" s="103"/>
      <c r="C38" s="16">
        <f t="shared" ca="1" si="3"/>
        <v>45104</v>
      </c>
      <c r="D38" s="14">
        <v>0.41319444444444442</v>
      </c>
      <c r="E38" s="14">
        <v>0.41666666666666669</v>
      </c>
      <c r="F38" s="33">
        <f t="shared" ref="F38:F54" si="16">IF(AND(NOT(ISBLANK(D38)),NOT(ISBLANK(E38))),(E38-D38)*24,"")</f>
        <v>8.333333333333437E-2</v>
      </c>
      <c r="G38" s="71" t="s">
        <v>270</v>
      </c>
      <c r="H38" s="15"/>
      <c r="I38" s="15" t="s">
        <v>21</v>
      </c>
      <c r="J38" s="15"/>
      <c r="K38" s="15" t="s">
        <v>246</v>
      </c>
      <c r="L38" s="28" t="str">
        <f>IF(I38="PG",VLOOKUP(timesheet!K38,pg_tasks!Q$4:R$13,2,),"")</f>
        <v/>
      </c>
      <c r="M38" s="28" t="str">
        <f>IF(I38="PG",VLOOKUP(K38,pg_tasks!Q$4:T$13,3,FALSE),"")</f>
        <v/>
      </c>
      <c r="N38" s="28" t="str">
        <f>IF(I38="PG",VLOOKUP(K38,pg_tasks!Q$4:T$13,3,FALSE),"")</f>
        <v/>
      </c>
      <c r="O38" s="29" t="str">
        <f>IF(I38="PG",VLOOKUP(K38,pg_tasks!Q$4:T$13,4,FALSE),"")</f>
        <v/>
      </c>
      <c r="P38" s="28">
        <f t="shared" ref="P38:P54" si="17">FIND("||",K38)</f>
        <v>38</v>
      </c>
      <c r="Q38" s="29" t="str">
        <f t="shared" ref="Q38:Q54" si="18">IF(K38&lt;&gt;"",LEFT(K38,P38-2),"")</f>
        <v>SME for Decision Automation Platform</v>
      </c>
      <c r="R38" t="b">
        <f t="shared" si="4"/>
        <v>1</v>
      </c>
      <c r="S38" t="b">
        <f t="shared" si="5"/>
        <v>0</v>
      </c>
      <c r="T38" t="str">
        <f t="shared" si="6"/>
        <v/>
      </c>
      <c r="W38" s="93" t="e">
        <f t="shared" si="13"/>
        <v>#DIV/0!</v>
      </c>
    </row>
    <row r="39" spans="1:23" outlineLevel="1" x14ac:dyDescent="0.25">
      <c r="A39" s="39"/>
      <c r="B39" s="103"/>
      <c r="C39" s="16">
        <f t="shared" ca="1" si="3"/>
        <v>45104</v>
      </c>
      <c r="D39" s="14">
        <v>0.41666666666666669</v>
      </c>
      <c r="E39" s="14">
        <v>0.42708333333333331</v>
      </c>
      <c r="F39" s="33">
        <f t="shared" si="16"/>
        <v>0.24999999999999911</v>
      </c>
      <c r="G39" s="71" t="s">
        <v>255</v>
      </c>
      <c r="H39" s="15"/>
      <c r="I39" s="15" t="s">
        <v>21</v>
      </c>
      <c r="J39" s="15"/>
      <c r="K39" s="15" t="s">
        <v>254</v>
      </c>
      <c r="L39" s="28" t="str">
        <f>IF(I39="PG",VLOOKUP(timesheet!K39,pg_tasks!Q$4:R$13,2,),"")</f>
        <v/>
      </c>
      <c r="M39" s="28" t="str">
        <f>IF(I39="PG",VLOOKUP(K39,pg_tasks!Q$4:T$13,3,FALSE),"")</f>
        <v/>
      </c>
      <c r="N39" s="28" t="str">
        <f>IF(I39="PG",VLOOKUP(K39,pg_tasks!Q$4:T$13,3,FALSE),"")</f>
        <v/>
      </c>
      <c r="O39" s="29" t="str">
        <f>IF(I39="PG",VLOOKUP(K39,pg_tasks!Q$4:T$13,4,FALSE),"")</f>
        <v/>
      </c>
      <c r="P39" s="28">
        <f t="shared" si="17"/>
        <v>42</v>
      </c>
      <c r="Q39" s="29" t="str">
        <f t="shared" si="18"/>
        <v>P&amp;G MOSS Warehousing Administrative work</v>
      </c>
      <c r="R39" t="b">
        <f t="shared" si="4"/>
        <v>1</v>
      </c>
      <c r="S39" t="b">
        <f t="shared" si="5"/>
        <v>0</v>
      </c>
      <c r="T39" t="str">
        <f t="shared" si="6"/>
        <v/>
      </c>
      <c r="W39" s="93" t="e">
        <f t="shared" si="13"/>
        <v>#DIV/0!</v>
      </c>
    </row>
    <row r="40" spans="1:23" outlineLevel="1" x14ac:dyDescent="0.25">
      <c r="A40" s="39"/>
      <c r="B40" s="103"/>
      <c r="C40" s="16">
        <f t="shared" ca="1" si="3"/>
        <v>45104</v>
      </c>
      <c r="D40" s="14">
        <v>0.42708333333333331</v>
      </c>
      <c r="E40" s="14">
        <v>0.43402777777777773</v>
      </c>
      <c r="F40" s="33">
        <f t="shared" si="16"/>
        <v>0.16666666666666607</v>
      </c>
      <c r="G40" s="71" t="s">
        <v>272</v>
      </c>
      <c r="H40" s="15"/>
      <c r="I40" s="15" t="s">
        <v>21</v>
      </c>
      <c r="J40" s="15"/>
      <c r="K40" s="15" t="s">
        <v>246</v>
      </c>
      <c r="L40" s="28" t="str">
        <f>IF(I40="PG",VLOOKUP(timesheet!K40,pg_tasks!Q$4:R$13,2,),"")</f>
        <v/>
      </c>
      <c r="M40" s="28" t="str">
        <f>IF(I40="PG",VLOOKUP(K40,pg_tasks!Q$4:T$13,3,FALSE),"")</f>
        <v/>
      </c>
      <c r="N40" s="28" t="str">
        <f>IF(I40="PG",VLOOKUP(K40,pg_tasks!Q$4:T$13,3,FALSE),"")</f>
        <v/>
      </c>
      <c r="O40" s="29" t="str">
        <f>IF(I40="PG",VLOOKUP(K40,pg_tasks!Q$4:T$13,4,FALSE),"")</f>
        <v/>
      </c>
      <c r="P40" s="28">
        <f t="shared" si="17"/>
        <v>38</v>
      </c>
      <c r="Q40" s="29" t="str">
        <f t="shared" si="18"/>
        <v>SME for Decision Automation Platform</v>
      </c>
      <c r="R40" t="b">
        <f t="shared" si="4"/>
        <v>1</v>
      </c>
      <c r="S40" t="b">
        <f t="shared" si="5"/>
        <v>0</v>
      </c>
      <c r="T40" t="str">
        <f t="shared" si="6"/>
        <v/>
      </c>
      <c r="W40" s="93" t="e">
        <f t="shared" si="13"/>
        <v>#DIV/0!</v>
      </c>
    </row>
    <row r="41" spans="1:23" outlineLevel="1" x14ac:dyDescent="0.25">
      <c r="A41" s="39"/>
      <c r="B41" s="103"/>
      <c r="C41" s="16">
        <f t="shared" ca="1" si="3"/>
        <v>45104</v>
      </c>
      <c r="D41" s="14">
        <v>0.43402777777777773</v>
      </c>
      <c r="E41" s="14">
        <v>0.44097222222222227</v>
      </c>
      <c r="F41" s="33">
        <f t="shared" si="16"/>
        <v>0.16666666666666874</v>
      </c>
      <c r="G41" s="71" t="s">
        <v>271</v>
      </c>
      <c r="H41" s="15"/>
      <c r="I41" s="15" t="s">
        <v>21</v>
      </c>
      <c r="J41" s="15"/>
      <c r="K41" s="15" t="s">
        <v>246</v>
      </c>
      <c r="L41" s="28" t="str">
        <f>IF(I41="PG",VLOOKUP(timesheet!K41,pg_tasks!Q$4:R$13,2,),"")</f>
        <v/>
      </c>
      <c r="M41" s="28" t="str">
        <f>IF(I41="PG",VLOOKUP(K41,pg_tasks!Q$4:T$13,3,FALSE),"")</f>
        <v/>
      </c>
      <c r="N41" s="28" t="str">
        <f>IF(I41="PG",VLOOKUP(K41,pg_tasks!Q$4:T$13,3,FALSE),"")</f>
        <v/>
      </c>
      <c r="O41" s="29" t="str">
        <f>IF(I41="PG",VLOOKUP(K41,pg_tasks!Q$4:T$13,4,FALSE),"")</f>
        <v/>
      </c>
      <c r="P41" s="28">
        <f t="shared" si="17"/>
        <v>38</v>
      </c>
      <c r="Q41" s="29" t="str">
        <f t="shared" si="18"/>
        <v>SME for Decision Automation Platform</v>
      </c>
      <c r="R41" t="b">
        <f t="shared" si="4"/>
        <v>1</v>
      </c>
      <c r="S41" t="b">
        <f t="shared" si="5"/>
        <v>0</v>
      </c>
      <c r="T41" t="str">
        <f t="shared" si="6"/>
        <v/>
      </c>
      <c r="W41" s="93" t="e">
        <f t="shared" si="13"/>
        <v>#DIV/0!</v>
      </c>
    </row>
    <row r="42" spans="1:23" outlineLevel="1" x14ac:dyDescent="0.25">
      <c r="A42" s="39"/>
      <c r="B42" s="103"/>
      <c r="C42" s="16">
        <f t="shared" ca="1" si="3"/>
        <v>45104</v>
      </c>
      <c r="D42" s="14">
        <v>0.44097222222222227</v>
      </c>
      <c r="E42" s="14">
        <v>0.4826388888888889</v>
      </c>
      <c r="F42" s="33">
        <f t="shared" si="16"/>
        <v>0.99999999999999911</v>
      </c>
      <c r="G42" s="71" t="s">
        <v>273</v>
      </c>
      <c r="H42" s="15"/>
      <c r="I42" s="15" t="s">
        <v>21</v>
      </c>
      <c r="J42" s="15"/>
      <c r="K42" s="15" t="s">
        <v>246</v>
      </c>
      <c r="L42" s="28" t="str">
        <f>IF(I42="PG",VLOOKUP(timesheet!K42,pg_tasks!Q$4:R$13,2,),"")</f>
        <v/>
      </c>
      <c r="M42" s="28" t="str">
        <f>IF(I42="PG",VLOOKUP(K42,pg_tasks!Q$4:T$13,3,FALSE),"")</f>
        <v/>
      </c>
      <c r="N42" s="28" t="str">
        <f>IF(I42="PG",VLOOKUP(K42,pg_tasks!Q$4:T$13,3,FALSE),"")</f>
        <v/>
      </c>
      <c r="O42" s="29" t="str">
        <f>IF(I42="PG",VLOOKUP(K42,pg_tasks!Q$4:T$13,4,FALSE),"")</f>
        <v/>
      </c>
      <c r="P42" s="28">
        <f t="shared" si="17"/>
        <v>38</v>
      </c>
      <c r="Q42" s="29" t="str">
        <f t="shared" si="18"/>
        <v>SME for Decision Automation Platform</v>
      </c>
      <c r="R42" t="b">
        <f t="shared" si="4"/>
        <v>1</v>
      </c>
      <c r="S42" t="b">
        <f t="shared" si="5"/>
        <v>0</v>
      </c>
      <c r="T42" t="str">
        <f t="shared" si="6"/>
        <v/>
      </c>
      <c r="W42" s="93" t="e">
        <f t="shared" si="13"/>
        <v>#DIV/0!</v>
      </c>
    </row>
    <row r="43" spans="1:23" outlineLevel="1" x14ac:dyDescent="0.25">
      <c r="A43" s="39"/>
      <c r="B43" s="103"/>
      <c r="C43" s="16">
        <f t="shared" ca="1" si="3"/>
        <v>45104</v>
      </c>
      <c r="D43" s="14">
        <v>0.4826388888888889</v>
      </c>
      <c r="E43" s="14">
        <v>0.48958333333333331</v>
      </c>
      <c r="F43" s="33">
        <f t="shared" si="16"/>
        <v>0.16666666666666607</v>
      </c>
      <c r="G43" s="71" t="s">
        <v>293</v>
      </c>
      <c r="H43" s="15"/>
      <c r="I43" s="15" t="s">
        <v>21</v>
      </c>
      <c r="J43" s="15"/>
      <c r="K43" s="15" t="s">
        <v>250</v>
      </c>
      <c r="L43" s="28" t="str">
        <f>IF(I43="PG",VLOOKUP(timesheet!K43,pg_tasks!Q$4:R$13,2,),"")</f>
        <v/>
      </c>
      <c r="M43" s="28" t="str">
        <f>IF(I43="PG",VLOOKUP(K43,pg_tasks!Q$4:T$13,3,FALSE),"")</f>
        <v/>
      </c>
      <c r="N43" s="28" t="str">
        <f>IF(I43="PG",VLOOKUP(K43,pg_tasks!Q$4:T$13,3,FALSE),"")</f>
        <v/>
      </c>
      <c r="O43" s="29" t="str">
        <f>IF(I43="PG",VLOOKUP(K43,pg_tasks!Q$4:T$13,4,FALSE),"")</f>
        <v/>
      </c>
      <c r="P43" s="28">
        <f t="shared" si="17"/>
        <v>11</v>
      </c>
      <c r="Q43" s="29" t="str">
        <f t="shared" si="18"/>
        <v>eCarriers</v>
      </c>
      <c r="R43" t="b">
        <f t="shared" si="4"/>
        <v>1</v>
      </c>
      <c r="S43" t="b">
        <f t="shared" si="5"/>
        <v>0</v>
      </c>
      <c r="T43" t="str">
        <f t="shared" si="6"/>
        <v/>
      </c>
      <c r="W43" s="93" t="e">
        <f t="shared" si="13"/>
        <v>#DIV/0!</v>
      </c>
    </row>
    <row r="44" spans="1:23" outlineLevel="1" x14ac:dyDescent="0.25">
      <c r="A44" s="39"/>
      <c r="B44" s="103"/>
      <c r="C44" s="16">
        <f t="shared" ca="1" si="3"/>
        <v>45104</v>
      </c>
      <c r="D44" s="14">
        <v>0.48958333333333331</v>
      </c>
      <c r="E44" s="14">
        <v>0.50347222222222221</v>
      </c>
      <c r="F44" s="33">
        <f t="shared" si="16"/>
        <v>0.33333333333333348</v>
      </c>
      <c r="G44" s="71" t="s">
        <v>259</v>
      </c>
      <c r="H44" s="15"/>
      <c r="I44" s="15" t="s">
        <v>21</v>
      </c>
      <c r="J44" s="15"/>
      <c r="K44" s="15" t="s">
        <v>258</v>
      </c>
      <c r="L44" s="28" t="str">
        <f>IF(I44="PG",VLOOKUP(timesheet!K44,pg_tasks!Q$4:R$13,2,),"")</f>
        <v/>
      </c>
      <c r="M44" s="28" t="str">
        <f>IF(I44="PG",VLOOKUP(K44,pg_tasks!Q$4:T$13,3,FALSE),"")</f>
        <v/>
      </c>
      <c r="N44" s="28" t="str">
        <f>IF(I44="PG",VLOOKUP(K44,pg_tasks!Q$4:T$13,3,FALSE),"")</f>
        <v/>
      </c>
      <c r="O44" s="29" t="str">
        <f>IF(I44="PG",VLOOKUP(K44,pg_tasks!Q$4:T$13,4,FALSE),"")</f>
        <v/>
      </c>
      <c r="P44" s="28">
        <f t="shared" si="17"/>
        <v>38</v>
      </c>
      <c r="Q44" s="29" t="str">
        <f t="shared" si="18"/>
        <v>SME for Decision Automation Platform</v>
      </c>
      <c r="R44" t="b">
        <f t="shared" si="4"/>
        <v>1</v>
      </c>
      <c r="S44" t="b">
        <f t="shared" si="5"/>
        <v>0</v>
      </c>
      <c r="T44" t="str">
        <f t="shared" si="6"/>
        <v/>
      </c>
      <c r="W44" s="93" t="e">
        <f t="shared" si="13"/>
        <v>#DIV/0!</v>
      </c>
    </row>
    <row r="45" spans="1:23" outlineLevel="1" x14ac:dyDescent="0.25">
      <c r="A45" s="39"/>
      <c r="B45" s="103"/>
      <c r="C45" s="16">
        <f t="shared" ca="1" si="3"/>
        <v>45104</v>
      </c>
      <c r="D45" s="14">
        <v>0.50347222222222221</v>
      </c>
      <c r="E45" s="14">
        <v>0.52083333333333337</v>
      </c>
      <c r="F45" s="33">
        <f t="shared" si="16"/>
        <v>0.41666666666666785</v>
      </c>
      <c r="G45" s="71" t="s">
        <v>275</v>
      </c>
      <c r="H45" s="15"/>
      <c r="I45" s="15" t="s">
        <v>21</v>
      </c>
      <c r="J45" s="15"/>
      <c r="K45" s="15" t="s">
        <v>258</v>
      </c>
      <c r="L45" s="28" t="str">
        <f>IF(I45="PG",VLOOKUP(timesheet!K45,pg_tasks!Q$4:R$13,2,),"")</f>
        <v/>
      </c>
      <c r="M45" s="28" t="str">
        <f>IF(I45="PG",VLOOKUP(K45,pg_tasks!Q$4:T$13,3,FALSE),"")</f>
        <v/>
      </c>
      <c r="N45" s="28" t="str">
        <f>IF(I45="PG",VLOOKUP(K45,pg_tasks!Q$4:T$13,3,FALSE),"")</f>
        <v/>
      </c>
      <c r="O45" s="29" t="str">
        <f>IF(I45="PG",VLOOKUP(K45,pg_tasks!Q$4:T$13,4,FALSE),"")</f>
        <v/>
      </c>
      <c r="P45" s="28">
        <f t="shared" si="17"/>
        <v>38</v>
      </c>
      <c r="Q45" s="29" t="str">
        <f t="shared" si="18"/>
        <v>SME for Decision Automation Platform</v>
      </c>
      <c r="R45" t="b">
        <f t="shared" si="4"/>
        <v>1</v>
      </c>
      <c r="S45" t="b">
        <f t="shared" si="5"/>
        <v>0</v>
      </c>
      <c r="T45" t="str">
        <f t="shared" si="6"/>
        <v/>
      </c>
      <c r="W45" s="93" t="e">
        <f t="shared" si="13"/>
        <v>#DIV/0!</v>
      </c>
    </row>
    <row r="46" spans="1:23" outlineLevel="1" x14ac:dyDescent="0.25">
      <c r="A46" s="39"/>
      <c r="B46" s="103"/>
      <c r="C46" s="16">
        <f t="shared" ca="1" si="3"/>
        <v>45104</v>
      </c>
      <c r="D46" s="14"/>
      <c r="E46" s="14"/>
      <c r="F46" s="33" t="str">
        <f t="shared" si="16"/>
        <v/>
      </c>
      <c r="G46" s="71"/>
      <c r="H46" s="15"/>
      <c r="I46" s="15" t="s">
        <v>21</v>
      </c>
      <c r="J46" s="15"/>
      <c r="K46" s="15"/>
      <c r="L46" s="28" t="str">
        <f>IF(I46="PG",VLOOKUP(timesheet!K46,pg_tasks!Q$4:R$13,2,),"")</f>
        <v/>
      </c>
      <c r="M46" s="28" t="str">
        <f>IF(I46="PG",VLOOKUP(K46,pg_tasks!Q$4:T$13,3,FALSE),"")</f>
        <v/>
      </c>
      <c r="N46" s="28" t="str">
        <f>IF(I46="PG",VLOOKUP(K46,pg_tasks!Q$4:T$13,3,FALSE),"")</f>
        <v/>
      </c>
      <c r="O46" s="29" t="str">
        <f>IF(I46="PG",VLOOKUP(K46,pg_tasks!Q$4:T$13,4,FALSE),"")</f>
        <v/>
      </c>
      <c r="P46" s="28" t="e">
        <f t="shared" si="17"/>
        <v>#VALUE!</v>
      </c>
      <c r="Q46" s="29" t="str">
        <f t="shared" si="18"/>
        <v/>
      </c>
      <c r="R46" t="b">
        <f t="shared" si="4"/>
        <v>0</v>
      </c>
      <c r="S46" t="b">
        <f t="shared" si="5"/>
        <v>1</v>
      </c>
      <c r="T46" t="str">
        <f t="shared" si="6"/>
        <v/>
      </c>
      <c r="W46" s="93" t="e">
        <f>V46/V$48</f>
        <v>#DIV/0!</v>
      </c>
    </row>
    <row r="47" spans="1:23" outlineLevel="1" x14ac:dyDescent="0.25">
      <c r="A47" s="39"/>
      <c r="B47" s="103"/>
      <c r="C47" s="16">
        <f t="shared" ca="1" si="3"/>
        <v>45104</v>
      </c>
      <c r="D47" s="14"/>
      <c r="E47" s="14"/>
      <c r="F47" s="33" t="str">
        <f t="shared" si="16"/>
        <v/>
      </c>
      <c r="G47" s="71"/>
      <c r="H47" s="15"/>
      <c r="I47" s="15" t="s">
        <v>21</v>
      </c>
      <c r="J47" s="15"/>
      <c r="K47" s="15"/>
      <c r="L47" s="28" t="str">
        <f>IF(I47="PG",VLOOKUP(timesheet!K47,pg_tasks!Q$4:R$13,2,),"")</f>
        <v/>
      </c>
      <c r="M47" s="28" t="str">
        <f>IF(I47="PG",VLOOKUP(K47,pg_tasks!Q$4:T$13,3,FALSE),"")</f>
        <v/>
      </c>
      <c r="N47" s="28" t="str">
        <f>IF(I47="PG",VLOOKUP(K47,pg_tasks!Q$4:T$13,3,FALSE),"")</f>
        <v/>
      </c>
      <c r="O47" s="29" t="str">
        <f>IF(I47="PG",VLOOKUP(K47,pg_tasks!Q$4:T$13,4,FALSE),"")</f>
        <v/>
      </c>
      <c r="P47" s="28" t="e">
        <f t="shared" si="17"/>
        <v>#VALUE!</v>
      </c>
      <c r="Q47" s="29" t="str">
        <f t="shared" si="18"/>
        <v/>
      </c>
      <c r="R47" t="b">
        <f t="shared" si="4"/>
        <v>0</v>
      </c>
      <c r="S47" t="b">
        <f t="shared" si="5"/>
        <v>1</v>
      </c>
      <c r="T47" t="str">
        <f t="shared" si="6"/>
        <v/>
      </c>
      <c r="W47" s="93" t="e">
        <f t="shared" ref="W47" si="19">V47/V$48</f>
        <v>#DIV/0!</v>
      </c>
    </row>
    <row r="48" spans="1:23" outlineLevel="1" x14ac:dyDescent="0.25">
      <c r="A48" s="39"/>
      <c r="B48" s="103"/>
      <c r="C48" s="16">
        <f t="shared" ca="1" si="3"/>
        <v>45104</v>
      </c>
      <c r="D48" s="14">
        <v>0.58333333333333337</v>
      </c>
      <c r="E48" s="14">
        <v>0.60416666666666663</v>
      </c>
      <c r="F48" s="33">
        <f t="shared" si="16"/>
        <v>0.49999999999999822</v>
      </c>
      <c r="G48" s="71" t="s">
        <v>274</v>
      </c>
      <c r="H48" s="15"/>
      <c r="I48" s="15" t="s">
        <v>21</v>
      </c>
      <c r="J48" s="15"/>
      <c r="K48" s="15" t="s">
        <v>246</v>
      </c>
      <c r="L48" s="28" t="str">
        <f>IF(I48="PG",VLOOKUP(timesheet!K48,pg_tasks!Q$4:R$13,2,),"")</f>
        <v/>
      </c>
      <c r="M48" s="28" t="str">
        <f>IF(I48="PG",VLOOKUP(K48,pg_tasks!Q$4:T$13,3,FALSE),"")</f>
        <v/>
      </c>
      <c r="N48" s="28" t="str">
        <f>IF(I48="PG",VLOOKUP(K48,pg_tasks!Q$4:T$13,3,FALSE),"")</f>
        <v/>
      </c>
      <c r="O48" s="29" t="str">
        <f>IF(I48="PG",VLOOKUP(K48,pg_tasks!Q$4:T$13,4,FALSE),"")</f>
        <v/>
      </c>
      <c r="P48" s="28">
        <f t="shared" si="17"/>
        <v>38</v>
      </c>
      <c r="Q48" s="29" t="str">
        <f t="shared" si="18"/>
        <v>SME for Decision Automation Platform</v>
      </c>
      <c r="R48" t="b">
        <f t="shared" si="4"/>
        <v>1</v>
      </c>
      <c r="S48" t="b">
        <f t="shared" si="5"/>
        <v>0</v>
      </c>
      <c r="T48" t="str">
        <f t="shared" si="6"/>
        <v/>
      </c>
    </row>
    <row r="49" spans="1:20" outlineLevel="1" x14ac:dyDescent="0.25">
      <c r="A49" s="39"/>
      <c r="B49" s="103"/>
      <c r="C49" s="16">
        <f t="shared" ca="1" si="3"/>
        <v>45104</v>
      </c>
      <c r="D49" s="14">
        <v>0.60416666666666663</v>
      </c>
      <c r="E49" s="14">
        <v>0.64236111111111105</v>
      </c>
      <c r="F49" s="33">
        <f t="shared" si="16"/>
        <v>0.91666666666666607</v>
      </c>
      <c r="G49" s="71" t="s">
        <v>260</v>
      </c>
      <c r="H49" s="15"/>
      <c r="I49" s="15" t="s">
        <v>21</v>
      </c>
      <c r="J49" s="15"/>
      <c r="K49" s="15" t="s">
        <v>246</v>
      </c>
      <c r="L49" s="28" t="str">
        <f>IF(I49="PG",VLOOKUP(timesheet!K49,pg_tasks!Q$4:R$13,2,),"")</f>
        <v/>
      </c>
      <c r="M49" s="28" t="str">
        <f>IF(I49="PG",VLOOKUP(K49,pg_tasks!Q$4:T$13,3,FALSE),"")</f>
        <v/>
      </c>
      <c r="N49" s="28" t="str">
        <f>IF(I49="PG",VLOOKUP(K49,pg_tasks!Q$4:T$13,3,FALSE),"")</f>
        <v/>
      </c>
      <c r="O49" s="29" t="str">
        <f>IF(I49="PG",VLOOKUP(K49,pg_tasks!Q$4:T$13,4,FALSE),"")</f>
        <v/>
      </c>
      <c r="P49" s="28">
        <f t="shared" si="17"/>
        <v>38</v>
      </c>
      <c r="Q49" s="29" t="str">
        <f t="shared" si="18"/>
        <v>SME for Decision Automation Platform</v>
      </c>
      <c r="R49" t="b">
        <f t="shared" si="4"/>
        <v>1</v>
      </c>
      <c r="S49" t="b">
        <f t="shared" si="5"/>
        <v>0</v>
      </c>
      <c r="T49" t="str">
        <f t="shared" si="6"/>
        <v/>
      </c>
    </row>
    <row r="50" spans="1:20" outlineLevel="1" x14ac:dyDescent="0.25">
      <c r="A50" s="39"/>
      <c r="B50" s="103"/>
      <c r="C50" s="16">
        <f t="shared" ca="1" si="3"/>
        <v>45104</v>
      </c>
      <c r="D50" s="14">
        <v>0.64236111111111105</v>
      </c>
      <c r="E50" s="14">
        <v>0.66666666666666663</v>
      </c>
      <c r="F50" s="33">
        <f t="shared" si="16"/>
        <v>0.58333333333333393</v>
      </c>
      <c r="G50" s="71" t="s">
        <v>294</v>
      </c>
      <c r="H50" s="15"/>
      <c r="I50" s="15" t="s">
        <v>21</v>
      </c>
      <c r="J50" s="15"/>
      <c r="K50" s="15" t="s">
        <v>250</v>
      </c>
      <c r="L50" s="28" t="str">
        <f>IF(I50="PG",VLOOKUP(timesheet!K50,pg_tasks!Q$4:R$13,2,),"")</f>
        <v/>
      </c>
      <c r="M50" s="28" t="str">
        <f>IF(I50="PG",VLOOKUP(K50,pg_tasks!Q$4:T$13,3,FALSE),"")</f>
        <v/>
      </c>
      <c r="N50" s="28" t="str">
        <f>IF(I50="PG",VLOOKUP(K50,pg_tasks!Q$4:T$13,3,FALSE),"")</f>
        <v/>
      </c>
      <c r="O50" s="29" t="str">
        <f>IF(I50="PG",VLOOKUP(K50,pg_tasks!Q$4:T$13,4,FALSE),"")</f>
        <v/>
      </c>
      <c r="P50" s="28">
        <f t="shared" si="17"/>
        <v>11</v>
      </c>
      <c r="Q50" s="29" t="str">
        <f t="shared" si="18"/>
        <v>eCarriers</v>
      </c>
      <c r="R50" t="b">
        <f t="shared" si="4"/>
        <v>1</v>
      </c>
      <c r="S50" t="b">
        <f t="shared" si="5"/>
        <v>0</v>
      </c>
      <c r="T50" t="str">
        <f t="shared" si="6"/>
        <v/>
      </c>
    </row>
    <row r="51" spans="1:20" outlineLevel="1" x14ac:dyDescent="0.25">
      <c r="A51" s="39"/>
      <c r="B51" s="103"/>
      <c r="C51" s="16">
        <f t="shared" ca="1" si="3"/>
        <v>45104</v>
      </c>
      <c r="D51" s="14">
        <v>0.66666666666666663</v>
      </c>
      <c r="E51" s="14">
        <v>0.6875</v>
      </c>
      <c r="F51" s="33">
        <f t="shared" si="16"/>
        <v>0.50000000000000089</v>
      </c>
      <c r="G51" s="71" t="s">
        <v>276</v>
      </c>
      <c r="H51" s="15"/>
      <c r="I51" s="15" t="s">
        <v>21</v>
      </c>
      <c r="J51" s="15"/>
      <c r="K51" s="15" t="s">
        <v>258</v>
      </c>
      <c r="L51" s="28" t="str">
        <f>IF(I51="PG",VLOOKUP(timesheet!K51,pg_tasks!Q$4:R$13,2,),"")</f>
        <v/>
      </c>
      <c r="M51" s="28" t="str">
        <f>IF(I51="PG",VLOOKUP(K51,pg_tasks!Q$4:T$13,3,FALSE),"")</f>
        <v/>
      </c>
      <c r="N51" s="28" t="str">
        <f>IF(I51="PG",VLOOKUP(K51,pg_tasks!Q$4:T$13,3,FALSE),"")</f>
        <v/>
      </c>
      <c r="O51" s="29" t="str">
        <f>IF(I51="PG",VLOOKUP(K51,pg_tasks!Q$4:T$13,4,FALSE),"")</f>
        <v/>
      </c>
      <c r="P51" s="28">
        <f t="shared" si="17"/>
        <v>38</v>
      </c>
      <c r="Q51" s="29" t="str">
        <f t="shared" si="18"/>
        <v>SME for Decision Automation Platform</v>
      </c>
      <c r="R51" t="b">
        <f t="shared" si="4"/>
        <v>1</v>
      </c>
      <c r="S51" t="b">
        <f t="shared" si="5"/>
        <v>0</v>
      </c>
      <c r="T51" t="str">
        <f t="shared" si="6"/>
        <v/>
      </c>
    </row>
    <row r="52" spans="1:20" outlineLevel="1" x14ac:dyDescent="0.25">
      <c r="A52" s="39"/>
      <c r="B52" s="103"/>
      <c r="C52" s="16">
        <f t="shared" ca="1" si="3"/>
        <v>45104</v>
      </c>
      <c r="D52" s="14">
        <v>0.6875</v>
      </c>
      <c r="E52" s="14">
        <v>0.70138888888888884</v>
      </c>
      <c r="F52" s="33">
        <f t="shared" si="16"/>
        <v>0.33333333333333215</v>
      </c>
      <c r="G52" s="71" t="s">
        <v>294</v>
      </c>
      <c r="H52" s="15"/>
      <c r="I52" s="15" t="s">
        <v>21</v>
      </c>
      <c r="J52" s="15"/>
      <c r="K52" s="15" t="s">
        <v>250</v>
      </c>
      <c r="L52" s="28" t="str">
        <f>IF(I52="PG",VLOOKUP(timesheet!K52,pg_tasks!Q$4:R$13,2,),"")</f>
        <v/>
      </c>
      <c r="M52" s="28" t="str">
        <f>IF(I52="PG",VLOOKUP(K52,pg_tasks!Q$4:T$13,3,FALSE),"")</f>
        <v/>
      </c>
      <c r="N52" s="28" t="str">
        <f>IF(I52="PG",VLOOKUP(K52,pg_tasks!Q$4:T$13,3,FALSE),"")</f>
        <v/>
      </c>
      <c r="O52" s="29" t="str">
        <f>IF(I52="PG",VLOOKUP(K52,pg_tasks!Q$4:T$13,4,FALSE),"")</f>
        <v/>
      </c>
      <c r="P52" s="28">
        <f t="shared" si="17"/>
        <v>11</v>
      </c>
      <c r="Q52" s="29" t="str">
        <f t="shared" si="18"/>
        <v>eCarriers</v>
      </c>
      <c r="R52" t="b">
        <f t="shared" si="4"/>
        <v>1</v>
      </c>
      <c r="S52" t="b">
        <f t="shared" si="5"/>
        <v>0</v>
      </c>
      <c r="T52" t="str">
        <f t="shared" si="6"/>
        <v/>
      </c>
    </row>
    <row r="53" spans="1:20" outlineLevel="1" x14ac:dyDescent="0.25">
      <c r="A53" s="39"/>
      <c r="B53" s="103"/>
      <c r="C53" s="16">
        <f t="shared" ca="1" si="3"/>
        <v>45104</v>
      </c>
      <c r="D53" s="14">
        <v>0.70138888888888884</v>
      </c>
      <c r="E53" s="14">
        <v>0.71527777777777779</v>
      </c>
      <c r="F53" s="33">
        <f t="shared" si="16"/>
        <v>0.33333333333333481</v>
      </c>
      <c r="G53" s="71" t="s">
        <v>271</v>
      </c>
      <c r="H53" s="15"/>
      <c r="I53" s="15" t="s">
        <v>21</v>
      </c>
      <c r="J53" s="15"/>
      <c r="K53" s="15" t="s">
        <v>246</v>
      </c>
      <c r="L53" s="28" t="str">
        <f>IF(I53="PG",VLOOKUP(timesheet!K53,pg_tasks!Q$4:R$13,2,),"")</f>
        <v/>
      </c>
      <c r="M53" s="28" t="str">
        <f>IF(I53="PG",VLOOKUP(K53,pg_tasks!Q$4:T$13,3,FALSE),"")</f>
        <v/>
      </c>
      <c r="N53" s="28" t="str">
        <f>IF(I53="PG",VLOOKUP(K53,pg_tasks!Q$4:T$13,3,FALSE),"")</f>
        <v/>
      </c>
      <c r="O53" s="29" t="str">
        <f>IF(I53="PG",VLOOKUP(K53,pg_tasks!Q$4:T$13,4,FALSE),"")</f>
        <v/>
      </c>
      <c r="P53" s="28">
        <f t="shared" si="17"/>
        <v>38</v>
      </c>
      <c r="Q53" s="29" t="str">
        <f t="shared" si="18"/>
        <v>SME for Decision Automation Platform</v>
      </c>
      <c r="R53" t="b">
        <f t="shared" si="4"/>
        <v>1</v>
      </c>
      <c r="S53" t="b">
        <f t="shared" si="5"/>
        <v>0</v>
      </c>
      <c r="T53" t="str">
        <f t="shared" si="6"/>
        <v/>
      </c>
    </row>
    <row r="54" spans="1:20" outlineLevel="1" x14ac:dyDescent="0.25">
      <c r="A54" s="39"/>
      <c r="B54" s="103"/>
      <c r="C54" s="16">
        <f t="shared" ca="1" si="3"/>
        <v>45104</v>
      </c>
      <c r="D54" s="14"/>
      <c r="E54" s="14"/>
      <c r="F54" s="33" t="str">
        <f t="shared" si="16"/>
        <v/>
      </c>
      <c r="G54" s="71"/>
      <c r="H54" s="15"/>
      <c r="I54" s="15" t="s">
        <v>21</v>
      </c>
      <c r="J54" s="15"/>
      <c r="K54" s="15"/>
      <c r="L54" s="28" t="str">
        <f>IF(I54="PG",VLOOKUP(timesheet!K54,pg_tasks!Q$4:R$13,2,),"")</f>
        <v/>
      </c>
      <c r="M54" s="28" t="str">
        <f>IF(I54="PG",VLOOKUP(K54,pg_tasks!Q$4:T$13,3,FALSE),"")</f>
        <v/>
      </c>
      <c r="N54" s="28" t="str">
        <f>IF(I54="PG",VLOOKUP(K54,pg_tasks!Q$4:T$13,3,FALSE),"")</f>
        <v/>
      </c>
      <c r="O54" s="29" t="str">
        <f>IF(I54="PG",VLOOKUP(K54,pg_tasks!Q$4:T$13,4,FALSE),"")</f>
        <v/>
      </c>
      <c r="P54" s="28" t="e">
        <f t="shared" si="17"/>
        <v>#VALUE!</v>
      </c>
      <c r="Q54" s="29" t="str">
        <f t="shared" si="18"/>
        <v/>
      </c>
      <c r="R54" t="b">
        <f t="shared" si="4"/>
        <v>0</v>
      </c>
      <c r="S54" t="b">
        <f t="shared" si="5"/>
        <v>1</v>
      </c>
      <c r="T54" t="str">
        <f t="shared" si="6"/>
        <v/>
      </c>
    </row>
    <row r="55" spans="1:20" outlineLevel="1" x14ac:dyDescent="0.25">
      <c r="A55" s="39"/>
      <c r="B55" s="103"/>
      <c r="C55" s="16">
        <f t="shared" ca="1" si="3"/>
        <v>45104</v>
      </c>
      <c r="D55" s="14">
        <v>0.77083333333333337</v>
      </c>
      <c r="E55" s="14">
        <v>0.84375</v>
      </c>
      <c r="F55" s="33">
        <f t="shared" ref="F55:F64" si="20">IF(AND(NOT(ISBLANK(D55)),NOT(ISBLANK(E55))),(E55-D55)*24,"")</f>
        <v>1.7499999999999991</v>
      </c>
      <c r="G55" s="71" t="s">
        <v>299</v>
      </c>
      <c r="H55" s="15"/>
      <c r="I55" s="15" t="s">
        <v>21</v>
      </c>
      <c r="J55" s="15"/>
      <c r="K55" s="15" t="s">
        <v>250</v>
      </c>
      <c r="L55" s="28" t="str">
        <f>IF(I55="PG",VLOOKUP(timesheet!K55,pg_tasks!Q$4:R$13,2,),"")</f>
        <v/>
      </c>
      <c r="M55" s="28" t="str">
        <f>IF(I55="PG",VLOOKUP(K55,pg_tasks!Q$4:T$13,3,FALSE),"")</f>
        <v/>
      </c>
      <c r="N55" s="28" t="str">
        <f>IF(I55="PG",VLOOKUP(K55,pg_tasks!Q$4:T$13,3,FALSE),"")</f>
        <v/>
      </c>
      <c r="O55" s="29" t="str">
        <f>IF(I55="PG",VLOOKUP(K55,pg_tasks!Q$4:T$13,4,FALSE),"")</f>
        <v/>
      </c>
      <c r="P55" s="28">
        <f t="shared" ref="P55:P64" si="21">FIND("||",K55)</f>
        <v>11</v>
      </c>
      <c r="Q55" s="29" t="str">
        <f t="shared" ref="Q55:Q64" si="22">IF(K55&lt;&gt;"",LEFT(K55,P55-2),"")</f>
        <v>eCarriers</v>
      </c>
      <c r="R55" t="b">
        <f t="shared" si="4"/>
        <v>1</v>
      </c>
      <c r="S55" t="b">
        <f t="shared" si="5"/>
        <v>0</v>
      </c>
      <c r="T55" t="str">
        <f t="shared" si="6"/>
        <v/>
      </c>
    </row>
    <row r="56" spans="1:20" outlineLevel="1" x14ac:dyDescent="0.25">
      <c r="A56" s="39"/>
      <c r="B56" s="103"/>
      <c r="C56" s="16">
        <f t="shared" ca="1" si="3"/>
        <v>45104</v>
      </c>
      <c r="D56" s="14"/>
      <c r="E56" s="14"/>
      <c r="F56" s="33" t="str">
        <f t="shared" si="20"/>
        <v/>
      </c>
      <c r="G56" s="71"/>
      <c r="H56" s="15"/>
      <c r="I56" s="15" t="s">
        <v>21</v>
      </c>
      <c r="J56" s="15"/>
      <c r="K56" s="15"/>
      <c r="L56" s="28" t="str">
        <f>IF(I56="PG",VLOOKUP(timesheet!K56,pg_tasks!Q$4:R$13,2,),"")</f>
        <v/>
      </c>
      <c r="M56" s="28" t="str">
        <f>IF(I56="PG",VLOOKUP(K56,pg_tasks!Q$4:T$13,3,FALSE),"")</f>
        <v/>
      </c>
      <c r="N56" s="28" t="str">
        <f>IF(I56="PG",VLOOKUP(K56,pg_tasks!Q$4:T$13,3,FALSE),"")</f>
        <v/>
      </c>
      <c r="O56" s="29" t="str">
        <f>IF(I56="PG",VLOOKUP(K56,pg_tasks!Q$4:T$13,4,FALSE),"")</f>
        <v/>
      </c>
      <c r="P56" s="28" t="e">
        <f t="shared" si="21"/>
        <v>#VALUE!</v>
      </c>
      <c r="Q56" s="29" t="str">
        <f t="shared" si="22"/>
        <v/>
      </c>
      <c r="R56" t="b">
        <f t="shared" si="4"/>
        <v>0</v>
      </c>
      <c r="S56" t="b">
        <f t="shared" si="5"/>
        <v>1</v>
      </c>
      <c r="T56" t="str">
        <f t="shared" si="6"/>
        <v/>
      </c>
    </row>
    <row r="57" spans="1:20" outlineLevel="1" x14ac:dyDescent="0.25">
      <c r="A57" s="39"/>
      <c r="B57" s="103"/>
      <c r="C57" s="16">
        <f t="shared" ca="1" si="3"/>
        <v>45104</v>
      </c>
      <c r="D57" s="14">
        <v>0.85416666666666663</v>
      </c>
      <c r="E57" s="14">
        <v>0.93055555555555547</v>
      </c>
      <c r="F57" s="33">
        <f t="shared" si="20"/>
        <v>1.8333333333333321</v>
      </c>
      <c r="G57" s="71" t="s">
        <v>305</v>
      </c>
      <c r="H57" s="15"/>
      <c r="I57" s="15" t="s">
        <v>21</v>
      </c>
      <c r="J57" s="15"/>
      <c r="K57" s="15" t="s">
        <v>247</v>
      </c>
      <c r="L57" s="28" t="str">
        <f>IF(I57="PG",VLOOKUP(timesheet!K57,pg_tasks!Q$4:R$13,2,),"")</f>
        <v/>
      </c>
      <c r="M57" s="28" t="str">
        <f>IF(I57="PG",VLOOKUP(K57,pg_tasks!Q$4:T$13,3,FALSE),"")</f>
        <v/>
      </c>
      <c r="N57" s="28" t="str">
        <f>IF(I57="PG",VLOOKUP(K57,pg_tasks!Q$4:T$13,3,FALSE),"")</f>
        <v/>
      </c>
      <c r="O57" s="29" t="str">
        <f>IF(I57="PG",VLOOKUP(K57,pg_tasks!Q$4:T$13,4,FALSE),"")</f>
        <v/>
      </c>
      <c r="P57" s="28">
        <f t="shared" si="21"/>
        <v>19</v>
      </c>
      <c r="Q57" s="29" t="str">
        <f t="shared" si="22"/>
        <v>Autopilot Project</v>
      </c>
      <c r="R57" t="b">
        <f t="shared" si="4"/>
        <v>1</v>
      </c>
      <c r="S57" t="b">
        <f t="shared" si="5"/>
        <v>0</v>
      </c>
      <c r="T57" t="str">
        <f t="shared" si="6"/>
        <v/>
      </c>
    </row>
    <row r="58" spans="1:20" outlineLevel="1" x14ac:dyDescent="0.25">
      <c r="A58" s="39"/>
      <c r="B58" s="103"/>
      <c r="C58" s="16">
        <f t="shared" ca="1" si="3"/>
        <v>45104</v>
      </c>
      <c r="D58" s="14"/>
      <c r="E58" s="14"/>
      <c r="F58" s="33" t="str">
        <f t="shared" si="20"/>
        <v/>
      </c>
      <c r="G58" s="71"/>
      <c r="H58" s="15"/>
      <c r="I58" s="15" t="s">
        <v>21</v>
      </c>
      <c r="J58" s="15"/>
      <c r="K58" s="15"/>
      <c r="L58" s="28" t="str">
        <f>IF(I58="PG",VLOOKUP(timesheet!K58,pg_tasks!Q$4:R$13,2,),"")</f>
        <v/>
      </c>
      <c r="M58" s="28" t="str">
        <f>IF(I58="PG",VLOOKUP(K58,pg_tasks!Q$4:T$13,3,FALSE),"")</f>
        <v/>
      </c>
      <c r="N58" s="28" t="str">
        <f>IF(I58="PG",VLOOKUP(K58,pg_tasks!Q$4:T$13,3,FALSE),"")</f>
        <v/>
      </c>
      <c r="O58" s="29" t="str">
        <f>IF(I58="PG",VLOOKUP(K58,pg_tasks!Q$4:T$13,4,FALSE),"")</f>
        <v/>
      </c>
      <c r="P58" s="28" t="e">
        <f t="shared" si="21"/>
        <v>#VALUE!</v>
      </c>
      <c r="Q58" s="29" t="str">
        <f t="shared" si="22"/>
        <v/>
      </c>
      <c r="R58" t="b">
        <f t="shared" si="4"/>
        <v>0</v>
      </c>
      <c r="S58" t="b">
        <f t="shared" si="5"/>
        <v>1</v>
      </c>
      <c r="T58" t="str">
        <f t="shared" si="6"/>
        <v/>
      </c>
    </row>
    <row r="59" spans="1:20" outlineLevel="1" x14ac:dyDescent="0.25">
      <c r="A59" s="39"/>
      <c r="B59" s="103"/>
      <c r="C59" s="16">
        <f t="shared" ca="1" si="3"/>
        <v>45104</v>
      </c>
      <c r="D59" s="14"/>
      <c r="E59" s="14"/>
      <c r="F59" s="33" t="str">
        <f t="shared" si="20"/>
        <v/>
      </c>
      <c r="G59" s="71"/>
      <c r="H59" s="15"/>
      <c r="I59" s="15" t="s">
        <v>21</v>
      </c>
      <c r="J59" s="15"/>
      <c r="K59" s="15"/>
      <c r="L59" s="28" t="str">
        <f>IF(I59="PG",VLOOKUP(timesheet!K59,pg_tasks!Q$4:R$13,2,),"")</f>
        <v/>
      </c>
      <c r="M59" s="28" t="str">
        <f>IF(I59="PG",VLOOKUP(K59,pg_tasks!Q$4:T$13,3,FALSE),"")</f>
        <v/>
      </c>
      <c r="N59" s="28" t="str">
        <f>IF(I59="PG",VLOOKUP(K59,pg_tasks!Q$4:T$13,3,FALSE),"")</f>
        <v/>
      </c>
      <c r="O59" s="29" t="str">
        <f>IF(I59="PG",VLOOKUP(K59,pg_tasks!Q$4:T$13,4,FALSE),"")</f>
        <v/>
      </c>
      <c r="P59" s="28" t="e">
        <f t="shared" si="21"/>
        <v>#VALUE!</v>
      </c>
      <c r="Q59" s="29" t="str">
        <f t="shared" si="22"/>
        <v/>
      </c>
      <c r="R59" t="b">
        <f t="shared" si="4"/>
        <v>0</v>
      </c>
      <c r="S59" t="b">
        <f t="shared" si="5"/>
        <v>1</v>
      </c>
      <c r="T59" t="str">
        <f t="shared" si="6"/>
        <v/>
      </c>
    </row>
    <row r="60" spans="1:20" outlineLevel="1" x14ac:dyDescent="0.25">
      <c r="A60" s="39"/>
      <c r="B60" s="103"/>
      <c r="C60" s="16">
        <f t="shared" ca="1" si="3"/>
        <v>45104</v>
      </c>
      <c r="D60" s="14"/>
      <c r="E60" s="14"/>
      <c r="F60" s="33" t="str">
        <f t="shared" si="20"/>
        <v/>
      </c>
      <c r="G60" s="71"/>
      <c r="H60" s="15"/>
      <c r="I60" s="15" t="s">
        <v>21</v>
      </c>
      <c r="J60" s="15"/>
      <c r="K60" s="15"/>
      <c r="L60" s="28" t="str">
        <f>IF(I60="PG",VLOOKUP(timesheet!K60,pg_tasks!Q$4:R$13,2,),"")</f>
        <v/>
      </c>
      <c r="M60" s="28" t="str">
        <f>IF(I60="PG",VLOOKUP(K60,pg_tasks!Q$4:T$13,3,FALSE),"")</f>
        <v/>
      </c>
      <c r="N60" s="28" t="str">
        <f>IF(I60="PG",VLOOKUP(K60,pg_tasks!Q$4:T$13,3,FALSE),"")</f>
        <v/>
      </c>
      <c r="O60" s="29" t="str">
        <f>IF(I60="PG",VLOOKUP(K60,pg_tasks!Q$4:T$13,4,FALSE),"")</f>
        <v/>
      </c>
      <c r="P60" s="28" t="e">
        <f t="shared" si="21"/>
        <v>#VALUE!</v>
      </c>
      <c r="Q60" s="29" t="str">
        <f t="shared" si="22"/>
        <v/>
      </c>
      <c r="R60" t="b">
        <f t="shared" si="4"/>
        <v>0</v>
      </c>
      <c r="S60" t="b">
        <f t="shared" si="5"/>
        <v>1</v>
      </c>
      <c r="T60" t="str">
        <f t="shared" si="6"/>
        <v/>
      </c>
    </row>
    <row r="61" spans="1:20" outlineLevel="1" x14ac:dyDescent="0.25">
      <c r="A61" s="39"/>
      <c r="B61" s="103"/>
      <c r="C61" s="16">
        <f t="shared" ca="1" si="3"/>
        <v>45104</v>
      </c>
      <c r="D61" s="14"/>
      <c r="E61" s="14"/>
      <c r="F61" s="33" t="str">
        <f t="shared" si="20"/>
        <v/>
      </c>
      <c r="G61" s="71"/>
      <c r="H61" s="15"/>
      <c r="I61" s="15" t="s">
        <v>21</v>
      </c>
      <c r="J61" s="15"/>
      <c r="K61" s="15"/>
      <c r="L61" s="28" t="str">
        <f>IF(I61="PG",VLOOKUP(timesheet!K61,pg_tasks!Q$4:R$13,2,),"")</f>
        <v/>
      </c>
      <c r="M61" s="28" t="str">
        <f>IF(I61="PG",VLOOKUP(K61,pg_tasks!Q$4:T$13,3,FALSE),"")</f>
        <v/>
      </c>
      <c r="N61" s="28" t="str">
        <f>IF(I61="PG",VLOOKUP(K61,pg_tasks!Q$4:T$13,3,FALSE),"")</f>
        <v/>
      </c>
      <c r="O61" s="29" t="str">
        <f>IF(I61="PG",VLOOKUP(K61,pg_tasks!Q$4:T$13,4,FALSE),"")</f>
        <v/>
      </c>
      <c r="P61" s="28" t="e">
        <f t="shared" si="21"/>
        <v>#VALUE!</v>
      </c>
      <c r="Q61" s="29" t="str">
        <f t="shared" si="22"/>
        <v/>
      </c>
      <c r="R61" t="b">
        <f t="shared" si="4"/>
        <v>0</v>
      </c>
      <c r="S61" t="b">
        <f t="shared" si="5"/>
        <v>1</v>
      </c>
      <c r="T61" t="str">
        <f t="shared" si="6"/>
        <v/>
      </c>
    </row>
    <row r="62" spans="1:20" outlineLevel="1" x14ac:dyDescent="0.25">
      <c r="A62" s="39"/>
      <c r="B62" s="103"/>
      <c r="C62" s="16">
        <f t="shared" ca="1" si="3"/>
        <v>45104</v>
      </c>
      <c r="D62" s="14"/>
      <c r="E62" s="14"/>
      <c r="F62" s="33" t="str">
        <f t="shared" si="20"/>
        <v/>
      </c>
      <c r="G62" s="71"/>
      <c r="H62" s="15"/>
      <c r="I62" s="15" t="s">
        <v>21</v>
      </c>
      <c r="J62" s="15"/>
      <c r="K62" s="15"/>
      <c r="L62" s="28" t="str">
        <f>IF(I62="PG",VLOOKUP(timesheet!K62,pg_tasks!Q$4:R$13,2,),"")</f>
        <v/>
      </c>
      <c r="M62" s="28" t="str">
        <f>IF(I62="PG",VLOOKUP(K62,pg_tasks!Q$4:T$13,3,FALSE),"")</f>
        <v/>
      </c>
      <c r="N62" s="28" t="str">
        <f>IF(I62="PG",VLOOKUP(K62,pg_tasks!Q$4:T$13,3,FALSE),"")</f>
        <v/>
      </c>
      <c r="O62" s="29" t="str">
        <f>IF(I62="PG",VLOOKUP(K62,pg_tasks!Q$4:T$13,4,FALSE),"")</f>
        <v/>
      </c>
      <c r="P62" s="28" t="e">
        <f t="shared" si="21"/>
        <v>#VALUE!</v>
      </c>
      <c r="Q62" s="29" t="str">
        <f t="shared" si="22"/>
        <v/>
      </c>
      <c r="R62" t="b">
        <f t="shared" si="4"/>
        <v>0</v>
      </c>
      <c r="S62" t="b">
        <f t="shared" si="5"/>
        <v>1</v>
      </c>
      <c r="T62" t="str">
        <f t="shared" si="6"/>
        <v/>
      </c>
    </row>
    <row r="63" spans="1:20" outlineLevel="1" x14ac:dyDescent="0.25">
      <c r="A63" s="39"/>
      <c r="B63" s="103"/>
      <c r="C63" s="16">
        <f t="shared" ca="1" si="3"/>
        <v>45104</v>
      </c>
      <c r="D63" s="14"/>
      <c r="E63" s="14"/>
      <c r="F63" s="33" t="str">
        <f t="shared" si="20"/>
        <v/>
      </c>
      <c r="G63" s="71"/>
      <c r="H63" s="15"/>
      <c r="I63" s="15" t="s">
        <v>21</v>
      </c>
      <c r="J63" s="15"/>
      <c r="K63" s="15"/>
      <c r="L63" s="28" t="str">
        <f>IF(I63="PG",VLOOKUP(timesheet!K63,pg_tasks!Q$4:R$13,2,),"")</f>
        <v/>
      </c>
      <c r="M63" s="28" t="str">
        <f>IF(I63="PG",VLOOKUP(K63,pg_tasks!Q$4:T$13,3,FALSE),"")</f>
        <v/>
      </c>
      <c r="N63" s="28" t="str">
        <f>IF(I63="PG",VLOOKUP(K63,pg_tasks!Q$4:T$13,3,FALSE),"")</f>
        <v/>
      </c>
      <c r="O63" s="29" t="str">
        <f>IF(I63="PG",VLOOKUP(K63,pg_tasks!Q$4:T$13,4,FALSE),"")</f>
        <v/>
      </c>
      <c r="P63" s="28" t="e">
        <f t="shared" si="21"/>
        <v>#VALUE!</v>
      </c>
      <c r="Q63" s="29" t="str">
        <f t="shared" si="22"/>
        <v/>
      </c>
      <c r="R63" t="b">
        <f t="shared" si="4"/>
        <v>0</v>
      </c>
      <c r="S63" t="b">
        <f t="shared" si="5"/>
        <v>1</v>
      </c>
      <c r="T63" t="str">
        <f t="shared" si="6"/>
        <v/>
      </c>
    </row>
    <row r="64" spans="1:20" ht="15.75" thickBot="1" x14ac:dyDescent="0.3">
      <c r="A64" s="40"/>
      <c r="B64" s="104"/>
      <c r="C64" s="16">
        <f t="shared" ca="1" si="3"/>
        <v>45104</v>
      </c>
      <c r="D64" s="14"/>
      <c r="E64" s="14"/>
      <c r="F64" s="33" t="str">
        <f t="shared" si="20"/>
        <v/>
      </c>
      <c r="G64" s="71"/>
      <c r="H64" s="15"/>
      <c r="I64" s="15" t="s">
        <v>21</v>
      </c>
      <c r="J64" s="15"/>
      <c r="K64" s="15"/>
      <c r="L64" s="28" t="str">
        <f>IF(I64="PG",VLOOKUP(timesheet!K64,pg_tasks!Q$4:R$13,2,),"")</f>
        <v/>
      </c>
      <c r="M64" s="28" t="str">
        <f>IF(I64="PG",VLOOKUP(K64,pg_tasks!Q$4:T$13,3,FALSE),"")</f>
        <v/>
      </c>
      <c r="N64" s="28" t="str">
        <f>IF(I64="PG",VLOOKUP(K64,pg_tasks!Q$4:T$13,3,FALSE),"")</f>
        <v/>
      </c>
      <c r="O64" s="29" t="str">
        <f>IF(I64="PG",VLOOKUP(K64,pg_tasks!Q$4:T$13,4,FALSE),"")</f>
        <v/>
      </c>
      <c r="P64" s="28" t="e">
        <f t="shared" si="21"/>
        <v>#VALUE!</v>
      </c>
      <c r="Q64" s="29" t="str">
        <f t="shared" si="22"/>
        <v/>
      </c>
      <c r="R64" t="b">
        <f t="shared" si="4"/>
        <v>0</v>
      </c>
      <c r="S64" t="b">
        <f t="shared" si="5"/>
        <v>1</v>
      </c>
      <c r="T64" t="str">
        <f t="shared" si="6"/>
        <v/>
      </c>
    </row>
    <row r="65" spans="1:24" x14ac:dyDescent="0.25">
      <c r="A65" s="38">
        <f ca="1">SUMIF(C:C,C65,F:F)</f>
        <v>10.083333333333336</v>
      </c>
      <c r="B65" s="101" t="s">
        <v>60</v>
      </c>
      <c r="C65" s="41">
        <f ca="1">C5+2</f>
        <v>45105</v>
      </c>
      <c r="D65" s="62">
        <v>0.3923611111111111</v>
      </c>
      <c r="E65" s="66">
        <v>0.39583333333333331</v>
      </c>
      <c r="F65" s="32">
        <f>IF(AND(NOT(ISBLANK(D65)),NOT(ISBLANK(E65))),(E65-D65)*24,"")</f>
        <v>8.3333333333333037E-2</v>
      </c>
      <c r="G65" s="15" t="s">
        <v>271</v>
      </c>
      <c r="H65" s="15"/>
      <c r="I65" s="15" t="s">
        <v>21</v>
      </c>
      <c r="J65" s="15"/>
      <c r="K65" s="15" t="s">
        <v>246</v>
      </c>
      <c r="L65" s="26" t="str">
        <f>IF(I65="PG",VLOOKUP(timesheet!K65,pg_tasks!Q$4:R$13,2,),"")</f>
        <v/>
      </c>
      <c r="M65" s="26" t="str">
        <f>IF(I65="PG",VLOOKUP(K65,pg_tasks!Q$4:T$13,3,FALSE),"")</f>
        <v/>
      </c>
      <c r="N65" s="26" t="str">
        <f>IF(I65="PG",VLOOKUP(K65,pg_tasks!Q$4:T$13,3,FALSE),"")</f>
        <v/>
      </c>
      <c r="O65" s="27" t="str">
        <f>IF(I65="PG",VLOOKUP(K65,pg_tasks!Q$4:T$13,4,FALSE),"")</f>
        <v/>
      </c>
      <c r="P65" s="26">
        <f t="shared" si="0"/>
        <v>38</v>
      </c>
      <c r="Q65" s="27" t="str">
        <f t="shared" si="1"/>
        <v>SME for Decision Automation Platform</v>
      </c>
      <c r="R65" t="b">
        <f t="shared" si="4"/>
        <v>1</v>
      </c>
      <c r="S65" t="b">
        <f t="shared" si="5"/>
        <v>0</v>
      </c>
      <c r="T65" t="str">
        <f t="shared" si="6"/>
        <v/>
      </c>
    </row>
    <row r="66" spans="1:24" outlineLevel="1" x14ac:dyDescent="0.25">
      <c r="A66" s="39"/>
      <c r="B66" s="103"/>
      <c r="C66" s="16">
        <f t="shared" ca="1" si="3"/>
        <v>45105</v>
      </c>
      <c r="D66" s="14">
        <v>0.39583333333333331</v>
      </c>
      <c r="E66" s="14">
        <v>0.41319444444444442</v>
      </c>
      <c r="F66" s="33">
        <f>IF(AND(NOT(ISBLANK(D66)),NOT(ISBLANK(E66))),(E66-D66)*24,"")</f>
        <v>0.41666666666666652</v>
      </c>
      <c r="G66" s="15" t="s">
        <v>277</v>
      </c>
      <c r="H66" s="15"/>
      <c r="I66" s="15" t="s">
        <v>21</v>
      </c>
      <c r="J66" s="15"/>
      <c r="K66" s="15" t="s">
        <v>246</v>
      </c>
      <c r="L66" s="28" t="str">
        <f>IF(I66="PG",VLOOKUP(timesheet!K66,pg_tasks!Q$4:R$13,2,),"")</f>
        <v/>
      </c>
      <c r="M66" s="28" t="str">
        <f>IF(I66="PG",VLOOKUP(K66,pg_tasks!Q$4:T$13,3,FALSE),"")</f>
        <v/>
      </c>
      <c r="N66" s="28" t="str">
        <f>IF(I66="PG",VLOOKUP(K66,pg_tasks!Q$4:T$13,3,FALSE),"")</f>
        <v/>
      </c>
      <c r="O66" s="29" t="str">
        <f>IF(I66="PG",VLOOKUP(K66,pg_tasks!Q$4:T$13,4,FALSE),"")</f>
        <v/>
      </c>
      <c r="P66" s="28">
        <f t="shared" si="0"/>
        <v>38</v>
      </c>
      <c r="Q66" s="29" t="str">
        <f t="shared" si="1"/>
        <v>SME for Decision Automation Platform</v>
      </c>
      <c r="R66" t="b">
        <f t="shared" si="4"/>
        <v>1</v>
      </c>
      <c r="S66" t="b">
        <f t="shared" si="5"/>
        <v>0</v>
      </c>
      <c r="T66" t="str">
        <f t="shared" si="6"/>
        <v/>
      </c>
    </row>
    <row r="67" spans="1:24" outlineLevel="1" x14ac:dyDescent="0.25">
      <c r="A67" s="39">
        <f ca="1">(A65/(A$5+A$35+A$65+A$95+A$125+A$155+A$170))*A$1</f>
        <v>973.09109123434723</v>
      </c>
      <c r="B67" s="103"/>
      <c r="C67" s="16">
        <f t="shared" ca="1" si="3"/>
        <v>45105</v>
      </c>
      <c r="D67" s="14">
        <v>0.41319444444444442</v>
      </c>
      <c r="E67" s="64">
        <v>0.4236111111111111</v>
      </c>
      <c r="F67" s="33">
        <f>IF(AND(NOT(ISBLANK(D67)),NOT(ISBLANK(E67))),(E67-D67)*24,"")</f>
        <v>0.25000000000000044</v>
      </c>
      <c r="G67" s="15" t="s">
        <v>255</v>
      </c>
      <c r="H67" s="15"/>
      <c r="I67" s="15" t="s">
        <v>21</v>
      </c>
      <c r="J67" s="15"/>
      <c r="K67" s="15" t="s">
        <v>254</v>
      </c>
      <c r="L67" s="28" t="str">
        <f>IF(I67="PG",VLOOKUP(timesheet!K67,pg_tasks!Q$4:R$13,2,),"")</f>
        <v/>
      </c>
      <c r="M67" s="28" t="str">
        <f>IF(I67="PG",VLOOKUP(K67,pg_tasks!Q$4:T$13,3,FALSE),"")</f>
        <v/>
      </c>
      <c r="N67" s="28" t="str">
        <f>IF(I67="PG",VLOOKUP(K67,pg_tasks!Q$4:T$13,3,FALSE),"")</f>
        <v/>
      </c>
      <c r="O67" s="29" t="str">
        <f>IF(I67="PG",VLOOKUP(K67,pg_tasks!Q$4:T$13,4,FALSE),"")</f>
        <v/>
      </c>
      <c r="P67" s="28">
        <f t="shared" ref="P67:P127" si="23">FIND("||",K67)</f>
        <v>42</v>
      </c>
      <c r="Q67" s="29" t="str">
        <f t="shared" ref="Q67:Q127" si="24">IF(K67&lt;&gt;"",LEFT(K67,P67-2),"")</f>
        <v>P&amp;G MOSS Warehousing Administrative work</v>
      </c>
      <c r="R67" t="b">
        <f t="shared" si="4"/>
        <v>1</v>
      </c>
      <c r="S67" t="b">
        <f t="shared" si="5"/>
        <v>0</v>
      </c>
      <c r="T67" t="str">
        <f t="shared" si="6"/>
        <v/>
      </c>
    </row>
    <row r="68" spans="1:24" outlineLevel="1" x14ac:dyDescent="0.25">
      <c r="A68" s="39"/>
      <c r="B68" s="103"/>
      <c r="C68" s="16">
        <f t="shared" ca="1" si="3"/>
        <v>45105</v>
      </c>
      <c r="D68" s="64">
        <v>0.4236111111111111</v>
      </c>
      <c r="E68" s="14">
        <v>0.43055555555555558</v>
      </c>
      <c r="F68" s="33">
        <f t="shared" si="2"/>
        <v>0.16666666666666741</v>
      </c>
      <c r="G68" s="15" t="s">
        <v>278</v>
      </c>
      <c r="H68" s="15"/>
      <c r="I68" s="15" t="s">
        <v>21</v>
      </c>
      <c r="J68" s="15"/>
      <c r="K68" s="15" t="s">
        <v>246</v>
      </c>
      <c r="L68" s="28" t="str">
        <f>IF(I68="PG",VLOOKUP(timesheet!K68,pg_tasks!Q$4:R$13,2,),"")</f>
        <v/>
      </c>
      <c r="M68" s="28" t="str">
        <f>IF(I68="PG",VLOOKUP(K68,pg_tasks!Q$4:T$13,3,FALSE),"")</f>
        <v/>
      </c>
      <c r="N68" s="28" t="str">
        <f>IF(I68="PG",VLOOKUP(K68,pg_tasks!Q$4:T$13,3,FALSE),"")</f>
        <v/>
      </c>
      <c r="O68" s="29" t="str">
        <f>IF(I68="PG",VLOOKUP(K68,pg_tasks!Q$4:T$13,4,FALSE),"")</f>
        <v/>
      </c>
      <c r="P68" s="28">
        <f t="shared" si="23"/>
        <v>38</v>
      </c>
      <c r="Q68" s="29" t="str">
        <f t="shared" si="24"/>
        <v>SME for Decision Automation Platform</v>
      </c>
      <c r="R68" t="b">
        <f t="shared" si="4"/>
        <v>1</v>
      </c>
      <c r="S68" t="b">
        <f t="shared" si="5"/>
        <v>0</v>
      </c>
      <c r="T68" t="str">
        <f t="shared" si="6"/>
        <v/>
      </c>
    </row>
    <row r="69" spans="1:24" ht="15.75" outlineLevel="1" thickBot="1" x14ac:dyDescent="0.3">
      <c r="A69" s="39"/>
      <c r="B69" s="103"/>
      <c r="C69" s="16">
        <f t="shared" ca="1" si="3"/>
        <v>45105</v>
      </c>
      <c r="D69" s="14">
        <v>0.43055555555555558</v>
      </c>
      <c r="E69" s="64">
        <v>0.4513888888888889</v>
      </c>
      <c r="F69" s="33">
        <f t="shared" si="2"/>
        <v>0.49999999999999956</v>
      </c>
      <c r="G69" s="15" t="s">
        <v>279</v>
      </c>
      <c r="H69" s="15"/>
      <c r="I69" s="15" t="s">
        <v>21</v>
      </c>
      <c r="J69" s="15"/>
      <c r="K69" s="15" t="s">
        <v>246</v>
      </c>
      <c r="L69" s="28" t="str">
        <f>IF(I69="PG",VLOOKUP(timesheet!K69,pg_tasks!Q$4:R$13,2,),"")</f>
        <v/>
      </c>
      <c r="M69" s="28" t="str">
        <f>IF(I69="PG",VLOOKUP(K69,pg_tasks!Q$4:T$13,3,FALSE),"")</f>
        <v/>
      </c>
      <c r="N69" s="28" t="str">
        <f>IF(I69="PG",VLOOKUP(K69,pg_tasks!Q$4:T$13,3,FALSE),"")</f>
        <v/>
      </c>
      <c r="O69" s="29" t="str">
        <f>IF(I69="PG",VLOOKUP(K69,pg_tasks!Q$4:T$13,4,FALSE),"")</f>
        <v/>
      </c>
      <c r="P69" s="28">
        <f t="shared" si="23"/>
        <v>38</v>
      </c>
      <c r="Q69" s="29" t="str">
        <f t="shared" si="24"/>
        <v>SME for Decision Automation Platform</v>
      </c>
      <c r="R69" t="b">
        <f t="shared" si="4"/>
        <v>1</v>
      </c>
      <c r="S69" t="b">
        <f t="shared" si="5"/>
        <v>0</v>
      </c>
      <c r="T69" t="str">
        <f t="shared" si="6"/>
        <v/>
      </c>
      <c r="X69" s="82"/>
    </row>
    <row r="70" spans="1:24" outlineLevel="1" x14ac:dyDescent="0.25">
      <c r="A70" s="39"/>
      <c r="B70" s="103"/>
      <c r="C70" s="16">
        <f t="shared" ca="1" si="3"/>
        <v>45105</v>
      </c>
      <c r="D70" s="64">
        <v>0.4513888888888889</v>
      </c>
      <c r="E70" s="14">
        <v>0.46527777777777773</v>
      </c>
      <c r="F70" s="33">
        <f t="shared" si="2"/>
        <v>0.33333333333333215</v>
      </c>
      <c r="G70" s="15" t="s">
        <v>280</v>
      </c>
      <c r="H70" s="15"/>
      <c r="I70" s="15"/>
      <c r="J70" s="15"/>
      <c r="K70" s="15" t="s">
        <v>246</v>
      </c>
      <c r="L70" s="28"/>
      <c r="M70" s="28"/>
      <c r="N70" s="28"/>
      <c r="O70" s="29"/>
      <c r="P70" s="28">
        <f t="shared" ref="P70:P73" si="25">FIND("||",K70)</f>
        <v>38</v>
      </c>
      <c r="Q70" s="29" t="str">
        <f t="shared" ref="Q70:Q73" si="26">IF(K70&lt;&gt;"",LEFT(K70,P70-2),"")</f>
        <v>SME for Decision Automation Platform</v>
      </c>
      <c r="R70" t="b">
        <f t="shared" si="4"/>
        <v>1</v>
      </c>
      <c r="S70" t="b">
        <f t="shared" si="5"/>
        <v>0</v>
      </c>
      <c r="T70" t="str">
        <f t="shared" si="6"/>
        <v/>
      </c>
      <c r="X70" s="94"/>
    </row>
    <row r="71" spans="1:24" outlineLevel="1" x14ac:dyDescent="0.25">
      <c r="A71" s="39"/>
      <c r="B71" s="103"/>
      <c r="C71" s="16">
        <f t="shared" ca="1" si="3"/>
        <v>45105</v>
      </c>
      <c r="D71" s="14">
        <v>0.46527777777777773</v>
      </c>
      <c r="E71" s="64">
        <v>0.48958333333333331</v>
      </c>
      <c r="F71" s="33">
        <f t="shared" si="2"/>
        <v>0.58333333333333393</v>
      </c>
      <c r="G71" s="15" t="s">
        <v>303</v>
      </c>
      <c r="H71" s="15"/>
      <c r="I71" s="15" t="s">
        <v>21</v>
      </c>
      <c r="J71" s="15"/>
      <c r="K71" s="15" t="s">
        <v>250</v>
      </c>
      <c r="L71" s="28"/>
      <c r="M71" s="28"/>
      <c r="N71" s="28"/>
      <c r="O71" s="29"/>
      <c r="P71" s="28">
        <f t="shared" si="25"/>
        <v>11</v>
      </c>
      <c r="Q71" s="29" t="str">
        <f t="shared" si="26"/>
        <v>eCarriers</v>
      </c>
      <c r="R71" t="b">
        <f t="shared" ref="R71:R134" si="27">IF(F71="",FALSE,TRUE)</f>
        <v>1</v>
      </c>
      <c r="S71" t="b">
        <f t="shared" ref="S71:S134" si="28">IF(Q71="",TRUE,FALSE)</f>
        <v>0</v>
      </c>
      <c r="T71" t="str">
        <f t="shared" ref="T71:T134" si="29">IF(AND(R71,S71),"x","")</f>
        <v/>
      </c>
      <c r="X71" s="94"/>
    </row>
    <row r="72" spans="1:24" outlineLevel="1" x14ac:dyDescent="0.25">
      <c r="A72" s="39"/>
      <c r="B72" s="103"/>
      <c r="C72" s="16">
        <f t="shared" ca="1" si="3"/>
        <v>45105</v>
      </c>
      <c r="D72" s="64">
        <v>0.48958333333333331</v>
      </c>
      <c r="E72" s="14">
        <v>0.51041666666666663</v>
      </c>
      <c r="F72" s="33">
        <f t="shared" si="2"/>
        <v>0.49999999999999956</v>
      </c>
      <c r="G72" s="15" t="s">
        <v>259</v>
      </c>
      <c r="H72" s="15"/>
      <c r="I72" s="15"/>
      <c r="J72" s="15"/>
      <c r="K72" s="15" t="s">
        <v>258</v>
      </c>
      <c r="L72" s="28"/>
      <c r="M72" s="28"/>
      <c r="N72" s="28"/>
      <c r="O72" s="29"/>
      <c r="P72" s="28">
        <f t="shared" si="25"/>
        <v>38</v>
      </c>
      <c r="Q72" s="29" t="str">
        <f t="shared" si="26"/>
        <v>SME for Decision Automation Platform</v>
      </c>
      <c r="R72" t="b">
        <f t="shared" si="27"/>
        <v>1</v>
      </c>
      <c r="S72" t="b">
        <f t="shared" si="28"/>
        <v>0</v>
      </c>
      <c r="T72" t="str">
        <f t="shared" si="29"/>
        <v/>
      </c>
      <c r="X72" s="94"/>
    </row>
    <row r="73" spans="1:24" outlineLevel="1" x14ac:dyDescent="0.25">
      <c r="A73" s="39"/>
      <c r="B73" s="103"/>
      <c r="C73" s="16">
        <f t="shared" ca="1" si="3"/>
        <v>45105</v>
      </c>
      <c r="D73" s="14">
        <v>0.51041666666666663</v>
      </c>
      <c r="E73" s="14">
        <v>0.52083333333333337</v>
      </c>
      <c r="F73" s="33">
        <f t="shared" si="2"/>
        <v>0.25000000000000178</v>
      </c>
      <c r="G73" s="15" t="s">
        <v>284</v>
      </c>
      <c r="H73" s="15"/>
      <c r="I73" s="15"/>
      <c r="J73" s="15"/>
      <c r="K73" s="15" t="s">
        <v>283</v>
      </c>
      <c r="L73" s="28"/>
      <c r="M73" s="28"/>
      <c r="N73" s="28"/>
      <c r="O73" s="29"/>
      <c r="P73" s="28">
        <f t="shared" si="25"/>
        <v>42</v>
      </c>
      <c r="Q73" s="29" t="str">
        <f t="shared" si="26"/>
        <v>P&amp;G MOSS Warehousing Administrative work</v>
      </c>
      <c r="R73" t="b">
        <f t="shared" si="27"/>
        <v>1</v>
      </c>
      <c r="S73" t="b">
        <f t="shared" si="28"/>
        <v>0</v>
      </c>
      <c r="T73" t="str">
        <f t="shared" si="29"/>
        <v/>
      </c>
      <c r="X73" s="94"/>
    </row>
    <row r="74" spans="1:24" outlineLevel="1" x14ac:dyDescent="0.25">
      <c r="A74" s="39"/>
      <c r="B74" s="103"/>
      <c r="C74" s="16">
        <f t="shared" ca="1" si="3"/>
        <v>45105</v>
      </c>
      <c r="D74" s="64"/>
      <c r="E74" s="14"/>
      <c r="F74" s="33"/>
      <c r="G74" s="15"/>
      <c r="H74" s="15"/>
      <c r="I74" s="15"/>
      <c r="J74" s="15"/>
      <c r="K74" s="15"/>
      <c r="L74" s="28"/>
      <c r="M74" s="28"/>
      <c r="N74" s="28"/>
      <c r="O74" s="29"/>
      <c r="P74" s="28" t="e">
        <f t="shared" si="23"/>
        <v>#VALUE!</v>
      </c>
      <c r="Q74" s="29"/>
      <c r="R74" t="b">
        <f t="shared" si="27"/>
        <v>0</v>
      </c>
      <c r="S74" t="b">
        <f t="shared" si="28"/>
        <v>1</v>
      </c>
      <c r="T74" t="str">
        <f t="shared" si="29"/>
        <v/>
      </c>
      <c r="X74" s="94"/>
    </row>
    <row r="75" spans="1:24" outlineLevel="1" x14ac:dyDescent="0.25">
      <c r="A75" s="39"/>
      <c r="B75" s="103"/>
      <c r="C75" s="16">
        <f t="shared" ca="1" si="3"/>
        <v>45105</v>
      </c>
      <c r="D75" s="64"/>
      <c r="E75" s="14"/>
      <c r="F75" s="33"/>
      <c r="G75" s="15"/>
      <c r="H75" s="15"/>
      <c r="I75" s="15"/>
      <c r="J75" s="15"/>
      <c r="K75" s="15"/>
      <c r="L75" s="28"/>
      <c r="M75" s="28"/>
      <c r="N75" s="28"/>
      <c r="O75" s="29"/>
      <c r="P75" s="28" t="e">
        <f t="shared" si="23"/>
        <v>#VALUE!</v>
      </c>
      <c r="Q75" s="29"/>
      <c r="R75" t="b">
        <f t="shared" si="27"/>
        <v>0</v>
      </c>
      <c r="S75" t="b">
        <f t="shared" si="28"/>
        <v>1</v>
      </c>
      <c r="T75" t="str">
        <f t="shared" si="29"/>
        <v/>
      </c>
      <c r="X75" s="94"/>
    </row>
    <row r="76" spans="1:24" outlineLevel="1" x14ac:dyDescent="0.25">
      <c r="A76" s="39"/>
      <c r="B76" s="103"/>
      <c r="C76" s="16">
        <f t="shared" ca="1" si="3"/>
        <v>45105</v>
      </c>
      <c r="D76" s="64">
        <v>0.57291666666666663</v>
      </c>
      <c r="E76" s="14">
        <v>0.58333333333333337</v>
      </c>
      <c r="F76" s="33">
        <f>IF(AND(NOT(ISBLANK(D76)),NOT(ISBLANK(E76))),(E76-D76)*24,"")</f>
        <v>0.25000000000000178</v>
      </c>
      <c r="G76" s="15" t="s">
        <v>303</v>
      </c>
      <c r="H76" s="15"/>
      <c r="I76" s="15" t="s">
        <v>21</v>
      </c>
      <c r="J76" s="15"/>
      <c r="K76" s="15" t="s">
        <v>250</v>
      </c>
      <c r="L76" s="28" t="str">
        <f>IF(I76="PG",VLOOKUP(timesheet!K76,pg_tasks!Q$4:R$13,2,),"")</f>
        <v/>
      </c>
      <c r="M76" s="28" t="str">
        <f>IF(I76="PG",VLOOKUP(K76,pg_tasks!Q$4:T$13,3,FALSE),"")</f>
        <v/>
      </c>
      <c r="N76" s="28" t="str">
        <f>IF(I76="PG",VLOOKUP(K76,pg_tasks!Q$4:T$13,3,FALSE),"")</f>
        <v/>
      </c>
      <c r="O76" s="29" t="str">
        <f>IF(I76="PG",VLOOKUP(K76,pg_tasks!Q$4:T$13,4,FALSE),"")</f>
        <v/>
      </c>
      <c r="P76" s="28">
        <f t="shared" si="23"/>
        <v>11</v>
      </c>
      <c r="Q76" s="29" t="str">
        <f t="shared" si="24"/>
        <v>eCarriers</v>
      </c>
      <c r="R76" t="b">
        <f t="shared" si="27"/>
        <v>1</v>
      </c>
      <c r="S76" t="b">
        <f t="shared" si="28"/>
        <v>0</v>
      </c>
      <c r="T76" t="str">
        <f t="shared" si="29"/>
        <v/>
      </c>
    </row>
    <row r="77" spans="1:24" outlineLevel="1" x14ac:dyDescent="0.25">
      <c r="A77" s="39"/>
      <c r="B77" s="103"/>
      <c r="C77" s="16">
        <f t="shared" ca="1" si="3"/>
        <v>45105</v>
      </c>
      <c r="D77" s="14">
        <v>0.58333333333333337</v>
      </c>
      <c r="E77" s="14">
        <v>0.60416666666666663</v>
      </c>
      <c r="F77" s="33">
        <f t="shared" si="2"/>
        <v>0.49999999999999822</v>
      </c>
      <c r="G77" s="15" t="s">
        <v>281</v>
      </c>
      <c r="H77" s="15"/>
      <c r="I77" s="15" t="s">
        <v>21</v>
      </c>
      <c r="J77" s="15"/>
      <c r="K77" s="15" t="s">
        <v>258</v>
      </c>
      <c r="L77" s="28" t="str">
        <f>IF(I77="PG",VLOOKUP(timesheet!K77,pg_tasks!Q$4:R$13,2,),"")</f>
        <v/>
      </c>
      <c r="M77" s="28" t="str">
        <f>IF(I77="PG",VLOOKUP(K77,pg_tasks!Q$4:T$13,3,FALSE),"")</f>
        <v/>
      </c>
      <c r="N77" s="28" t="str">
        <f>IF(I77="PG",VLOOKUP(K77,pg_tasks!Q$4:T$13,3,FALSE),"")</f>
        <v/>
      </c>
      <c r="O77" s="29" t="str">
        <f>IF(I77="PG",VLOOKUP(K77,pg_tasks!Q$4:T$13,4,FALSE),"")</f>
        <v/>
      </c>
      <c r="P77" s="28">
        <f t="shared" si="23"/>
        <v>38</v>
      </c>
      <c r="Q77" s="29" t="str">
        <f t="shared" si="24"/>
        <v>SME for Decision Automation Platform</v>
      </c>
      <c r="R77" t="b">
        <f t="shared" si="27"/>
        <v>1</v>
      </c>
      <c r="S77" t="b">
        <f t="shared" si="28"/>
        <v>0</v>
      </c>
      <c r="T77" t="str">
        <f t="shared" si="29"/>
        <v/>
      </c>
    </row>
    <row r="78" spans="1:24" outlineLevel="1" x14ac:dyDescent="0.25">
      <c r="A78" s="39"/>
      <c r="B78" s="103"/>
      <c r="C78" s="16">
        <f t="shared" ca="1" si="3"/>
        <v>45105</v>
      </c>
      <c r="D78" s="14">
        <v>0.60416666666666663</v>
      </c>
      <c r="E78" s="14">
        <v>0.625</v>
      </c>
      <c r="F78" s="33">
        <f t="shared" ref="F78:F86" si="30">IF(AND(NOT(ISBLANK(D78)),NOT(ISBLANK(E78))),(E78-D78)*24,"")</f>
        <v>0.50000000000000089</v>
      </c>
      <c r="G78" s="15" t="s">
        <v>282</v>
      </c>
      <c r="H78" s="15"/>
      <c r="I78" s="15" t="s">
        <v>21</v>
      </c>
      <c r="J78" s="15"/>
      <c r="K78" s="15" t="s">
        <v>283</v>
      </c>
      <c r="L78" s="28" t="str">
        <f>IF(I78="PG",VLOOKUP(timesheet!K78,pg_tasks!Q$4:R$13,2,),"")</f>
        <v/>
      </c>
      <c r="M78" s="28" t="str">
        <f>IF(I78="PG",VLOOKUP(K78,pg_tasks!Q$4:T$13,3,FALSE),"")</f>
        <v/>
      </c>
      <c r="N78" s="28" t="str">
        <f>IF(I78="PG",VLOOKUP(K78,pg_tasks!Q$4:T$13,3,FALSE),"")</f>
        <v/>
      </c>
      <c r="O78" s="29" t="str">
        <f>IF(I78="PG",VLOOKUP(K78,pg_tasks!Q$4:T$13,4,FALSE),"")</f>
        <v/>
      </c>
      <c r="P78" s="28">
        <f t="shared" ref="P78:P86" si="31">FIND("||",K78)</f>
        <v>42</v>
      </c>
      <c r="Q78" s="29" t="str">
        <f t="shared" ref="Q78:Q86" si="32">IF(K78&lt;&gt;"",LEFT(K78,P78-2),"")</f>
        <v>P&amp;G MOSS Warehousing Administrative work</v>
      </c>
      <c r="R78" t="b">
        <f t="shared" si="27"/>
        <v>1</v>
      </c>
      <c r="S78" t="b">
        <f t="shared" si="28"/>
        <v>0</v>
      </c>
      <c r="T78" t="str">
        <f t="shared" si="29"/>
        <v/>
      </c>
    </row>
    <row r="79" spans="1:24" outlineLevel="1" x14ac:dyDescent="0.25">
      <c r="A79" s="39"/>
      <c r="B79" s="103"/>
      <c r="C79" s="16">
        <f t="shared" ca="1" si="3"/>
        <v>45105</v>
      </c>
      <c r="D79" s="14">
        <v>0.625</v>
      </c>
      <c r="E79" s="14">
        <v>0.75</v>
      </c>
      <c r="F79" s="33">
        <f t="shared" si="30"/>
        <v>3</v>
      </c>
      <c r="G79" s="15" t="s">
        <v>304</v>
      </c>
      <c r="H79" s="15"/>
      <c r="I79" s="15" t="s">
        <v>21</v>
      </c>
      <c r="J79" s="15"/>
      <c r="K79" s="15" t="s">
        <v>250</v>
      </c>
      <c r="L79" s="28" t="str">
        <f>IF(I79="PG",VLOOKUP(timesheet!K79,pg_tasks!Q$4:R$13,2,),"")</f>
        <v/>
      </c>
      <c r="M79" s="28" t="str">
        <f>IF(I79="PG",VLOOKUP(K79,pg_tasks!Q$4:T$13,3,FALSE),"")</f>
        <v/>
      </c>
      <c r="N79" s="28" t="str">
        <f>IF(I79="PG",VLOOKUP(K79,pg_tasks!Q$4:T$13,3,FALSE),"")</f>
        <v/>
      </c>
      <c r="O79" s="29" t="str">
        <f>IF(I79="PG",VLOOKUP(K79,pg_tasks!Q$4:T$13,4,FALSE),"")</f>
        <v/>
      </c>
      <c r="P79" s="28">
        <f t="shared" si="31"/>
        <v>11</v>
      </c>
      <c r="Q79" s="29" t="str">
        <f t="shared" si="32"/>
        <v>eCarriers</v>
      </c>
      <c r="R79" t="b">
        <f t="shared" si="27"/>
        <v>1</v>
      </c>
      <c r="S79" t="b">
        <f t="shared" si="28"/>
        <v>0</v>
      </c>
      <c r="T79" t="str">
        <f t="shared" si="29"/>
        <v/>
      </c>
    </row>
    <row r="80" spans="1:24" outlineLevel="1" x14ac:dyDescent="0.25">
      <c r="A80" s="39"/>
      <c r="B80" s="103"/>
      <c r="C80" s="16">
        <f t="shared" ca="1" si="3"/>
        <v>45105</v>
      </c>
      <c r="D80" s="14"/>
      <c r="E80" s="14"/>
      <c r="F80" s="33" t="str">
        <f t="shared" si="30"/>
        <v/>
      </c>
      <c r="G80" s="15"/>
      <c r="H80" s="15"/>
      <c r="I80" s="15" t="s">
        <v>21</v>
      </c>
      <c r="J80" s="15"/>
      <c r="K80" s="15"/>
      <c r="L80" s="28" t="str">
        <f>IF(I80="PG",VLOOKUP(timesheet!K80,pg_tasks!Q$4:R$13,2,),"")</f>
        <v/>
      </c>
      <c r="M80" s="28" t="str">
        <f>IF(I80="PG",VLOOKUP(K80,pg_tasks!Q$4:T$13,3,FALSE),"")</f>
        <v/>
      </c>
      <c r="N80" s="28" t="str">
        <f>IF(I80="PG",VLOOKUP(K80,pg_tasks!Q$4:T$13,3,FALSE),"")</f>
        <v/>
      </c>
      <c r="O80" s="29" t="str">
        <f>IF(I80="PG",VLOOKUP(K80,pg_tasks!Q$4:T$13,4,FALSE),"")</f>
        <v/>
      </c>
      <c r="P80" s="28" t="e">
        <f t="shared" si="31"/>
        <v>#VALUE!</v>
      </c>
      <c r="Q80" s="29" t="str">
        <f t="shared" si="32"/>
        <v/>
      </c>
      <c r="R80" t="b">
        <f t="shared" si="27"/>
        <v>0</v>
      </c>
      <c r="S80" t="b">
        <f t="shared" si="28"/>
        <v>1</v>
      </c>
      <c r="T80" t="str">
        <f t="shared" si="29"/>
        <v/>
      </c>
    </row>
    <row r="81" spans="1:20" outlineLevel="1" x14ac:dyDescent="0.25">
      <c r="A81" s="39"/>
      <c r="B81" s="103"/>
      <c r="C81" s="16">
        <f t="shared" ca="1" si="3"/>
        <v>45105</v>
      </c>
      <c r="D81" s="14">
        <v>0.8125</v>
      </c>
      <c r="E81" s="14">
        <v>0.92708333333333337</v>
      </c>
      <c r="F81" s="33">
        <f t="shared" si="30"/>
        <v>2.7500000000000009</v>
      </c>
      <c r="G81" s="15" t="s">
        <v>305</v>
      </c>
      <c r="H81" s="15"/>
      <c r="I81" s="15" t="s">
        <v>21</v>
      </c>
      <c r="J81" s="15"/>
      <c r="K81" s="15" t="s">
        <v>247</v>
      </c>
      <c r="L81" s="28" t="str">
        <f>IF(I81="PG",VLOOKUP(timesheet!K81,pg_tasks!Q$4:R$13,2,),"")</f>
        <v/>
      </c>
      <c r="M81" s="28" t="str">
        <f>IF(I81="PG",VLOOKUP(K81,pg_tasks!Q$4:T$13,3,FALSE),"")</f>
        <v/>
      </c>
      <c r="N81" s="28" t="str">
        <f>IF(I81="PG",VLOOKUP(K81,pg_tasks!Q$4:T$13,3,FALSE),"")</f>
        <v/>
      </c>
      <c r="O81" s="29" t="str">
        <f>IF(I81="PG",VLOOKUP(K81,pg_tasks!Q$4:T$13,4,FALSE),"")</f>
        <v/>
      </c>
      <c r="P81" s="28">
        <f t="shared" si="31"/>
        <v>19</v>
      </c>
      <c r="Q81" s="29" t="str">
        <f t="shared" si="32"/>
        <v>Autopilot Project</v>
      </c>
      <c r="R81" t="b">
        <f t="shared" si="27"/>
        <v>1</v>
      </c>
      <c r="S81" t="b">
        <f t="shared" si="28"/>
        <v>0</v>
      </c>
      <c r="T81" t="str">
        <f t="shared" si="29"/>
        <v/>
      </c>
    </row>
    <row r="82" spans="1:20" outlineLevel="1" x14ac:dyDescent="0.25">
      <c r="A82" s="39"/>
      <c r="B82" s="103"/>
      <c r="C82" s="16">
        <f t="shared" ca="1" si="3"/>
        <v>45105</v>
      </c>
      <c r="D82" s="14"/>
      <c r="E82" s="14"/>
      <c r="F82" s="33" t="str">
        <f t="shared" si="30"/>
        <v/>
      </c>
      <c r="G82" s="15"/>
      <c r="H82" s="15"/>
      <c r="I82" s="15" t="s">
        <v>21</v>
      </c>
      <c r="J82" s="15"/>
      <c r="K82" s="15"/>
      <c r="L82" s="28" t="str">
        <f>IF(I82="PG",VLOOKUP(timesheet!K82,pg_tasks!Q$4:R$13,2,),"")</f>
        <v/>
      </c>
      <c r="M82" s="28" t="str">
        <f>IF(I82="PG",VLOOKUP(K82,pg_tasks!Q$4:T$13,3,FALSE),"")</f>
        <v/>
      </c>
      <c r="N82" s="28" t="str">
        <f>IF(I82="PG",VLOOKUP(K82,pg_tasks!Q$4:T$13,3,FALSE),"")</f>
        <v/>
      </c>
      <c r="O82" s="29" t="str">
        <f>IF(I82="PG",VLOOKUP(K82,pg_tasks!Q$4:T$13,4,FALSE),"")</f>
        <v/>
      </c>
      <c r="P82" s="28" t="e">
        <f t="shared" si="31"/>
        <v>#VALUE!</v>
      </c>
      <c r="Q82" s="29" t="str">
        <f t="shared" si="32"/>
        <v/>
      </c>
      <c r="R82" t="b">
        <f t="shared" si="27"/>
        <v>0</v>
      </c>
      <c r="S82" t="b">
        <f t="shared" si="28"/>
        <v>1</v>
      </c>
      <c r="T82" t="str">
        <f t="shared" si="29"/>
        <v/>
      </c>
    </row>
    <row r="83" spans="1:20" outlineLevel="1" x14ac:dyDescent="0.25">
      <c r="A83" s="39"/>
      <c r="B83" s="103"/>
      <c r="C83" s="16">
        <f t="shared" ca="1" si="3"/>
        <v>45105</v>
      </c>
      <c r="D83" s="14"/>
      <c r="E83" s="14"/>
      <c r="F83" s="33" t="str">
        <f t="shared" si="30"/>
        <v/>
      </c>
      <c r="G83" s="15"/>
      <c r="H83" s="15"/>
      <c r="I83" s="15" t="s">
        <v>21</v>
      </c>
      <c r="J83" s="15"/>
      <c r="K83" s="15"/>
      <c r="L83" s="28" t="str">
        <f>IF(I83="PG",VLOOKUP(timesheet!K83,pg_tasks!Q$4:R$13,2,),"")</f>
        <v/>
      </c>
      <c r="M83" s="28" t="str">
        <f>IF(I83="PG",VLOOKUP(K83,pg_tasks!Q$4:T$13,3,FALSE),"")</f>
        <v/>
      </c>
      <c r="N83" s="28" t="str">
        <f>IF(I83="PG",VLOOKUP(K83,pg_tasks!Q$4:T$13,3,FALSE),"")</f>
        <v/>
      </c>
      <c r="O83" s="29" t="str">
        <f>IF(I83="PG",VLOOKUP(K83,pg_tasks!Q$4:T$13,4,FALSE),"")</f>
        <v/>
      </c>
      <c r="P83" s="28" t="e">
        <f t="shared" si="31"/>
        <v>#VALUE!</v>
      </c>
      <c r="Q83" s="29" t="str">
        <f t="shared" si="32"/>
        <v/>
      </c>
      <c r="R83" t="b">
        <f t="shared" si="27"/>
        <v>0</v>
      </c>
      <c r="S83" t="b">
        <f t="shared" si="28"/>
        <v>1</v>
      </c>
      <c r="T83" t="str">
        <f t="shared" si="29"/>
        <v/>
      </c>
    </row>
    <row r="84" spans="1:20" outlineLevel="1" x14ac:dyDescent="0.25">
      <c r="A84" s="39"/>
      <c r="B84" s="103"/>
      <c r="C84" s="16">
        <f t="shared" ca="1" si="3"/>
        <v>45105</v>
      </c>
      <c r="D84" s="14"/>
      <c r="E84" s="14"/>
      <c r="F84" s="33" t="str">
        <f t="shared" si="30"/>
        <v/>
      </c>
      <c r="G84" s="15"/>
      <c r="H84" s="15"/>
      <c r="I84" s="15" t="s">
        <v>21</v>
      </c>
      <c r="J84" s="15"/>
      <c r="K84" s="15"/>
      <c r="L84" s="28" t="str">
        <f>IF(I84="PG",VLOOKUP(timesheet!K84,pg_tasks!Q$4:R$13,2,),"")</f>
        <v/>
      </c>
      <c r="M84" s="28" t="str">
        <f>IF(I84="PG",VLOOKUP(K84,pg_tasks!Q$4:T$13,3,FALSE),"")</f>
        <v/>
      </c>
      <c r="N84" s="28" t="str">
        <f>IF(I84="PG",VLOOKUP(K84,pg_tasks!Q$4:T$13,3,FALSE),"")</f>
        <v/>
      </c>
      <c r="O84" s="29" t="str">
        <f>IF(I84="PG",VLOOKUP(K84,pg_tasks!Q$4:T$13,4,FALSE),"")</f>
        <v/>
      </c>
      <c r="P84" s="28" t="e">
        <f t="shared" si="31"/>
        <v>#VALUE!</v>
      </c>
      <c r="Q84" s="29" t="str">
        <f t="shared" si="32"/>
        <v/>
      </c>
      <c r="R84" t="b">
        <f t="shared" si="27"/>
        <v>0</v>
      </c>
      <c r="S84" t="b">
        <f t="shared" si="28"/>
        <v>1</v>
      </c>
      <c r="T84" t="str">
        <f t="shared" si="29"/>
        <v/>
      </c>
    </row>
    <row r="85" spans="1:20" outlineLevel="1" x14ac:dyDescent="0.25">
      <c r="A85" s="39"/>
      <c r="B85" s="103"/>
      <c r="C85" s="16">
        <f t="shared" ca="1" si="3"/>
        <v>45105</v>
      </c>
      <c r="D85" s="14"/>
      <c r="E85" s="14"/>
      <c r="F85" s="33" t="str">
        <f t="shared" si="30"/>
        <v/>
      </c>
      <c r="G85" s="15"/>
      <c r="H85" s="15"/>
      <c r="I85" s="15" t="s">
        <v>21</v>
      </c>
      <c r="J85" s="15"/>
      <c r="K85" s="15"/>
      <c r="L85" s="28" t="str">
        <f>IF(I85="PG",VLOOKUP(timesheet!K85,pg_tasks!Q$4:R$13,2,),"")</f>
        <v/>
      </c>
      <c r="M85" s="28" t="str">
        <f>IF(I85="PG",VLOOKUP(K85,pg_tasks!Q$4:T$13,3,FALSE),"")</f>
        <v/>
      </c>
      <c r="N85" s="28" t="str">
        <f>IF(I85="PG",VLOOKUP(K85,pg_tasks!Q$4:T$13,3,FALSE),"")</f>
        <v/>
      </c>
      <c r="O85" s="29" t="str">
        <f>IF(I85="PG",VLOOKUP(K85,pg_tasks!Q$4:T$13,4,FALSE),"")</f>
        <v/>
      </c>
      <c r="P85" s="28" t="e">
        <f t="shared" si="31"/>
        <v>#VALUE!</v>
      </c>
      <c r="Q85" s="29" t="str">
        <f t="shared" si="32"/>
        <v/>
      </c>
      <c r="R85" t="b">
        <f t="shared" si="27"/>
        <v>0</v>
      </c>
      <c r="S85" t="b">
        <f t="shared" si="28"/>
        <v>1</v>
      </c>
      <c r="T85" t="str">
        <f t="shared" si="29"/>
        <v/>
      </c>
    </row>
    <row r="86" spans="1:20" outlineLevel="1" x14ac:dyDescent="0.25">
      <c r="A86" s="39"/>
      <c r="B86" s="103"/>
      <c r="C86" s="16">
        <f t="shared" ca="1" si="3"/>
        <v>45105</v>
      </c>
      <c r="D86" s="14"/>
      <c r="E86" s="14"/>
      <c r="F86" s="33" t="str">
        <f t="shared" si="30"/>
        <v/>
      </c>
      <c r="G86" s="15"/>
      <c r="H86" s="15"/>
      <c r="I86" s="15" t="s">
        <v>21</v>
      </c>
      <c r="J86" s="15"/>
      <c r="K86" s="15"/>
      <c r="L86" s="28" t="str">
        <f>IF(I86="PG",VLOOKUP(timesheet!K86,pg_tasks!Q$4:R$13,2,),"")</f>
        <v/>
      </c>
      <c r="M86" s="28" t="str">
        <f>IF(I86="PG",VLOOKUP(K86,pg_tasks!Q$4:T$13,3,FALSE),"")</f>
        <v/>
      </c>
      <c r="N86" s="28" t="str">
        <f>IF(I86="PG",VLOOKUP(K86,pg_tasks!Q$4:T$13,3,FALSE),"")</f>
        <v/>
      </c>
      <c r="O86" s="29" t="str">
        <f>IF(I86="PG",VLOOKUP(K86,pg_tasks!Q$4:T$13,4,FALSE),"")</f>
        <v/>
      </c>
      <c r="P86" s="28" t="e">
        <f t="shared" si="31"/>
        <v>#VALUE!</v>
      </c>
      <c r="Q86" s="29" t="str">
        <f t="shared" si="32"/>
        <v/>
      </c>
      <c r="R86" t="b">
        <f t="shared" si="27"/>
        <v>0</v>
      </c>
      <c r="S86" t="b">
        <f t="shared" si="28"/>
        <v>1</v>
      </c>
      <c r="T86" t="str">
        <f t="shared" si="29"/>
        <v/>
      </c>
    </row>
    <row r="87" spans="1:20" outlineLevel="1" x14ac:dyDescent="0.25">
      <c r="A87" s="39"/>
      <c r="B87" s="103"/>
      <c r="C87" s="16">
        <f t="shared" ca="1" si="3"/>
        <v>45105</v>
      </c>
      <c r="D87" s="64"/>
      <c r="E87" s="64"/>
      <c r="F87" s="33" t="str">
        <f t="shared" si="2"/>
        <v/>
      </c>
      <c r="G87" s="15"/>
      <c r="H87" s="15"/>
      <c r="I87" s="15" t="s">
        <v>21</v>
      </c>
      <c r="J87" s="15"/>
      <c r="K87" s="15"/>
      <c r="L87" s="28" t="str">
        <f>IF(I87="PG",VLOOKUP(timesheet!K87,pg_tasks!Q$4:R$13,2,),"")</f>
        <v/>
      </c>
      <c r="M87" s="28" t="str">
        <f>IF(I87="PG",VLOOKUP(K87,pg_tasks!Q$4:T$13,3,FALSE),"")</f>
        <v/>
      </c>
      <c r="N87" s="28" t="str">
        <f>IF(I87="PG",VLOOKUP(K87,pg_tasks!Q$4:T$13,3,FALSE),"")</f>
        <v/>
      </c>
      <c r="O87" s="29" t="str">
        <f>IF(I87="PG",VLOOKUP(K87,pg_tasks!Q$4:T$13,4,FALSE),"")</f>
        <v/>
      </c>
      <c r="P87" s="28" t="e">
        <f t="shared" si="23"/>
        <v>#VALUE!</v>
      </c>
      <c r="Q87" s="29" t="str">
        <f t="shared" si="24"/>
        <v/>
      </c>
      <c r="R87" t="b">
        <f t="shared" si="27"/>
        <v>0</v>
      </c>
      <c r="S87" t="b">
        <f t="shared" si="28"/>
        <v>1</v>
      </c>
      <c r="T87" t="str">
        <f t="shared" si="29"/>
        <v/>
      </c>
    </row>
    <row r="88" spans="1:20" outlineLevel="1" x14ac:dyDescent="0.25">
      <c r="A88" s="39"/>
      <c r="B88" s="106"/>
      <c r="C88" s="16">
        <f t="shared" ca="1" si="3"/>
        <v>45105</v>
      </c>
      <c r="D88" s="64"/>
      <c r="E88" s="67"/>
      <c r="F88" s="33" t="str">
        <f t="shared" si="2"/>
        <v/>
      </c>
      <c r="G88" s="15"/>
      <c r="H88" s="15"/>
      <c r="I88" s="15" t="s">
        <v>21</v>
      </c>
      <c r="J88" s="15"/>
      <c r="K88" s="15"/>
      <c r="L88" s="28" t="str">
        <f>IF(I88="PG",VLOOKUP(timesheet!K88,pg_tasks!Q$4:R$13,2,),"")</f>
        <v/>
      </c>
      <c r="M88" s="28" t="str">
        <f>IF(I88="PG",VLOOKUP(K88,pg_tasks!Q$4:T$13,3,FALSE),"")</f>
        <v/>
      </c>
      <c r="N88" s="28" t="str">
        <f>IF(I88="PG",VLOOKUP(K88,pg_tasks!Q$4:T$13,3,FALSE),"")</f>
        <v/>
      </c>
      <c r="O88" s="29" t="str">
        <f>IF(I88="PG",VLOOKUP(K88,pg_tasks!Q$4:T$13,4,FALSE),"")</f>
        <v/>
      </c>
      <c r="P88" s="28" t="e">
        <f t="shared" si="23"/>
        <v>#VALUE!</v>
      </c>
      <c r="Q88" s="29" t="str">
        <f t="shared" si="24"/>
        <v/>
      </c>
      <c r="R88" t="b">
        <f t="shared" si="27"/>
        <v>0</v>
      </c>
      <c r="S88" t="b">
        <f t="shared" si="28"/>
        <v>1</v>
      </c>
      <c r="T88" t="str">
        <f t="shared" si="29"/>
        <v/>
      </c>
    </row>
    <row r="89" spans="1:20" outlineLevel="1" x14ac:dyDescent="0.25">
      <c r="A89" s="39"/>
      <c r="B89" s="106"/>
      <c r="C89" s="16">
        <f t="shared" ca="1" si="3"/>
        <v>45105</v>
      </c>
      <c r="D89" s="67"/>
      <c r="E89" s="67"/>
      <c r="F89" s="33" t="str">
        <f t="shared" si="2"/>
        <v/>
      </c>
      <c r="G89" s="15"/>
      <c r="H89" s="15"/>
      <c r="I89" s="15" t="s">
        <v>21</v>
      </c>
      <c r="J89" s="15"/>
      <c r="K89" s="15"/>
      <c r="L89" s="28" t="str">
        <f>IF(I89="PG",VLOOKUP(timesheet!K89,pg_tasks!Q$4:R$13,2,),"")</f>
        <v/>
      </c>
      <c r="M89" s="28" t="str">
        <f>IF(I89="PG",VLOOKUP(K89,pg_tasks!Q$4:T$13,3,FALSE),"")</f>
        <v/>
      </c>
      <c r="N89" s="28" t="str">
        <f>IF(I89="PG",VLOOKUP(K89,pg_tasks!Q$4:T$13,3,FALSE),"")</f>
        <v/>
      </c>
      <c r="O89" s="29" t="str">
        <f>IF(I89="PG",VLOOKUP(K89,pg_tasks!Q$4:T$13,4,FALSE),"")</f>
        <v/>
      </c>
      <c r="P89" s="28" t="e">
        <f t="shared" si="23"/>
        <v>#VALUE!</v>
      </c>
      <c r="Q89" s="29" t="str">
        <f t="shared" si="24"/>
        <v/>
      </c>
      <c r="R89" t="b">
        <f t="shared" si="27"/>
        <v>0</v>
      </c>
      <c r="S89" t="b">
        <f t="shared" si="28"/>
        <v>1</v>
      </c>
      <c r="T89" t="str">
        <f t="shared" si="29"/>
        <v/>
      </c>
    </row>
    <row r="90" spans="1:20" outlineLevel="1" x14ac:dyDescent="0.25">
      <c r="A90" s="39"/>
      <c r="B90" s="106"/>
      <c r="C90" s="16">
        <f ca="1">C89</f>
        <v>45105</v>
      </c>
      <c r="D90" s="14"/>
      <c r="E90" s="14"/>
      <c r="F90" s="33" t="str">
        <f>IF(AND(NOT(ISBLANK(D90)),NOT(ISBLANK(E90))),(E90-D90)*24,"")</f>
        <v/>
      </c>
      <c r="G90" s="15"/>
      <c r="H90" s="15"/>
      <c r="I90" s="15" t="s">
        <v>21</v>
      </c>
      <c r="J90" s="15"/>
      <c r="K90" s="15"/>
      <c r="L90" s="28" t="str">
        <f>IF(I90="PG",VLOOKUP(timesheet!K90,pg_tasks!Q$4:R$13,2,),"")</f>
        <v/>
      </c>
      <c r="M90" s="28" t="str">
        <f>IF(I90="PG",VLOOKUP(K90,pg_tasks!Q$4:T$13,3,FALSE),"")</f>
        <v/>
      </c>
      <c r="N90" s="28" t="str">
        <f>IF(I90="PG",VLOOKUP(K90,pg_tasks!Q$4:T$13,3,FALSE),"")</f>
        <v/>
      </c>
      <c r="O90" s="29" t="str">
        <f>IF(I90="PG",VLOOKUP(K90,pg_tasks!Q$4:T$13,4,FALSE),"")</f>
        <v/>
      </c>
      <c r="P90" s="28" t="e">
        <f t="shared" si="23"/>
        <v>#VALUE!</v>
      </c>
      <c r="Q90" s="29" t="str">
        <f t="shared" si="24"/>
        <v/>
      </c>
      <c r="R90" t="b">
        <f t="shared" si="27"/>
        <v>0</v>
      </c>
      <c r="S90" t="b">
        <f t="shared" si="28"/>
        <v>1</v>
      </c>
      <c r="T90" t="str">
        <f t="shared" si="29"/>
        <v/>
      </c>
    </row>
    <row r="91" spans="1:20" outlineLevel="1" x14ac:dyDescent="0.25">
      <c r="A91" s="39"/>
      <c r="B91" s="106"/>
      <c r="C91" s="16">
        <f ca="1">C90</f>
        <v>45105</v>
      </c>
      <c r="D91" s="14"/>
      <c r="E91" s="14"/>
      <c r="F91" s="33" t="str">
        <f>IF(AND(NOT(ISBLANK(D91)),NOT(ISBLANK(E91))),(E91-D91)*24,"")</f>
        <v/>
      </c>
      <c r="G91" s="15"/>
      <c r="H91" s="15"/>
      <c r="I91" s="15" t="s">
        <v>21</v>
      </c>
      <c r="J91" s="15"/>
      <c r="K91" s="15"/>
      <c r="L91" s="28"/>
      <c r="M91" s="28"/>
      <c r="N91" s="28"/>
      <c r="O91" s="29"/>
      <c r="P91" s="28" t="e">
        <f t="shared" si="23"/>
        <v>#VALUE!</v>
      </c>
      <c r="Q91" s="29" t="str">
        <f t="shared" si="24"/>
        <v/>
      </c>
      <c r="R91" t="b">
        <f t="shared" si="27"/>
        <v>0</v>
      </c>
      <c r="S91" t="b">
        <f t="shared" si="28"/>
        <v>1</v>
      </c>
      <c r="T91" t="str">
        <f t="shared" si="29"/>
        <v/>
      </c>
    </row>
    <row r="92" spans="1:20" outlineLevel="1" x14ac:dyDescent="0.25">
      <c r="A92" s="39"/>
      <c r="B92" s="106"/>
      <c r="C92" s="16">
        <f ca="1">C91</f>
        <v>45105</v>
      </c>
      <c r="D92" s="14"/>
      <c r="E92" s="14"/>
      <c r="F92" s="33" t="str">
        <f>IF(AND(NOT(ISBLANK(D92)),NOT(ISBLANK(E92))),(E92-D92)*24,"")</f>
        <v/>
      </c>
      <c r="G92" s="15"/>
      <c r="H92" s="15"/>
      <c r="I92" s="15" t="s">
        <v>21</v>
      </c>
      <c r="J92" s="15"/>
      <c r="K92" s="15"/>
      <c r="L92" s="28"/>
      <c r="M92" s="28"/>
      <c r="N92" s="28"/>
      <c r="O92" s="29"/>
      <c r="P92" s="28" t="e">
        <f t="shared" si="23"/>
        <v>#VALUE!</v>
      </c>
      <c r="Q92" s="29" t="str">
        <f t="shared" si="24"/>
        <v/>
      </c>
      <c r="R92" t="b">
        <f t="shared" si="27"/>
        <v>0</v>
      </c>
      <c r="S92" t="b">
        <f t="shared" si="28"/>
        <v>1</v>
      </c>
      <c r="T92" t="str">
        <f t="shared" si="29"/>
        <v/>
      </c>
    </row>
    <row r="93" spans="1:20" outlineLevel="1" x14ac:dyDescent="0.25">
      <c r="A93" s="39"/>
      <c r="B93" s="106"/>
      <c r="C93" s="16">
        <f ca="1">C92</f>
        <v>45105</v>
      </c>
      <c r="D93" s="14"/>
      <c r="E93" s="14"/>
      <c r="F93" s="33" t="str">
        <f>IF(AND(NOT(ISBLANK(D93)),NOT(ISBLANK(E93))),(E93-D93)*24,"")</f>
        <v/>
      </c>
      <c r="G93" s="15"/>
      <c r="H93" s="15"/>
      <c r="I93" s="15" t="s">
        <v>21</v>
      </c>
      <c r="J93" s="15"/>
      <c r="K93" s="15"/>
      <c r="L93" s="28" t="str">
        <f>IF(I91="PG",VLOOKUP(timesheet!K91,pg_tasks!Q$4:R$13,2,),"")</f>
        <v/>
      </c>
      <c r="M93" s="28" t="str">
        <f>IF(I91="PG",VLOOKUP(K91,pg_tasks!Q$4:T$13,3,FALSE),"")</f>
        <v/>
      </c>
      <c r="N93" s="28" t="str">
        <f>IF(I91="PG",VLOOKUP(K91,pg_tasks!Q$4:T$13,3,FALSE),"")</f>
        <v/>
      </c>
      <c r="O93" s="29" t="str">
        <f>IF(I91="PG",VLOOKUP(K91,pg_tasks!Q$4:T$13,4,FALSE),"")</f>
        <v/>
      </c>
      <c r="P93" s="28" t="e">
        <f t="shared" si="23"/>
        <v>#VALUE!</v>
      </c>
      <c r="Q93" s="29" t="str">
        <f t="shared" si="24"/>
        <v/>
      </c>
      <c r="R93" t="b">
        <f t="shared" si="27"/>
        <v>0</v>
      </c>
      <c r="S93" t="b">
        <f t="shared" si="28"/>
        <v>1</v>
      </c>
      <c r="T93" t="str">
        <f t="shared" si="29"/>
        <v/>
      </c>
    </row>
    <row r="94" spans="1:20" ht="15.75" thickBot="1" x14ac:dyDescent="0.3">
      <c r="A94" s="40"/>
      <c r="B94" s="104"/>
      <c r="C94" s="21">
        <f ca="1">C93</f>
        <v>45105</v>
      </c>
      <c r="D94" s="19"/>
      <c r="E94" s="65"/>
      <c r="F94" s="34"/>
      <c r="G94" s="20"/>
      <c r="H94" s="20"/>
      <c r="I94" s="15" t="s">
        <v>21</v>
      </c>
      <c r="J94" s="20"/>
      <c r="K94" s="20"/>
      <c r="L94" s="30"/>
      <c r="M94" s="30"/>
      <c r="N94" s="30"/>
      <c r="O94" s="31"/>
      <c r="P94" s="30" t="e">
        <f t="shared" si="23"/>
        <v>#VALUE!</v>
      </c>
      <c r="Q94" s="31" t="str">
        <f t="shared" si="24"/>
        <v/>
      </c>
      <c r="R94" t="b">
        <f t="shared" si="27"/>
        <v>0</v>
      </c>
      <c r="S94" t="b">
        <f t="shared" si="28"/>
        <v>1</v>
      </c>
      <c r="T94" t="str">
        <f t="shared" si="29"/>
        <v/>
      </c>
    </row>
    <row r="95" spans="1:20" x14ac:dyDescent="0.25">
      <c r="A95" s="38">
        <f ca="1">SUMIF(C:C,C95,F:F)</f>
        <v>5.8333333333333313</v>
      </c>
      <c r="B95" s="101" t="s">
        <v>61</v>
      </c>
      <c r="C95" s="41">
        <f ca="1">C5+3</f>
        <v>45106</v>
      </c>
      <c r="D95" s="17"/>
      <c r="E95" s="63"/>
      <c r="F95" s="32" t="str">
        <f t="shared" si="2"/>
        <v/>
      </c>
      <c r="G95" s="18"/>
      <c r="H95" s="18"/>
      <c r="I95" s="15" t="s">
        <v>21</v>
      </c>
      <c r="J95" s="18"/>
      <c r="K95" s="18"/>
      <c r="L95" s="26" t="str">
        <f>IF(I95="PG",VLOOKUP(timesheet!K95,pg_tasks!Q$4:R$13,2,),"")</f>
        <v/>
      </c>
      <c r="M95" s="26" t="str">
        <f>IF(I95="PG",VLOOKUP(K95,pg_tasks!Q$4:T$13,3,FALSE),"")</f>
        <v/>
      </c>
      <c r="N95" s="26" t="str">
        <f>IF(I95="PG",VLOOKUP(K95,pg_tasks!Q$4:T$13,3,FALSE),"")</f>
        <v/>
      </c>
      <c r="O95" s="27" t="str">
        <f>IF(I95="PG",VLOOKUP(K95,pg_tasks!Q$4:T$13,4,FALSE),"")</f>
        <v/>
      </c>
      <c r="P95" s="26" t="e">
        <f t="shared" si="23"/>
        <v>#VALUE!</v>
      </c>
      <c r="Q95" s="27" t="str">
        <f t="shared" si="24"/>
        <v/>
      </c>
      <c r="R95" t="b">
        <f t="shared" si="27"/>
        <v>0</v>
      </c>
      <c r="S95" t="b">
        <f t="shared" si="28"/>
        <v>1</v>
      </c>
      <c r="T95" t="str">
        <f t="shared" si="29"/>
        <v/>
      </c>
    </row>
    <row r="96" spans="1:20" outlineLevel="1" x14ac:dyDescent="0.25">
      <c r="A96" s="39"/>
      <c r="B96" s="103"/>
      <c r="C96" s="16">
        <f t="shared" ref="C96:C124" ca="1" si="33">C95</f>
        <v>45106</v>
      </c>
      <c r="D96" s="14">
        <v>0.375</v>
      </c>
      <c r="E96" s="64">
        <v>0.39930555555555558</v>
      </c>
      <c r="F96" s="33">
        <f>IF(AND(NOT(ISBLANK(D96)),NOT(ISBLANK(E96))),(E96-D96)*24,"")</f>
        <v>0.58333333333333393</v>
      </c>
      <c r="G96" s="15" t="s">
        <v>290</v>
      </c>
      <c r="H96" s="15"/>
      <c r="I96" s="15" t="s">
        <v>21</v>
      </c>
      <c r="J96" s="15"/>
      <c r="K96" s="15" t="s">
        <v>250</v>
      </c>
      <c r="L96" s="28" t="str">
        <f>IF(I96="PG",VLOOKUP(timesheet!K96,pg_tasks!Q$4:R$13,2,),"")</f>
        <v/>
      </c>
      <c r="M96" s="28" t="str">
        <f>IF(I96="PG",VLOOKUP(K96,pg_tasks!Q$4:T$13,3,FALSE),"")</f>
        <v/>
      </c>
      <c r="N96" s="28" t="str">
        <f>IF(I96="PG",VLOOKUP(K96,pg_tasks!Q$4:T$13,3,FALSE),"")</f>
        <v/>
      </c>
      <c r="O96" s="29" t="str">
        <f>IF(I96="PG",VLOOKUP(K96,pg_tasks!Q$4:T$13,4,FALSE),"")</f>
        <v/>
      </c>
      <c r="P96" s="28">
        <f t="shared" si="23"/>
        <v>11</v>
      </c>
      <c r="Q96" s="29" t="str">
        <f t="shared" si="24"/>
        <v>eCarriers</v>
      </c>
      <c r="R96" t="b">
        <f t="shared" si="27"/>
        <v>1</v>
      </c>
      <c r="S96" t="b">
        <f t="shared" si="28"/>
        <v>0</v>
      </c>
      <c r="T96" t="str">
        <f t="shared" si="29"/>
        <v/>
      </c>
    </row>
    <row r="97" spans="1:20" outlineLevel="1" x14ac:dyDescent="0.25">
      <c r="A97" s="39">
        <f ca="1">(A95/(A$5+A$35+A$65+A$95+A$125+A$155+A$170))*A$1</f>
        <v>562.94525939177083</v>
      </c>
      <c r="B97" s="103"/>
      <c r="C97" s="16">
        <f t="shared" ca="1" si="33"/>
        <v>45106</v>
      </c>
      <c r="D97" s="64">
        <v>0.39930555555555558</v>
      </c>
      <c r="E97" s="64">
        <v>0.4201388888888889</v>
      </c>
      <c r="F97" s="33">
        <f>IF(AND(NOT(ISBLANK(D97)),NOT(ISBLANK(E97))),(E97-D97)*24,"")</f>
        <v>0.49999999999999956</v>
      </c>
      <c r="G97" s="15" t="s">
        <v>285</v>
      </c>
      <c r="H97" s="15"/>
      <c r="I97" s="15" t="s">
        <v>21</v>
      </c>
      <c r="J97" s="15"/>
      <c r="K97" s="15" t="s">
        <v>246</v>
      </c>
      <c r="L97" s="28" t="str">
        <f>IF(I97="PG",VLOOKUP(timesheet!K97,pg_tasks!Q$4:R$13,2,),"")</f>
        <v/>
      </c>
      <c r="M97" s="28" t="str">
        <f>IF(I97="PG",VLOOKUP(K97,pg_tasks!Q$4:T$13,3,FALSE),"")</f>
        <v/>
      </c>
      <c r="N97" s="28" t="str">
        <f>IF(I97="PG",VLOOKUP(K97,pg_tasks!Q$4:T$13,3,FALSE),"")</f>
        <v/>
      </c>
      <c r="O97" s="29" t="str">
        <f>IF(I97="PG",VLOOKUP(K97,pg_tasks!Q$4:T$13,4,FALSE),"")</f>
        <v/>
      </c>
      <c r="P97" s="28">
        <f t="shared" si="23"/>
        <v>38</v>
      </c>
      <c r="Q97" s="29" t="str">
        <f t="shared" si="24"/>
        <v>SME for Decision Automation Platform</v>
      </c>
      <c r="R97" t="b">
        <f t="shared" si="27"/>
        <v>1</v>
      </c>
      <c r="S97" t="b">
        <f t="shared" si="28"/>
        <v>0</v>
      </c>
      <c r="T97" t="str">
        <f t="shared" si="29"/>
        <v/>
      </c>
    </row>
    <row r="98" spans="1:20" outlineLevel="1" x14ac:dyDescent="0.25">
      <c r="A98" s="39"/>
      <c r="B98" s="103"/>
      <c r="C98" s="16">
        <f t="shared" ca="1" si="33"/>
        <v>45106</v>
      </c>
      <c r="D98" s="64">
        <v>0.4236111111111111</v>
      </c>
      <c r="E98" s="64">
        <v>0.44097222222222227</v>
      </c>
      <c r="F98" s="33">
        <f t="shared" si="2"/>
        <v>0.41666666666666785</v>
      </c>
      <c r="G98" s="15" t="s">
        <v>286</v>
      </c>
      <c r="H98" s="15"/>
      <c r="I98" s="15" t="s">
        <v>21</v>
      </c>
      <c r="J98" s="15"/>
      <c r="K98" s="15" t="s">
        <v>246</v>
      </c>
      <c r="L98" s="28" t="str">
        <f>IF(I98="PG",VLOOKUP(timesheet!K98,pg_tasks!Q$4:R$13,2,),"")</f>
        <v/>
      </c>
      <c r="M98" s="28" t="str">
        <f>IF(I98="PG",VLOOKUP(K98,pg_tasks!Q$4:T$13,3,FALSE),"")</f>
        <v/>
      </c>
      <c r="N98" s="28" t="str">
        <f>IF(I98="PG",VLOOKUP(K98,pg_tasks!Q$4:T$13,3,FALSE),"")</f>
        <v/>
      </c>
      <c r="O98" s="29" t="str">
        <f>IF(I98="PG",VLOOKUP(K98,pg_tasks!Q$4:T$13,4,FALSE),"")</f>
        <v/>
      </c>
      <c r="P98" s="28">
        <f t="shared" si="23"/>
        <v>38</v>
      </c>
      <c r="Q98" s="29" t="str">
        <f t="shared" si="24"/>
        <v>SME for Decision Automation Platform</v>
      </c>
      <c r="R98" t="b">
        <f t="shared" si="27"/>
        <v>1</v>
      </c>
      <c r="S98" t="b">
        <f t="shared" si="28"/>
        <v>0</v>
      </c>
      <c r="T98" t="str">
        <f t="shared" si="29"/>
        <v/>
      </c>
    </row>
    <row r="99" spans="1:20" outlineLevel="1" x14ac:dyDescent="0.25">
      <c r="A99" s="39"/>
      <c r="B99" s="103"/>
      <c r="C99" s="16">
        <f t="shared" ca="1" si="33"/>
        <v>45106</v>
      </c>
      <c r="D99" s="64">
        <v>0.44097222222222227</v>
      </c>
      <c r="E99" s="64">
        <v>0.46875</v>
      </c>
      <c r="F99" s="33">
        <f t="shared" ref="F99:F106" si="34">IF(AND(NOT(ISBLANK(D99)),NOT(ISBLANK(E99))),(E99-D99)*24,"")</f>
        <v>0.66666666666666563</v>
      </c>
      <c r="G99" s="15" t="s">
        <v>304</v>
      </c>
      <c r="H99" s="15"/>
      <c r="I99" s="15" t="s">
        <v>21</v>
      </c>
      <c r="J99" s="15"/>
      <c r="K99" s="15" t="s">
        <v>250</v>
      </c>
      <c r="L99" s="28" t="str">
        <f>IF(I99="PG",VLOOKUP(timesheet!K99,pg_tasks!Q$4:R$13,2,),"")</f>
        <v/>
      </c>
      <c r="M99" s="28" t="str">
        <f>IF(I99="PG",VLOOKUP(K99,pg_tasks!Q$4:T$13,3,FALSE),"")</f>
        <v/>
      </c>
      <c r="N99" s="28" t="str">
        <f>IF(I99="PG",VLOOKUP(K99,pg_tasks!Q$4:T$13,3,FALSE),"")</f>
        <v/>
      </c>
      <c r="O99" s="29" t="str">
        <f>IF(I99="PG",VLOOKUP(K99,pg_tasks!Q$4:T$13,4,FALSE),"")</f>
        <v/>
      </c>
      <c r="P99" s="28">
        <f t="shared" ref="P99:P106" si="35">FIND("||",K99)</f>
        <v>11</v>
      </c>
      <c r="Q99" s="29" t="str">
        <f t="shared" ref="Q99:Q106" si="36">IF(K99&lt;&gt;"",LEFT(K99,P99-2),"")</f>
        <v>eCarriers</v>
      </c>
      <c r="R99" t="b">
        <f t="shared" si="27"/>
        <v>1</v>
      </c>
      <c r="S99" t="b">
        <f t="shared" si="28"/>
        <v>0</v>
      </c>
      <c r="T99" t="str">
        <f t="shared" si="29"/>
        <v/>
      </c>
    </row>
    <row r="100" spans="1:20" outlineLevel="1" x14ac:dyDescent="0.25">
      <c r="A100" s="39"/>
      <c r="B100" s="103"/>
      <c r="C100" s="16">
        <f t="shared" ca="1" si="33"/>
        <v>45106</v>
      </c>
      <c r="D100" s="64">
        <v>0.46875</v>
      </c>
      <c r="E100" s="64">
        <v>0.4826388888888889</v>
      </c>
      <c r="F100" s="33">
        <f t="shared" si="34"/>
        <v>0.33333333333333348</v>
      </c>
      <c r="G100" s="15" t="s">
        <v>259</v>
      </c>
      <c r="H100" s="15"/>
      <c r="I100" s="15" t="s">
        <v>21</v>
      </c>
      <c r="J100" s="15"/>
      <c r="K100" s="15" t="s">
        <v>258</v>
      </c>
      <c r="L100" s="28" t="str">
        <f>IF(I100="PG",VLOOKUP(timesheet!K100,pg_tasks!Q$4:R$13,2,),"")</f>
        <v/>
      </c>
      <c r="M100" s="28" t="str">
        <f>IF(I100="PG",VLOOKUP(K100,pg_tasks!Q$4:T$13,3,FALSE),"")</f>
        <v/>
      </c>
      <c r="N100" s="28" t="str">
        <f>IF(I100="PG",VLOOKUP(K100,pg_tasks!Q$4:T$13,3,FALSE),"")</f>
        <v/>
      </c>
      <c r="O100" s="29" t="str">
        <f>IF(I100="PG",VLOOKUP(K100,pg_tasks!Q$4:T$13,4,FALSE),"")</f>
        <v/>
      </c>
      <c r="P100" s="28">
        <f t="shared" si="35"/>
        <v>38</v>
      </c>
      <c r="Q100" s="29" t="str">
        <f t="shared" si="36"/>
        <v>SME for Decision Automation Platform</v>
      </c>
      <c r="R100" t="b">
        <f t="shared" si="27"/>
        <v>1</v>
      </c>
      <c r="S100" t="b">
        <f t="shared" si="28"/>
        <v>0</v>
      </c>
      <c r="T100" t="str">
        <f t="shared" si="29"/>
        <v/>
      </c>
    </row>
    <row r="101" spans="1:20" outlineLevel="1" x14ac:dyDescent="0.25">
      <c r="A101" s="39"/>
      <c r="B101" s="103"/>
      <c r="C101" s="16">
        <f t="shared" ca="1" si="33"/>
        <v>45106</v>
      </c>
      <c r="D101" s="64">
        <v>0.4826388888888889</v>
      </c>
      <c r="E101" s="64">
        <v>0.50694444444444442</v>
      </c>
      <c r="F101" s="33">
        <f t="shared" si="34"/>
        <v>0.58333333333333259</v>
      </c>
      <c r="G101" s="15" t="s">
        <v>289</v>
      </c>
      <c r="H101" s="15"/>
      <c r="I101" s="15" t="s">
        <v>21</v>
      </c>
      <c r="J101" s="15"/>
      <c r="K101" s="15" t="s">
        <v>258</v>
      </c>
      <c r="L101" s="28" t="str">
        <f>IF(I101="PG",VLOOKUP(timesheet!K101,pg_tasks!Q$4:R$13,2,),"")</f>
        <v/>
      </c>
      <c r="M101" s="28" t="str">
        <f>IF(I101="PG",VLOOKUP(K101,pg_tasks!Q$4:T$13,3,FALSE),"")</f>
        <v/>
      </c>
      <c r="N101" s="28" t="str">
        <f>IF(I101="PG",VLOOKUP(K101,pg_tasks!Q$4:T$13,3,FALSE),"")</f>
        <v/>
      </c>
      <c r="O101" s="29" t="str">
        <f>IF(I101="PG",VLOOKUP(K101,pg_tasks!Q$4:T$13,4,FALSE),"")</f>
        <v/>
      </c>
      <c r="P101" s="28">
        <f t="shared" si="35"/>
        <v>38</v>
      </c>
      <c r="Q101" s="29" t="str">
        <f t="shared" si="36"/>
        <v>SME for Decision Automation Platform</v>
      </c>
      <c r="R101" t="b">
        <f t="shared" si="27"/>
        <v>1</v>
      </c>
      <c r="S101" t="b">
        <f t="shared" si="28"/>
        <v>0</v>
      </c>
      <c r="T101" t="str">
        <f t="shared" si="29"/>
        <v/>
      </c>
    </row>
    <row r="102" spans="1:20" outlineLevel="1" x14ac:dyDescent="0.25">
      <c r="A102" s="39"/>
      <c r="B102" s="103"/>
      <c r="C102" s="16">
        <f t="shared" ca="1" si="33"/>
        <v>45106</v>
      </c>
      <c r="D102" s="64"/>
      <c r="E102" s="64"/>
      <c r="F102" s="33" t="str">
        <f t="shared" si="34"/>
        <v/>
      </c>
      <c r="G102" s="15"/>
      <c r="H102" s="15"/>
      <c r="I102" s="15" t="s">
        <v>21</v>
      </c>
      <c r="J102" s="15"/>
      <c r="K102" s="15"/>
      <c r="L102" s="28" t="str">
        <f>IF(I102="PG",VLOOKUP(timesheet!K102,pg_tasks!Q$4:R$13,2,),"")</f>
        <v/>
      </c>
      <c r="M102" s="28" t="str">
        <f>IF(I102="PG",VLOOKUP(K102,pg_tasks!Q$4:T$13,3,FALSE),"")</f>
        <v/>
      </c>
      <c r="N102" s="28" t="str">
        <f>IF(I102="PG",VLOOKUP(K102,pg_tasks!Q$4:T$13,3,FALSE),"")</f>
        <v/>
      </c>
      <c r="O102" s="29" t="str">
        <f>IF(I102="PG",VLOOKUP(K102,pg_tasks!Q$4:T$13,4,FALSE),"")</f>
        <v/>
      </c>
      <c r="P102" s="28" t="e">
        <f t="shared" si="35"/>
        <v>#VALUE!</v>
      </c>
      <c r="Q102" s="29" t="str">
        <f t="shared" si="36"/>
        <v/>
      </c>
      <c r="R102" t="b">
        <f t="shared" si="27"/>
        <v>0</v>
      </c>
      <c r="S102" t="b">
        <f t="shared" si="28"/>
        <v>1</v>
      </c>
      <c r="T102" t="str">
        <f t="shared" si="29"/>
        <v/>
      </c>
    </row>
    <row r="103" spans="1:20" outlineLevel="1" x14ac:dyDescent="0.25">
      <c r="A103" s="39"/>
      <c r="B103" s="103"/>
      <c r="C103" s="16">
        <f t="shared" ca="1" si="33"/>
        <v>45106</v>
      </c>
      <c r="D103" s="64">
        <v>0.56597222222222221</v>
      </c>
      <c r="E103" s="64">
        <v>0.59722222222222221</v>
      </c>
      <c r="F103" s="33">
        <f t="shared" si="34"/>
        <v>0.75</v>
      </c>
      <c r="G103" s="15" t="s">
        <v>287</v>
      </c>
      <c r="H103" s="15"/>
      <c r="I103" s="15" t="s">
        <v>21</v>
      </c>
      <c r="J103" s="15"/>
      <c r="K103" s="15" t="s">
        <v>254</v>
      </c>
      <c r="L103" s="28" t="str">
        <f>IF(I103="PG",VLOOKUP(timesheet!K103,pg_tasks!Q$4:R$13,2,),"")</f>
        <v/>
      </c>
      <c r="M103" s="28" t="str">
        <f>IF(I103="PG",VLOOKUP(K103,pg_tasks!Q$4:T$13,3,FALSE),"")</f>
        <v/>
      </c>
      <c r="N103" s="28" t="str">
        <f>IF(I103="PG",VLOOKUP(K103,pg_tasks!Q$4:T$13,3,FALSE),"")</f>
        <v/>
      </c>
      <c r="O103" s="29" t="str">
        <f>IF(I103="PG",VLOOKUP(K103,pg_tasks!Q$4:T$13,4,FALSE),"")</f>
        <v/>
      </c>
      <c r="P103" s="28">
        <f t="shared" si="35"/>
        <v>42</v>
      </c>
      <c r="Q103" s="29" t="str">
        <f t="shared" si="36"/>
        <v>P&amp;G MOSS Warehousing Administrative work</v>
      </c>
      <c r="R103" t="b">
        <f t="shared" si="27"/>
        <v>1</v>
      </c>
      <c r="S103" t="b">
        <f t="shared" si="28"/>
        <v>0</v>
      </c>
      <c r="T103" t="str">
        <f t="shared" si="29"/>
        <v/>
      </c>
    </row>
    <row r="104" spans="1:20" outlineLevel="1" x14ac:dyDescent="0.25">
      <c r="A104" s="39"/>
      <c r="B104" s="103"/>
      <c r="C104" s="16">
        <f t="shared" ca="1" si="33"/>
        <v>45106</v>
      </c>
      <c r="D104" s="64">
        <v>0.59722222222222221</v>
      </c>
      <c r="E104" s="64">
        <v>0.60763888888888895</v>
      </c>
      <c r="F104" s="33">
        <f t="shared" si="34"/>
        <v>0.25000000000000178</v>
      </c>
      <c r="G104" s="15" t="s">
        <v>288</v>
      </c>
      <c r="H104" s="15"/>
      <c r="I104" s="15" t="s">
        <v>21</v>
      </c>
      <c r="J104" s="15"/>
      <c r="K104" s="15" t="s">
        <v>246</v>
      </c>
      <c r="L104" s="28" t="str">
        <f>IF(I104="PG",VLOOKUP(timesheet!K104,pg_tasks!Q$4:R$13,2,),"")</f>
        <v/>
      </c>
      <c r="M104" s="28" t="str">
        <f>IF(I104="PG",VLOOKUP(K104,pg_tasks!Q$4:T$13,3,FALSE),"")</f>
        <v/>
      </c>
      <c r="N104" s="28" t="str">
        <f>IF(I104="PG",VLOOKUP(K104,pg_tasks!Q$4:T$13,3,FALSE),"")</f>
        <v/>
      </c>
      <c r="O104" s="29" t="str">
        <f>IF(I104="PG",VLOOKUP(K104,pg_tasks!Q$4:T$13,4,FALSE),"")</f>
        <v/>
      </c>
      <c r="P104" s="28">
        <f t="shared" si="35"/>
        <v>38</v>
      </c>
      <c r="Q104" s="29" t="str">
        <f t="shared" si="36"/>
        <v>SME for Decision Automation Platform</v>
      </c>
      <c r="R104" t="b">
        <f t="shared" si="27"/>
        <v>1</v>
      </c>
      <c r="S104" t="b">
        <f t="shared" si="28"/>
        <v>0</v>
      </c>
      <c r="T104" t="str">
        <f t="shared" si="29"/>
        <v/>
      </c>
    </row>
    <row r="105" spans="1:20" outlineLevel="1" x14ac:dyDescent="0.25">
      <c r="A105" s="39"/>
      <c r="B105" s="103"/>
      <c r="C105" s="16">
        <f t="shared" ca="1" si="33"/>
        <v>45106</v>
      </c>
      <c r="D105" s="64">
        <v>0.60763888888888895</v>
      </c>
      <c r="E105" s="64">
        <v>0.64583333333333337</v>
      </c>
      <c r="F105" s="33">
        <f t="shared" si="34"/>
        <v>0.91666666666666607</v>
      </c>
      <c r="G105" s="15" t="s">
        <v>290</v>
      </c>
      <c r="H105" s="15"/>
      <c r="I105" s="15" t="s">
        <v>21</v>
      </c>
      <c r="J105" s="15"/>
      <c r="K105" s="15" t="s">
        <v>250</v>
      </c>
      <c r="L105" s="28" t="str">
        <f>IF(I105="PG",VLOOKUP(timesheet!K105,pg_tasks!Q$4:R$13,2,),"")</f>
        <v/>
      </c>
      <c r="M105" s="28" t="str">
        <f>IF(I105="PG",VLOOKUP(K105,pg_tasks!Q$4:T$13,3,FALSE),"")</f>
        <v/>
      </c>
      <c r="N105" s="28" t="str">
        <f>IF(I105="PG",VLOOKUP(K105,pg_tasks!Q$4:T$13,3,FALSE),"")</f>
        <v/>
      </c>
      <c r="O105" s="29" t="str">
        <f>IF(I105="PG",VLOOKUP(K105,pg_tasks!Q$4:T$13,4,FALSE),"")</f>
        <v/>
      </c>
      <c r="P105" s="28">
        <f t="shared" si="35"/>
        <v>11</v>
      </c>
      <c r="Q105" s="29" t="str">
        <f t="shared" si="36"/>
        <v>eCarriers</v>
      </c>
      <c r="R105" t="b">
        <f t="shared" si="27"/>
        <v>1</v>
      </c>
      <c r="S105" t="b">
        <f t="shared" si="28"/>
        <v>0</v>
      </c>
      <c r="T105" t="str">
        <f t="shared" si="29"/>
        <v/>
      </c>
    </row>
    <row r="106" spans="1:20" outlineLevel="1" x14ac:dyDescent="0.25">
      <c r="A106" s="39"/>
      <c r="B106" s="103"/>
      <c r="C106" s="16">
        <f t="shared" ca="1" si="33"/>
        <v>45106</v>
      </c>
      <c r="D106" s="64"/>
      <c r="E106" s="64"/>
      <c r="F106" s="33" t="str">
        <f t="shared" si="34"/>
        <v/>
      </c>
      <c r="G106" s="15"/>
      <c r="H106" s="15"/>
      <c r="I106" s="15" t="s">
        <v>21</v>
      </c>
      <c r="J106" s="15"/>
      <c r="K106" s="15"/>
      <c r="L106" s="28" t="str">
        <f>IF(I106="PG",VLOOKUP(timesheet!K106,pg_tasks!Q$4:R$13,2,),"")</f>
        <v/>
      </c>
      <c r="M106" s="28" t="str">
        <f>IF(I106="PG",VLOOKUP(K106,pg_tasks!Q$4:T$13,3,FALSE),"")</f>
        <v/>
      </c>
      <c r="N106" s="28" t="str">
        <f>IF(I106="PG",VLOOKUP(K106,pg_tasks!Q$4:T$13,3,FALSE),"")</f>
        <v/>
      </c>
      <c r="O106" s="29" t="str">
        <f>IF(I106="PG",VLOOKUP(K106,pg_tasks!Q$4:T$13,4,FALSE),"")</f>
        <v/>
      </c>
      <c r="P106" s="28" t="e">
        <f t="shared" si="35"/>
        <v>#VALUE!</v>
      </c>
      <c r="Q106" s="29" t="str">
        <f t="shared" si="36"/>
        <v/>
      </c>
      <c r="R106" t="b">
        <f t="shared" si="27"/>
        <v>0</v>
      </c>
      <c r="S106" t="b">
        <f t="shared" si="28"/>
        <v>1</v>
      </c>
      <c r="T106" t="str">
        <f t="shared" si="29"/>
        <v/>
      </c>
    </row>
    <row r="107" spans="1:20" outlineLevel="1" x14ac:dyDescent="0.25">
      <c r="A107" s="39"/>
      <c r="B107" s="103"/>
      <c r="C107" s="16">
        <f t="shared" ca="1" si="33"/>
        <v>45106</v>
      </c>
      <c r="D107" s="64"/>
      <c r="E107" s="64"/>
      <c r="F107" s="33" t="str">
        <f t="shared" ref="F107:F116" si="37">IF(AND(NOT(ISBLANK(D107)),NOT(ISBLANK(E107))),(E107-D107)*24,"")</f>
        <v/>
      </c>
      <c r="G107" s="15"/>
      <c r="H107" s="15"/>
      <c r="I107" s="15" t="s">
        <v>21</v>
      </c>
      <c r="J107" s="15"/>
      <c r="K107" s="15"/>
      <c r="L107" s="28" t="str">
        <f>IF(I107="PG",VLOOKUP(timesheet!K107,pg_tasks!Q$4:R$13,2,),"")</f>
        <v/>
      </c>
      <c r="M107" s="28" t="str">
        <f>IF(I107="PG",VLOOKUP(K107,pg_tasks!Q$4:T$13,3,FALSE),"")</f>
        <v/>
      </c>
      <c r="N107" s="28" t="str">
        <f>IF(I107="PG",VLOOKUP(K107,pg_tasks!Q$4:T$13,3,FALSE),"")</f>
        <v/>
      </c>
      <c r="O107" s="29" t="str">
        <f>IF(I107="PG",VLOOKUP(K107,pg_tasks!Q$4:T$13,4,FALSE),"")</f>
        <v/>
      </c>
      <c r="P107" s="28" t="e">
        <f t="shared" ref="P107:P116" si="38">FIND("||",K107)</f>
        <v>#VALUE!</v>
      </c>
      <c r="Q107" s="29" t="str">
        <f t="shared" ref="Q107:Q116" si="39">IF(K107&lt;&gt;"",LEFT(K107,P107-2),"")</f>
        <v/>
      </c>
      <c r="R107" t="b">
        <f t="shared" si="27"/>
        <v>0</v>
      </c>
      <c r="S107" t="b">
        <f t="shared" si="28"/>
        <v>1</v>
      </c>
      <c r="T107" t="str">
        <f t="shared" si="29"/>
        <v/>
      </c>
    </row>
    <row r="108" spans="1:20" outlineLevel="1" x14ac:dyDescent="0.25">
      <c r="A108" s="39"/>
      <c r="B108" s="103"/>
      <c r="C108" s="16">
        <f t="shared" ca="1" si="33"/>
        <v>45106</v>
      </c>
      <c r="D108" s="64"/>
      <c r="E108" s="64"/>
      <c r="F108" s="33" t="str">
        <f t="shared" si="37"/>
        <v/>
      </c>
      <c r="G108" s="15"/>
      <c r="H108" s="15"/>
      <c r="I108" s="15" t="s">
        <v>21</v>
      </c>
      <c r="J108" s="15"/>
      <c r="K108" s="15"/>
      <c r="L108" s="28" t="str">
        <f>IF(I108="PG",VLOOKUP(timesheet!K108,pg_tasks!Q$4:R$13,2,),"")</f>
        <v/>
      </c>
      <c r="M108" s="28" t="str">
        <f>IF(I108="PG",VLOOKUP(K108,pg_tasks!Q$4:T$13,3,FALSE),"")</f>
        <v/>
      </c>
      <c r="N108" s="28" t="str">
        <f>IF(I108="PG",VLOOKUP(K108,pg_tasks!Q$4:T$13,3,FALSE),"")</f>
        <v/>
      </c>
      <c r="O108" s="29" t="str">
        <f>IF(I108="PG",VLOOKUP(K108,pg_tasks!Q$4:T$13,4,FALSE),"")</f>
        <v/>
      </c>
      <c r="P108" s="28" t="e">
        <f t="shared" si="38"/>
        <v>#VALUE!</v>
      </c>
      <c r="Q108" s="29" t="str">
        <f t="shared" si="39"/>
        <v/>
      </c>
      <c r="R108" t="b">
        <f t="shared" si="27"/>
        <v>0</v>
      </c>
      <c r="S108" t="b">
        <f t="shared" si="28"/>
        <v>1</v>
      </c>
      <c r="T108" t="str">
        <f t="shared" si="29"/>
        <v/>
      </c>
    </row>
    <row r="109" spans="1:20" outlineLevel="1" x14ac:dyDescent="0.25">
      <c r="A109" s="39"/>
      <c r="B109" s="103"/>
      <c r="C109" s="16">
        <f t="shared" ca="1" si="33"/>
        <v>45106</v>
      </c>
      <c r="D109" s="64"/>
      <c r="E109" s="64"/>
      <c r="F109" s="33" t="str">
        <f t="shared" si="37"/>
        <v/>
      </c>
      <c r="G109" s="15"/>
      <c r="H109" s="15"/>
      <c r="I109" s="15" t="s">
        <v>21</v>
      </c>
      <c r="J109" s="15"/>
      <c r="K109" s="15"/>
      <c r="L109" s="28" t="str">
        <f>IF(I109="PG",VLOOKUP(timesheet!K109,pg_tasks!Q$4:R$13,2,),"")</f>
        <v/>
      </c>
      <c r="M109" s="28" t="str">
        <f>IF(I109="PG",VLOOKUP(K109,pg_tasks!Q$4:T$13,3,FALSE),"")</f>
        <v/>
      </c>
      <c r="N109" s="28" t="str">
        <f>IF(I109="PG",VLOOKUP(K109,pg_tasks!Q$4:T$13,3,FALSE),"")</f>
        <v/>
      </c>
      <c r="O109" s="29" t="str">
        <f>IF(I109="PG",VLOOKUP(K109,pg_tasks!Q$4:T$13,4,FALSE),"")</f>
        <v/>
      </c>
      <c r="P109" s="28" t="e">
        <f t="shared" si="38"/>
        <v>#VALUE!</v>
      </c>
      <c r="Q109" s="29" t="str">
        <f t="shared" si="39"/>
        <v/>
      </c>
      <c r="R109" t="b">
        <f t="shared" si="27"/>
        <v>0</v>
      </c>
      <c r="S109" t="b">
        <f t="shared" si="28"/>
        <v>1</v>
      </c>
      <c r="T109" t="str">
        <f t="shared" si="29"/>
        <v/>
      </c>
    </row>
    <row r="110" spans="1:20" outlineLevel="1" x14ac:dyDescent="0.25">
      <c r="A110" s="39"/>
      <c r="B110" s="103"/>
      <c r="C110" s="16">
        <f t="shared" ca="1" si="33"/>
        <v>45106</v>
      </c>
      <c r="D110" s="64"/>
      <c r="E110" s="64"/>
      <c r="F110" s="33" t="str">
        <f t="shared" si="37"/>
        <v/>
      </c>
      <c r="G110" s="15"/>
      <c r="H110" s="15"/>
      <c r="I110" s="15" t="s">
        <v>21</v>
      </c>
      <c r="J110" s="15"/>
      <c r="K110" s="15"/>
      <c r="L110" s="28" t="str">
        <f>IF(I110="PG",VLOOKUP(timesheet!K110,pg_tasks!Q$4:R$13,2,),"")</f>
        <v/>
      </c>
      <c r="M110" s="28" t="str">
        <f>IF(I110="PG",VLOOKUP(K110,pg_tasks!Q$4:T$13,3,FALSE),"")</f>
        <v/>
      </c>
      <c r="N110" s="28" t="str">
        <f>IF(I110="PG",VLOOKUP(K110,pg_tasks!Q$4:T$13,3,FALSE),"")</f>
        <v/>
      </c>
      <c r="O110" s="29" t="str">
        <f>IF(I110="PG",VLOOKUP(K110,pg_tasks!Q$4:T$13,4,FALSE),"")</f>
        <v/>
      </c>
      <c r="P110" s="28" t="e">
        <f t="shared" si="38"/>
        <v>#VALUE!</v>
      </c>
      <c r="Q110" s="29" t="str">
        <f t="shared" si="39"/>
        <v/>
      </c>
      <c r="R110" t="b">
        <f t="shared" si="27"/>
        <v>0</v>
      </c>
      <c r="S110" t="b">
        <f t="shared" si="28"/>
        <v>1</v>
      </c>
      <c r="T110" t="str">
        <f t="shared" si="29"/>
        <v/>
      </c>
    </row>
    <row r="111" spans="1:20" outlineLevel="1" x14ac:dyDescent="0.25">
      <c r="A111" s="39"/>
      <c r="B111" s="103"/>
      <c r="C111" s="16">
        <f t="shared" ca="1" si="33"/>
        <v>45106</v>
      </c>
      <c r="D111" s="64">
        <v>0.94444444444444453</v>
      </c>
      <c r="E111" s="64">
        <v>0.97916666666666663</v>
      </c>
      <c r="F111" s="33">
        <f t="shared" si="37"/>
        <v>0.83333333333333037</v>
      </c>
      <c r="G111" s="15" t="s">
        <v>305</v>
      </c>
      <c r="H111" s="15"/>
      <c r="I111" s="15" t="s">
        <v>21</v>
      </c>
      <c r="J111" s="15"/>
      <c r="K111" s="15" t="s">
        <v>247</v>
      </c>
      <c r="L111" s="28" t="str">
        <f>IF(I111="PG",VLOOKUP(timesheet!K111,pg_tasks!Q$4:R$13,2,),"")</f>
        <v/>
      </c>
      <c r="M111" s="28" t="str">
        <f>IF(I111="PG",VLOOKUP(K111,pg_tasks!Q$4:T$13,3,FALSE),"")</f>
        <v/>
      </c>
      <c r="N111" s="28" t="str">
        <f>IF(I111="PG",VLOOKUP(K111,pg_tasks!Q$4:T$13,3,FALSE),"")</f>
        <v/>
      </c>
      <c r="O111" s="29" t="str">
        <f>IF(I111="PG",VLOOKUP(K111,pg_tasks!Q$4:T$13,4,FALSE),"")</f>
        <v/>
      </c>
      <c r="P111" s="28">
        <f t="shared" si="38"/>
        <v>19</v>
      </c>
      <c r="Q111" s="29" t="str">
        <f t="shared" si="39"/>
        <v>Autopilot Project</v>
      </c>
      <c r="R111" t="b">
        <f t="shared" si="27"/>
        <v>1</v>
      </c>
      <c r="S111" t="b">
        <f t="shared" si="28"/>
        <v>0</v>
      </c>
      <c r="T111" t="str">
        <f t="shared" si="29"/>
        <v/>
      </c>
    </row>
    <row r="112" spans="1:20" outlineLevel="1" x14ac:dyDescent="0.25">
      <c r="A112" s="39"/>
      <c r="B112" s="103"/>
      <c r="C112" s="16">
        <f t="shared" ca="1" si="33"/>
        <v>45106</v>
      </c>
      <c r="D112" s="64"/>
      <c r="E112" s="64"/>
      <c r="F112" s="33" t="str">
        <f t="shared" si="37"/>
        <v/>
      </c>
      <c r="G112" s="15"/>
      <c r="H112" s="15"/>
      <c r="I112" s="15" t="s">
        <v>21</v>
      </c>
      <c r="J112" s="15"/>
      <c r="K112" s="15"/>
      <c r="L112" s="28" t="str">
        <f>IF(I112="PG",VLOOKUP(timesheet!K112,pg_tasks!Q$4:R$13,2,),"")</f>
        <v/>
      </c>
      <c r="M112" s="28" t="str">
        <f>IF(I112="PG",VLOOKUP(K112,pg_tasks!Q$4:T$13,3,FALSE),"")</f>
        <v/>
      </c>
      <c r="N112" s="28" t="str">
        <f>IF(I112="PG",VLOOKUP(K112,pg_tasks!Q$4:T$13,3,FALSE),"")</f>
        <v/>
      </c>
      <c r="O112" s="29" t="str">
        <f>IF(I112="PG",VLOOKUP(K112,pg_tasks!Q$4:T$13,4,FALSE),"")</f>
        <v/>
      </c>
      <c r="P112" s="28" t="e">
        <f t="shared" si="38"/>
        <v>#VALUE!</v>
      </c>
      <c r="Q112" s="29" t="str">
        <f t="shared" si="39"/>
        <v/>
      </c>
      <c r="R112" t="b">
        <f t="shared" si="27"/>
        <v>0</v>
      </c>
      <c r="S112" t="b">
        <f t="shared" si="28"/>
        <v>1</v>
      </c>
      <c r="T112" t="str">
        <f t="shared" si="29"/>
        <v/>
      </c>
    </row>
    <row r="113" spans="1:20" outlineLevel="1" x14ac:dyDescent="0.25">
      <c r="A113" s="39"/>
      <c r="B113" s="103"/>
      <c r="C113" s="16">
        <f t="shared" ca="1" si="33"/>
        <v>45106</v>
      </c>
      <c r="D113" s="64"/>
      <c r="E113" s="64"/>
      <c r="F113" s="33" t="str">
        <f t="shared" si="37"/>
        <v/>
      </c>
      <c r="G113" s="15"/>
      <c r="H113" s="15"/>
      <c r="I113" s="15" t="s">
        <v>21</v>
      </c>
      <c r="J113" s="15"/>
      <c r="K113" s="15"/>
      <c r="L113" s="28" t="str">
        <f>IF(I113="PG",VLOOKUP(timesheet!K113,pg_tasks!Q$4:R$13,2,),"")</f>
        <v/>
      </c>
      <c r="M113" s="28" t="str">
        <f>IF(I113="PG",VLOOKUP(K113,pg_tasks!Q$4:T$13,3,FALSE),"")</f>
        <v/>
      </c>
      <c r="N113" s="28" t="str">
        <f>IF(I113="PG",VLOOKUP(K113,pg_tasks!Q$4:T$13,3,FALSE),"")</f>
        <v/>
      </c>
      <c r="O113" s="29" t="str">
        <f>IF(I113="PG",VLOOKUP(K113,pg_tasks!Q$4:T$13,4,FALSE),"")</f>
        <v/>
      </c>
      <c r="P113" s="28" t="e">
        <f t="shared" si="38"/>
        <v>#VALUE!</v>
      </c>
      <c r="Q113" s="29" t="str">
        <f t="shared" si="39"/>
        <v/>
      </c>
      <c r="R113" t="b">
        <f t="shared" si="27"/>
        <v>0</v>
      </c>
      <c r="S113" t="b">
        <f t="shared" si="28"/>
        <v>1</v>
      </c>
      <c r="T113" t="str">
        <f t="shared" si="29"/>
        <v/>
      </c>
    </row>
    <row r="114" spans="1:20" outlineLevel="1" x14ac:dyDescent="0.25">
      <c r="A114" s="39"/>
      <c r="B114" s="103"/>
      <c r="C114" s="16">
        <f t="shared" ca="1" si="33"/>
        <v>45106</v>
      </c>
      <c r="D114" s="64"/>
      <c r="E114" s="64"/>
      <c r="F114" s="33" t="str">
        <f t="shared" si="37"/>
        <v/>
      </c>
      <c r="G114" s="15"/>
      <c r="H114" s="15"/>
      <c r="I114" s="15" t="s">
        <v>21</v>
      </c>
      <c r="J114" s="15"/>
      <c r="K114" s="15"/>
      <c r="L114" s="28" t="str">
        <f>IF(I114="PG",VLOOKUP(timesheet!K114,pg_tasks!Q$4:R$13,2,),"")</f>
        <v/>
      </c>
      <c r="M114" s="28" t="str">
        <f>IF(I114="PG",VLOOKUP(K114,pg_tasks!Q$4:T$13,3,FALSE),"")</f>
        <v/>
      </c>
      <c r="N114" s="28" t="str">
        <f>IF(I114="PG",VLOOKUP(K114,pg_tasks!Q$4:T$13,3,FALSE),"")</f>
        <v/>
      </c>
      <c r="O114" s="29" t="str">
        <f>IF(I114="PG",VLOOKUP(K114,pg_tasks!Q$4:T$13,4,FALSE),"")</f>
        <v/>
      </c>
      <c r="P114" s="28" t="e">
        <f t="shared" si="38"/>
        <v>#VALUE!</v>
      </c>
      <c r="Q114" s="29" t="str">
        <f t="shared" si="39"/>
        <v/>
      </c>
      <c r="R114" t="b">
        <f t="shared" si="27"/>
        <v>0</v>
      </c>
      <c r="S114" t="b">
        <f t="shared" si="28"/>
        <v>1</v>
      </c>
      <c r="T114" t="str">
        <f t="shared" si="29"/>
        <v/>
      </c>
    </row>
    <row r="115" spans="1:20" outlineLevel="1" x14ac:dyDescent="0.25">
      <c r="A115" s="39"/>
      <c r="B115" s="103"/>
      <c r="C115" s="16">
        <f t="shared" ca="1" si="33"/>
        <v>45106</v>
      </c>
      <c r="D115" s="64"/>
      <c r="E115" s="64"/>
      <c r="F115" s="33" t="str">
        <f t="shared" si="37"/>
        <v/>
      </c>
      <c r="G115" s="15"/>
      <c r="H115" s="15"/>
      <c r="I115" s="15" t="s">
        <v>21</v>
      </c>
      <c r="J115" s="15"/>
      <c r="K115" s="15"/>
      <c r="L115" s="28" t="str">
        <f>IF(I115="PG",VLOOKUP(timesheet!K115,pg_tasks!Q$4:R$13,2,),"")</f>
        <v/>
      </c>
      <c r="M115" s="28" t="str">
        <f>IF(I115="PG",VLOOKUP(K115,pg_tasks!Q$4:T$13,3,FALSE),"")</f>
        <v/>
      </c>
      <c r="N115" s="28" t="str">
        <f>IF(I115="PG",VLOOKUP(K115,pg_tasks!Q$4:T$13,3,FALSE),"")</f>
        <v/>
      </c>
      <c r="O115" s="29" t="str">
        <f>IF(I115="PG",VLOOKUP(K115,pg_tasks!Q$4:T$13,4,FALSE),"")</f>
        <v/>
      </c>
      <c r="P115" s="28" t="e">
        <f t="shared" si="38"/>
        <v>#VALUE!</v>
      </c>
      <c r="Q115" s="29" t="str">
        <f t="shared" si="39"/>
        <v/>
      </c>
      <c r="R115" t="b">
        <f t="shared" si="27"/>
        <v>0</v>
      </c>
      <c r="S115" t="b">
        <f t="shared" si="28"/>
        <v>1</v>
      </c>
      <c r="T115" t="str">
        <f t="shared" si="29"/>
        <v/>
      </c>
    </row>
    <row r="116" spans="1:20" outlineLevel="1" x14ac:dyDescent="0.25">
      <c r="A116" s="39"/>
      <c r="B116" s="103"/>
      <c r="C116" s="16">
        <f t="shared" ca="1" si="33"/>
        <v>45106</v>
      </c>
      <c r="D116" s="64"/>
      <c r="E116" s="64"/>
      <c r="F116" s="33" t="str">
        <f t="shared" si="37"/>
        <v/>
      </c>
      <c r="G116" s="15"/>
      <c r="H116" s="15"/>
      <c r="I116" s="15" t="s">
        <v>21</v>
      </c>
      <c r="J116" s="15"/>
      <c r="K116" s="15"/>
      <c r="L116" s="28" t="str">
        <f>IF(I116="PG",VLOOKUP(timesheet!K116,pg_tasks!Q$4:R$13,2,),"")</f>
        <v/>
      </c>
      <c r="M116" s="28" t="str">
        <f>IF(I116="PG",VLOOKUP(K116,pg_tasks!Q$4:T$13,3,FALSE),"")</f>
        <v/>
      </c>
      <c r="N116" s="28" t="str">
        <f>IF(I116="PG",VLOOKUP(K116,pg_tasks!Q$4:T$13,3,FALSE),"")</f>
        <v/>
      </c>
      <c r="O116" s="29" t="str">
        <f>IF(I116="PG",VLOOKUP(K116,pg_tasks!Q$4:T$13,4,FALSE),"")</f>
        <v/>
      </c>
      <c r="P116" s="28" t="e">
        <f t="shared" si="38"/>
        <v>#VALUE!</v>
      </c>
      <c r="Q116" s="29" t="str">
        <f t="shared" si="39"/>
        <v/>
      </c>
      <c r="R116" t="b">
        <f t="shared" si="27"/>
        <v>0</v>
      </c>
      <c r="S116" t="b">
        <f t="shared" si="28"/>
        <v>1</v>
      </c>
      <c r="T116" t="str">
        <f t="shared" si="29"/>
        <v/>
      </c>
    </row>
    <row r="117" spans="1:20" outlineLevel="1" x14ac:dyDescent="0.25">
      <c r="A117" s="39"/>
      <c r="B117" s="103"/>
      <c r="C117" s="16">
        <f t="shared" ca="1" si="33"/>
        <v>45106</v>
      </c>
      <c r="D117" s="14"/>
      <c r="E117" s="14"/>
      <c r="F117" s="33" t="str">
        <f>IF(AND(NOT(ISBLANK(D117)),NOT(ISBLANK(E117))),(E117-D117)*24,"")</f>
        <v/>
      </c>
      <c r="G117" s="15"/>
      <c r="H117" s="15"/>
      <c r="I117" s="15" t="s">
        <v>21</v>
      </c>
      <c r="J117" s="15"/>
      <c r="K117" s="15"/>
      <c r="L117" s="28" t="str">
        <f>IF(I117="PG",VLOOKUP(timesheet!K117,pg_tasks!Q$4:R$13,2,),"")</f>
        <v/>
      </c>
      <c r="M117" s="28" t="str">
        <f>IF(I117="PG",VLOOKUP(K117,pg_tasks!Q$4:T$13,3,FALSE),"")</f>
        <v/>
      </c>
      <c r="N117" s="28" t="str">
        <f>IF(I117="PG",VLOOKUP(K117,pg_tasks!Q$4:T$13,3,FALSE),"")</f>
        <v/>
      </c>
      <c r="O117" s="29" t="str">
        <f>IF(I117="PG",VLOOKUP(K117,pg_tasks!Q$4:T$13,4,FALSE),"")</f>
        <v/>
      </c>
      <c r="P117" s="28" t="e">
        <f t="shared" si="23"/>
        <v>#VALUE!</v>
      </c>
      <c r="Q117" s="29" t="str">
        <f t="shared" si="24"/>
        <v/>
      </c>
      <c r="R117" t="b">
        <f t="shared" si="27"/>
        <v>0</v>
      </c>
      <c r="S117" t="b">
        <f t="shared" si="28"/>
        <v>1</v>
      </c>
      <c r="T117" t="str">
        <f t="shared" si="29"/>
        <v/>
      </c>
    </row>
    <row r="118" spans="1:20" outlineLevel="1" x14ac:dyDescent="0.25">
      <c r="A118" s="39"/>
      <c r="B118" s="103"/>
      <c r="C118" s="16">
        <f t="shared" ca="1" si="33"/>
        <v>45106</v>
      </c>
      <c r="D118" s="64"/>
      <c r="E118" s="64"/>
      <c r="F118" s="33" t="str">
        <f t="shared" si="2"/>
        <v/>
      </c>
      <c r="G118" s="15"/>
      <c r="H118" s="15"/>
      <c r="I118" s="15" t="s">
        <v>21</v>
      </c>
      <c r="J118" s="15"/>
      <c r="K118" s="15"/>
      <c r="L118" s="28" t="str">
        <f>IF(I118="PG",VLOOKUP(timesheet!K118,pg_tasks!Q$4:R$13,2,),"")</f>
        <v/>
      </c>
      <c r="M118" s="28" t="str">
        <f>IF(I118="PG",VLOOKUP(K118,pg_tasks!Q$4:T$13,3,FALSE),"")</f>
        <v/>
      </c>
      <c r="N118" s="28" t="str">
        <f>IF(I118="PG",VLOOKUP(K118,pg_tasks!Q$4:T$13,3,FALSE),"")</f>
        <v/>
      </c>
      <c r="O118" s="29" t="str">
        <f>IF(I118="PG",VLOOKUP(K118,pg_tasks!Q$4:T$13,4,FALSE),"")</f>
        <v/>
      </c>
      <c r="P118" s="28" t="e">
        <f t="shared" si="23"/>
        <v>#VALUE!</v>
      </c>
      <c r="Q118" s="29" t="str">
        <f t="shared" si="24"/>
        <v/>
      </c>
      <c r="R118" t="b">
        <f t="shared" si="27"/>
        <v>0</v>
      </c>
      <c r="S118" t="b">
        <f t="shared" si="28"/>
        <v>1</v>
      </c>
      <c r="T118" t="str">
        <f t="shared" si="29"/>
        <v/>
      </c>
    </row>
    <row r="119" spans="1:20" outlineLevel="1" x14ac:dyDescent="0.25">
      <c r="A119" s="39"/>
      <c r="B119" s="103"/>
      <c r="C119" s="16">
        <f t="shared" ca="1" si="33"/>
        <v>45106</v>
      </c>
      <c r="D119" s="64"/>
      <c r="E119" s="64"/>
      <c r="F119" s="33" t="str">
        <f t="shared" si="2"/>
        <v/>
      </c>
      <c r="G119" s="15"/>
      <c r="H119" s="15"/>
      <c r="I119" s="15" t="s">
        <v>21</v>
      </c>
      <c r="J119" s="15"/>
      <c r="K119" s="15"/>
      <c r="L119" s="28" t="str">
        <f>IF(I119="PG",VLOOKUP(timesheet!K119,pg_tasks!Q$4:R$13,2,),"")</f>
        <v/>
      </c>
      <c r="M119" s="28" t="str">
        <f>IF(I119="PG",VLOOKUP(K119,pg_tasks!Q$4:T$13,3,FALSE),"")</f>
        <v/>
      </c>
      <c r="N119" s="28" t="str">
        <f>IF(I119="PG",VLOOKUP(K119,pg_tasks!Q$4:T$13,3,FALSE),"")</f>
        <v/>
      </c>
      <c r="O119" s="29" t="str">
        <f>IF(I119="PG",VLOOKUP(K119,pg_tasks!Q$4:T$13,4,FALSE),"")</f>
        <v/>
      </c>
      <c r="P119" s="28" t="e">
        <f t="shared" si="23"/>
        <v>#VALUE!</v>
      </c>
      <c r="Q119" s="29" t="str">
        <f t="shared" si="24"/>
        <v/>
      </c>
      <c r="R119" t="b">
        <f t="shared" si="27"/>
        <v>0</v>
      </c>
      <c r="S119" t="b">
        <f t="shared" si="28"/>
        <v>1</v>
      </c>
      <c r="T119" t="str">
        <f t="shared" si="29"/>
        <v/>
      </c>
    </row>
    <row r="120" spans="1:20" outlineLevel="1" x14ac:dyDescent="0.25">
      <c r="A120" s="39"/>
      <c r="B120" s="103"/>
      <c r="C120" s="16">
        <f t="shared" ca="1" si="33"/>
        <v>45106</v>
      </c>
      <c r="D120" s="64"/>
      <c r="E120" s="64"/>
      <c r="F120" s="33"/>
      <c r="G120" s="71"/>
      <c r="H120" s="15"/>
      <c r="I120" s="15" t="s">
        <v>21</v>
      </c>
      <c r="J120" s="15"/>
      <c r="K120" s="15"/>
      <c r="L120" s="28"/>
      <c r="M120" s="28"/>
      <c r="N120" s="28"/>
      <c r="O120" s="29"/>
      <c r="P120" s="28" t="e">
        <f t="shared" si="23"/>
        <v>#VALUE!</v>
      </c>
      <c r="Q120" s="29" t="str">
        <f t="shared" si="24"/>
        <v/>
      </c>
      <c r="R120" t="b">
        <f t="shared" si="27"/>
        <v>0</v>
      </c>
      <c r="S120" t="b">
        <f t="shared" si="28"/>
        <v>1</v>
      </c>
      <c r="T120" t="str">
        <f t="shared" si="29"/>
        <v/>
      </c>
    </row>
    <row r="121" spans="1:20" outlineLevel="1" x14ac:dyDescent="0.25">
      <c r="A121" s="39"/>
      <c r="B121" s="103"/>
      <c r="C121" s="16">
        <f t="shared" ca="1" si="33"/>
        <v>45106</v>
      </c>
      <c r="D121" s="64"/>
      <c r="E121" s="64"/>
      <c r="F121" s="33"/>
      <c r="G121" s="71"/>
      <c r="H121" s="15"/>
      <c r="I121" s="15" t="s">
        <v>21</v>
      </c>
      <c r="J121" s="15"/>
      <c r="K121" s="15"/>
      <c r="L121" s="28"/>
      <c r="M121" s="28"/>
      <c r="N121" s="28"/>
      <c r="O121" s="29"/>
      <c r="P121" s="28" t="e">
        <f t="shared" si="23"/>
        <v>#VALUE!</v>
      </c>
      <c r="Q121" s="29" t="str">
        <f t="shared" si="24"/>
        <v/>
      </c>
      <c r="R121" t="b">
        <f t="shared" si="27"/>
        <v>0</v>
      </c>
      <c r="S121" t="b">
        <f t="shared" si="28"/>
        <v>1</v>
      </c>
      <c r="T121" t="str">
        <f t="shared" si="29"/>
        <v/>
      </c>
    </row>
    <row r="122" spans="1:20" outlineLevel="1" x14ac:dyDescent="0.25">
      <c r="A122" s="39"/>
      <c r="B122" s="103"/>
      <c r="C122" s="16">
        <f t="shared" ca="1" si="33"/>
        <v>45106</v>
      </c>
      <c r="D122" s="64"/>
      <c r="E122" s="64"/>
      <c r="F122" s="33"/>
      <c r="G122" s="71"/>
      <c r="H122" s="15"/>
      <c r="I122" s="15" t="s">
        <v>21</v>
      </c>
      <c r="J122" s="15"/>
      <c r="K122" s="15"/>
      <c r="L122" s="28"/>
      <c r="M122" s="28"/>
      <c r="N122" s="28"/>
      <c r="O122" s="29"/>
      <c r="P122" s="28" t="e">
        <f t="shared" si="23"/>
        <v>#VALUE!</v>
      </c>
      <c r="Q122" s="29" t="str">
        <f t="shared" si="24"/>
        <v/>
      </c>
      <c r="R122" t="b">
        <f t="shared" si="27"/>
        <v>0</v>
      </c>
      <c r="S122" t="b">
        <f t="shared" si="28"/>
        <v>1</v>
      </c>
      <c r="T122" t="str">
        <f t="shared" si="29"/>
        <v/>
      </c>
    </row>
    <row r="123" spans="1:20" outlineLevel="1" x14ac:dyDescent="0.25">
      <c r="A123" s="39"/>
      <c r="B123" s="103"/>
      <c r="C123" s="16">
        <f t="shared" ca="1" si="33"/>
        <v>45106</v>
      </c>
      <c r="D123" s="14"/>
      <c r="E123" s="64"/>
      <c r="F123" s="33" t="str">
        <f t="shared" si="2"/>
        <v/>
      </c>
      <c r="G123" s="71"/>
      <c r="H123" s="15"/>
      <c r="I123" s="15" t="s">
        <v>21</v>
      </c>
      <c r="J123" s="15"/>
      <c r="K123" s="15"/>
      <c r="L123" s="28" t="str">
        <f>IF(I123="PG",VLOOKUP(timesheet!K123,pg_tasks!Q$4:R$13,2,),"")</f>
        <v/>
      </c>
      <c r="M123" s="28" t="str">
        <f>IF(I123="PG",VLOOKUP(K123,pg_tasks!Q$4:T$13,3,FALSE),"")</f>
        <v/>
      </c>
      <c r="N123" s="28" t="str">
        <f>IF(I123="PG",VLOOKUP(K123,pg_tasks!Q$4:T$13,3,FALSE),"")</f>
        <v/>
      </c>
      <c r="O123" s="29" t="str">
        <f>IF(I123="PG",VLOOKUP(K123,pg_tasks!Q$4:T$13,4,FALSE),"")</f>
        <v/>
      </c>
      <c r="P123" s="28" t="e">
        <f t="shared" si="23"/>
        <v>#VALUE!</v>
      </c>
      <c r="Q123" s="29" t="str">
        <f t="shared" si="24"/>
        <v/>
      </c>
      <c r="R123" t="b">
        <f t="shared" si="27"/>
        <v>0</v>
      </c>
      <c r="S123" t="b">
        <f t="shared" si="28"/>
        <v>1</v>
      </c>
      <c r="T123" t="str">
        <f t="shared" si="29"/>
        <v/>
      </c>
    </row>
    <row r="124" spans="1:20" ht="15.75" thickBot="1" x14ac:dyDescent="0.3">
      <c r="A124" s="40"/>
      <c r="B124" s="104"/>
      <c r="C124" s="16">
        <f t="shared" ca="1" si="33"/>
        <v>45106</v>
      </c>
      <c r="D124" s="19"/>
      <c r="E124" s="65"/>
      <c r="F124" s="34" t="str">
        <f t="shared" si="2"/>
        <v/>
      </c>
      <c r="G124" s="72"/>
      <c r="H124" s="20"/>
      <c r="I124" s="15" t="s">
        <v>21</v>
      </c>
      <c r="J124" s="20"/>
      <c r="K124" s="20"/>
      <c r="L124" s="30" t="str">
        <f>IF(I124="PG",VLOOKUP(timesheet!K124,pg_tasks!Q$4:R$13,2,),"")</f>
        <v/>
      </c>
      <c r="M124" s="30" t="str">
        <f>IF(I124="PG",VLOOKUP(K124,pg_tasks!Q$4:T$13,3,FALSE),"")</f>
        <v/>
      </c>
      <c r="N124" s="30" t="str">
        <f>IF(I124="PG",VLOOKUP(K124,pg_tasks!Q$4:T$13,3,FALSE),"")</f>
        <v/>
      </c>
      <c r="O124" s="31" t="str">
        <f>IF(I124="PG",VLOOKUP(K124,pg_tasks!Q$4:T$13,4,FALSE),"")</f>
        <v/>
      </c>
      <c r="P124" s="30" t="e">
        <f t="shared" si="23"/>
        <v>#VALUE!</v>
      </c>
      <c r="Q124" s="31" t="str">
        <f t="shared" si="24"/>
        <v/>
      </c>
      <c r="R124" t="b">
        <f t="shared" si="27"/>
        <v>0</v>
      </c>
      <c r="S124" t="b">
        <f t="shared" si="28"/>
        <v>1</v>
      </c>
      <c r="T124" t="str">
        <f t="shared" si="29"/>
        <v/>
      </c>
    </row>
    <row r="125" spans="1:20" x14ac:dyDescent="0.25">
      <c r="A125" s="38">
        <f ca="1">SUMIF(C:C,C125,F:F)</f>
        <v>9.9999999999999964</v>
      </c>
      <c r="B125" s="101" t="s">
        <v>62</v>
      </c>
      <c r="C125" s="41">
        <f ca="1">C5+4</f>
        <v>45107</v>
      </c>
      <c r="D125" s="62"/>
      <c r="E125" s="66"/>
      <c r="F125" s="32" t="str">
        <f t="shared" si="2"/>
        <v/>
      </c>
      <c r="G125" s="70"/>
      <c r="H125" s="18"/>
      <c r="I125" s="15" t="s">
        <v>21</v>
      </c>
      <c r="J125" s="18"/>
      <c r="K125" s="18"/>
      <c r="L125" s="26" t="str">
        <f>IF(I125="PG",VLOOKUP(timesheet!K125,pg_tasks!Q$4:R$13,2,),"")</f>
        <v/>
      </c>
      <c r="M125" s="26" t="str">
        <f>IF(I125="PG",VLOOKUP(K125,pg_tasks!Q$4:T$13,3,FALSE),"")</f>
        <v/>
      </c>
      <c r="N125" s="26" t="str">
        <f>IF(I125="PG",VLOOKUP(K125,pg_tasks!Q$4:T$13,3,FALSE),"")</f>
        <v/>
      </c>
      <c r="O125" s="27" t="str">
        <f>IF(I125="PG",VLOOKUP(K125,pg_tasks!Q$4:T$13,4,FALSE),"")</f>
        <v/>
      </c>
      <c r="P125" s="26" t="e">
        <f t="shared" si="23"/>
        <v>#VALUE!</v>
      </c>
      <c r="Q125" s="27" t="str">
        <f t="shared" si="24"/>
        <v/>
      </c>
      <c r="R125" t="b">
        <f t="shared" si="27"/>
        <v>0</v>
      </c>
      <c r="S125" t="b">
        <f t="shared" si="28"/>
        <v>1</v>
      </c>
      <c r="T125" t="str">
        <f t="shared" si="29"/>
        <v/>
      </c>
    </row>
    <row r="126" spans="1:20" outlineLevel="1" x14ac:dyDescent="0.25">
      <c r="A126" s="39"/>
      <c r="B126" s="103"/>
      <c r="C126" s="16">
        <f ca="1">C125</f>
        <v>45107</v>
      </c>
      <c r="D126" s="14"/>
      <c r="E126" s="14"/>
      <c r="F126" s="33" t="str">
        <f>IF(AND(NOT(ISBLANK(D126)),NOT(ISBLANK(E126))),(E126-D126)*24,"")</f>
        <v/>
      </c>
      <c r="G126" s="15"/>
      <c r="H126" s="15"/>
      <c r="I126" s="15" t="s">
        <v>21</v>
      </c>
      <c r="J126" s="15"/>
      <c r="K126" s="15"/>
      <c r="L126" s="28" t="str">
        <f>IF(I126="PG",VLOOKUP(timesheet!K126,pg_tasks!Q$4:R$13,2,),"")</f>
        <v/>
      </c>
      <c r="M126" s="28" t="str">
        <f>IF(I126="PG",VLOOKUP(K126,pg_tasks!Q$4:T$13,3,FALSE),"")</f>
        <v/>
      </c>
      <c r="N126" s="28" t="str">
        <f>IF(I126="PG",VLOOKUP(K126,pg_tasks!Q$4:T$13,3,FALSE),"")</f>
        <v/>
      </c>
      <c r="O126" s="29" t="str">
        <f>IF(I126="PG",VLOOKUP(K126,pg_tasks!Q$4:T$13,4,FALSE),"")</f>
        <v/>
      </c>
      <c r="P126" s="28" t="e">
        <f t="shared" si="23"/>
        <v>#VALUE!</v>
      </c>
      <c r="Q126" s="29" t="str">
        <f t="shared" si="24"/>
        <v/>
      </c>
      <c r="R126" t="b">
        <f t="shared" si="27"/>
        <v>0</v>
      </c>
      <c r="S126" t="b">
        <f t="shared" si="28"/>
        <v>1</v>
      </c>
      <c r="T126" t="str">
        <f t="shared" si="29"/>
        <v/>
      </c>
    </row>
    <row r="127" spans="1:20" outlineLevel="1" x14ac:dyDescent="0.25">
      <c r="A127" s="39">
        <f ca="1">(A125/(A$5+A$35+A$65+A$95+A$125+A$155+A$170))*A$1</f>
        <v>965.04901610017851</v>
      </c>
      <c r="B127" s="103"/>
      <c r="C127" s="16">
        <f t="shared" ref="C127:C148" ca="1" si="40">C126</f>
        <v>45107</v>
      </c>
      <c r="D127" s="14">
        <v>0.375</v>
      </c>
      <c r="E127" s="14">
        <v>0.4375</v>
      </c>
      <c r="F127" s="33">
        <f t="shared" si="2"/>
        <v>1.5</v>
      </c>
      <c r="G127" s="15" t="s">
        <v>290</v>
      </c>
      <c r="H127" s="15"/>
      <c r="I127" s="15" t="s">
        <v>21</v>
      </c>
      <c r="J127" s="15"/>
      <c r="K127" s="15" t="s">
        <v>250</v>
      </c>
      <c r="L127" s="28" t="str">
        <f>IF(I127="PG",VLOOKUP(timesheet!K127,pg_tasks!Q$4:R$13,2,),"")</f>
        <v/>
      </c>
      <c r="M127" s="28" t="str">
        <f>IF(I127="PG",VLOOKUP(K127,pg_tasks!Q$4:T$13,3,FALSE),"")</f>
        <v/>
      </c>
      <c r="N127" s="28" t="str">
        <f>IF(I127="PG",VLOOKUP(K127,pg_tasks!Q$4:T$13,3,FALSE),"")</f>
        <v/>
      </c>
      <c r="O127" s="29" t="str">
        <f>IF(I127="PG",VLOOKUP(K127,pg_tasks!Q$4:T$13,4,FALSE),"")</f>
        <v/>
      </c>
      <c r="P127" s="28">
        <f t="shared" si="23"/>
        <v>11</v>
      </c>
      <c r="Q127" s="29" t="str">
        <f t="shared" si="24"/>
        <v>eCarriers</v>
      </c>
      <c r="R127" t="b">
        <f t="shared" si="27"/>
        <v>1</v>
      </c>
      <c r="S127" t="b">
        <f t="shared" si="28"/>
        <v>0</v>
      </c>
      <c r="T127" t="str">
        <f t="shared" si="29"/>
        <v/>
      </c>
    </row>
    <row r="128" spans="1:20" outlineLevel="1" x14ac:dyDescent="0.25">
      <c r="A128" s="39"/>
      <c r="B128" s="103"/>
      <c r="C128" s="16">
        <f t="shared" ca="1" si="40"/>
        <v>45107</v>
      </c>
      <c r="D128" s="14">
        <v>0.4375</v>
      </c>
      <c r="E128" s="14">
        <v>0.4513888888888889</v>
      </c>
      <c r="F128" s="33">
        <f t="shared" ref="F128:F144" si="41">IF(AND(NOT(ISBLANK(D128)),NOT(ISBLANK(E128))),(E128-D128)*24,"")</f>
        <v>0.33333333333333348</v>
      </c>
      <c r="G128" s="15" t="s">
        <v>291</v>
      </c>
      <c r="H128" s="15"/>
      <c r="I128" s="15" t="s">
        <v>21</v>
      </c>
      <c r="J128" s="15"/>
      <c r="K128" s="15" t="s">
        <v>258</v>
      </c>
      <c r="L128" s="28" t="str">
        <f>IF(I128="PG",VLOOKUP(timesheet!K128,pg_tasks!Q$4:R$13,2,),"")</f>
        <v/>
      </c>
      <c r="M128" s="28" t="str">
        <f>IF(I128="PG",VLOOKUP(K128,pg_tasks!Q$4:T$13,3,FALSE),"")</f>
        <v/>
      </c>
      <c r="N128" s="28" t="str">
        <f>IF(I128="PG",VLOOKUP(K128,pg_tasks!Q$4:T$13,3,FALSE),"")</f>
        <v/>
      </c>
      <c r="O128" s="29" t="str">
        <f>IF(I128="PG",VLOOKUP(K128,pg_tasks!Q$4:T$13,4,FALSE),"")</f>
        <v/>
      </c>
      <c r="P128" s="28">
        <f t="shared" ref="P128:P144" si="42">FIND("||",K128)</f>
        <v>38</v>
      </c>
      <c r="Q128" s="29" t="str">
        <f t="shared" ref="Q128:Q144" si="43">IF(K128&lt;&gt;"",LEFT(K128,P128-2),"")</f>
        <v>SME for Decision Automation Platform</v>
      </c>
      <c r="R128" t="b">
        <f t="shared" si="27"/>
        <v>1</v>
      </c>
      <c r="S128" t="b">
        <f t="shared" si="28"/>
        <v>0</v>
      </c>
      <c r="T128" t="str">
        <f t="shared" si="29"/>
        <v/>
      </c>
    </row>
    <row r="129" spans="1:20" outlineLevel="1" x14ac:dyDescent="0.25">
      <c r="A129" s="39"/>
      <c r="B129" s="103"/>
      <c r="C129" s="16">
        <f t="shared" ca="1" si="40"/>
        <v>45107</v>
      </c>
      <c r="D129" s="14">
        <v>0.4513888888888889</v>
      </c>
      <c r="E129" s="14">
        <v>0.46875</v>
      </c>
      <c r="F129" s="33">
        <f t="shared" si="41"/>
        <v>0.41666666666666652</v>
      </c>
      <c r="G129" s="15" t="s">
        <v>290</v>
      </c>
      <c r="H129" s="15"/>
      <c r="I129" s="15" t="s">
        <v>21</v>
      </c>
      <c r="J129" s="15"/>
      <c r="K129" s="15" t="s">
        <v>250</v>
      </c>
      <c r="L129" s="28" t="str">
        <f>IF(I129="PG",VLOOKUP(timesheet!K129,pg_tasks!Q$4:R$13,2,),"")</f>
        <v/>
      </c>
      <c r="M129" s="28" t="str">
        <f>IF(I129="PG",VLOOKUP(K129,pg_tasks!Q$4:T$13,3,FALSE),"")</f>
        <v/>
      </c>
      <c r="N129" s="28" t="str">
        <f>IF(I129="PG",VLOOKUP(K129,pg_tasks!Q$4:T$13,3,FALSE),"")</f>
        <v/>
      </c>
      <c r="O129" s="29" t="str">
        <f>IF(I129="PG",VLOOKUP(K129,pg_tasks!Q$4:T$13,4,FALSE),"")</f>
        <v/>
      </c>
      <c r="P129" s="28">
        <f t="shared" si="42"/>
        <v>11</v>
      </c>
      <c r="Q129" s="29" t="str">
        <f t="shared" si="43"/>
        <v>eCarriers</v>
      </c>
      <c r="R129" t="b">
        <f t="shared" si="27"/>
        <v>1</v>
      </c>
      <c r="S129" t="b">
        <f t="shared" si="28"/>
        <v>0</v>
      </c>
      <c r="T129" t="str">
        <f t="shared" si="29"/>
        <v/>
      </c>
    </row>
    <row r="130" spans="1:20" outlineLevel="1" x14ac:dyDescent="0.25">
      <c r="A130" s="39"/>
      <c r="B130" s="103"/>
      <c r="C130" s="16">
        <f t="shared" ca="1" si="40"/>
        <v>45107</v>
      </c>
      <c r="D130" s="14">
        <v>0.46875</v>
      </c>
      <c r="E130" s="14">
        <v>0.47916666666666669</v>
      </c>
      <c r="F130" s="33">
        <f t="shared" si="41"/>
        <v>0.25000000000000044</v>
      </c>
      <c r="G130" s="15" t="s">
        <v>271</v>
      </c>
      <c r="H130" s="15"/>
      <c r="I130" s="15" t="s">
        <v>21</v>
      </c>
      <c r="J130" s="15"/>
      <c r="K130" s="15" t="s">
        <v>246</v>
      </c>
      <c r="L130" s="28" t="str">
        <f>IF(I130="PG",VLOOKUP(timesheet!K130,pg_tasks!Q$4:R$13,2,),"")</f>
        <v/>
      </c>
      <c r="M130" s="28" t="str">
        <f>IF(I130="PG",VLOOKUP(K130,pg_tasks!Q$4:T$13,3,FALSE),"")</f>
        <v/>
      </c>
      <c r="N130" s="28" t="str">
        <f>IF(I130="PG",VLOOKUP(K130,pg_tasks!Q$4:T$13,3,FALSE),"")</f>
        <v/>
      </c>
      <c r="O130" s="29" t="str">
        <f>IF(I130="PG",VLOOKUP(K130,pg_tasks!Q$4:T$13,4,FALSE),"")</f>
        <v/>
      </c>
      <c r="P130" s="28">
        <f t="shared" si="42"/>
        <v>38</v>
      </c>
      <c r="Q130" s="29" t="str">
        <f t="shared" si="43"/>
        <v>SME for Decision Automation Platform</v>
      </c>
      <c r="R130" t="b">
        <f t="shared" si="27"/>
        <v>1</v>
      </c>
      <c r="S130" t="b">
        <f t="shared" si="28"/>
        <v>0</v>
      </c>
      <c r="T130" t="str">
        <f t="shared" si="29"/>
        <v/>
      </c>
    </row>
    <row r="131" spans="1:20" outlineLevel="1" x14ac:dyDescent="0.25">
      <c r="A131" s="39"/>
      <c r="B131" s="103"/>
      <c r="C131" s="16">
        <f t="shared" ca="1" si="40"/>
        <v>45107</v>
      </c>
      <c r="D131" s="14">
        <v>0.47916666666666669</v>
      </c>
      <c r="E131" s="14">
        <v>0.48958333333333331</v>
      </c>
      <c r="F131" s="33">
        <f t="shared" si="41"/>
        <v>0.24999999999999911</v>
      </c>
      <c r="G131" s="15" t="s">
        <v>301</v>
      </c>
      <c r="H131" s="15"/>
      <c r="I131" s="15" t="s">
        <v>21</v>
      </c>
      <c r="J131" s="15"/>
      <c r="K131" s="15" t="s">
        <v>250</v>
      </c>
      <c r="L131" s="28" t="str">
        <f>IF(I131="PG",VLOOKUP(timesheet!K131,pg_tasks!Q$4:R$13,2,),"")</f>
        <v/>
      </c>
      <c r="M131" s="28" t="str">
        <f>IF(I131="PG",VLOOKUP(K131,pg_tasks!Q$4:T$13,3,FALSE),"")</f>
        <v/>
      </c>
      <c r="N131" s="28" t="str">
        <f>IF(I131="PG",VLOOKUP(K131,pg_tasks!Q$4:T$13,3,FALSE),"")</f>
        <v/>
      </c>
      <c r="O131" s="29" t="str">
        <f>IF(I131="PG",VLOOKUP(K131,pg_tasks!Q$4:T$13,4,FALSE),"")</f>
        <v/>
      </c>
      <c r="P131" s="28">
        <f t="shared" si="42"/>
        <v>11</v>
      </c>
      <c r="Q131" s="29" t="str">
        <f t="shared" si="43"/>
        <v>eCarriers</v>
      </c>
      <c r="R131" t="b">
        <f t="shared" si="27"/>
        <v>1</v>
      </c>
      <c r="S131" t="b">
        <f t="shared" si="28"/>
        <v>0</v>
      </c>
      <c r="T131" t="str">
        <f t="shared" si="29"/>
        <v/>
      </c>
    </row>
    <row r="132" spans="1:20" outlineLevel="1" x14ac:dyDescent="0.25">
      <c r="A132" s="39"/>
      <c r="B132" s="103"/>
      <c r="C132" s="16">
        <f t="shared" ca="1" si="40"/>
        <v>45107</v>
      </c>
      <c r="D132" s="14">
        <v>0.48958333333333331</v>
      </c>
      <c r="E132" s="14">
        <v>0.50347222222222221</v>
      </c>
      <c r="F132" s="33">
        <f t="shared" si="41"/>
        <v>0.33333333333333348</v>
      </c>
      <c r="G132" s="15" t="s">
        <v>259</v>
      </c>
      <c r="H132" s="15"/>
      <c r="I132" s="15" t="s">
        <v>21</v>
      </c>
      <c r="J132" s="15"/>
      <c r="K132" s="15" t="s">
        <v>258</v>
      </c>
      <c r="L132" s="28" t="str">
        <f>IF(I132="PG",VLOOKUP(timesheet!K132,pg_tasks!Q$4:R$13,2,),"")</f>
        <v/>
      </c>
      <c r="M132" s="28" t="str">
        <f>IF(I132="PG",VLOOKUP(K132,pg_tasks!Q$4:T$13,3,FALSE),"")</f>
        <v/>
      </c>
      <c r="N132" s="28" t="str">
        <f>IF(I132="PG",VLOOKUP(K132,pg_tasks!Q$4:T$13,3,FALSE),"")</f>
        <v/>
      </c>
      <c r="O132" s="29" t="str">
        <f>IF(I132="PG",VLOOKUP(K132,pg_tasks!Q$4:T$13,4,FALSE),"")</f>
        <v/>
      </c>
      <c r="P132" s="28">
        <f t="shared" si="42"/>
        <v>38</v>
      </c>
      <c r="Q132" s="29" t="str">
        <f t="shared" si="43"/>
        <v>SME for Decision Automation Platform</v>
      </c>
      <c r="R132" t="b">
        <f t="shared" si="27"/>
        <v>1</v>
      </c>
      <c r="S132" t="b">
        <f t="shared" si="28"/>
        <v>0</v>
      </c>
      <c r="T132" t="str">
        <f t="shared" si="29"/>
        <v/>
      </c>
    </row>
    <row r="133" spans="1:20" outlineLevel="1" x14ac:dyDescent="0.25">
      <c r="A133" s="39"/>
      <c r="B133" s="103"/>
      <c r="C133" s="16">
        <f t="shared" ca="1" si="40"/>
        <v>45107</v>
      </c>
      <c r="D133" s="14"/>
      <c r="E133" s="14"/>
      <c r="F133" s="33" t="str">
        <f t="shared" si="41"/>
        <v/>
      </c>
      <c r="G133" s="15"/>
      <c r="H133" s="15"/>
      <c r="I133" s="15" t="s">
        <v>21</v>
      </c>
      <c r="J133" s="15"/>
      <c r="K133" s="15"/>
      <c r="L133" s="28" t="str">
        <f>IF(I133="PG",VLOOKUP(timesheet!K133,pg_tasks!Q$4:R$13,2,),"")</f>
        <v/>
      </c>
      <c r="M133" s="28" t="str">
        <f>IF(I133="PG",VLOOKUP(K133,pg_tasks!Q$4:T$13,3,FALSE),"")</f>
        <v/>
      </c>
      <c r="N133" s="28" t="str">
        <f>IF(I133="PG",VLOOKUP(K133,pg_tasks!Q$4:T$13,3,FALSE),"")</f>
        <v/>
      </c>
      <c r="O133" s="29" t="str">
        <f>IF(I133="PG",VLOOKUP(K133,pg_tasks!Q$4:T$13,4,FALSE),"")</f>
        <v/>
      </c>
      <c r="P133" s="28" t="e">
        <f t="shared" si="42"/>
        <v>#VALUE!</v>
      </c>
      <c r="Q133" s="29" t="str">
        <f t="shared" si="43"/>
        <v/>
      </c>
      <c r="R133" t="b">
        <f t="shared" si="27"/>
        <v>0</v>
      </c>
      <c r="S133" t="b">
        <f t="shared" si="28"/>
        <v>1</v>
      </c>
      <c r="T133" t="str">
        <f t="shared" si="29"/>
        <v/>
      </c>
    </row>
    <row r="134" spans="1:20" outlineLevel="1" x14ac:dyDescent="0.25">
      <c r="A134" s="39"/>
      <c r="B134" s="103"/>
      <c r="C134" s="16">
        <f t="shared" ca="1" si="40"/>
        <v>45107</v>
      </c>
      <c r="D134" s="14">
        <v>0.52083333333333337</v>
      </c>
      <c r="E134" s="14">
        <v>0.54166666666666663</v>
      </c>
      <c r="F134" s="33">
        <f t="shared" si="41"/>
        <v>0.49999999999999822</v>
      </c>
      <c r="G134" s="15" t="s">
        <v>290</v>
      </c>
      <c r="H134" s="15"/>
      <c r="I134" s="15" t="s">
        <v>21</v>
      </c>
      <c r="J134" s="15"/>
      <c r="K134" s="15" t="s">
        <v>250</v>
      </c>
      <c r="L134" s="28" t="str">
        <f>IF(I134="PG",VLOOKUP(timesheet!K134,pg_tasks!Q$4:R$13,2,),"")</f>
        <v/>
      </c>
      <c r="M134" s="28" t="str">
        <f>IF(I134="PG",VLOOKUP(K134,pg_tasks!Q$4:T$13,3,FALSE),"")</f>
        <v/>
      </c>
      <c r="N134" s="28" t="str">
        <f>IF(I134="PG",VLOOKUP(K134,pg_tasks!Q$4:T$13,3,FALSE),"")</f>
        <v/>
      </c>
      <c r="O134" s="29" t="str">
        <f>IF(I134="PG",VLOOKUP(K134,pg_tasks!Q$4:T$13,4,FALSE),"")</f>
        <v/>
      </c>
      <c r="P134" s="28">
        <f t="shared" si="42"/>
        <v>11</v>
      </c>
      <c r="Q134" s="29" t="str">
        <f t="shared" si="43"/>
        <v>eCarriers</v>
      </c>
      <c r="R134" t="b">
        <f t="shared" si="27"/>
        <v>1</v>
      </c>
      <c r="S134" t="b">
        <f t="shared" si="28"/>
        <v>0</v>
      </c>
      <c r="T134" t="str">
        <f t="shared" si="29"/>
        <v/>
      </c>
    </row>
    <row r="135" spans="1:20" outlineLevel="1" x14ac:dyDescent="0.25">
      <c r="A135" s="39"/>
      <c r="B135" s="103"/>
      <c r="C135" s="16">
        <f t="shared" ca="1" si="40"/>
        <v>45107</v>
      </c>
      <c r="D135" s="14"/>
      <c r="E135" s="14"/>
      <c r="F135" s="33" t="str">
        <f t="shared" si="41"/>
        <v/>
      </c>
      <c r="G135" s="15"/>
      <c r="H135" s="15"/>
      <c r="I135" s="15" t="s">
        <v>21</v>
      </c>
      <c r="J135" s="15"/>
      <c r="K135" s="15"/>
      <c r="L135" s="28" t="str">
        <f>IF(I135="PG",VLOOKUP(timesheet!K135,pg_tasks!Q$4:R$13,2,),"")</f>
        <v/>
      </c>
      <c r="M135" s="28" t="str">
        <f>IF(I135="PG",VLOOKUP(K135,pg_tasks!Q$4:T$13,3,FALSE),"")</f>
        <v/>
      </c>
      <c r="N135" s="28" t="str">
        <f>IF(I135="PG",VLOOKUP(K135,pg_tasks!Q$4:T$13,3,FALSE),"")</f>
        <v/>
      </c>
      <c r="O135" s="29" t="str">
        <f>IF(I135="PG",VLOOKUP(K135,pg_tasks!Q$4:T$13,4,FALSE),"")</f>
        <v/>
      </c>
      <c r="P135" s="28" t="e">
        <f t="shared" si="42"/>
        <v>#VALUE!</v>
      </c>
      <c r="Q135" s="29" t="str">
        <f t="shared" si="43"/>
        <v/>
      </c>
      <c r="R135" t="b">
        <f t="shared" ref="R135:R184" si="44">IF(F135="",FALSE,TRUE)</f>
        <v>0</v>
      </c>
      <c r="S135" t="b">
        <f t="shared" ref="S135:S184" si="45">IF(Q135="",TRUE,FALSE)</f>
        <v>1</v>
      </c>
      <c r="T135" t="str">
        <f t="shared" ref="T135:T184" si="46">IF(AND(R135,S135),"x","")</f>
        <v/>
      </c>
    </row>
    <row r="136" spans="1:20" outlineLevel="1" x14ac:dyDescent="0.25">
      <c r="A136" s="39"/>
      <c r="B136" s="103"/>
      <c r="C136" s="16">
        <f t="shared" ca="1" si="40"/>
        <v>45107</v>
      </c>
      <c r="D136" s="14">
        <v>0.5625</v>
      </c>
      <c r="E136" s="14">
        <v>0.58680555555555558</v>
      </c>
      <c r="F136" s="33">
        <f t="shared" si="41"/>
        <v>0.58333333333333393</v>
      </c>
      <c r="G136" s="15" t="s">
        <v>292</v>
      </c>
      <c r="H136" s="15"/>
      <c r="I136" s="15" t="s">
        <v>21</v>
      </c>
      <c r="J136" s="15"/>
      <c r="K136" s="15" t="s">
        <v>258</v>
      </c>
      <c r="L136" s="28" t="str">
        <f>IF(I136="PG",VLOOKUP(timesheet!K136,pg_tasks!Q$4:R$13,2,),"")</f>
        <v/>
      </c>
      <c r="M136" s="28" t="str">
        <f>IF(I136="PG",VLOOKUP(K136,pg_tasks!Q$4:T$13,3,FALSE),"")</f>
        <v/>
      </c>
      <c r="N136" s="28" t="str">
        <f>IF(I136="PG",VLOOKUP(K136,pg_tasks!Q$4:T$13,3,FALSE),"")</f>
        <v/>
      </c>
      <c r="O136" s="29" t="str">
        <f>IF(I136="PG",VLOOKUP(K136,pg_tasks!Q$4:T$13,4,FALSE),"")</f>
        <v/>
      </c>
      <c r="P136" s="28">
        <f t="shared" si="42"/>
        <v>38</v>
      </c>
      <c r="Q136" s="29" t="str">
        <f t="shared" si="43"/>
        <v>SME for Decision Automation Platform</v>
      </c>
      <c r="R136" t="b">
        <f t="shared" si="44"/>
        <v>1</v>
      </c>
      <c r="S136" t="b">
        <f t="shared" si="45"/>
        <v>0</v>
      </c>
      <c r="T136" t="str">
        <f t="shared" si="46"/>
        <v/>
      </c>
    </row>
    <row r="137" spans="1:20" outlineLevel="1" x14ac:dyDescent="0.25">
      <c r="A137" s="39"/>
      <c r="B137" s="103"/>
      <c r="C137" s="16">
        <f t="shared" ca="1" si="40"/>
        <v>45107</v>
      </c>
      <c r="D137" s="14">
        <v>0.58680555555555558</v>
      </c>
      <c r="E137" s="14">
        <v>0.61805555555555558</v>
      </c>
      <c r="F137" s="33">
        <f t="shared" si="41"/>
        <v>0.75</v>
      </c>
      <c r="G137" s="15" t="s">
        <v>297</v>
      </c>
      <c r="H137" s="15"/>
      <c r="I137" s="15" t="s">
        <v>21</v>
      </c>
      <c r="J137" s="15"/>
      <c r="K137" s="15" t="s">
        <v>298</v>
      </c>
      <c r="L137" s="28" t="str">
        <f>IF(I137="PG",VLOOKUP(timesheet!K137,pg_tasks!Q$4:R$13,2,),"")</f>
        <v/>
      </c>
      <c r="M137" s="28" t="str">
        <f>IF(I137="PG",VLOOKUP(K137,pg_tasks!Q$4:T$13,3,FALSE),"")</f>
        <v/>
      </c>
      <c r="N137" s="28" t="str">
        <f>IF(I137="PG",VLOOKUP(K137,pg_tasks!Q$4:T$13,3,FALSE),"")</f>
        <v/>
      </c>
      <c r="O137" s="29" t="str">
        <f>IF(I137="PG",VLOOKUP(K137,pg_tasks!Q$4:T$13,4,FALSE),"")</f>
        <v/>
      </c>
      <c r="P137" s="28">
        <f t="shared" si="42"/>
        <v>15</v>
      </c>
      <c r="Q137" s="29" t="str">
        <f t="shared" si="43"/>
        <v>SCA WhR &amp; RPA</v>
      </c>
      <c r="R137" t="b">
        <f t="shared" si="44"/>
        <v>1</v>
      </c>
      <c r="S137" t="b">
        <f t="shared" si="45"/>
        <v>0</v>
      </c>
      <c r="T137" t="str">
        <f t="shared" si="46"/>
        <v/>
      </c>
    </row>
    <row r="138" spans="1:20" outlineLevel="1" x14ac:dyDescent="0.25">
      <c r="A138" s="39"/>
      <c r="B138" s="103"/>
      <c r="C138" s="16">
        <f t="shared" ca="1" si="40"/>
        <v>45107</v>
      </c>
      <c r="D138" s="14">
        <v>0.61805555555555558</v>
      </c>
      <c r="E138" s="14">
        <v>0.66666666666666663</v>
      </c>
      <c r="F138" s="33">
        <f t="shared" si="41"/>
        <v>1.1666666666666652</v>
      </c>
      <c r="G138" s="15" t="s">
        <v>302</v>
      </c>
      <c r="H138" s="15"/>
      <c r="I138" s="15" t="s">
        <v>21</v>
      </c>
      <c r="J138" s="15"/>
      <c r="K138" s="15" t="s">
        <v>246</v>
      </c>
      <c r="L138" s="28" t="str">
        <f>IF(I138="PG",VLOOKUP(timesheet!K138,pg_tasks!Q$4:R$13,2,),"")</f>
        <v/>
      </c>
      <c r="M138" s="28" t="str">
        <f>IF(I138="PG",VLOOKUP(K138,pg_tasks!Q$4:T$13,3,FALSE),"")</f>
        <v/>
      </c>
      <c r="N138" s="28" t="str">
        <f>IF(I138="PG",VLOOKUP(K138,pg_tasks!Q$4:T$13,3,FALSE),"")</f>
        <v/>
      </c>
      <c r="O138" s="29" t="str">
        <f>IF(I138="PG",VLOOKUP(K138,pg_tasks!Q$4:T$13,4,FALSE),"")</f>
        <v/>
      </c>
      <c r="P138" s="28">
        <f t="shared" si="42"/>
        <v>38</v>
      </c>
      <c r="Q138" s="29" t="str">
        <f t="shared" si="43"/>
        <v>SME for Decision Automation Platform</v>
      </c>
      <c r="R138" t="b">
        <f t="shared" si="44"/>
        <v>1</v>
      </c>
      <c r="S138" t="b">
        <f t="shared" si="45"/>
        <v>0</v>
      </c>
      <c r="T138" t="str">
        <f t="shared" si="46"/>
        <v/>
      </c>
    </row>
    <row r="139" spans="1:20" outlineLevel="1" x14ac:dyDescent="0.25">
      <c r="A139" s="39"/>
      <c r="B139" s="103"/>
      <c r="C139" s="16">
        <f t="shared" ca="1" si="40"/>
        <v>45107</v>
      </c>
      <c r="D139" s="14"/>
      <c r="E139" s="14"/>
      <c r="F139" s="33" t="str">
        <f t="shared" si="41"/>
        <v/>
      </c>
      <c r="G139" s="15"/>
      <c r="H139" s="15"/>
      <c r="I139" s="15" t="s">
        <v>21</v>
      </c>
      <c r="J139" s="15"/>
      <c r="K139" s="15"/>
      <c r="L139" s="28" t="str">
        <f>IF(I139="PG",VLOOKUP(timesheet!K139,pg_tasks!Q$4:R$13,2,),"")</f>
        <v/>
      </c>
      <c r="M139" s="28" t="str">
        <f>IF(I139="PG",VLOOKUP(K139,pg_tasks!Q$4:T$13,3,FALSE),"")</f>
        <v/>
      </c>
      <c r="N139" s="28" t="str">
        <f>IF(I139="PG",VLOOKUP(K139,pg_tasks!Q$4:T$13,3,FALSE),"")</f>
        <v/>
      </c>
      <c r="O139" s="29" t="str">
        <f>IF(I139="PG",VLOOKUP(K139,pg_tasks!Q$4:T$13,4,FALSE),"")</f>
        <v/>
      </c>
      <c r="P139" s="28" t="e">
        <f t="shared" si="42"/>
        <v>#VALUE!</v>
      </c>
      <c r="Q139" s="29" t="str">
        <f t="shared" si="43"/>
        <v/>
      </c>
      <c r="R139" t="b">
        <f t="shared" si="44"/>
        <v>0</v>
      </c>
      <c r="S139" t="b">
        <f t="shared" si="45"/>
        <v>1</v>
      </c>
      <c r="T139" t="str">
        <f t="shared" si="46"/>
        <v/>
      </c>
    </row>
    <row r="140" spans="1:20" outlineLevel="1" x14ac:dyDescent="0.25">
      <c r="A140" s="39"/>
      <c r="B140" s="103"/>
      <c r="C140" s="16">
        <f t="shared" ca="1" si="40"/>
        <v>45107</v>
      </c>
      <c r="D140" s="14">
        <v>0.66666666666666663</v>
      </c>
      <c r="E140" s="14">
        <v>0.6875</v>
      </c>
      <c r="F140" s="33">
        <f t="shared" si="41"/>
        <v>0.50000000000000089</v>
      </c>
      <c r="G140" s="15" t="s">
        <v>295</v>
      </c>
      <c r="H140" s="15"/>
      <c r="I140" s="15" t="s">
        <v>21</v>
      </c>
      <c r="J140" s="15"/>
      <c r="K140" s="15" t="s">
        <v>250</v>
      </c>
      <c r="L140" s="28" t="str">
        <f>IF(I140="PG",VLOOKUP(timesheet!K140,pg_tasks!Q$4:R$13,2,),"")</f>
        <v/>
      </c>
      <c r="M140" s="28" t="str">
        <f>IF(I140="PG",VLOOKUP(K140,pg_tasks!Q$4:T$13,3,FALSE),"")</f>
        <v/>
      </c>
      <c r="N140" s="28" t="str">
        <f>IF(I140="PG",VLOOKUP(K140,pg_tasks!Q$4:T$13,3,FALSE),"")</f>
        <v/>
      </c>
      <c r="O140" s="29" t="str">
        <f>IF(I140="PG",VLOOKUP(K140,pg_tasks!Q$4:T$13,4,FALSE),"")</f>
        <v/>
      </c>
      <c r="P140" s="28">
        <f t="shared" si="42"/>
        <v>11</v>
      </c>
      <c r="Q140" s="29" t="str">
        <f t="shared" si="43"/>
        <v>eCarriers</v>
      </c>
      <c r="R140" t="b">
        <f t="shared" si="44"/>
        <v>1</v>
      </c>
      <c r="S140" t="b">
        <f t="shared" si="45"/>
        <v>0</v>
      </c>
      <c r="T140" t="str">
        <f t="shared" si="46"/>
        <v/>
      </c>
    </row>
    <row r="141" spans="1:20" outlineLevel="1" x14ac:dyDescent="0.25">
      <c r="A141" s="39"/>
      <c r="B141" s="103"/>
      <c r="C141" s="16">
        <f t="shared" ca="1" si="40"/>
        <v>45107</v>
      </c>
      <c r="D141" s="14">
        <v>0.6875</v>
      </c>
      <c r="E141" s="14">
        <v>0.71875</v>
      </c>
      <c r="F141" s="33">
        <f t="shared" si="41"/>
        <v>0.75</v>
      </c>
      <c r="G141" s="15" t="s">
        <v>300</v>
      </c>
      <c r="H141" s="15"/>
      <c r="I141" s="15" t="s">
        <v>21</v>
      </c>
      <c r="J141" s="15"/>
      <c r="K141" s="15" t="s">
        <v>250</v>
      </c>
      <c r="L141" s="28" t="str">
        <f>IF(I141="PG",VLOOKUP(timesheet!K141,pg_tasks!Q$4:R$13,2,),"")</f>
        <v/>
      </c>
      <c r="M141" s="28" t="str">
        <f>IF(I141="PG",VLOOKUP(K141,pg_tasks!Q$4:T$13,3,FALSE),"")</f>
        <v/>
      </c>
      <c r="N141" s="28" t="str">
        <f>IF(I141="PG",VLOOKUP(K141,pg_tasks!Q$4:T$13,3,FALSE),"")</f>
        <v/>
      </c>
      <c r="O141" s="29" t="str">
        <f>IF(I141="PG",VLOOKUP(K141,pg_tasks!Q$4:T$13,4,FALSE),"")</f>
        <v/>
      </c>
      <c r="P141" s="28">
        <f t="shared" si="42"/>
        <v>11</v>
      </c>
      <c r="Q141" s="29" t="str">
        <f t="shared" si="43"/>
        <v>eCarriers</v>
      </c>
      <c r="R141" t="b">
        <f t="shared" si="44"/>
        <v>1</v>
      </c>
      <c r="S141" t="b">
        <f t="shared" si="45"/>
        <v>0</v>
      </c>
      <c r="T141" t="str">
        <f t="shared" si="46"/>
        <v/>
      </c>
    </row>
    <row r="142" spans="1:20" outlineLevel="1" x14ac:dyDescent="0.25">
      <c r="A142" s="39"/>
      <c r="B142" s="103"/>
      <c r="C142" s="16">
        <f t="shared" ca="1" si="40"/>
        <v>45107</v>
      </c>
      <c r="D142" s="14">
        <v>0.71875</v>
      </c>
      <c r="E142" s="14">
        <v>0.72916666666666663</v>
      </c>
      <c r="F142" s="33">
        <f t="shared" si="41"/>
        <v>0.24999999999999911</v>
      </c>
      <c r="G142" s="15" t="s">
        <v>296</v>
      </c>
      <c r="H142" s="15"/>
      <c r="I142" s="15" t="s">
        <v>21</v>
      </c>
      <c r="J142" s="15"/>
      <c r="K142" s="15" t="s">
        <v>254</v>
      </c>
      <c r="L142" s="28" t="str">
        <f>IF(I142="PG",VLOOKUP(timesheet!K142,pg_tasks!Q$4:R$13,2,),"")</f>
        <v/>
      </c>
      <c r="M142" s="28" t="str">
        <f>IF(I142="PG",VLOOKUP(K142,pg_tasks!Q$4:T$13,3,FALSE),"")</f>
        <v/>
      </c>
      <c r="N142" s="28" t="str">
        <f>IF(I142="PG",VLOOKUP(K142,pg_tasks!Q$4:T$13,3,FALSE),"")</f>
        <v/>
      </c>
      <c r="O142" s="29" t="str">
        <f>IF(I142="PG",VLOOKUP(K142,pg_tasks!Q$4:T$13,4,FALSE),"")</f>
        <v/>
      </c>
      <c r="P142" s="28">
        <f t="shared" si="42"/>
        <v>42</v>
      </c>
      <c r="Q142" s="29" t="str">
        <f t="shared" si="43"/>
        <v>P&amp;G MOSS Warehousing Administrative work</v>
      </c>
      <c r="R142" t="b">
        <f t="shared" si="44"/>
        <v>1</v>
      </c>
      <c r="S142" t="b">
        <f t="shared" si="45"/>
        <v>0</v>
      </c>
      <c r="T142" t="str">
        <f t="shared" si="46"/>
        <v/>
      </c>
    </row>
    <row r="143" spans="1:20" outlineLevel="1" x14ac:dyDescent="0.25">
      <c r="A143" s="39"/>
      <c r="B143" s="103"/>
      <c r="C143" s="16">
        <f t="shared" ca="1" si="40"/>
        <v>45107</v>
      </c>
      <c r="D143" s="14"/>
      <c r="E143" s="14"/>
      <c r="F143" s="33" t="str">
        <f t="shared" si="41"/>
        <v/>
      </c>
      <c r="G143" s="15"/>
      <c r="H143" s="15"/>
      <c r="I143" s="15" t="s">
        <v>21</v>
      </c>
      <c r="J143" s="15"/>
      <c r="K143" s="15"/>
      <c r="L143" s="28" t="str">
        <f>IF(I143="PG",VLOOKUP(timesheet!K143,pg_tasks!Q$4:R$13,2,),"")</f>
        <v/>
      </c>
      <c r="M143" s="28" t="str">
        <f>IF(I143="PG",VLOOKUP(K143,pg_tasks!Q$4:T$13,3,FALSE),"")</f>
        <v/>
      </c>
      <c r="N143" s="28" t="str">
        <f>IF(I143="PG",VLOOKUP(K143,pg_tasks!Q$4:T$13,3,FALSE),"")</f>
        <v/>
      </c>
      <c r="O143" s="29" t="str">
        <f>IF(I143="PG",VLOOKUP(K143,pg_tasks!Q$4:T$13,4,FALSE),"")</f>
        <v/>
      </c>
      <c r="P143" s="28" t="e">
        <f t="shared" si="42"/>
        <v>#VALUE!</v>
      </c>
      <c r="Q143" s="29" t="str">
        <f t="shared" si="43"/>
        <v/>
      </c>
      <c r="R143" t="b">
        <f t="shared" si="44"/>
        <v>0</v>
      </c>
      <c r="S143" t="b">
        <f t="shared" si="45"/>
        <v>1</v>
      </c>
      <c r="T143" t="str">
        <f t="shared" si="46"/>
        <v/>
      </c>
    </row>
    <row r="144" spans="1:20" outlineLevel="1" x14ac:dyDescent="0.25">
      <c r="A144" s="39"/>
      <c r="B144" s="103"/>
      <c r="C144" s="16">
        <f t="shared" ca="1" si="40"/>
        <v>45107</v>
      </c>
      <c r="D144" s="14"/>
      <c r="E144" s="14"/>
      <c r="F144" s="33" t="str">
        <f t="shared" si="41"/>
        <v/>
      </c>
      <c r="G144" s="15"/>
      <c r="H144" s="15"/>
      <c r="I144" s="15" t="s">
        <v>21</v>
      </c>
      <c r="J144" s="15"/>
      <c r="K144" s="15"/>
      <c r="L144" s="28" t="str">
        <f>IF(I144="PG",VLOOKUP(timesheet!K144,pg_tasks!Q$4:R$13,2,),"")</f>
        <v/>
      </c>
      <c r="M144" s="28" t="str">
        <f>IF(I144="PG",VLOOKUP(K144,pg_tasks!Q$4:T$13,3,FALSE),"")</f>
        <v/>
      </c>
      <c r="N144" s="28" t="str">
        <f>IF(I144="PG",VLOOKUP(K144,pg_tasks!Q$4:T$13,3,FALSE),"")</f>
        <v/>
      </c>
      <c r="O144" s="29" t="str">
        <f>IF(I144="PG",VLOOKUP(K144,pg_tasks!Q$4:T$13,4,FALSE),"")</f>
        <v/>
      </c>
      <c r="P144" s="28" t="e">
        <f t="shared" si="42"/>
        <v>#VALUE!</v>
      </c>
      <c r="Q144" s="29" t="str">
        <f t="shared" si="43"/>
        <v/>
      </c>
      <c r="R144" t="b">
        <f t="shared" si="44"/>
        <v>0</v>
      </c>
      <c r="S144" t="b">
        <f t="shared" si="45"/>
        <v>1</v>
      </c>
      <c r="T144" t="str">
        <f t="shared" si="46"/>
        <v/>
      </c>
    </row>
    <row r="145" spans="1:20" outlineLevel="1" x14ac:dyDescent="0.25">
      <c r="A145" s="39"/>
      <c r="B145" s="103"/>
      <c r="C145" s="16">
        <f t="shared" ca="1" si="40"/>
        <v>45107</v>
      </c>
      <c r="D145" s="64">
        <v>0.78472222222222221</v>
      </c>
      <c r="E145" s="64">
        <v>0.88541666666666663</v>
      </c>
      <c r="F145" s="33">
        <f t="shared" si="2"/>
        <v>2.4166666666666661</v>
      </c>
      <c r="G145" s="15" t="s">
        <v>305</v>
      </c>
      <c r="H145" s="15"/>
      <c r="I145" s="15" t="s">
        <v>21</v>
      </c>
      <c r="J145" s="15"/>
      <c r="K145" s="15" t="s">
        <v>247</v>
      </c>
      <c r="L145" s="28" t="str">
        <f>IF(I145="PG",VLOOKUP(timesheet!K145,pg_tasks!Q$4:R$13,2,),"")</f>
        <v/>
      </c>
      <c r="M145" s="28" t="str">
        <f>IF(I145="PG",VLOOKUP(K145,pg_tasks!Q$4:T$13,3,FALSE),"")</f>
        <v/>
      </c>
      <c r="N145" s="28" t="str">
        <f>IF(I145="PG",VLOOKUP(K145,pg_tasks!Q$4:T$13,3,FALSE),"")</f>
        <v/>
      </c>
      <c r="O145" s="29" t="str">
        <f>IF(I145="PG",VLOOKUP(K145,pg_tasks!Q$4:T$13,4,FALSE),"")</f>
        <v/>
      </c>
      <c r="P145" s="28">
        <f t="shared" ref="P145:P184" si="47">FIND("||",K145)</f>
        <v>19</v>
      </c>
      <c r="Q145" s="29" t="str">
        <f t="shared" ref="Q145:Q184" si="48">IF(K145&lt;&gt;"",LEFT(K145,P145-2),"")</f>
        <v>Autopilot Project</v>
      </c>
      <c r="R145" t="b">
        <f t="shared" si="44"/>
        <v>1</v>
      </c>
      <c r="S145" t="b">
        <f t="shared" si="45"/>
        <v>0</v>
      </c>
      <c r="T145" t="str">
        <f t="shared" si="46"/>
        <v/>
      </c>
    </row>
    <row r="146" spans="1:20" outlineLevel="1" x14ac:dyDescent="0.25">
      <c r="A146" s="39"/>
      <c r="B146" s="103"/>
      <c r="C146" s="16">
        <f t="shared" ca="1" si="40"/>
        <v>45107</v>
      </c>
      <c r="D146" s="64"/>
      <c r="E146" s="64"/>
      <c r="F146" s="33" t="str">
        <f t="shared" si="2"/>
        <v/>
      </c>
      <c r="G146" s="71"/>
      <c r="H146" s="15"/>
      <c r="I146" s="15" t="s">
        <v>21</v>
      </c>
      <c r="J146" s="15"/>
      <c r="K146" s="15"/>
      <c r="L146" s="28" t="str">
        <f>IF(I146="PG",VLOOKUP(timesheet!K146,pg_tasks!Q$4:R$13,2,),"")</f>
        <v/>
      </c>
      <c r="M146" s="28" t="str">
        <f>IF(I146="PG",VLOOKUP(K146,pg_tasks!Q$4:T$13,3,FALSE),"")</f>
        <v/>
      </c>
      <c r="N146" s="28" t="str">
        <f>IF(I146="PG",VLOOKUP(K146,pg_tasks!Q$4:T$13,3,FALSE),"")</f>
        <v/>
      </c>
      <c r="O146" s="29" t="str">
        <f>IF(I146="PG",VLOOKUP(K146,pg_tasks!Q$4:T$13,4,FALSE),"")</f>
        <v/>
      </c>
      <c r="P146" s="28" t="e">
        <f t="shared" si="47"/>
        <v>#VALUE!</v>
      </c>
      <c r="Q146" s="29" t="str">
        <f t="shared" si="48"/>
        <v/>
      </c>
      <c r="R146" t="b">
        <f t="shared" si="44"/>
        <v>0</v>
      </c>
      <c r="S146" t="b">
        <f t="shared" si="45"/>
        <v>1</v>
      </c>
      <c r="T146" t="str">
        <f t="shared" si="46"/>
        <v/>
      </c>
    </row>
    <row r="147" spans="1:20" outlineLevel="1" x14ac:dyDescent="0.25">
      <c r="A147" s="39"/>
      <c r="B147" s="103"/>
      <c r="C147" s="16">
        <f t="shared" ca="1" si="40"/>
        <v>45107</v>
      </c>
      <c r="D147" s="64"/>
      <c r="E147" s="14"/>
      <c r="F147" s="33" t="str">
        <f t="shared" si="2"/>
        <v/>
      </c>
      <c r="G147" s="15"/>
      <c r="H147" s="15"/>
      <c r="I147" s="15" t="s">
        <v>21</v>
      </c>
      <c r="J147" s="15"/>
      <c r="K147" s="15"/>
      <c r="L147" s="28" t="str">
        <f>IF(I147="PG",VLOOKUP(timesheet!K147,pg_tasks!Q$4:R$13,2,),"")</f>
        <v/>
      </c>
      <c r="M147" s="28" t="str">
        <f>IF(I147="PG",VLOOKUP(K147,pg_tasks!Q$4:T$13,3,FALSE),"")</f>
        <v/>
      </c>
      <c r="N147" s="28" t="str">
        <f>IF(I147="PG",VLOOKUP(K147,pg_tasks!Q$4:T$13,3,FALSE),"")</f>
        <v/>
      </c>
      <c r="O147" s="29" t="str">
        <f>IF(I147="PG",VLOOKUP(K147,pg_tasks!Q$4:T$13,4,FALSE),"")</f>
        <v/>
      </c>
      <c r="P147" s="28" t="e">
        <f t="shared" si="47"/>
        <v>#VALUE!</v>
      </c>
      <c r="Q147" s="29" t="str">
        <f t="shared" si="48"/>
        <v/>
      </c>
      <c r="R147" t="b">
        <f t="shared" si="44"/>
        <v>0</v>
      </c>
      <c r="S147" t="b">
        <f t="shared" si="45"/>
        <v>1</v>
      </c>
      <c r="T147" t="str">
        <f t="shared" si="46"/>
        <v/>
      </c>
    </row>
    <row r="148" spans="1:20" outlineLevel="1" x14ac:dyDescent="0.25">
      <c r="A148" s="39"/>
      <c r="B148" s="103"/>
      <c r="C148" s="16">
        <f t="shared" ca="1" si="40"/>
        <v>45107</v>
      </c>
      <c r="D148" s="14"/>
      <c r="E148" s="64"/>
      <c r="F148" s="33" t="str">
        <f t="shared" si="2"/>
        <v/>
      </c>
      <c r="G148" s="71"/>
      <c r="H148" s="15"/>
      <c r="I148" s="15" t="s">
        <v>21</v>
      </c>
      <c r="J148" s="15"/>
      <c r="K148" s="15"/>
      <c r="L148" s="28" t="str">
        <f>IF(I148="PG",VLOOKUP(timesheet!K148,pg_tasks!Q$4:R$13,2,),"")</f>
        <v/>
      </c>
      <c r="M148" s="28" t="str">
        <f>IF(I148="PG",VLOOKUP(K148,pg_tasks!Q$4:T$13,3,FALSE),"")</f>
        <v/>
      </c>
      <c r="N148" s="28" t="str">
        <f>IF(I148="PG",VLOOKUP(K148,pg_tasks!Q$4:T$13,3,FALSE),"")</f>
        <v/>
      </c>
      <c r="O148" s="29" t="str">
        <f>IF(I148="PG",VLOOKUP(K148,pg_tasks!Q$4:T$13,4,FALSE),"")</f>
        <v/>
      </c>
      <c r="P148" s="28" t="e">
        <f t="shared" si="47"/>
        <v>#VALUE!</v>
      </c>
      <c r="Q148" s="29" t="str">
        <f t="shared" si="48"/>
        <v/>
      </c>
      <c r="R148" t="b">
        <f t="shared" si="44"/>
        <v>0</v>
      </c>
      <c r="S148" t="b">
        <f t="shared" si="45"/>
        <v>1</v>
      </c>
      <c r="T148" t="str">
        <f t="shared" si="46"/>
        <v/>
      </c>
    </row>
    <row r="149" spans="1:20" outlineLevel="1" x14ac:dyDescent="0.25">
      <c r="A149" s="39"/>
      <c r="B149" s="103"/>
      <c r="C149" s="16">
        <f t="shared" ref="C149:C154" ca="1" si="49">C148</f>
        <v>45107</v>
      </c>
      <c r="D149" s="64"/>
      <c r="E149" s="64"/>
      <c r="F149" s="33" t="str">
        <f t="shared" si="2"/>
        <v/>
      </c>
      <c r="G149" s="71"/>
      <c r="H149" s="15"/>
      <c r="I149" s="15" t="s">
        <v>21</v>
      </c>
      <c r="J149" s="15"/>
      <c r="K149" s="15"/>
      <c r="L149" s="28" t="str">
        <f>IF(I149="PG",VLOOKUP(timesheet!K149,pg_tasks!Q$4:R$13,2,),"")</f>
        <v/>
      </c>
      <c r="M149" s="28" t="str">
        <f>IF(I149="PG",VLOOKUP(K149,pg_tasks!Q$4:T$13,3,FALSE),"")</f>
        <v/>
      </c>
      <c r="N149" s="28" t="str">
        <f>IF(I149="PG",VLOOKUP(K149,pg_tasks!Q$4:T$13,3,FALSE),"")</f>
        <v/>
      </c>
      <c r="O149" s="29" t="str">
        <f>IF(I149="PG",VLOOKUP(K149,pg_tasks!Q$4:T$13,4,FALSE),"")</f>
        <v/>
      </c>
      <c r="P149" s="28" t="e">
        <f t="shared" si="47"/>
        <v>#VALUE!</v>
      </c>
      <c r="Q149" s="29" t="str">
        <f t="shared" si="48"/>
        <v/>
      </c>
      <c r="R149" t="b">
        <f t="shared" si="44"/>
        <v>0</v>
      </c>
      <c r="S149" t="b">
        <f t="shared" si="45"/>
        <v>1</v>
      </c>
      <c r="T149" t="str">
        <f t="shared" si="46"/>
        <v/>
      </c>
    </row>
    <row r="150" spans="1:20" outlineLevel="1" x14ac:dyDescent="0.25">
      <c r="A150" s="39"/>
      <c r="B150" s="106"/>
      <c r="C150" s="16">
        <f t="shared" ca="1" si="49"/>
        <v>45107</v>
      </c>
      <c r="D150" s="64"/>
      <c r="E150" s="64"/>
      <c r="F150" s="33" t="str">
        <f>IF(AND(NOT(ISBLANK(D150)),NOT(ISBLANK(E150))),(E150-D150)*24,"")</f>
        <v/>
      </c>
      <c r="G150" s="71"/>
      <c r="H150" s="15"/>
      <c r="I150" s="15" t="s">
        <v>21</v>
      </c>
      <c r="J150" s="15"/>
      <c r="K150" s="15"/>
      <c r="L150" s="28" t="str">
        <f>IF(I150="PG",VLOOKUP(timesheet!K150,pg_tasks!Q$4:R$13,2,),"")</f>
        <v/>
      </c>
      <c r="M150" s="28" t="str">
        <f>IF(I150="PG",VLOOKUP(K150,pg_tasks!Q$4:T$13,3,FALSE),"")</f>
        <v/>
      </c>
      <c r="N150" s="28" t="str">
        <f>IF(I150="PG",VLOOKUP(K150,pg_tasks!Q$4:T$13,3,FALSE),"")</f>
        <v/>
      </c>
      <c r="O150" s="29" t="str">
        <f>IF(I150="PG",VLOOKUP(K150,pg_tasks!Q$4:T$13,4,FALSE),"")</f>
        <v/>
      </c>
      <c r="P150" s="28" t="e">
        <f t="shared" si="47"/>
        <v>#VALUE!</v>
      </c>
      <c r="Q150" s="29" t="str">
        <f t="shared" si="48"/>
        <v/>
      </c>
      <c r="R150" t="b">
        <f t="shared" si="44"/>
        <v>0</v>
      </c>
      <c r="S150" t="b">
        <f t="shared" si="45"/>
        <v>1</v>
      </c>
      <c r="T150" t="str">
        <f t="shared" si="46"/>
        <v/>
      </c>
    </row>
    <row r="151" spans="1:20" outlineLevel="1" x14ac:dyDescent="0.25">
      <c r="A151" s="39"/>
      <c r="B151" s="106"/>
      <c r="C151" s="16">
        <f t="shared" ca="1" si="49"/>
        <v>45107</v>
      </c>
      <c r="D151" s="67"/>
      <c r="E151" s="67"/>
      <c r="F151" s="80"/>
      <c r="G151" s="81"/>
      <c r="H151" s="42"/>
      <c r="I151" s="15" t="s">
        <v>21</v>
      </c>
      <c r="J151" s="42"/>
      <c r="K151" s="42"/>
      <c r="L151" s="28"/>
      <c r="M151" s="28"/>
      <c r="N151" s="28"/>
      <c r="O151" s="29"/>
      <c r="P151" s="28" t="e">
        <f t="shared" si="47"/>
        <v>#VALUE!</v>
      </c>
      <c r="Q151" s="29" t="str">
        <f t="shared" si="48"/>
        <v/>
      </c>
      <c r="R151" t="b">
        <f t="shared" si="44"/>
        <v>0</v>
      </c>
      <c r="S151" t="b">
        <f t="shared" si="45"/>
        <v>1</v>
      </c>
      <c r="T151" t="str">
        <f t="shared" si="46"/>
        <v/>
      </c>
    </row>
    <row r="152" spans="1:20" outlineLevel="1" x14ac:dyDescent="0.25">
      <c r="A152" s="39"/>
      <c r="B152" s="106"/>
      <c r="C152" s="16">
        <f t="shared" ca="1" si="49"/>
        <v>45107</v>
      </c>
      <c r="D152" s="67"/>
      <c r="E152" s="67"/>
      <c r="F152" s="80"/>
      <c r="G152" s="81"/>
      <c r="H152" s="42"/>
      <c r="I152" s="15" t="s">
        <v>21</v>
      </c>
      <c r="J152" s="42"/>
      <c r="K152" s="42"/>
      <c r="L152" s="28"/>
      <c r="M152" s="28"/>
      <c r="N152" s="28"/>
      <c r="O152" s="29"/>
      <c r="P152" s="28" t="e">
        <f t="shared" si="47"/>
        <v>#VALUE!</v>
      </c>
      <c r="Q152" s="29" t="str">
        <f t="shared" si="48"/>
        <v/>
      </c>
      <c r="R152" t="b">
        <f t="shared" si="44"/>
        <v>0</v>
      </c>
      <c r="S152" t="b">
        <f t="shared" si="45"/>
        <v>1</v>
      </c>
      <c r="T152" t="str">
        <f t="shared" si="46"/>
        <v/>
      </c>
    </row>
    <row r="153" spans="1:20" outlineLevel="1" x14ac:dyDescent="0.25">
      <c r="A153" s="39"/>
      <c r="B153" s="106"/>
      <c r="C153" s="16">
        <f t="shared" ca="1" si="49"/>
        <v>45107</v>
      </c>
      <c r="D153" s="67"/>
      <c r="E153" s="67"/>
      <c r="F153" s="80"/>
      <c r="G153" s="81"/>
      <c r="H153" s="42"/>
      <c r="I153" s="15" t="s">
        <v>21</v>
      </c>
      <c r="J153" s="42"/>
      <c r="K153" s="42"/>
      <c r="L153" s="28"/>
      <c r="M153" s="28"/>
      <c r="N153" s="28"/>
      <c r="O153" s="29"/>
      <c r="P153" s="28" t="e">
        <f t="shared" si="47"/>
        <v>#VALUE!</v>
      </c>
      <c r="Q153" s="29" t="str">
        <f t="shared" si="48"/>
        <v/>
      </c>
      <c r="R153" t="b">
        <f t="shared" si="44"/>
        <v>0</v>
      </c>
      <c r="S153" t="b">
        <f t="shared" si="45"/>
        <v>1</v>
      </c>
      <c r="T153" t="str">
        <f t="shared" si="46"/>
        <v/>
      </c>
    </row>
    <row r="154" spans="1:20" ht="15.75" thickBot="1" x14ac:dyDescent="0.3">
      <c r="A154" s="40"/>
      <c r="B154" s="106"/>
      <c r="C154" s="16">
        <f t="shared" ca="1" si="49"/>
        <v>45107</v>
      </c>
      <c r="D154" s="67"/>
      <c r="E154" s="67"/>
      <c r="F154" s="80" t="str">
        <f t="shared" si="2"/>
        <v/>
      </c>
      <c r="G154" s="81"/>
      <c r="H154" s="42"/>
      <c r="I154" s="15" t="s">
        <v>21</v>
      </c>
      <c r="J154" s="42"/>
      <c r="K154" s="42"/>
      <c r="L154" s="28" t="str">
        <f>IF(I154="PG",VLOOKUP(timesheet!K154,pg_tasks!Q$4:R$13,2,),"")</f>
        <v/>
      </c>
      <c r="M154" s="28" t="str">
        <f>IF(I154="PG",VLOOKUP(K154,pg_tasks!Q$4:T$13,3,FALSE),"")</f>
        <v/>
      </c>
      <c r="N154" s="28" t="str">
        <f>IF(I154="PG",VLOOKUP(K154,pg_tasks!Q$4:T$13,3,FALSE),"")</f>
        <v/>
      </c>
      <c r="O154" s="29" t="str">
        <f>IF(I154="PG",VLOOKUP(K154,pg_tasks!Q$4:T$13,4,FALSE),"")</f>
        <v/>
      </c>
      <c r="P154" s="30" t="e">
        <f t="shared" si="47"/>
        <v>#VALUE!</v>
      </c>
      <c r="Q154" s="31" t="str">
        <f t="shared" si="48"/>
        <v/>
      </c>
      <c r="R154" t="b">
        <f t="shared" si="44"/>
        <v>0</v>
      </c>
      <c r="S154" t="b">
        <f t="shared" si="45"/>
        <v>1</v>
      </c>
      <c r="T154" t="str">
        <f t="shared" si="46"/>
        <v/>
      </c>
    </row>
    <row r="155" spans="1:20" x14ac:dyDescent="0.25">
      <c r="A155" s="38">
        <f ca="1">SUMIF(C:C,C155,F:F)</f>
        <v>0</v>
      </c>
      <c r="B155" s="101" t="s">
        <v>75</v>
      </c>
      <c r="C155" s="41">
        <f ca="1">C5+5</f>
        <v>45108</v>
      </c>
      <c r="D155" s="17"/>
      <c r="E155" s="63"/>
      <c r="F155" s="32" t="str">
        <f t="shared" si="2"/>
        <v/>
      </c>
      <c r="G155" s="70"/>
      <c r="H155" s="18"/>
      <c r="I155" s="15" t="s">
        <v>21</v>
      </c>
      <c r="J155" s="18"/>
      <c r="K155" s="15"/>
      <c r="L155" s="26" t="str">
        <f>IF(I155="PG",VLOOKUP(timesheet!K155,pg_tasks!Q$4:R$4,2,),"")</f>
        <v/>
      </c>
      <c r="M155" s="26" t="str">
        <f>IF(I155="PG",VLOOKUP(K155,pg_tasks!Q$4:T$4,3,FALSE),"")</f>
        <v/>
      </c>
      <c r="N155" s="26" t="str">
        <f>IF(I155="PG",VLOOKUP(K155,pg_tasks!Q$4:T$4,3,FALSE),"")</f>
        <v/>
      </c>
      <c r="O155" s="27" t="str">
        <f>IF(I155="PG",VLOOKUP(K155,pg_tasks!Q$4:T$4,4,FALSE),"")</f>
        <v/>
      </c>
      <c r="P155" s="26" t="e">
        <f t="shared" si="47"/>
        <v>#VALUE!</v>
      </c>
      <c r="Q155" s="27" t="str">
        <f t="shared" si="48"/>
        <v/>
      </c>
      <c r="R155" t="b">
        <f t="shared" si="44"/>
        <v>0</v>
      </c>
      <c r="S155" t="b">
        <f t="shared" si="45"/>
        <v>1</v>
      </c>
      <c r="T155" t="str">
        <f t="shared" si="46"/>
        <v/>
      </c>
    </row>
    <row r="156" spans="1:20" outlineLevel="1" x14ac:dyDescent="0.25">
      <c r="A156" s="44"/>
      <c r="B156" s="103"/>
      <c r="C156" s="16">
        <f ca="1">C155</f>
        <v>45108</v>
      </c>
      <c r="D156" s="14"/>
      <c r="E156" s="64"/>
      <c r="F156" s="33" t="str">
        <f t="shared" si="2"/>
        <v/>
      </c>
      <c r="G156" s="71"/>
      <c r="H156" s="15"/>
      <c r="I156" s="15" t="s">
        <v>21</v>
      </c>
      <c r="J156" s="15"/>
      <c r="K156" s="15"/>
      <c r="L156" s="28" t="str">
        <f>IF(I156="PG",VLOOKUP(timesheet!K156,pg_tasks!Q$4:R$13,2,),"")</f>
        <v/>
      </c>
      <c r="M156" s="28" t="str">
        <f>IF(I156="PG",VLOOKUP(K156,pg_tasks!Q$4:T$13,3,FALSE),"")</f>
        <v/>
      </c>
      <c r="N156" s="28" t="str">
        <f>IF(I156="PG",VLOOKUP(K156,pg_tasks!Q$4:T$13,3,FALSE),"")</f>
        <v/>
      </c>
      <c r="O156" s="29" t="str">
        <f>IF(I156="PG",VLOOKUP(K156,pg_tasks!Q$4:T$13,4,FALSE),"")</f>
        <v/>
      </c>
      <c r="P156" s="28" t="e">
        <f t="shared" si="47"/>
        <v>#VALUE!</v>
      </c>
      <c r="Q156" s="29" t="str">
        <f t="shared" si="48"/>
        <v/>
      </c>
      <c r="R156" t="b">
        <f t="shared" si="44"/>
        <v>0</v>
      </c>
      <c r="S156" t="b">
        <f t="shared" si="45"/>
        <v>1</v>
      </c>
      <c r="T156" t="str">
        <f t="shared" si="46"/>
        <v/>
      </c>
    </row>
    <row r="157" spans="1:20" outlineLevel="1" x14ac:dyDescent="0.25">
      <c r="A157" s="39">
        <f ca="1">(A155/(A$5+A$35+A$65+A$95+A$125+A$155+A$170))*A$1</f>
        <v>0</v>
      </c>
      <c r="B157" s="103"/>
      <c r="C157" s="16">
        <f t="shared" ref="C157:C169" ca="1" si="50">C156</f>
        <v>45108</v>
      </c>
      <c r="D157" s="14"/>
      <c r="E157" s="64"/>
      <c r="F157" s="33" t="str">
        <f t="shared" si="2"/>
        <v/>
      </c>
      <c r="G157" s="71"/>
      <c r="H157" s="15"/>
      <c r="I157" s="15" t="s">
        <v>21</v>
      </c>
      <c r="J157" s="15"/>
      <c r="K157" s="15"/>
      <c r="L157" s="28" t="str">
        <f>IF(I157="PG",VLOOKUP(timesheet!K157,pg_tasks!Q$4:R$4,2,),"")</f>
        <v/>
      </c>
      <c r="M157" s="28" t="str">
        <f>IF(I157="PG",VLOOKUP(K157,pg_tasks!Q$4:T$4,3,FALSE),"")</f>
        <v/>
      </c>
      <c r="N157" s="28" t="str">
        <f>IF(I157="PG",VLOOKUP(K157,pg_tasks!Q$4:T$4,3,FALSE),"")</f>
        <v/>
      </c>
      <c r="O157" s="29" t="str">
        <f>IF(I157="PG",VLOOKUP(K157,pg_tasks!Q$4:T$4,4,FALSE),"")</f>
        <v/>
      </c>
      <c r="P157" s="28" t="e">
        <f t="shared" si="47"/>
        <v>#VALUE!</v>
      </c>
      <c r="Q157" s="29" t="str">
        <f t="shared" si="48"/>
        <v/>
      </c>
      <c r="R157" t="b">
        <f t="shared" si="44"/>
        <v>0</v>
      </c>
      <c r="S157" t="b">
        <f t="shared" si="45"/>
        <v>1</v>
      </c>
      <c r="T157" t="str">
        <f t="shared" si="46"/>
        <v/>
      </c>
    </row>
    <row r="158" spans="1:20" outlineLevel="1" x14ac:dyDescent="0.25">
      <c r="A158" s="39"/>
      <c r="B158" s="103"/>
      <c r="C158" s="16">
        <f t="shared" ca="1" si="50"/>
        <v>45108</v>
      </c>
      <c r="D158" s="14"/>
      <c r="E158" s="64"/>
      <c r="F158" s="33" t="str">
        <f t="shared" ref="F158:F163" si="51">IF(AND(NOT(ISBLANK(D158)),NOT(ISBLANK(E158))),(E158-D158)*24,"")</f>
        <v/>
      </c>
      <c r="G158" s="71"/>
      <c r="H158" s="15"/>
      <c r="I158" s="15" t="s">
        <v>21</v>
      </c>
      <c r="J158" s="15"/>
      <c r="K158" s="15"/>
      <c r="L158" s="28" t="str">
        <f>IF(I158="PG",VLOOKUP(timesheet!K158,pg_tasks!Q$4:R$4,2,),"")</f>
        <v/>
      </c>
      <c r="M158" s="28" t="str">
        <f>IF(I158="PG",VLOOKUP(K158,pg_tasks!Q$4:T$4,3,FALSE),"")</f>
        <v/>
      </c>
      <c r="N158" s="28" t="str">
        <f>IF(I158="PG",VLOOKUP(K158,pg_tasks!Q$4:T$4,3,FALSE),"")</f>
        <v/>
      </c>
      <c r="O158" s="29" t="str">
        <f>IF(I158="PG",VLOOKUP(K158,pg_tasks!Q$4:T$4,4,FALSE),"")</f>
        <v/>
      </c>
      <c r="P158" s="28" t="e">
        <f t="shared" ref="P158:P163" si="52">FIND("||",K158)</f>
        <v>#VALUE!</v>
      </c>
      <c r="Q158" s="29" t="str">
        <f t="shared" ref="Q158:Q163" si="53">IF(K158&lt;&gt;"",LEFT(K158,P158-2),"")</f>
        <v/>
      </c>
      <c r="R158" t="b">
        <f t="shared" si="44"/>
        <v>0</v>
      </c>
      <c r="S158" t="b">
        <f t="shared" si="45"/>
        <v>1</v>
      </c>
      <c r="T158" t="str">
        <f t="shared" si="46"/>
        <v/>
      </c>
    </row>
    <row r="159" spans="1:20" outlineLevel="1" x14ac:dyDescent="0.25">
      <c r="A159" s="39"/>
      <c r="B159" s="103"/>
      <c r="C159" s="16">
        <f t="shared" ca="1" si="50"/>
        <v>45108</v>
      </c>
      <c r="D159" s="14"/>
      <c r="E159" s="64"/>
      <c r="F159" s="33" t="str">
        <f t="shared" si="51"/>
        <v/>
      </c>
      <c r="G159" s="71"/>
      <c r="H159" s="15"/>
      <c r="I159" s="15" t="s">
        <v>21</v>
      </c>
      <c r="J159" s="15"/>
      <c r="K159" s="15"/>
      <c r="L159" s="28" t="str">
        <f>IF(I159="PG",VLOOKUP(timesheet!K159,pg_tasks!Q$4:R$4,2,),"")</f>
        <v/>
      </c>
      <c r="M159" s="28" t="str">
        <f>IF(I159="PG",VLOOKUP(K159,pg_tasks!Q$4:T$4,3,FALSE),"")</f>
        <v/>
      </c>
      <c r="N159" s="28" t="str">
        <f>IF(I159="PG",VLOOKUP(K159,pg_tasks!Q$4:T$4,3,FALSE),"")</f>
        <v/>
      </c>
      <c r="O159" s="29" t="str">
        <f>IF(I159="PG",VLOOKUP(K159,pg_tasks!Q$4:T$4,4,FALSE),"")</f>
        <v/>
      </c>
      <c r="P159" s="28" t="e">
        <f t="shared" si="52"/>
        <v>#VALUE!</v>
      </c>
      <c r="Q159" s="29" t="str">
        <f t="shared" si="53"/>
        <v/>
      </c>
      <c r="R159" t="b">
        <f t="shared" si="44"/>
        <v>0</v>
      </c>
      <c r="S159" t="b">
        <f t="shared" si="45"/>
        <v>1</v>
      </c>
      <c r="T159" t="str">
        <f t="shared" si="46"/>
        <v/>
      </c>
    </row>
    <row r="160" spans="1:20" outlineLevel="1" x14ac:dyDescent="0.25">
      <c r="A160" s="39"/>
      <c r="B160" s="103"/>
      <c r="C160" s="16">
        <f t="shared" ca="1" si="50"/>
        <v>45108</v>
      </c>
      <c r="D160" s="14"/>
      <c r="E160" s="64"/>
      <c r="F160" s="33" t="str">
        <f t="shared" si="51"/>
        <v/>
      </c>
      <c r="G160" s="71"/>
      <c r="H160" s="15"/>
      <c r="I160" s="15" t="s">
        <v>21</v>
      </c>
      <c r="J160" s="15"/>
      <c r="K160" s="15"/>
      <c r="L160" s="28" t="str">
        <f>IF(I160="PG",VLOOKUP(timesheet!K160,pg_tasks!Q$4:R$4,2,),"")</f>
        <v/>
      </c>
      <c r="M160" s="28" t="str">
        <f>IF(I160="PG",VLOOKUP(K160,pg_tasks!Q$4:T$4,3,FALSE),"")</f>
        <v/>
      </c>
      <c r="N160" s="28" t="str">
        <f>IF(I160="PG",VLOOKUP(K160,pg_tasks!Q$4:T$4,3,FALSE),"")</f>
        <v/>
      </c>
      <c r="O160" s="29" t="str">
        <f>IF(I160="PG",VLOOKUP(K160,pg_tasks!Q$4:T$4,4,FALSE),"")</f>
        <v/>
      </c>
      <c r="P160" s="28" t="e">
        <f t="shared" si="52"/>
        <v>#VALUE!</v>
      </c>
      <c r="Q160" s="29" t="str">
        <f t="shared" si="53"/>
        <v/>
      </c>
      <c r="R160" t="b">
        <f t="shared" si="44"/>
        <v>0</v>
      </c>
      <c r="S160" t="b">
        <f t="shared" si="45"/>
        <v>1</v>
      </c>
      <c r="T160" t="str">
        <f t="shared" si="46"/>
        <v/>
      </c>
    </row>
    <row r="161" spans="1:20" outlineLevel="1" x14ac:dyDescent="0.25">
      <c r="A161" s="39"/>
      <c r="B161" s="103"/>
      <c r="C161" s="16">
        <f t="shared" ca="1" si="50"/>
        <v>45108</v>
      </c>
      <c r="D161" s="14"/>
      <c r="E161" s="64"/>
      <c r="F161" s="33" t="str">
        <f t="shared" si="51"/>
        <v/>
      </c>
      <c r="G161" s="71"/>
      <c r="H161" s="15"/>
      <c r="I161" s="15" t="s">
        <v>21</v>
      </c>
      <c r="J161" s="15"/>
      <c r="K161" s="15"/>
      <c r="L161" s="28" t="str">
        <f>IF(I161="PG",VLOOKUP(timesheet!K161,pg_tasks!Q$4:R$4,2,),"")</f>
        <v/>
      </c>
      <c r="M161" s="28" t="str">
        <f>IF(I161="PG",VLOOKUP(K161,pg_tasks!Q$4:T$4,3,FALSE),"")</f>
        <v/>
      </c>
      <c r="N161" s="28" t="str">
        <f>IF(I161="PG",VLOOKUP(K161,pg_tasks!Q$4:T$4,3,FALSE),"")</f>
        <v/>
      </c>
      <c r="O161" s="29" t="str">
        <f>IF(I161="PG",VLOOKUP(K161,pg_tasks!Q$4:T$4,4,FALSE),"")</f>
        <v/>
      </c>
      <c r="P161" s="28" t="e">
        <f t="shared" si="52"/>
        <v>#VALUE!</v>
      </c>
      <c r="Q161" s="29" t="str">
        <f t="shared" si="53"/>
        <v/>
      </c>
      <c r="R161" t="b">
        <f t="shared" si="44"/>
        <v>0</v>
      </c>
      <c r="S161" t="b">
        <f t="shared" si="45"/>
        <v>1</v>
      </c>
      <c r="T161" t="str">
        <f t="shared" si="46"/>
        <v/>
      </c>
    </row>
    <row r="162" spans="1:20" outlineLevel="1" x14ac:dyDescent="0.25">
      <c r="A162" s="39"/>
      <c r="B162" s="103"/>
      <c r="C162" s="16">
        <f t="shared" ca="1" si="50"/>
        <v>45108</v>
      </c>
      <c r="D162" s="14"/>
      <c r="E162" s="64"/>
      <c r="F162" s="33" t="str">
        <f t="shared" si="51"/>
        <v/>
      </c>
      <c r="G162" s="71"/>
      <c r="H162" s="15"/>
      <c r="I162" s="15" t="s">
        <v>21</v>
      </c>
      <c r="J162" s="15"/>
      <c r="K162" s="15"/>
      <c r="L162" s="28" t="str">
        <f>IF(I162="PG",VLOOKUP(timesheet!K162,pg_tasks!Q$4:R$4,2,),"")</f>
        <v/>
      </c>
      <c r="M162" s="28" t="str">
        <f>IF(I162="PG",VLOOKUP(K162,pg_tasks!Q$4:T$4,3,FALSE),"")</f>
        <v/>
      </c>
      <c r="N162" s="28" t="str">
        <f>IF(I162="PG",VLOOKUP(K162,pg_tasks!Q$4:T$4,3,FALSE),"")</f>
        <v/>
      </c>
      <c r="O162" s="29" t="str">
        <f>IF(I162="PG",VLOOKUP(K162,pg_tasks!Q$4:T$4,4,FALSE),"")</f>
        <v/>
      </c>
      <c r="P162" s="28" t="e">
        <f t="shared" si="52"/>
        <v>#VALUE!</v>
      </c>
      <c r="Q162" s="29" t="str">
        <f t="shared" si="53"/>
        <v/>
      </c>
      <c r="R162" t="b">
        <f t="shared" si="44"/>
        <v>0</v>
      </c>
      <c r="S162" t="b">
        <f t="shared" si="45"/>
        <v>1</v>
      </c>
      <c r="T162" t="str">
        <f t="shared" si="46"/>
        <v/>
      </c>
    </row>
    <row r="163" spans="1:20" outlineLevel="1" x14ac:dyDescent="0.25">
      <c r="A163" s="44"/>
      <c r="B163" s="103"/>
      <c r="C163" s="16">
        <f t="shared" ca="1" si="50"/>
        <v>45108</v>
      </c>
      <c r="D163" s="14"/>
      <c r="E163" s="64"/>
      <c r="F163" s="33" t="str">
        <f t="shared" si="51"/>
        <v/>
      </c>
      <c r="G163" s="71"/>
      <c r="H163" s="15"/>
      <c r="I163" s="15" t="s">
        <v>21</v>
      </c>
      <c r="J163" s="15"/>
      <c r="K163" s="15"/>
      <c r="L163" s="28" t="str">
        <f>IF(I163="PG",VLOOKUP(timesheet!K163,pg_tasks!Q$4:R$4,2,),"")</f>
        <v/>
      </c>
      <c r="M163" s="28" t="str">
        <f>IF(I163="PG",VLOOKUP(K163,pg_tasks!Q$4:T$4,3,FALSE),"")</f>
        <v/>
      </c>
      <c r="N163" s="28" t="str">
        <f>IF(I163="PG",VLOOKUP(K163,pg_tasks!Q$4:T$4,3,FALSE),"")</f>
        <v/>
      </c>
      <c r="O163" s="29" t="str">
        <f>IF(I163="PG",VLOOKUP(K163,pg_tasks!Q$4:T$4,4,FALSE),"")</f>
        <v/>
      </c>
      <c r="P163" s="28" t="e">
        <f t="shared" si="52"/>
        <v>#VALUE!</v>
      </c>
      <c r="Q163" s="29" t="str">
        <f t="shared" si="53"/>
        <v/>
      </c>
      <c r="R163" t="b">
        <f t="shared" si="44"/>
        <v>0</v>
      </c>
      <c r="S163" t="b">
        <f t="shared" si="45"/>
        <v>1</v>
      </c>
      <c r="T163" t="str">
        <f t="shared" si="46"/>
        <v/>
      </c>
    </row>
    <row r="164" spans="1:20" outlineLevel="1" x14ac:dyDescent="0.25">
      <c r="A164" s="44"/>
      <c r="B164" s="103"/>
      <c r="C164" s="16">
        <f t="shared" ca="1" si="50"/>
        <v>45108</v>
      </c>
      <c r="D164" s="14"/>
      <c r="E164" s="64"/>
      <c r="F164" s="33" t="str">
        <f t="shared" si="2"/>
        <v/>
      </c>
      <c r="G164" s="71"/>
      <c r="H164" s="15"/>
      <c r="I164" s="15" t="s">
        <v>21</v>
      </c>
      <c r="J164" s="15"/>
      <c r="K164" s="15"/>
      <c r="L164" s="28" t="str">
        <f>IF(I164="PG",VLOOKUP(timesheet!K164,pg_tasks!Q$4:R$4,2,),"")</f>
        <v/>
      </c>
      <c r="M164" s="28" t="str">
        <f>IF(I164="PG",VLOOKUP(K164,pg_tasks!Q$4:T$4,3,FALSE),"")</f>
        <v/>
      </c>
      <c r="N164" s="28" t="str">
        <f>IF(I164="PG",VLOOKUP(K164,pg_tasks!Q$4:T$4,3,FALSE),"")</f>
        <v/>
      </c>
      <c r="O164" s="29" t="str">
        <f>IF(I164="PG",VLOOKUP(K164,pg_tasks!Q$4:T$4,4,FALSE),"")</f>
        <v/>
      </c>
      <c r="P164" s="28" t="e">
        <f t="shared" si="47"/>
        <v>#VALUE!</v>
      </c>
      <c r="Q164" s="29" t="str">
        <f t="shared" si="48"/>
        <v/>
      </c>
      <c r="R164" t="b">
        <f t="shared" si="44"/>
        <v>0</v>
      </c>
      <c r="S164" t="b">
        <f t="shared" si="45"/>
        <v>1</v>
      </c>
      <c r="T164" t="str">
        <f t="shared" si="46"/>
        <v/>
      </c>
    </row>
    <row r="165" spans="1:20" outlineLevel="1" x14ac:dyDescent="0.25">
      <c r="A165" s="44"/>
      <c r="B165" s="103"/>
      <c r="C165" s="16">
        <f t="shared" ca="1" si="50"/>
        <v>45108</v>
      </c>
      <c r="D165" s="14"/>
      <c r="E165" s="64"/>
      <c r="F165" s="33" t="str">
        <f t="shared" si="2"/>
        <v/>
      </c>
      <c r="G165" s="15"/>
      <c r="H165" s="15"/>
      <c r="I165" s="15" t="s">
        <v>21</v>
      </c>
      <c r="J165" s="15"/>
      <c r="K165" s="15"/>
      <c r="L165" s="28" t="str">
        <f>IF(I165="PG",VLOOKUP(timesheet!K165,pg_tasks!Q$4:R$4,2,),"")</f>
        <v/>
      </c>
      <c r="M165" s="28" t="str">
        <f>IF(I165="PG",VLOOKUP(K165,pg_tasks!Q$4:T$4,3,FALSE),"")</f>
        <v/>
      </c>
      <c r="N165" s="28" t="str">
        <f>IF(I165="PG",VLOOKUP(K165,pg_tasks!Q$4:T$4,3,FALSE),"")</f>
        <v/>
      </c>
      <c r="O165" s="29" t="str">
        <f>IF(I165="PG",VLOOKUP(K165,pg_tasks!Q$4:T$4,4,FALSE),"")</f>
        <v/>
      </c>
      <c r="P165" s="28" t="e">
        <f t="shared" si="47"/>
        <v>#VALUE!</v>
      </c>
      <c r="Q165" s="29" t="str">
        <f t="shared" si="48"/>
        <v/>
      </c>
      <c r="R165" t="b">
        <f t="shared" si="44"/>
        <v>0</v>
      </c>
      <c r="S165" t="b">
        <f t="shared" si="45"/>
        <v>1</v>
      </c>
      <c r="T165" t="str">
        <f t="shared" si="46"/>
        <v/>
      </c>
    </row>
    <row r="166" spans="1:20" outlineLevel="1" x14ac:dyDescent="0.25">
      <c r="A166" s="44"/>
      <c r="B166" s="103"/>
      <c r="C166" s="16">
        <f t="shared" ca="1" si="50"/>
        <v>45108</v>
      </c>
      <c r="D166" s="15"/>
      <c r="E166" s="68"/>
      <c r="F166" s="33" t="str">
        <f t="shared" si="2"/>
        <v/>
      </c>
      <c r="G166" s="71"/>
      <c r="H166" s="15"/>
      <c r="I166" s="15" t="s">
        <v>21</v>
      </c>
      <c r="J166" s="15"/>
      <c r="K166" s="15"/>
      <c r="L166" s="28" t="str">
        <f>IF(I166="PG",VLOOKUP(timesheet!K166,pg_tasks!Q$4:R$4,2,),"")</f>
        <v/>
      </c>
      <c r="M166" s="28" t="str">
        <f>IF(I166="PG",VLOOKUP(K166,pg_tasks!Q$4:T$4,3,FALSE),"")</f>
        <v/>
      </c>
      <c r="N166" s="28" t="str">
        <f>IF(I166="PG",VLOOKUP(K166,pg_tasks!Q$4:T$4,3,FALSE),"")</f>
        <v/>
      </c>
      <c r="O166" s="29" t="str">
        <f>IF(I166="PG",VLOOKUP(K166,pg_tasks!Q$4:T$4,4,FALSE),"")</f>
        <v/>
      </c>
      <c r="P166" s="28" t="e">
        <f t="shared" si="47"/>
        <v>#VALUE!</v>
      </c>
      <c r="Q166" s="29" t="str">
        <f t="shared" si="48"/>
        <v/>
      </c>
      <c r="R166" t="b">
        <f t="shared" si="44"/>
        <v>0</v>
      </c>
      <c r="S166" t="b">
        <f t="shared" si="45"/>
        <v>1</v>
      </c>
      <c r="T166" t="str">
        <f t="shared" si="46"/>
        <v/>
      </c>
    </row>
    <row r="167" spans="1:20" outlineLevel="1" x14ac:dyDescent="0.25">
      <c r="A167" s="44"/>
      <c r="B167" s="103"/>
      <c r="C167" s="16">
        <f t="shared" ca="1" si="50"/>
        <v>45108</v>
      </c>
      <c r="D167" s="14"/>
      <c r="E167" s="64"/>
      <c r="F167" s="33" t="str">
        <f t="shared" ref="F167:F184" si="54">IF(AND(NOT(ISBLANK(D167)),NOT(ISBLANK(E167))),(E167-D167)*24,"")</f>
        <v/>
      </c>
      <c r="G167" s="71"/>
      <c r="H167" s="15"/>
      <c r="I167" s="15" t="s">
        <v>21</v>
      </c>
      <c r="J167" s="15"/>
      <c r="K167" s="15"/>
      <c r="L167" s="28" t="str">
        <f>IF(I167="PG",VLOOKUP(timesheet!K167,pg_tasks!Q$4:R$4,2,),"")</f>
        <v/>
      </c>
      <c r="M167" s="28" t="str">
        <f>IF(I167="PG",VLOOKUP(K167,pg_tasks!Q$4:T$4,3,FALSE),"")</f>
        <v/>
      </c>
      <c r="N167" s="28" t="str">
        <f>IF(I167="PG",VLOOKUP(K167,pg_tasks!Q$4:T$4,3,FALSE),"")</f>
        <v/>
      </c>
      <c r="O167" s="29" t="str">
        <f>IF(I167="PG",VLOOKUP(K167,pg_tasks!Q$4:T$4,4,FALSE),"")</f>
        <v/>
      </c>
      <c r="P167" s="28" t="e">
        <f t="shared" si="47"/>
        <v>#VALUE!</v>
      </c>
      <c r="Q167" s="29" t="str">
        <f t="shared" si="48"/>
        <v/>
      </c>
      <c r="R167" t="b">
        <f t="shared" si="44"/>
        <v>0</v>
      </c>
      <c r="S167" t="b">
        <f t="shared" si="45"/>
        <v>1</v>
      </c>
      <c r="T167" t="str">
        <f t="shared" si="46"/>
        <v/>
      </c>
    </row>
    <row r="168" spans="1:20" outlineLevel="1" x14ac:dyDescent="0.25">
      <c r="A168" s="44"/>
      <c r="B168" s="103"/>
      <c r="C168" s="16">
        <f t="shared" ca="1" si="50"/>
        <v>45108</v>
      </c>
      <c r="D168" s="14"/>
      <c r="E168" s="64"/>
      <c r="F168" s="33" t="str">
        <f t="shared" si="54"/>
        <v/>
      </c>
      <c r="G168" s="71"/>
      <c r="H168" s="15"/>
      <c r="I168" s="15" t="s">
        <v>21</v>
      </c>
      <c r="J168" s="15"/>
      <c r="K168" s="15"/>
      <c r="L168" s="28" t="str">
        <f>IF(I168="PG",VLOOKUP(timesheet!K168,pg_tasks!Q$4:R$4,2,),"")</f>
        <v/>
      </c>
      <c r="M168" s="28" t="str">
        <f>IF(I168="PG",VLOOKUP(K168,pg_tasks!Q$4:T$4,3,FALSE),"")</f>
        <v/>
      </c>
      <c r="N168" s="28" t="str">
        <f>IF(I168="PG",VLOOKUP(K168,pg_tasks!Q$4:T$4,3,FALSE),"")</f>
        <v/>
      </c>
      <c r="O168" s="29" t="str">
        <f>IF(I168="PG",VLOOKUP(K168,pg_tasks!Q$4:T$4,4,FALSE),"")</f>
        <v/>
      </c>
      <c r="P168" s="28" t="e">
        <f t="shared" si="47"/>
        <v>#VALUE!</v>
      </c>
      <c r="Q168" s="29" t="str">
        <f t="shared" si="48"/>
        <v/>
      </c>
      <c r="R168" t="b">
        <f t="shared" si="44"/>
        <v>0</v>
      </c>
      <c r="S168" t="b">
        <f t="shared" si="45"/>
        <v>1</v>
      </c>
      <c r="T168" t="str">
        <f t="shared" si="46"/>
        <v/>
      </c>
    </row>
    <row r="169" spans="1:20" ht="15.75" thickBot="1" x14ac:dyDescent="0.3">
      <c r="A169" s="45"/>
      <c r="B169" s="104"/>
      <c r="C169" s="21">
        <f t="shared" ca="1" si="50"/>
        <v>45108</v>
      </c>
      <c r="D169" s="36"/>
      <c r="E169" s="69"/>
      <c r="F169" s="34" t="str">
        <f t="shared" si="54"/>
        <v/>
      </c>
      <c r="G169" s="72"/>
      <c r="H169" s="20"/>
      <c r="I169" s="15" t="s">
        <v>21</v>
      </c>
      <c r="J169" s="20"/>
      <c r="K169" s="20"/>
      <c r="L169" s="30" t="str">
        <f>IF(I169="PG",VLOOKUP([1]timesheet!J66,[1]pg_tasks!M$5:N$9,2,),"")</f>
        <v/>
      </c>
      <c r="M169" s="30" t="str">
        <f>IF(I169="PG",VLOOKUP(K169,[1]pg_tasks!M$5:P$12,3,FALSE),"")</f>
        <v/>
      </c>
      <c r="N169" s="30" t="str">
        <f>IF(I169="PG",VLOOKUP(K169,[1]pg_tasks!M$5:P$12,3,FALSE),"")</f>
        <v/>
      </c>
      <c r="O169" s="31" t="str">
        <f>IF(I169="PG",VLOOKUP(K169,[1]pg_tasks!M$5:P$12,4,FALSE),"")</f>
        <v/>
      </c>
      <c r="P169" s="30" t="e">
        <f t="shared" si="47"/>
        <v>#VALUE!</v>
      </c>
      <c r="Q169" s="31" t="str">
        <f t="shared" si="48"/>
        <v/>
      </c>
      <c r="R169" t="b">
        <f t="shared" si="44"/>
        <v>0</v>
      </c>
      <c r="S169" t="b">
        <f t="shared" si="45"/>
        <v>1</v>
      </c>
      <c r="T169" t="str">
        <f t="shared" si="46"/>
        <v/>
      </c>
    </row>
    <row r="170" spans="1:20" x14ac:dyDescent="0.25">
      <c r="A170" s="38">
        <f ca="1">SUMIF(C:C,C170,F:F)</f>
        <v>0</v>
      </c>
      <c r="B170" s="101" t="s">
        <v>76</v>
      </c>
      <c r="C170" s="41">
        <f ca="1">C5+6</f>
        <v>45109</v>
      </c>
      <c r="D170" s="17"/>
      <c r="E170" s="63"/>
      <c r="F170" s="32" t="str">
        <f t="shared" si="54"/>
        <v/>
      </c>
      <c r="G170" s="70"/>
      <c r="H170" s="18"/>
      <c r="I170" s="15" t="s">
        <v>21</v>
      </c>
      <c r="J170" s="15"/>
      <c r="K170" s="15"/>
      <c r="L170" s="26" t="str">
        <f>IF(I170="PG",VLOOKUP(timesheet!K170,pg_tasks!Q$4:R$4,2,),"")</f>
        <v/>
      </c>
      <c r="M170" s="26" t="str">
        <f>IF(I170="PG",VLOOKUP(K170,pg_tasks!Q$4:T$4,3,FALSE),"")</f>
        <v/>
      </c>
      <c r="N170" s="26" t="str">
        <f>IF(I170="PG",VLOOKUP(K170,pg_tasks!Q$4:T$4,3,FALSE),"")</f>
        <v/>
      </c>
      <c r="O170" s="27" t="str">
        <f>IF(I170="PG",VLOOKUP(K170,pg_tasks!Q$4:T$4,4,FALSE),"")</f>
        <v/>
      </c>
      <c r="P170" s="26" t="e">
        <f t="shared" si="47"/>
        <v>#VALUE!</v>
      </c>
      <c r="Q170" s="27" t="str">
        <f t="shared" si="48"/>
        <v/>
      </c>
      <c r="R170" t="b">
        <f t="shared" si="44"/>
        <v>0</v>
      </c>
      <c r="S170" t="b">
        <f t="shared" si="45"/>
        <v>1</v>
      </c>
      <c r="T170" t="str">
        <f t="shared" si="46"/>
        <v/>
      </c>
    </row>
    <row r="171" spans="1:20" outlineLevel="2" x14ac:dyDescent="0.25">
      <c r="A171" s="95"/>
      <c r="B171" s="102"/>
      <c r="C171" s="16">
        <f t="shared" ref="C171:C175" ca="1" si="55">C165</f>
        <v>45108</v>
      </c>
      <c r="D171" s="14"/>
      <c r="E171" s="64"/>
      <c r="F171" s="33" t="str">
        <f t="shared" ref="F171:F175" si="56">IF(AND(NOT(ISBLANK(D171)),NOT(ISBLANK(E171))),(E171-D171)*24,"")</f>
        <v/>
      </c>
      <c r="G171" s="15"/>
      <c r="H171" s="15"/>
      <c r="I171" s="15" t="s">
        <v>21</v>
      </c>
      <c r="J171" s="15"/>
      <c r="K171" s="15"/>
      <c r="L171" s="28" t="str">
        <f>IF(I171="PG",VLOOKUP(timesheet!K171,pg_tasks!Q$4:R$4,2,),"")</f>
        <v/>
      </c>
      <c r="M171" s="28" t="str">
        <f>IF(I171="PG",VLOOKUP(K171,pg_tasks!Q$4:T$91,3,FALSE),"")</f>
        <v/>
      </c>
      <c r="N171" s="28" t="str">
        <f>IF(I171="PG",VLOOKUP(K171,pg_tasks!Q$4:T$4,3,FALSE),"")</f>
        <v/>
      </c>
      <c r="O171" s="29" t="str">
        <f>IF(I171="PG",VLOOKUP(K171,pg_tasks!Q$4:T$4,4,FALSE),"")</f>
        <v/>
      </c>
      <c r="P171" s="28" t="e">
        <f t="shared" ref="P171:P175" si="57">FIND("||",K171)</f>
        <v>#VALUE!</v>
      </c>
      <c r="Q171" s="29" t="str">
        <f t="shared" ref="Q171:Q175" si="58">IF(K171&lt;&gt;"",LEFT(K171,P171-2),"")</f>
        <v/>
      </c>
      <c r="R171" t="b">
        <f t="shared" si="44"/>
        <v>0</v>
      </c>
      <c r="S171" t="b">
        <f t="shared" si="45"/>
        <v>1</v>
      </c>
      <c r="T171" t="str">
        <f t="shared" si="46"/>
        <v/>
      </c>
    </row>
    <row r="172" spans="1:20" outlineLevel="2" x14ac:dyDescent="0.25">
      <c r="A172" s="95"/>
      <c r="B172" s="102"/>
      <c r="C172" s="16">
        <f t="shared" ca="1" si="55"/>
        <v>45108</v>
      </c>
      <c r="D172" s="14"/>
      <c r="E172" s="64"/>
      <c r="F172" s="33" t="str">
        <f t="shared" si="56"/>
        <v/>
      </c>
      <c r="G172" s="15"/>
      <c r="H172" s="15"/>
      <c r="I172" s="15" t="s">
        <v>21</v>
      </c>
      <c r="J172" s="15"/>
      <c r="K172" s="15"/>
      <c r="L172" s="28" t="str">
        <f>IF(I172="PG",VLOOKUP(timesheet!K172,pg_tasks!Q$4:R$4,2,),"")</f>
        <v/>
      </c>
      <c r="M172" s="28" t="str">
        <f>IF(I172="PG",VLOOKUP(K172,pg_tasks!Q$4:T$91,3,FALSE),"")</f>
        <v/>
      </c>
      <c r="N172" s="28" t="str">
        <f>IF(I172="PG",VLOOKUP(K172,pg_tasks!Q$4:T$4,3,FALSE),"")</f>
        <v/>
      </c>
      <c r="O172" s="29" t="str">
        <f>IF(I172="PG",VLOOKUP(K172,pg_tasks!Q$4:T$4,4,FALSE),"")</f>
        <v/>
      </c>
      <c r="P172" s="28" t="e">
        <f t="shared" si="57"/>
        <v>#VALUE!</v>
      </c>
      <c r="Q172" s="29" t="str">
        <f t="shared" si="58"/>
        <v/>
      </c>
      <c r="R172" t="b">
        <f t="shared" si="44"/>
        <v>0</v>
      </c>
      <c r="S172" t="b">
        <f t="shared" si="45"/>
        <v>1</v>
      </c>
      <c r="T172" t="str">
        <f t="shared" si="46"/>
        <v/>
      </c>
    </row>
    <row r="173" spans="1:20" outlineLevel="2" x14ac:dyDescent="0.25">
      <c r="A173" s="95"/>
      <c r="B173" s="102"/>
      <c r="C173" s="16">
        <f t="shared" ca="1" si="55"/>
        <v>45108</v>
      </c>
      <c r="D173" s="14"/>
      <c r="E173" s="64"/>
      <c r="F173" s="33" t="str">
        <f t="shared" si="56"/>
        <v/>
      </c>
      <c r="G173" s="15"/>
      <c r="H173" s="15"/>
      <c r="I173" s="15" t="s">
        <v>21</v>
      </c>
      <c r="J173" s="15"/>
      <c r="K173" s="15"/>
      <c r="L173" s="28" t="str">
        <f>IF(I173="PG",VLOOKUP(timesheet!K173,pg_tasks!Q$4:R$4,2,),"")</f>
        <v/>
      </c>
      <c r="M173" s="28" t="str">
        <f>IF(I173="PG",VLOOKUP(K173,pg_tasks!Q$4:T$91,3,FALSE),"")</f>
        <v/>
      </c>
      <c r="N173" s="28" t="str">
        <f>IF(I173="PG",VLOOKUP(K173,pg_tasks!Q$4:T$4,3,FALSE),"")</f>
        <v/>
      </c>
      <c r="O173" s="29" t="str">
        <f>IF(I173="PG",VLOOKUP(K173,pg_tasks!Q$4:T$4,4,FALSE),"")</f>
        <v/>
      </c>
      <c r="P173" s="28" t="e">
        <f t="shared" si="57"/>
        <v>#VALUE!</v>
      </c>
      <c r="Q173" s="29" t="str">
        <f t="shared" si="58"/>
        <v/>
      </c>
      <c r="R173" t="b">
        <f t="shared" si="44"/>
        <v>0</v>
      </c>
      <c r="S173" t="b">
        <f t="shared" si="45"/>
        <v>1</v>
      </c>
      <c r="T173" t="str">
        <f t="shared" si="46"/>
        <v/>
      </c>
    </row>
    <row r="174" spans="1:20" outlineLevel="2" x14ac:dyDescent="0.25">
      <c r="A174" s="95"/>
      <c r="B174" s="102"/>
      <c r="C174" s="16">
        <f t="shared" ca="1" si="55"/>
        <v>45108</v>
      </c>
      <c r="D174" s="14"/>
      <c r="E174" s="64"/>
      <c r="F174" s="33" t="str">
        <f t="shared" si="56"/>
        <v/>
      </c>
      <c r="G174" s="15"/>
      <c r="H174" s="15"/>
      <c r="I174" s="15" t="s">
        <v>21</v>
      </c>
      <c r="J174" s="15"/>
      <c r="K174" s="15"/>
      <c r="L174" s="28" t="str">
        <f>IF(I174="PG",VLOOKUP(timesheet!K174,pg_tasks!Q$4:R$4,2,),"")</f>
        <v/>
      </c>
      <c r="M174" s="28" t="str">
        <f>IF(I174="PG",VLOOKUP(K174,pg_tasks!Q$4:T$91,3,FALSE),"")</f>
        <v/>
      </c>
      <c r="N174" s="28" t="str">
        <f>IF(I174="PG",VLOOKUP(K174,pg_tasks!Q$4:T$4,3,FALSE),"")</f>
        <v/>
      </c>
      <c r="O174" s="29" t="str">
        <f>IF(I174="PG",VLOOKUP(K174,pg_tasks!Q$4:T$4,4,FALSE),"")</f>
        <v/>
      </c>
      <c r="P174" s="28" t="e">
        <f t="shared" si="57"/>
        <v>#VALUE!</v>
      </c>
      <c r="Q174" s="29" t="str">
        <f t="shared" si="58"/>
        <v/>
      </c>
      <c r="R174" t="b">
        <f t="shared" si="44"/>
        <v>0</v>
      </c>
      <c r="S174" t="b">
        <f t="shared" si="45"/>
        <v>1</v>
      </c>
      <c r="T174" t="str">
        <f t="shared" si="46"/>
        <v/>
      </c>
    </row>
    <row r="175" spans="1:20" outlineLevel="2" x14ac:dyDescent="0.25">
      <c r="A175" s="95"/>
      <c r="B175" s="102"/>
      <c r="C175" s="16">
        <f t="shared" ca="1" si="55"/>
        <v>45108</v>
      </c>
      <c r="D175" s="14"/>
      <c r="E175" s="64"/>
      <c r="F175" s="33" t="str">
        <f t="shared" si="56"/>
        <v/>
      </c>
      <c r="G175" s="15"/>
      <c r="H175" s="15"/>
      <c r="I175" s="15" t="s">
        <v>21</v>
      </c>
      <c r="J175" s="15"/>
      <c r="K175" s="15"/>
      <c r="L175" s="28" t="str">
        <f>IF(I175="PG",VLOOKUP(timesheet!K175,pg_tasks!Q$4:R$4,2,),"")</f>
        <v/>
      </c>
      <c r="M175" s="28" t="str">
        <f>IF(I175="PG",VLOOKUP(K175,pg_tasks!Q$4:T$91,3,FALSE),"")</f>
        <v/>
      </c>
      <c r="N175" s="28" t="str">
        <f>IF(I175="PG",VLOOKUP(K175,pg_tasks!Q$4:T$4,3,FALSE),"")</f>
        <v/>
      </c>
      <c r="O175" s="29" t="str">
        <f>IF(I175="PG",VLOOKUP(K175,pg_tasks!Q$4:T$4,4,FALSE),"")</f>
        <v/>
      </c>
      <c r="P175" s="28" t="e">
        <f t="shared" si="57"/>
        <v>#VALUE!</v>
      </c>
      <c r="Q175" s="29" t="str">
        <f t="shared" si="58"/>
        <v/>
      </c>
      <c r="R175" t="b">
        <f t="shared" si="44"/>
        <v>0</v>
      </c>
      <c r="S175" t="b">
        <f t="shared" si="45"/>
        <v>1</v>
      </c>
      <c r="T175" t="str">
        <f t="shared" si="46"/>
        <v/>
      </c>
    </row>
    <row r="176" spans="1:20" outlineLevel="2" x14ac:dyDescent="0.25">
      <c r="A176" s="39"/>
      <c r="B176" s="103"/>
      <c r="C176" s="16">
        <f ca="1">C170</f>
        <v>45109</v>
      </c>
      <c r="D176" s="14"/>
      <c r="E176" s="64"/>
      <c r="F176" s="33" t="str">
        <f t="shared" si="54"/>
        <v/>
      </c>
      <c r="G176" s="15"/>
      <c r="H176" s="15"/>
      <c r="I176" s="15" t="s">
        <v>21</v>
      </c>
      <c r="J176" s="15"/>
      <c r="K176" s="15"/>
      <c r="L176" s="28" t="str">
        <f>IF(I176="PG",VLOOKUP(timesheet!K176,pg_tasks!Q$4:R$4,2,),"")</f>
        <v/>
      </c>
      <c r="M176" s="28" t="str">
        <f>IF(I176="PG",VLOOKUP(K176,pg_tasks!Q$4:T$91,3,FALSE),"")</f>
        <v/>
      </c>
      <c r="N176" s="28" t="str">
        <f>IF(I176="PG",VLOOKUP(K176,pg_tasks!Q$4:T$4,3,FALSE),"")</f>
        <v/>
      </c>
      <c r="O176" s="29" t="str">
        <f>IF(I176="PG",VLOOKUP(K176,pg_tasks!Q$4:T$4,4,FALSE),"")</f>
        <v/>
      </c>
      <c r="P176" s="28" t="e">
        <f t="shared" si="47"/>
        <v>#VALUE!</v>
      </c>
      <c r="Q176" s="29" t="str">
        <f t="shared" si="48"/>
        <v/>
      </c>
      <c r="R176" t="b">
        <f t="shared" si="44"/>
        <v>0</v>
      </c>
      <c r="S176" t="b">
        <f t="shared" si="45"/>
        <v>1</v>
      </c>
      <c r="T176" t="str">
        <f t="shared" si="46"/>
        <v/>
      </c>
    </row>
    <row r="177" spans="1:20" outlineLevel="2" x14ac:dyDescent="0.25">
      <c r="A177" s="39">
        <f ca="1">(A170/(A$5+A$35+A$65+A$95+A$125+A$155+A$170))*A$1</f>
        <v>0</v>
      </c>
      <c r="B177" s="103"/>
      <c r="C177" s="16">
        <f t="shared" ref="C177:C184" ca="1" si="59">C176</f>
        <v>45109</v>
      </c>
      <c r="D177" s="64"/>
      <c r="E177" s="64"/>
      <c r="F177" s="33" t="str">
        <f t="shared" si="54"/>
        <v/>
      </c>
      <c r="G177" s="71"/>
      <c r="H177" s="15"/>
      <c r="I177" s="15" t="s">
        <v>21</v>
      </c>
      <c r="J177" s="15"/>
      <c r="K177" s="15"/>
      <c r="L177" s="28" t="str">
        <f>IF(I177="PG",VLOOKUP(timesheet!K177,pg_tasks!Q$4:R$4,2,),"")</f>
        <v/>
      </c>
      <c r="M177" s="28" t="str">
        <f>IF(I177="PG",VLOOKUP(K177,pg_tasks!Q$4:T$4,3,FALSE),"")</f>
        <v/>
      </c>
      <c r="N177" s="28" t="str">
        <f>IF(I177="PG",VLOOKUP(K177,pg_tasks!Q$4:T$4,3,FALSE),"")</f>
        <v/>
      </c>
      <c r="O177" s="29" t="str">
        <f>IF(I177="PG",VLOOKUP(K177,pg_tasks!Q$4:T$4,4,FALSE),"")</f>
        <v/>
      </c>
      <c r="P177" s="28" t="e">
        <f t="shared" si="47"/>
        <v>#VALUE!</v>
      </c>
      <c r="Q177" s="29" t="str">
        <f t="shared" si="48"/>
        <v/>
      </c>
      <c r="R177" t="b">
        <f t="shared" si="44"/>
        <v>0</v>
      </c>
      <c r="S177" t="b">
        <f t="shared" si="45"/>
        <v>1</v>
      </c>
      <c r="T177" t="str">
        <f t="shared" si="46"/>
        <v/>
      </c>
    </row>
    <row r="178" spans="1:20" outlineLevel="2" x14ac:dyDescent="0.25">
      <c r="A178" s="39"/>
      <c r="B178" s="103"/>
      <c r="C178" s="16">
        <f t="shared" ca="1" si="59"/>
        <v>45109</v>
      </c>
      <c r="D178" s="14"/>
      <c r="E178" s="64"/>
      <c r="F178" s="33" t="str">
        <f t="shared" si="54"/>
        <v/>
      </c>
      <c r="G178" s="71"/>
      <c r="H178" s="15"/>
      <c r="I178" s="15" t="s">
        <v>21</v>
      </c>
      <c r="J178" s="15"/>
      <c r="K178" s="15"/>
      <c r="L178" s="28" t="str">
        <f>IF(I178="PG",VLOOKUP(timesheet!K178,pg_tasks!Q$4:R$4,2,),"")</f>
        <v/>
      </c>
      <c r="M178" s="28" t="str">
        <f>IF(I178="PG",VLOOKUP(K178,pg_tasks!Q$4:T$4,3,FALSE),"")</f>
        <v/>
      </c>
      <c r="N178" s="28" t="str">
        <f>IF(I178="PG",VLOOKUP(K178,pg_tasks!Q$4:T$4,3,FALSE),"")</f>
        <v/>
      </c>
      <c r="O178" s="29" t="str">
        <f>IF(I178="PG",VLOOKUP(K178,pg_tasks!Q$4:T$4,4,FALSE),"")</f>
        <v/>
      </c>
      <c r="P178" s="28" t="e">
        <f t="shared" si="47"/>
        <v>#VALUE!</v>
      </c>
      <c r="Q178" s="29" t="str">
        <f t="shared" si="48"/>
        <v/>
      </c>
      <c r="R178" t="b">
        <f t="shared" si="44"/>
        <v>0</v>
      </c>
      <c r="S178" t="b">
        <f t="shared" si="45"/>
        <v>1</v>
      </c>
      <c r="T178" t="str">
        <f t="shared" si="46"/>
        <v/>
      </c>
    </row>
    <row r="179" spans="1:20" outlineLevel="2" x14ac:dyDescent="0.25">
      <c r="A179" s="39"/>
      <c r="B179" s="103"/>
      <c r="C179" s="16">
        <f t="shared" ca="1" si="59"/>
        <v>45109</v>
      </c>
      <c r="D179" s="14"/>
      <c r="E179" s="64"/>
      <c r="F179" s="33" t="str">
        <f t="shared" si="54"/>
        <v/>
      </c>
      <c r="G179" s="71"/>
      <c r="H179" s="15"/>
      <c r="I179" s="15" t="s">
        <v>21</v>
      </c>
      <c r="J179" s="15"/>
      <c r="K179" s="15"/>
      <c r="L179" s="28" t="str">
        <f>IF(I179="PG",VLOOKUP(timesheet!K179,pg_tasks!Q$4:R$4,2,),"")</f>
        <v/>
      </c>
      <c r="M179" s="28" t="str">
        <f>IF(I179="PG",VLOOKUP(K179,pg_tasks!Q$4:T$4,3,FALSE),"")</f>
        <v/>
      </c>
      <c r="N179" s="28" t="str">
        <f>IF(I179="PG",VLOOKUP(K179,pg_tasks!Q$4:T$4,3,FALSE),"")</f>
        <v/>
      </c>
      <c r="O179" s="29" t="str">
        <f>IF(I179="PG",VLOOKUP(K179,pg_tasks!Q$4:T$4,4,FALSE),"")</f>
        <v/>
      </c>
      <c r="P179" s="28" t="e">
        <f t="shared" si="47"/>
        <v>#VALUE!</v>
      </c>
      <c r="Q179" s="29" t="str">
        <f t="shared" si="48"/>
        <v/>
      </c>
      <c r="R179" t="b">
        <f t="shared" si="44"/>
        <v>0</v>
      </c>
      <c r="S179" t="b">
        <f t="shared" si="45"/>
        <v>1</v>
      </c>
      <c r="T179" t="str">
        <f t="shared" si="46"/>
        <v/>
      </c>
    </row>
    <row r="180" spans="1:20" outlineLevel="2" x14ac:dyDescent="0.25">
      <c r="A180" s="39"/>
      <c r="B180" s="103"/>
      <c r="C180" s="16">
        <f t="shared" ca="1" si="59"/>
        <v>45109</v>
      </c>
      <c r="D180" s="14"/>
      <c r="E180" s="64"/>
      <c r="F180" s="33" t="str">
        <f t="shared" si="54"/>
        <v/>
      </c>
      <c r="G180" s="71"/>
      <c r="H180" s="15"/>
      <c r="I180" s="15" t="s">
        <v>21</v>
      </c>
      <c r="J180" s="15"/>
      <c r="K180" s="15"/>
      <c r="L180" s="28" t="str">
        <f>IF(I180="PG",VLOOKUP(timesheet!K180,pg_tasks!Q$4:R$4,2,),"")</f>
        <v/>
      </c>
      <c r="M180" s="28" t="str">
        <f>IF(I180="PG",VLOOKUP(K180,pg_tasks!Q$4:T$4,3,FALSE),"")</f>
        <v/>
      </c>
      <c r="N180" s="28" t="str">
        <f>IF(I180="PG",VLOOKUP(K180,pg_tasks!Q$4:T$4,3,FALSE),"")</f>
        <v/>
      </c>
      <c r="O180" s="29" t="str">
        <f>IF(I180="PG",VLOOKUP(K180,pg_tasks!Q$4:T$4,4,FALSE),"")</f>
        <v/>
      </c>
      <c r="P180" s="28" t="e">
        <f t="shared" si="47"/>
        <v>#VALUE!</v>
      </c>
      <c r="Q180" s="29" t="str">
        <f t="shared" si="48"/>
        <v/>
      </c>
      <c r="R180" t="b">
        <f t="shared" si="44"/>
        <v>0</v>
      </c>
      <c r="S180" t="b">
        <f t="shared" si="45"/>
        <v>1</v>
      </c>
      <c r="T180" t="str">
        <f t="shared" si="46"/>
        <v/>
      </c>
    </row>
    <row r="181" spans="1:20" outlineLevel="2" x14ac:dyDescent="0.25">
      <c r="A181" s="39"/>
      <c r="B181" s="103"/>
      <c r="C181" s="16">
        <f t="shared" ca="1" si="59"/>
        <v>45109</v>
      </c>
      <c r="D181" s="15"/>
      <c r="E181" s="68"/>
      <c r="F181" s="33" t="str">
        <f t="shared" si="54"/>
        <v/>
      </c>
      <c r="G181" s="71"/>
      <c r="H181" s="15"/>
      <c r="I181" s="15" t="s">
        <v>21</v>
      </c>
      <c r="J181" s="15"/>
      <c r="K181" s="15"/>
      <c r="L181" s="28" t="str">
        <f>IF(I181="PG",VLOOKUP(timesheet!K181,pg_tasks!Q$4:R$4,2,),"")</f>
        <v/>
      </c>
      <c r="M181" s="28" t="str">
        <f>IF(I181="PG",VLOOKUP(K181,pg_tasks!Q$4:T$4,3,FALSE),"")</f>
        <v/>
      </c>
      <c r="N181" s="28" t="str">
        <f>IF(I181="PG",VLOOKUP(K181,pg_tasks!Q$4:T$4,3,FALSE),"")</f>
        <v/>
      </c>
      <c r="O181" s="29" t="str">
        <f>IF(I181="PG",VLOOKUP(K181,pg_tasks!Q$4:T$4,4,FALSE),"")</f>
        <v/>
      </c>
      <c r="P181" s="28" t="e">
        <f t="shared" si="47"/>
        <v>#VALUE!</v>
      </c>
      <c r="Q181" s="29" t="str">
        <f t="shared" si="48"/>
        <v/>
      </c>
      <c r="R181" t="b">
        <f t="shared" si="44"/>
        <v>0</v>
      </c>
      <c r="S181" t="b">
        <f t="shared" si="45"/>
        <v>1</v>
      </c>
      <c r="T181" t="str">
        <f t="shared" si="46"/>
        <v/>
      </c>
    </row>
    <row r="182" spans="1:20" outlineLevel="2" x14ac:dyDescent="0.25">
      <c r="A182" s="39"/>
      <c r="B182" s="103"/>
      <c r="C182" s="16">
        <f t="shared" ca="1" si="59"/>
        <v>45109</v>
      </c>
      <c r="D182" s="14"/>
      <c r="E182" s="64"/>
      <c r="F182" s="33" t="str">
        <f t="shared" si="54"/>
        <v/>
      </c>
      <c r="G182" s="71"/>
      <c r="H182" s="15"/>
      <c r="I182" s="15" t="s">
        <v>21</v>
      </c>
      <c r="J182" s="15"/>
      <c r="K182" s="15"/>
      <c r="L182" s="28" t="str">
        <f>IF(I182="PG",VLOOKUP(timesheet!K182,pg_tasks!Q$4:R$4,2,),"")</f>
        <v/>
      </c>
      <c r="M182" s="28" t="str">
        <f>IF(I182="PG",VLOOKUP(K182,pg_tasks!Q$4:T$4,3,FALSE),"")</f>
        <v/>
      </c>
      <c r="N182" s="28" t="str">
        <f>IF(I182="PG",VLOOKUP(K182,pg_tasks!Q$4:T$4,3,FALSE),"")</f>
        <v/>
      </c>
      <c r="O182" s="29" t="str">
        <f>IF(I182="PG",VLOOKUP(K182,pg_tasks!Q$4:T$4,4,FALSE),"")</f>
        <v/>
      </c>
      <c r="P182" s="28" t="e">
        <f t="shared" si="47"/>
        <v>#VALUE!</v>
      </c>
      <c r="Q182" s="29" t="str">
        <f t="shared" si="48"/>
        <v/>
      </c>
      <c r="R182" t="b">
        <f t="shared" si="44"/>
        <v>0</v>
      </c>
      <c r="S182" t="b">
        <f t="shared" si="45"/>
        <v>1</v>
      </c>
      <c r="T182" t="str">
        <f t="shared" si="46"/>
        <v/>
      </c>
    </row>
    <row r="183" spans="1:20" outlineLevel="2" x14ac:dyDescent="0.25">
      <c r="A183" s="39"/>
      <c r="B183" s="103"/>
      <c r="C183" s="16">
        <f t="shared" ca="1" si="59"/>
        <v>45109</v>
      </c>
      <c r="D183" s="14"/>
      <c r="E183" s="64"/>
      <c r="F183" s="33" t="str">
        <f t="shared" si="54"/>
        <v/>
      </c>
      <c r="G183" s="71"/>
      <c r="H183" s="15"/>
      <c r="I183" s="15" t="s">
        <v>21</v>
      </c>
      <c r="J183" s="15"/>
      <c r="K183" s="15"/>
      <c r="L183" s="28" t="str">
        <f>IF(I183="PG",VLOOKUP(timesheet!K183,pg_tasks!Q$4:R$4,2,),"")</f>
        <v/>
      </c>
      <c r="M183" s="28" t="str">
        <f>IF(I183="PG",VLOOKUP(K183,pg_tasks!Q$4:T$4,3,FALSE),"")</f>
        <v/>
      </c>
      <c r="N183" s="28" t="str">
        <f>IF(I183="PG",VLOOKUP(K183,pg_tasks!Q$4:T$4,3,FALSE),"")</f>
        <v/>
      </c>
      <c r="O183" s="29" t="str">
        <f>IF(I183="PG",VLOOKUP(K183,pg_tasks!Q$4:T$4,4,FALSE),"")</f>
        <v/>
      </c>
      <c r="P183" s="28" t="e">
        <f t="shared" si="47"/>
        <v>#VALUE!</v>
      </c>
      <c r="Q183" s="29" t="str">
        <f t="shared" si="48"/>
        <v/>
      </c>
      <c r="R183" t="b">
        <f t="shared" si="44"/>
        <v>0</v>
      </c>
      <c r="S183" t="b">
        <f t="shared" si="45"/>
        <v>1</v>
      </c>
      <c r="T183" t="str">
        <f t="shared" si="46"/>
        <v/>
      </c>
    </row>
    <row r="184" spans="1:20" ht="15.75" thickBot="1" x14ac:dyDescent="0.3">
      <c r="A184" s="39"/>
      <c r="B184" s="106"/>
      <c r="C184" s="96">
        <f t="shared" ca="1" si="59"/>
        <v>45109</v>
      </c>
      <c r="D184" s="97"/>
      <c r="E184" s="98"/>
      <c r="F184" s="80" t="str">
        <f t="shared" si="54"/>
        <v/>
      </c>
      <c r="G184" s="81"/>
      <c r="H184" s="42"/>
      <c r="I184" s="42" t="s">
        <v>21</v>
      </c>
      <c r="J184" s="42"/>
      <c r="K184" s="42"/>
      <c r="L184" s="99" t="str">
        <f>IF(I184="PG",VLOOKUP([1]timesheet!J76,[1]pg_tasks!M$5:N$9,2,),"")</f>
        <v/>
      </c>
      <c r="M184" s="99" t="str">
        <f>IF(I184="PG",VLOOKUP(K184,[1]pg_tasks!M$5:P$12,3,FALSE),"")</f>
        <v/>
      </c>
      <c r="N184" s="99" t="str">
        <f>IF(I184="PG",VLOOKUP(K184,[1]pg_tasks!M$5:P$12,3,FALSE),"")</f>
        <v/>
      </c>
      <c r="O184" s="100" t="str">
        <f>IF(I184="PG",VLOOKUP(K184,[1]pg_tasks!M$5:P$12,4,FALSE),"")</f>
        <v/>
      </c>
      <c r="P184" s="99" t="e">
        <f t="shared" si="47"/>
        <v>#VALUE!</v>
      </c>
      <c r="Q184" s="100" t="str">
        <f t="shared" si="48"/>
        <v/>
      </c>
      <c r="R184" t="b">
        <f t="shared" si="44"/>
        <v>0</v>
      </c>
      <c r="S184" t="b">
        <f t="shared" si="45"/>
        <v>1</v>
      </c>
      <c r="T184" t="str">
        <f t="shared" si="46"/>
        <v/>
      </c>
    </row>
    <row r="185" spans="1:20" x14ac:dyDescent="0.25">
      <c r="A185" s="38">
        <f ca="1">SUMIF(C:C,C185,F:F)</f>
        <v>0</v>
      </c>
      <c r="B185" s="101" t="s">
        <v>245</v>
      </c>
      <c r="C185" s="41">
        <f ca="1">C20+6</f>
        <v>45109</v>
      </c>
      <c r="D185" s="17"/>
      <c r="E185" s="63"/>
      <c r="F185" s="32" t="str">
        <f t="shared" ref="F185:F193" si="60">IF(AND(NOT(ISBLANK(D185)),NOT(ISBLANK(E185))),(E185-D185)*24,"")</f>
        <v/>
      </c>
      <c r="G185" s="70"/>
      <c r="H185" s="18"/>
      <c r="I185" s="18" t="s">
        <v>21</v>
      </c>
      <c r="J185" s="18"/>
      <c r="K185" s="18"/>
      <c r="L185" s="26" t="str">
        <f>IF(I185="PG",VLOOKUP(timesheet!K185,pg_tasks!Q$4:R$4,2,),"")</f>
        <v/>
      </c>
      <c r="M185" s="26" t="str">
        <f>IF(I185="PG",VLOOKUP(K185,pg_tasks!Q$4:T$4,3,FALSE),"")</f>
        <v/>
      </c>
      <c r="N185" s="26" t="str">
        <f>IF(I185="PG",VLOOKUP(K185,pg_tasks!Q$4:T$4,3,FALSE),"")</f>
        <v/>
      </c>
      <c r="O185" s="27" t="str">
        <f>IF(I185="PG",VLOOKUP(K185,pg_tasks!Q$4:T$4,4,FALSE),"")</f>
        <v/>
      </c>
      <c r="P185" s="26" t="e">
        <f t="shared" ref="P185:P193" si="61">FIND("||",K185)</f>
        <v>#VALUE!</v>
      </c>
      <c r="Q185" s="27" t="str">
        <f t="shared" ref="Q185:Q193" si="62">IF(K185&lt;&gt;"",LEFT(K185,P185-2),"")</f>
        <v/>
      </c>
    </row>
    <row r="186" spans="1:20" x14ac:dyDescent="0.25">
      <c r="A186" s="95"/>
      <c r="B186" s="102"/>
      <c r="C186" s="16">
        <f t="shared" ref="C186:C193" ca="1" si="63">C180</f>
        <v>45109</v>
      </c>
      <c r="D186" s="14"/>
      <c r="E186" s="64"/>
      <c r="F186" s="33" t="str">
        <f t="shared" si="60"/>
        <v/>
      </c>
      <c r="G186" s="15"/>
      <c r="H186" s="15"/>
      <c r="I186" s="15" t="s">
        <v>21</v>
      </c>
      <c r="J186" s="15"/>
      <c r="K186" s="15"/>
      <c r="L186" s="28" t="str">
        <f>IF(I186="PG",VLOOKUP(timesheet!K186,pg_tasks!Q$4:R$4,2,),"")</f>
        <v/>
      </c>
      <c r="M186" s="28" t="str">
        <f>IF(I186="PG",VLOOKUP(K186,pg_tasks!Q$4:T$91,3,FALSE),"")</f>
        <v/>
      </c>
      <c r="N186" s="28" t="str">
        <f>IF(I186="PG",VLOOKUP(K186,pg_tasks!Q$4:T$4,3,FALSE),"")</f>
        <v/>
      </c>
      <c r="O186" s="29" t="str">
        <f>IF(I186="PG",VLOOKUP(K186,pg_tasks!Q$4:T$4,4,FALSE),"")</f>
        <v/>
      </c>
      <c r="P186" s="28" t="e">
        <f t="shared" si="61"/>
        <v>#VALUE!</v>
      </c>
      <c r="Q186" s="29" t="str">
        <f t="shared" si="62"/>
        <v/>
      </c>
    </row>
    <row r="187" spans="1:20" x14ac:dyDescent="0.25">
      <c r="A187" s="39"/>
      <c r="B187" s="103"/>
      <c r="C187" s="16">
        <f t="shared" ca="1" si="63"/>
        <v>45109</v>
      </c>
      <c r="D187" s="14"/>
      <c r="E187" s="64"/>
      <c r="F187" s="33" t="str">
        <f t="shared" si="60"/>
        <v/>
      </c>
      <c r="G187" s="71"/>
      <c r="H187" s="15"/>
      <c r="I187" s="15" t="s">
        <v>21</v>
      </c>
      <c r="J187" s="15"/>
      <c r="K187" s="15"/>
      <c r="L187" s="28" t="str">
        <f>IF(I187="PG",VLOOKUP(timesheet!K187,pg_tasks!Q$4:R$4,2,),"")</f>
        <v/>
      </c>
      <c r="M187" s="28" t="str">
        <f>IF(I187="PG",VLOOKUP(K187,pg_tasks!Q$4:T$4,3,FALSE),"")</f>
        <v/>
      </c>
      <c r="N187" s="28" t="str">
        <f>IF(I187="PG",VLOOKUP(K187,pg_tasks!Q$4:T$4,3,FALSE),"")</f>
        <v/>
      </c>
      <c r="O187" s="29" t="str">
        <f>IF(I187="PG",VLOOKUP(K187,pg_tasks!Q$4:T$4,4,FALSE),"")</f>
        <v/>
      </c>
      <c r="P187" s="28" t="e">
        <f t="shared" si="61"/>
        <v>#VALUE!</v>
      </c>
      <c r="Q187" s="29" t="str">
        <f t="shared" si="62"/>
        <v/>
      </c>
    </row>
    <row r="188" spans="1:20" x14ac:dyDescent="0.25">
      <c r="A188" s="39"/>
      <c r="B188" s="103"/>
      <c r="C188" s="16">
        <f t="shared" ca="1" si="63"/>
        <v>45109</v>
      </c>
      <c r="D188" s="14">
        <v>0.41666666666666669</v>
      </c>
      <c r="E188" s="64">
        <v>0.41666666666666669</v>
      </c>
      <c r="F188" s="33">
        <f t="shared" si="60"/>
        <v>0</v>
      </c>
      <c r="G188" s="71" t="s">
        <v>252</v>
      </c>
      <c r="H188" s="15"/>
      <c r="I188" s="15" t="s">
        <v>21</v>
      </c>
      <c r="J188" s="15"/>
      <c r="K188" s="15" t="s">
        <v>251</v>
      </c>
      <c r="L188" s="28" t="str">
        <f>IF(I188="PG",VLOOKUP(timesheet!K188,pg_tasks!Q$4:R$4,2,),"")</f>
        <v/>
      </c>
      <c r="M188" s="28" t="str">
        <f>IF(I188="PG",VLOOKUP(K188,pg_tasks!Q$4:T$4,3,FALSE),"")</f>
        <v/>
      </c>
      <c r="N188" s="28" t="str">
        <f>IF(I188="PG",VLOOKUP(K188,pg_tasks!Q$4:T$4,3,FALSE),"")</f>
        <v/>
      </c>
      <c r="O188" s="29" t="str">
        <f>IF(I188="PG",VLOOKUP(K188,pg_tasks!Q$4:T$4,4,FALSE),"")</f>
        <v/>
      </c>
      <c r="P188" s="28">
        <f t="shared" si="61"/>
        <v>25</v>
      </c>
      <c r="Q188" s="29" t="str">
        <f t="shared" si="62"/>
        <v>WrH Support FY 22/23_DC</v>
      </c>
    </row>
    <row r="189" spans="1:20" x14ac:dyDescent="0.25">
      <c r="A189" s="39"/>
      <c r="B189" s="103"/>
      <c r="C189" s="16">
        <f t="shared" ca="1" si="63"/>
        <v>45109</v>
      </c>
      <c r="D189" s="14">
        <v>0.41666666666666669</v>
      </c>
      <c r="E189" s="64">
        <v>0.41666666666666669</v>
      </c>
      <c r="F189" s="33">
        <f t="shared" ref="F189" si="64">IF(AND(NOT(ISBLANK(D189)),NOT(ISBLANK(E189))),(E189-D189)*24,"")</f>
        <v>0</v>
      </c>
      <c r="G189" s="71" t="s">
        <v>252</v>
      </c>
      <c r="H189" s="15"/>
      <c r="I189" s="15" t="s">
        <v>21</v>
      </c>
      <c r="J189" s="15"/>
      <c r="K189" s="15" t="s">
        <v>250</v>
      </c>
      <c r="L189" s="28" t="str">
        <f>IF(I189="PG",VLOOKUP(timesheet!K189,pg_tasks!Q$4:R$4,2,),"")</f>
        <v/>
      </c>
      <c r="M189" s="28" t="str">
        <f>IF(I189="PG",VLOOKUP(K189,pg_tasks!Q$4:T$4,3,FALSE),"")</f>
        <v/>
      </c>
      <c r="N189" s="28" t="str">
        <f>IF(I189="PG",VLOOKUP(K189,pg_tasks!Q$4:T$4,3,FALSE),"")</f>
        <v/>
      </c>
      <c r="O189" s="29" t="str">
        <f>IF(I189="PG",VLOOKUP(K189,pg_tasks!Q$4:T$4,4,FALSE),"")</f>
        <v/>
      </c>
      <c r="P189" s="28">
        <f t="shared" si="61"/>
        <v>11</v>
      </c>
      <c r="Q189" s="29" t="str">
        <f t="shared" si="62"/>
        <v>eCarriers</v>
      </c>
    </row>
    <row r="190" spans="1:20" x14ac:dyDescent="0.25">
      <c r="A190" s="39"/>
      <c r="B190" s="103"/>
      <c r="C190" s="16">
        <f t="shared" ca="1" si="63"/>
        <v>45109</v>
      </c>
      <c r="D190" s="14">
        <v>0.41666666666666669</v>
      </c>
      <c r="E190" s="64">
        <v>0.41666666666666669</v>
      </c>
      <c r="F190" s="33">
        <f t="shared" si="60"/>
        <v>0</v>
      </c>
      <c r="G190" s="71" t="s">
        <v>252</v>
      </c>
      <c r="H190" s="15"/>
      <c r="I190" s="15" t="s">
        <v>21</v>
      </c>
      <c r="J190" s="15"/>
      <c r="K190" s="15" t="s">
        <v>249</v>
      </c>
      <c r="L190" s="28" t="str">
        <f>IF(I190="PG",VLOOKUP(timesheet!K190,pg_tasks!Q$4:R$4,2,),"")</f>
        <v/>
      </c>
      <c r="M190" s="28" t="str">
        <f>IF(I190="PG",VLOOKUP(K190,pg_tasks!Q$4:T$4,3,FALSE),"")</f>
        <v/>
      </c>
      <c r="N190" s="28" t="str">
        <f>IF(I190="PG",VLOOKUP(K190,pg_tasks!Q$4:T$4,3,FALSE),"")</f>
        <v/>
      </c>
      <c r="O190" s="29" t="str">
        <f>IF(I190="PG",VLOOKUP(K190,pg_tasks!Q$4:T$4,4,FALSE),"")</f>
        <v/>
      </c>
      <c r="P190" s="28">
        <f t="shared" si="61"/>
        <v>34</v>
      </c>
      <c r="Q190" s="29" t="str">
        <f t="shared" si="62"/>
        <v>P&amp;G MOSS Warehousing Development</v>
      </c>
    </row>
    <row r="191" spans="1:20" x14ac:dyDescent="0.25">
      <c r="A191" s="39"/>
      <c r="B191" s="103"/>
      <c r="C191" s="16">
        <f t="shared" ca="1" si="63"/>
        <v>45109</v>
      </c>
      <c r="D191" s="14">
        <v>0.41666666666666669</v>
      </c>
      <c r="E191" s="64">
        <v>0.41666666666666669</v>
      </c>
      <c r="F191" s="33">
        <f t="shared" ref="F191" si="65">IF(AND(NOT(ISBLANK(D191)),NOT(ISBLANK(E191))),(E191-D191)*24,"")</f>
        <v>0</v>
      </c>
      <c r="G191" s="71" t="s">
        <v>252</v>
      </c>
      <c r="H191" s="15"/>
      <c r="I191" s="15" t="s">
        <v>21</v>
      </c>
      <c r="J191" s="15"/>
      <c r="K191" s="15" t="s">
        <v>248</v>
      </c>
      <c r="L191" s="28" t="str">
        <f>IF(I191="PG",VLOOKUP(timesheet!K191,pg_tasks!Q$4:R$4,2,),"")</f>
        <v/>
      </c>
      <c r="M191" s="28" t="str">
        <f>IF(I191="PG",VLOOKUP(K191,pg_tasks!Q$4:T$4,3,FALSE),"")</f>
        <v/>
      </c>
      <c r="N191" s="28" t="str">
        <f>IF(I191="PG",VLOOKUP(K191,pg_tasks!Q$4:T$4,3,FALSE),"")</f>
        <v/>
      </c>
      <c r="O191" s="29" t="str">
        <f>IF(I191="PG",VLOOKUP(K191,pg_tasks!Q$4:T$4,4,FALSE),"")</f>
        <v/>
      </c>
      <c r="P191" s="28">
        <f t="shared" si="61"/>
        <v>42</v>
      </c>
      <c r="Q191" s="29" t="str">
        <f t="shared" si="62"/>
        <v>P&amp;G MOSS Warehousing Administrative work</v>
      </c>
    </row>
    <row r="192" spans="1:20" x14ac:dyDescent="0.25">
      <c r="A192" s="39"/>
      <c r="B192" s="103"/>
      <c r="C192" s="16">
        <f t="shared" ca="1" si="63"/>
        <v>45109</v>
      </c>
      <c r="D192" s="14">
        <v>0.41666666666666669</v>
      </c>
      <c r="E192" s="64">
        <v>0.41666666666666669</v>
      </c>
      <c r="F192" s="33">
        <f t="shared" si="60"/>
        <v>0</v>
      </c>
      <c r="G192" s="71" t="s">
        <v>252</v>
      </c>
      <c r="H192" s="15"/>
      <c r="I192" s="15" t="s">
        <v>21</v>
      </c>
      <c r="J192" s="15"/>
      <c r="K192" s="15" t="s">
        <v>247</v>
      </c>
      <c r="L192" s="28" t="str">
        <f>IF(I192="PG",VLOOKUP(timesheet!K192,pg_tasks!Q$4:R$4,2,),"")</f>
        <v/>
      </c>
      <c r="M192" s="28" t="str">
        <f>IF(I192="PG",VLOOKUP(K192,pg_tasks!Q$4:T$4,3,FALSE),"")</f>
        <v/>
      </c>
      <c r="N192" s="28" t="str">
        <f>IF(I192="PG",VLOOKUP(K192,pg_tasks!Q$4:T$4,3,FALSE),"")</f>
        <v/>
      </c>
      <c r="O192" s="29" t="str">
        <f>IF(I192="PG",VLOOKUP(K192,pg_tasks!Q$4:T$4,4,FALSE),"")</f>
        <v/>
      </c>
      <c r="P192" s="28">
        <f t="shared" si="61"/>
        <v>19</v>
      </c>
      <c r="Q192" s="29" t="str">
        <f t="shared" si="62"/>
        <v>Autopilot Project</v>
      </c>
    </row>
    <row r="193" spans="1:17" ht="15.75" thickBot="1" x14ac:dyDescent="0.3">
      <c r="A193" s="40"/>
      <c r="B193" s="104"/>
      <c r="C193" s="21">
        <f t="shared" ca="1" si="63"/>
        <v>45109</v>
      </c>
      <c r="D193" s="19">
        <v>0.41666666666666669</v>
      </c>
      <c r="E193" s="65">
        <v>0.41666666666666669</v>
      </c>
      <c r="F193" s="34">
        <f t="shared" si="60"/>
        <v>0</v>
      </c>
      <c r="G193" s="72" t="s">
        <v>252</v>
      </c>
      <c r="H193" s="20"/>
      <c r="I193" s="20" t="s">
        <v>21</v>
      </c>
      <c r="J193" s="20"/>
      <c r="K193" s="20" t="s">
        <v>246</v>
      </c>
      <c r="L193" s="30" t="str">
        <f>IF(I193="PG",VLOOKUP([1]timesheet!J91,[1]pg_tasks!M$5:N$9,2,),"")</f>
        <v/>
      </c>
      <c r="M193" s="30" t="str">
        <f>IF(I193="PG",VLOOKUP(K193,[1]pg_tasks!M$5:P$12,3,FALSE),"")</f>
        <v/>
      </c>
      <c r="N193" s="30" t="str">
        <f>IF(I193="PG",VLOOKUP(K193,[1]pg_tasks!M$5:P$12,3,FALSE),"")</f>
        <v/>
      </c>
      <c r="O193" s="31" t="str">
        <f>IF(I193="PG",VLOOKUP(K193,[1]pg_tasks!M$5:P$12,4,FALSE),"")</f>
        <v/>
      </c>
      <c r="P193" s="30">
        <f t="shared" si="61"/>
        <v>38</v>
      </c>
      <c r="Q193" s="31" t="str">
        <f t="shared" si="62"/>
        <v>SME for Decision Automation Platform</v>
      </c>
    </row>
  </sheetData>
  <mergeCells count="9">
    <mergeCell ref="B185:B193"/>
    <mergeCell ref="U3:V3"/>
    <mergeCell ref="B35:B64"/>
    <mergeCell ref="B5:B34"/>
    <mergeCell ref="B155:B169"/>
    <mergeCell ref="B170:B184"/>
    <mergeCell ref="B125:B154"/>
    <mergeCell ref="B95:B124"/>
    <mergeCell ref="B65:B94"/>
  </mergeCells>
  <conditionalFormatting sqref="F5:F1048576">
    <cfRule type="cellIs" dxfId="0" priority="1" operator="lessThan">
      <formula>0</formula>
    </cfRule>
  </conditionalFormatting>
  <dataValidations count="2">
    <dataValidation type="list" allowBlank="1" showInputMessage="1" showErrorMessage="1" sqref="K36:K93 K5:K34 J194:J1048576 K95:K193" xr:uid="{E78E83C0-6857-4FA2-B7A2-EF288101965A}">
      <formula1>INDIRECT(H5)</formula1>
    </dataValidation>
    <dataValidation type="list" allowBlank="1" showInputMessage="1" showErrorMessage="1" sqref="K35" xr:uid="{B13CC239-6CE4-4DE7-A869-0B5DC18DC44A}">
      <formula1>INDIRECT(I36)</formula1>
    </dataValidation>
  </dataValidation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7750315-5773-4D28-8063-3BC49D196A67}">
          <x14:formula1>
            <xm:f>config!$F$4:$P$4</xm:f>
          </x14:formula1>
          <xm:sqref>J170:J178 J5:J25 J92:J93 J98:J156 J27 J95:J96 J185:J187 J66 J29:J64 J90 I194:I1048576 J68:J88</xm:sqref>
        </x14:dataValidation>
        <x14:dataValidation type="list" showInputMessage="1" showErrorMessage="1" xr:uid="{8B421454-74D9-43D2-A8CD-2BE1B58E7325}">
          <x14:formula1>
            <xm:f>task_reference!$A$1:$B$1</xm:f>
          </x14:formula1>
          <xm:sqref>H194:H1048576 I5:I193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D82C-0C6C-417D-A8EE-95193983DE2E}">
  <dimension ref="A1:K21"/>
  <sheetViews>
    <sheetView tabSelected="1" workbookViewId="0">
      <selection activeCell="F32" sqref="F32"/>
    </sheetView>
  </sheetViews>
  <sheetFormatPr defaultRowHeight="15" x14ac:dyDescent="0.25"/>
  <cols>
    <col min="1" max="1" width="44.5703125" bestFit="1" customWidth="1"/>
    <col min="2" max="2" width="16.28515625" bestFit="1" customWidth="1"/>
    <col min="3" max="6" width="12" bestFit="1" customWidth="1"/>
    <col min="7" max="8" width="10.42578125" hidden="1" customWidth="1"/>
    <col min="9" max="9" width="12" bestFit="1" customWidth="1"/>
    <col min="10" max="10" width="10.140625" bestFit="1" customWidth="1"/>
    <col min="11" max="11" width="16.5703125" bestFit="1" customWidth="1"/>
  </cols>
  <sheetData>
    <row r="1" spans="1:11" x14ac:dyDescent="0.25">
      <c r="A1" s="12" t="s">
        <v>18</v>
      </c>
      <c r="B1" t="s">
        <v>269</v>
      </c>
      <c r="K1" t="s">
        <v>88</v>
      </c>
    </row>
    <row r="3" spans="1:11" x14ac:dyDescent="0.25">
      <c r="A3" s="12" t="s">
        <v>57</v>
      </c>
      <c r="B3" s="12" t="s">
        <v>54</v>
      </c>
      <c r="K3" t="s">
        <v>151</v>
      </c>
    </row>
    <row r="4" spans="1:11" x14ac:dyDescent="0.25">
      <c r="A4" s="12" t="s">
        <v>56</v>
      </c>
      <c r="B4" s="2">
        <v>45103</v>
      </c>
      <c r="C4" s="2">
        <v>45104</v>
      </c>
      <c r="D4" s="2">
        <v>45105</v>
      </c>
      <c r="E4" s="2">
        <v>45106</v>
      </c>
      <c r="F4" s="2">
        <v>45107</v>
      </c>
      <c r="G4" s="2">
        <v>45108</v>
      </c>
      <c r="H4" s="2">
        <v>45109</v>
      </c>
      <c r="I4" t="s">
        <v>55</v>
      </c>
      <c r="K4" t="s">
        <v>152</v>
      </c>
    </row>
    <row r="5" spans="1:11" x14ac:dyDescent="0.25">
      <c r="A5" s="13" t="s">
        <v>140</v>
      </c>
      <c r="B5" s="108">
        <v>0</v>
      </c>
      <c r="C5" s="108">
        <v>0</v>
      </c>
      <c r="D5" s="108">
        <v>0</v>
      </c>
      <c r="E5" s="108">
        <v>0</v>
      </c>
      <c r="F5" s="108">
        <v>0</v>
      </c>
      <c r="G5" s="108">
        <v>0</v>
      </c>
      <c r="H5" s="108">
        <v>0</v>
      </c>
      <c r="I5" s="108">
        <v>0</v>
      </c>
      <c r="K5" t="s">
        <v>153</v>
      </c>
    </row>
    <row r="6" spans="1:11" x14ac:dyDescent="0.25">
      <c r="A6" s="13" t="s">
        <v>210</v>
      </c>
      <c r="B6" s="108">
        <v>1.0833333333333321</v>
      </c>
      <c r="C6" s="108"/>
      <c r="D6" s="108"/>
      <c r="E6" s="108"/>
      <c r="F6" s="108"/>
      <c r="G6" s="108"/>
      <c r="H6" s="108"/>
      <c r="I6" s="108">
        <v>1.0833333333333321</v>
      </c>
      <c r="K6" t="s">
        <v>154</v>
      </c>
    </row>
    <row r="7" spans="1:11" x14ac:dyDescent="0.25">
      <c r="A7" s="13" t="s">
        <v>215</v>
      </c>
      <c r="B7" s="108">
        <v>0.83333333333333437</v>
      </c>
      <c r="C7" s="108">
        <v>0.49999999999999956</v>
      </c>
      <c r="D7" s="108">
        <v>1.0000000000000031</v>
      </c>
      <c r="E7" s="108">
        <v>0.75</v>
      </c>
      <c r="F7" s="108">
        <v>0.24999999999999911</v>
      </c>
      <c r="G7" s="108"/>
      <c r="H7" s="108"/>
      <c r="I7" s="108">
        <v>3.3333333333333361</v>
      </c>
      <c r="K7" t="s">
        <v>155</v>
      </c>
    </row>
    <row r="8" spans="1:11" x14ac:dyDescent="0.25">
      <c r="A8" s="13" t="s">
        <v>195</v>
      </c>
      <c r="B8" s="108">
        <v>2.0000000000000009</v>
      </c>
      <c r="C8" s="108">
        <v>2.8333333333333313</v>
      </c>
      <c r="D8" s="108">
        <v>3.8333333333333357</v>
      </c>
      <c r="E8" s="108">
        <v>2.1666666666666656</v>
      </c>
      <c r="F8" s="108">
        <v>3.9166666666666647</v>
      </c>
      <c r="G8" s="108"/>
      <c r="H8" s="108"/>
      <c r="I8" s="108">
        <v>14.749999999999998</v>
      </c>
    </row>
    <row r="9" spans="1:11" x14ac:dyDescent="0.25">
      <c r="A9" s="13" t="s">
        <v>204</v>
      </c>
      <c r="B9" s="108">
        <v>2.4999999999999964</v>
      </c>
      <c r="C9" s="108">
        <v>4.7500000000000027</v>
      </c>
      <c r="D9" s="108">
        <v>2.4999999999999964</v>
      </c>
      <c r="E9" s="108">
        <v>2.0833333333333353</v>
      </c>
      <c r="F9" s="108">
        <v>2.6666666666666665</v>
      </c>
      <c r="G9" s="108"/>
      <c r="H9" s="108"/>
      <c r="I9" s="108">
        <v>14.499999999999998</v>
      </c>
    </row>
    <row r="10" spans="1:11" x14ac:dyDescent="0.25">
      <c r="A10" s="13" t="s">
        <v>173</v>
      </c>
      <c r="B10" s="108">
        <v>0.16666666666666741</v>
      </c>
      <c r="C10" s="108">
        <v>1.8333333333333321</v>
      </c>
      <c r="D10" s="108">
        <v>2.7500000000000009</v>
      </c>
      <c r="E10" s="108">
        <v>0.83333333333333037</v>
      </c>
      <c r="F10" s="108">
        <v>2.4166666666666661</v>
      </c>
      <c r="G10" s="108"/>
      <c r="H10" s="108"/>
      <c r="I10" s="108">
        <v>7.9999999999999964</v>
      </c>
      <c r="K10" t="s">
        <v>156</v>
      </c>
    </row>
    <row r="11" spans="1:11" x14ac:dyDescent="0.25">
      <c r="A11" s="24" t="s">
        <v>247</v>
      </c>
      <c r="B11" s="108">
        <v>0.16666666666666741</v>
      </c>
      <c r="C11" s="108">
        <v>1.8333333333333321</v>
      </c>
      <c r="D11" s="108">
        <v>2.7500000000000009</v>
      </c>
      <c r="E11" s="108">
        <v>0.83333333333333037</v>
      </c>
      <c r="F11" s="108">
        <v>2.4166666666666661</v>
      </c>
      <c r="G11" s="108"/>
      <c r="H11" s="108"/>
      <c r="I11" s="108">
        <v>7.9999999999999964</v>
      </c>
    </row>
    <row r="12" spans="1:11" x14ac:dyDescent="0.25">
      <c r="A12" s="37" t="s">
        <v>257</v>
      </c>
      <c r="B12" s="108">
        <v>0.16666666666666741</v>
      </c>
      <c r="C12" s="108"/>
      <c r="D12" s="108"/>
      <c r="E12" s="108"/>
      <c r="F12" s="108"/>
      <c r="G12" s="108"/>
      <c r="H12" s="108"/>
      <c r="I12" s="108">
        <v>0.16666666666666741</v>
      </c>
    </row>
    <row r="13" spans="1:11" x14ac:dyDescent="0.25">
      <c r="A13" s="37" t="s">
        <v>305</v>
      </c>
      <c r="B13" s="108"/>
      <c r="C13" s="108">
        <v>1.8333333333333321</v>
      </c>
      <c r="D13" s="108">
        <v>2.7500000000000009</v>
      </c>
      <c r="E13" s="108">
        <v>0.83333333333333037</v>
      </c>
      <c r="F13" s="108">
        <v>2.4166666666666661</v>
      </c>
      <c r="G13" s="108"/>
      <c r="H13" s="108"/>
      <c r="I13" s="108">
        <v>7.8333333333333295</v>
      </c>
      <c r="K13" t="s">
        <v>157</v>
      </c>
    </row>
    <row r="14" spans="1:11" x14ac:dyDescent="0.25">
      <c r="A14" s="13" t="s">
        <v>232</v>
      </c>
      <c r="B14" s="108">
        <v>0.58333333333333393</v>
      </c>
      <c r="C14" s="108"/>
      <c r="D14" s="108"/>
      <c r="E14" s="108"/>
      <c r="F14" s="108"/>
      <c r="G14" s="108"/>
      <c r="H14" s="108"/>
      <c r="I14" s="108">
        <v>0.58333333333333393</v>
      </c>
      <c r="K14" t="s">
        <v>158</v>
      </c>
    </row>
    <row r="15" spans="1:11" x14ac:dyDescent="0.25">
      <c r="A15" s="13" t="s">
        <v>141</v>
      </c>
      <c r="B15" s="108"/>
      <c r="C15" s="108"/>
      <c r="D15" s="108"/>
      <c r="E15" s="108"/>
      <c r="F15" s="108"/>
      <c r="G15" s="108"/>
      <c r="H15" s="108"/>
      <c r="I15" s="108"/>
      <c r="K15" t="s">
        <v>159</v>
      </c>
    </row>
    <row r="16" spans="1:11" x14ac:dyDescent="0.25">
      <c r="A16" s="24" t="s">
        <v>141</v>
      </c>
      <c r="B16" s="108"/>
      <c r="C16" s="108"/>
      <c r="D16" s="108"/>
      <c r="E16" s="108"/>
      <c r="F16" s="108"/>
      <c r="G16" s="108"/>
      <c r="H16" s="108"/>
      <c r="I16" s="108"/>
    </row>
    <row r="17" spans="1:9" x14ac:dyDescent="0.25">
      <c r="A17" s="37" t="s">
        <v>141</v>
      </c>
      <c r="B17" s="108"/>
      <c r="C17" s="108"/>
      <c r="D17" s="108"/>
      <c r="E17" s="108"/>
      <c r="F17" s="108"/>
      <c r="G17" s="108"/>
      <c r="H17" s="108"/>
      <c r="I17" s="108"/>
    </row>
    <row r="18" spans="1:9" x14ac:dyDescent="0.25">
      <c r="A18" s="13" t="s">
        <v>164</v>
      </c>
      <c r="B18" s="108"/>
      <c r="C18" s="108"/>
      <c r="D18" s="108"/>
      <c r="E18" s="108"/>
      <c r="F18" s="108">
        <v>0.75</v>
      </c>
      <c r="G18" s="108"/>
      <c r="H18" s="108"/>
      <c r="I18" s="108">
        <v>0.75</v>
      </c>
    </row>
    <row r="19" spans="1:9" x14ac:dyDescent="0.25">
      <c r="A19" s="24" t="s">
        <v>298</v>
      </c>
      <c r="B19" s="108"/>
      <c r="C19" s="108"/>
      <c r="D19" s="108"/>
      <c r="E19" s="108"/>
      <c r="F19" s="108">
        <v>0.75</v>
      </c>
      <c r="G19" s="108"/>
      <c r="H19" s="108"/>
      <c r="I19" s="108">
        <v>0.75</v>
      </c>
    </row>
    <row r="20" spans="1:9" x14ac:dyDescent="0.25">
      <c r="A20" s="37" t="s">
        <v>297</v>
      </c>
      <c r="B20" s="108"/>
      <c r="C20" s="108"/>
      <c r="D20" s="108"/>
      <c r="E20" s="108"/>
      <c r="F20" s="108">
        <v>0.75</v>
      </c>
      <c r="G20" s="108"/>
      <c r="H20" s="108"/>
      <c r="I20" s="108">
        <v>0.75</v>
      </c>
    </row>
    <row r="21" spans="1:9" x14ac:dyDescent="0.25">
      <c r="A21" s="13" t="s">
        <v>55</v>
      </c>
      <c r="B21" s="108">
        <v>7.1666666666666661</v>
      </c>
      <c r="C21" s="108">
        <v>9.9166666666666661</v>
      </c>
      <c r="D21" s="108">
        <v>10.083333333333336</v>
      </c>
      <c r="E21" s="108">
        <v>5.8333333333333313</v>
      </c>
      <c r="F21" s="108">
        <v>9.9999999999999964</v>
      </c>
      <c r="G21" s="108">
        <v>0</v>
      </c>
      <c r="H21" s="108">
        <v>0</v>
      </c>
      <c r="I21" s="108">
        <v>42.999999999999993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FA81-B61D-4224-ADCB-01D758B1D1D4}">
  <dimension ref="A1:G26"/>
  <sheetViews>
    <sheetView workbookViewId="0">
      <selection activeCell="H18" sqref="H18"/>
    </sheetView>
  </sheetViews>
  <sheetFormatPr defaultRowHeight="15" x14ac:dyDescent="0.25"/>
  <cols>
    <col min="1" max="1" width="13.140625" bestFit="1" customWidth="1"/>
    <col min="2" max="2" width="21.7109375" bestFit="1" customWidth="1"/>
    <col min="3" max="4" width="12" bestFit="1" customWidth="1"/>
    <col min="5" max="5" width="21.7109375" bestFit="1" customWidth="1"/>
    <col min="6" max="6" width="16.28515625" bestFit="1" customWidth="1"/>
    <col min="7" max="7" width="12" bestFit="1" customWidth="1"/>
    <col min="8" max="12" width="10.140625" bestFit="1" customWidth="1"/>
    <col min="13" max="13" width="11.28515625" bestFit="1" customWidth="1"/>
  </cols>
  <sheetData>
    <row r="1" spans="1:7" x14ac:dyDescent="0.25">
      <c r="A1" s="12" t="s">
        <v>18</v>
      </c>
      <c r="B1" t="s">
        <v>141</v>
      </c>
      <c r="E1" s="12" t="s">
        <v>18</v>
      </c>
      <c r="F1" t="s">
        <v>141</v>
      </c>
    </row>
    <row r="3" spans="1:7" x14ac:dyDescent="0.25">
      <c r="A3" s="12" t="s">
        <v>56</v>
      </c>
      <c r="B3" t="s">
        <v>57</v>
      </c>
      <c r="E3" s="12" t="s">
        <v>57</v>
      </c>
      <c r="F3" s="12" t="s">
        <v>54</v>
      </c>
    </row>
    <row r="4" spans="1:7" x14ac:dyDescent="0.25">
      <c r="A4" s="13" t="s">
        <v>141</v>
      </c>
      <c r="B4" s="108">
        <v>1.0833333333333335</v>
      </c>
      <c r="E4" s="12" t="s">
        <v>56</v>
      </c>
      <c r="F4" s="2">
        <v>45112</v>
      </c>
      <c r="G4" t="s">
        <v>55</v>
      </c>
    </row>
    <row r="5" spans="1:7" x14ac:dyDescent="0.25">
      <c r="A5" s="13" t="s">
        <v>55</v>
      </c>
      <c r="B5" s="108">
        <v>1.0833333333333335</v>
      </c>
      <c r="E5" s="13" t="s">
        <v>141</v>
      </c>
      <c r="F5" s="108">
        <v>1.0833333333333335</v>
      </c>
      <c r="G5" s="108">
        <v>1.0833333333333335</v>
      </c>
    </row>
    <row r="6" spans="1:7" x14ac:dyDescent="0.25">
      <c r="E6" s="24" t="s">
        <v>141</v>
      </c>
      <c r="F6" s="108"/>
      <c r="G6" s="108"/>
    </row>
    <row r="7" spans="1:7" x14ac:dyDescent="0.25">
      <c r="E7" s="24" t="s">
        <v>259</v>
      </c>
      <c r="F7" s="108">
        <v>0.49999999999999956</v>
      </c>
      <c r="G7" s="108">
        <v>0.49999999999999956</v>
      </c>
    </row>
    <row r="8" spans="1:7" x14ac:dyDescent="0.25">
      <c r="E8" s="24" t="s">
        <v>280</v>
      </c>
      <c r="F8" s="108">
        <v>0.33333333333333215</v>
      </c>
      <c r="G8" s="108">
        <v>0.33333333333333215</v>
      </c>
    </row>
    <row r="9" spans="1:7" x14ac:dyDescent="0.25">
      <c r="E9" s="24" t="s">
        <v>284</v>
      </c>
      <c r="F9" s="108">
        <v>0.25000000000000178</v>
      </c>
      <c r="G9" s="108">
        <v>0.25000000000000178</v>
      </c>
    </row>
    <row r="10" spans="1:7" x14ac:dyDescent="0.25">
      <c r="E10" s="13" t="s">
        <v>55</v>
      </c>
      <c r="F10" s="108">
        <v>1.0833333333333335</v>
      </c>
      <c r="G10" s="108">
        <v>1.0833333333333335</v>
      </c>
    </row>
    <row r="24" spans="5:5" x14ac:dyDescent="0.25">
      <c r="E24" t="s">
        <v>91</v>
      </c>
    </row>
    <row r="25" spans="5:5" x14ac:dyDescent="0.25">
      <c r="E25" t="s">
        <v>92</v>
      </c>
    </row>
    <row r="26" spans="5:5" x14ac:dyDescent="0.25">
      <c r="E2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D0A9-0CF3-4AA0-AF71-A25A4E4D8C79}">
  <sheetPr codeName="Sheet1"/>
  <dimension ref="A2:T17"/>
  <sheetViews>
    <sheetView topLeftCell="H1" workbookViewId="0">
      <selection activeCell="Q25" sqref="Q25"/>
    </sheetView>
  </sheetViews>
  <sheetFormatPr defaultRowHeight="15" x14ac:dyDescent="0.25"/>
  <cols>
    <col min="1" max="1" width="2.5703125" customWidth="1"/>
    <col min="2" max="2" width="11.5703125" customWidth="1"/>
    <col min="3" max="3" width="10.28515625" customWidth="1"/>
    <col min="4" max="4" width="11.28515625" customWidth="1"/>
    <col min="5" max="5" width="7" bestFit="1" customWidth="1"/>
    <col min="6" max="6" width="16.28515625" customWidth="1"/>
    <col min="7" max="7" width="10.5703125" bestFit="1" customWidth="1"/>
    <col min="8" max="8" width="11.5703125" customWidth="1"/>
    <col min="9" max="9" width="7.140625" bestFit="1" customWidth="1"/>
    <col min="10" max="10" width="13.5703125" customWidth="1"/>
    <col min="11" max="11" width="9.85546875" bestFit="1" customWidth="1"/>
    <col min="12" max="12" width="11" customWidth="1"/>
    <col min="13" max="13" width="7.140625" bestFit="1" customWidth="1"/>
    <col min="14" max="14" width="13.7109375" customWidth="1"/>
    <col min="17" max="17" width="44.7109375" customWidth="1"/>
    <col min="19" max="19" width="8.85546875" customWidth="1"/>
    <col min="20" max="20" width="9.28515625" customWidth="1"/>
  </cols>
  <sheetData>
    <row r="2" spans="1:20" ht="21" x14ac:dyDescent="0.35">
      <c r="B2" s="8" t="s">
        <v>20</v>
      </c>
    </row>
    <row r="3" spans="1:20" ht="45" x14ac:dyDescent="0.25">
      <c r="A3" s="10"/>
      <c r="B3" s="47" t="s">
        <v>80</v>
      </c>
      <c r="C3" s="47" t="s">
        <v>79</v>
      </c>
      <c r="D3" s="49" t="s">
        <v>78</v>
      </c>
      <c r="E3" s="49" t="s">
        <v>77</v>
      </c>
      <c r="F3" s="51" t="s">
        <v>24</v>
      </c>
      <c r="G3" s="51" t="s">
        <v>25</v>
      </c>
      <c r="H3" s="54" t="s">
        <v>26</v>
      </c>
      <c r="I3" s="54" t="s">
        <v>27</v>
      </c>
      <c r="J3" s="56" t="s">
        <v>97</v>
      </c>
      <c r="K3" s="56" t="s">
        <v>98</v>
      </c>
      <c r="L3" s="58" t="s">
        <v>64</v>
      </c>
      <c r="M3" s="58" t="s">
        <v>65</v>
      </c>
      <c r="N3" s="60" t="s">
        <v>28</v>
      </c>
      <c r="O3" s="60" t="s">
        <v>29</v>
      </c>
      <c r="P3" s="35" t="s">
        <v>52</v>
      </c>
      <c r="Q3" s="35" t="s">
        <v>49</v>
      </c>
      <c r="R3" s="35" t="s">
        <v>40</v>
      </c>
      <c r="S3" s="35" t="s">
        <v>72</v>
      </c>
      <c r="T3" s="35" t="s">
        <v>73</v>
      </c>
    </row>
    <row r="4" spans="1:20" x14ac:dyDescent="0.25">
      <c r="B4" s="48"/>
      <c r="C4" s="48"/>
      <c r="D4" s="50"/>
      <c r="E4" s="50"/>
      <c r="F4" s="52" t="s">
        <v>0</v>
      </c>
      <c r="G4" s="52">
        <v>212460</v>
      </c>
      <c r="H4" s="55" t="s">
        <v>82</v>
      </c>
      <c r="I4" s="55">
        <v>256016</v>
      </c>
      <c r="J4" s="57" t="s">
        <v>81</v>
      </c>
      <c r="K4" s="57">
        <v>260692</v>
      </c>
      <c r="L4" s="59"/>
      <c r="M4" s="59"/>
      <c r="N4" s="61" t="s">
        <v>147</v>
      </c>
      <c r="O4" s="61">
        <v>388952</v>
      </c>
      <c r="P4">
        <f>K4</f>
        <v>260692</v>
      </c>
      <c r="Q4" t="s">
        <v>142</v>
      </c>
      <c r="R4" t="s">
        <v>85</v>
      </c>
      <c r="S4" s="25" t="str">
        <f t="shared" ref="S4:S10" si="0">LEFT(N4,FIND("-E",N4)-1)</f>
        <v>260692</v>
      </c>
      <c r="T4">
        <f t="shared" ref="T4:T10" si="1">O4</f>
        <v>388952</v>
      </c>
    </row>
    <row r="5" spans="1:20" x14ac:dyDescent="0.25">
      <c r="B5" s="48"/>
      <c r="C5" s="48"/>
      <c r="D5" s="50"/>
      <c r="E5" s="50"/>
      <c r="F5" s="53"/>
      <c r="G5" s="53"/>
      <c r="H5" s="55"/>
      <c r="I5" s="55"/>
      <c r="J5" s="57" t="s">
        <v>113</v>
      </c>
      <c r="K5" s="57">
        <v>383151</v>
      </c>
      <c r="L5" s="59" t="s">
        <v>114</v>
      </c>
      <c r="M5" s="59">
        <v>388670</v>
      </c>
      <c r="N5" s="61"/>
      <c r="O5" s="61"/>
      <c r="P5">
        <f t="shared" ref="P5:P11" si="2">M5</f>
        <v>388670</v>
      </c>
      <c r="Q5" t="s">
        <v>114</v>
      </c>
      <c r="R5" t="s">
        <v>85</v>
      </c>
      <c r="S5" s="25" t="e">
        <f t="shared" si="0"/>
        <v>#VALUE!</v>
      </c>
      <c r="T5">
        <f t="shared" si="1"/>
        <v>0</v>
      </c>
    </row>
    <row r="6" spans="1:20" x14ac:dyDescent="0.25">
      <c r="B6" s="48" t="s">
        <v>84</v>
      </c>
      <c r="C6" s="48">
        <v>183690</v>
      </c>
      <c r="D6" s="50" t="s">
        <v>83</v>
      </c>
      <c r="E6" s="50">
        <v>231207</v>
      </c>
      <c r="F6" s="53" t="s">
        <v>115</v>
      </c>
      <c r="G6" s="53">
        <v>233463</v>
      </c>
      <c r="H6" s="55"/>
      <c r="I6" s="55"/>
      <c r="J6" s="57" t="s">
        <v>116</v>
      </c>
      <c r="K6" s="57">
        <v>385078</v>
      </c>
      <c r="L6" s="59" t="s">
        <v>117</v>
      </c>
      <c r="M6" s="59">
        <v>388707</v>
      </c>
      <c r="N6" s="61"/>
      <c r="O6" s="61"/>
      <c r="P6">
        <f t="shared" si="2"/>
        <v>388707</v>
      </c>
      <c r="Q6" t="s">
        <v>117</v>
      </c>
      <c r="R6" t="s">
        <v>85</v>
      </c>
      <c r="S6" s="25" t="e">
        <f t="shared" si="0"/>
        <v>#VALUE!</v>
      </c>
      <c r="T6">
        <f t="shared" si="1"/>
        <v>0</v>
      </c>
    </row>
    <row r="7" spans="1:20" x14ac:dyDescent="0.25">
      <c r="B7" s="48" t="s">
        <v>84</v>
      </c>
      <c r="C7" s="48">
        <v>183690</v>
      </c>
      <c r="D7" s="50" t="s">
        <v>83</v>
      </c>
      <c r="E7" s="50">
        <v>231207</v>
      </c>
      <c r="F7" s="53" t="s">
        <v>119</v>
      </c>
      <c r="G7" s="53">
        <v>233393</v>
      </c>
      <c r="H7" s="55"/>
      <c r="I7" s="55"/>
      <c r="J7" s="57" t="s">
        <v>118</v>
      </c>
      <c r="K7" s="57">
        <v>362956</v>
      </c>
      <c r="L7" s="59" t="s">
        <v>112</v>
      </c>
      <c r="M7" s="59">
        <v>388728</v>
      </c>
      <c r="N7" s="61"/>
      <c r="O7" s="61"/>
      <c r="P7">
        <f t="shared" si="2"/>
        <v>388728</v>
      </c>
      <c r="Q7" t="s">
        <v>120</v>
      </c>
      <c r="R7" t="s">
        <v>85</v>
      </c>
      <c r="S7" s="25" t="e">
        <f t="shared" si="0"/>
        <v>#VALUE!</v>
      </c>
      <c r="T7">
        <f t="shared" si="1"/>
        <v>0</v>
      </c>
    </row>
    <row r="8" spans="1:20" x14ac:dyDescent="0.25">
      <c r="B8" s="48"/>
      <c r="C8" s="48"/>
      <c r="D8" s="50"/>
      <c r="E8" s="50"/>
      <c r="F8" s="53"/>
      <c r="G8" s="53"/>
      <c r="H8" s="55"/>
      <c r="I8" s="55"/>
      <c r="J8" s="57" t="s">
        <v>113</v>
      </c>
      <c r="K8" s="57">
        <v>383151</v>
      </c>
      <c r="L8" s="59" t="s">
        <v>125</v>
      </c>
      <c r="M8" s="59">
        <v>389613</v>
      </c>
      <c r="N8" s="61"/>
      <c r="O8" s="61"/>
      <c r="P8">
        <f t="shared" si="2"/>
        <v>389613</v>
      </c>
      <c r="Q8" t="s">
        <v>124</v>
      </c>
      <c r="R8" t="s">
        <v>85</v>
      </c>
      <c r="S8" s="25" t="e">
        <f t="shared" si="0"/>
        <v>#VALUE!</v>
      </c>
      <c r="T8">
        <f t="shared" si="1"/>
        <v>0</v>
      </c>
    </row>
    <row r="9" spans="1:20" x14ac:dyDescent="0.25">
      <c r="B9" s="48" t="s">
        <v>84</v>
      </c>
      <c r="C9" s="48">
        <v>183690</v>
      </c>
      <c r="D9" s="50" t="s">
        <v>83</v>
      </c>
      <c r="E9" s="50">
        <v>231207</v>
      </c>
      <c r="F9" s="53" t="s">
        <v>127</v>
      </c>
      <c r="G9" s="53">
        <v>233418</v>
      </c>
      <c r="H9" s="55"/>
      <c r="I9" s="55"/>
      <c r="J9" s="57" t="s">
        <v>126</v>
      </c>
      <c r="K9" s="57">
        <v>387470</v>
      </c>
      <c r="L9" s="59" t="s">
        <v>112</v>
      </c>
      <c r="M9" s="59">
        <v>388872</v>
      </c>
      <c r="N9" s="61"/>
      <c r="O9" s="61"/>
      <c r="P9">
        <f t="shared" si="2"/>
        <v>388872</v>
      </c>
      <c r="Q9" t="s">
        <v>128</v>
      </c>
      <c r="R9" t="s">
        <v>85</v>
      </c>
      <c r="S9" s="25" t="e">
        <f t="shared" si="0"/>
        <v>#VALUE!</v>
      </c>
      <c r="T9">
        <f t="shared" si="1"/>
        <v>0</v>
      </c>
    </row>
    <row r="10" spans="1:20" x14ac:dyDescent="0.25">
      <c r="B10" s="48"/>
      <c r="C10" s="48"/>
      <c r="D10" s="50"/>
      <c r="E10" s="50"/>
      <c r="F10" s="53"/>
      <c r="G10" s="53"/>
      <c r="H10" s="55"/>
      <c r="I10" s="55"/>
      <c r="J10" s="57" t="s">
        <v>113</v>
      </c>
      <c r="K10" s="57">
        <v>383151</v>
      </c>
      <c r="L10" s="59" t="s">
        <v>129</v>
      </c>
      <c r="M10" s="59">
        <v>389633</v>
      </c>
      <c r="N10" s="61"/>
      <c r="O10" s="61"/>
      <c r="P10">
        <f t="shared" si="2"/>
        <v>389633</v>
      </c>
      <c r="Q10" t="s">
        <v>129</v>
      </c>
      <c r="R10" t="s">
        <v>85</v>
      </c>
      <c r="S10" s="25" t="e">
        <f t="shared" si="0"/>
        <v>#VALUE!</v>
      </c>
      <c r="T10">
        <f t="shared" si="1"/>
        <v>0</v>
      </c>
    </row>
    <row r="11" spans="1:20" x14ac:dyDescent="0.25">
      <c r="B11" s="48"/>
      <c r="C11" s="48"/>
      <c r="D11" s="50"/>
      <c r="E11" s="50"/>
      <c r="F11" s="53"/>
      <c r="G11" s="53"/>
      <c r="H11" s="55"/>
      <c r="I11" s="55"/>
      <c r="J11" s="57" t="s">
        <v>113</v>
      </c>
      <c r="K11" s="57">
        <v>383151</v>
      </c>
      <c r="L11" s="59" t="s">
        <v>131</v>
      </c>
      <c r="M11" s="59">
        <v>393282</v>
      </c>
      <c r="N11" s="61"/>
      <c r="O11" s="61"/>
      <c r="P11">
        <f t="shared" si="2"/>
        <v>393282</v>
      </c>
      <c r="Q11" t="s">
        <v>131</v>
      </c>
      <c r="R11" t="s">
        <v>85</v>
      </c>
      <c r="S11" s="25" t="e">
        <f t="shared" ref="S11" si="3">LEFT(N11,FIND("-E",N11)-1)</f>
        <v>#VALUE!</v>
      </c>
      <c r="T11">
        <f t="shared" ref="T11" si="4">O11</f>
        <v>0</v>
      </c>
    </row>
    <row r="12" spans="1:20" x14ac:dyDescent="0.25">
      <c r="B12" s="48" t="s">
        <v>84</v>
      </c>
      <c r="C12" s="48">
        <v>183690</v>
      </c>
      <c r="D12" s="50" t="s">
        <v>83</v>
      </c>
      <c r="E12" s="50">
        <v>231207</v>
      </c>
      <c r="F12" s="53" t="s">
        <v>111</v>
      </c>
      <c r="G12" s="53">
        <v>233441</v>
      </c>
      <c r="H12" s="55"/>
      <c r="I12" s="55"/>
      <c r="J12" s="57" t="s">
        <v>132</v>
      </c>
      <c r="K12" s="57">
        <v>389514</v>
      </c>
      <c r="L12" s="59" t="s">
        <v>133</v>
      </c>
      <c r="M12" s="59">
        <v>393339</v>
      </c>
      <c r="N12" s="61"/>
      <c r="O12" s="61"/>
      <c r="P12">
        <f t="shared" ref="P12:P14" si="5">M12</f>
        <v>393339</v>
      </c>
      <c r="Q12" t="s">
        <v>134</v>
      </c>
      <c r="R12" t="s">
        <v>85</v>
      </c>
      <c r="S12" s="25" t="e">
        <f t="shared" ref="S12:S14" si="6">LEFT(N12,FIND("-E",N12)-1)</f>
        <v>#VALUE!</v>
      </c>
      <c r="T12">
        <f t="shared" ref="T12:T14" si="7">O12</f>
        <v>0</v>
      </c>
    </row>
    <row r="13" spans="1:20" x14ac:dyDescent="0.25">
      <c r="B13" s="48"/>
      <c r="C13" s="48"/>
      <c r="D13" s="50"/>
      <c r="E13" s="50"/>
      <c r="F13" s="53"/>
      <c r="G13" s="53"/>
      <c r="H13" s="55"/>
      <c r="I13" s="55"/>
      <c r="J13" s="57" t="s">
        <v>113</v>
      </c>
      <c r="K13" s="57">
        <v>383151</v>
      </c>
      <c r="L13" s="59" t="s">
        <v>130</v>
      </c>
      <c r="M13" s="59">
        <v>393342</v>
      </c>
      <c r="N13" s="61"/>
      <c r="O13" s="61"/>
      <c r="P13">
        <f t="shared" si="5"/>
        <v>393342</v>
      </c>
      <c r="Q13" t="s">
        <v>130</v>
      </c>
      <c r="R13" t="s">
        <v>85</v>
      </c>
      <c r="S13" s="25" t="e">
        <f t="shared" si="6"/>
        <v>#VALUE!</v>
      </c>
      <c r="T13">
        <f t="shared" si="7"/>
        <v>0</v>
      </c>
    </row>
    <row r="14" spans="1:20" x14ac:dyDescent="0.25">
      <c r="B14" s="48" t="s">
        <v>84</v>
      </c>
      <c r="C14" s="48">
        <v>183690</v>
      </c>
      <c r="D14" s="50" t="s">
        <v>83</v>
      </c>
      <c r="E14" s="50">
        <v>231207</v>
      </c>
      <c r="F14" s="53" t="s">
        <v>138</v>
      </c>
      <c r="G14" s="53">
        <v>233424</v>
      </c>
      <c r="H14" s="55"/>
      <c r="I14" s="55"/>
      <c r="J14" s="57" t="s">
        <v>137</v>
      </c>
      <c r="K14" s="57">
        <v>369078</v>
      </c>
      <c r="L14" s="59" t="s">
        <v>112</v>
      </c>
      <c r="M14" s="59">
        <v>393454</v>
      </c>
      <c r="N14" s="61"/>
      <c r="O14" s="61"/>
      <c r="P14">
        <f t="shared" si="5"/>
        <v>393454</v>
      </c>
      <c r="Q14" t="s">
        <v>139</v>
      </c>
      <c r="R14" t="s">
        <v>85</v>
      </c>
      <c r="S14" s="25" t="e">
        <f t="shared" si="6"/>
        <v>#VALUE!</v>
      </c>
      <c r="T14">
        <f t="shared" si="7"/>
        <v>0</v>
      </c>
    </row>
    <row r="15" spans="1:20" x14ac:dyDescent="0.25">
      <c r="B15" s="48" t="s">
        <v>84</v>
      </c>
      <c r="C15" s="48">
        <v>183690</v>
      </c>
      <c r="D15" s="50" t="s">
        <v>83</v>
      </c>
      <c r="E15" s="50">
        <v>231207</v>
      </c>
      <c r="F15" s="53" t="s">
        <v>144</v>
      </c>
      <c r="G15" s="53">
        <v>279376</v>
      </c>
      <c r="H15" s="55"/>
      <c r="I15" s="55"/>
      <c r="J15" s="57" t="s">
        <v>143</v>
      </c>
      <c r="K15" s="57">
        <v>323721</v>
      </c>
      <c r="L15" s="59" t="s">
        <v>145</v>
      </c>
      <c r="M15" s="59">
        <v>394374</v>
      </c>
      <c r="N15" s="61" t="s">
        <v>146</v>
      </c>
      <c r="O15" s="61">
        <v>394377</v>
      </c>
      <c r="P15">
        <f t="shared" ref="P15:P16" si="8">M15</f>
        <v>394374</v>
      </c>
      <c r="Q15" t="s">
        <v>145</v>
      </c>
      <c r="R15" t="s">
        <v>85</v>
      </c>
      <c r="S15" s="25" t="str">
        <f t="shared" ref="S15" si="9">LEFT(N15,FIND("-E",N15)-1)</f>
        <v>394374</v>
      </c>
      <c r="T15">
        <f t="shared" ref="T15" si="10">O15</f>
        <v>394377</v>
      </c>
    </row>
    <row r="16" spans="1:20" x14ac:dyDescent="0.25">
      <c r="B16" s="48"/>
      <c r="C16" s="48"/>
      <c r="D16" s="50"/>
      <c r="E16" s="50"/>
      <c r="F16" s="53"/>
      <c r="G16" s="53"/>
      <c r="H16" s="55"/>
      <c r="I16" s="55"/>
      <c r="J16" s="57" t="s">
        <v>148</v>
      </c>
      <c r="K16" s="57">
        <v>394748</v>
      </c>
      <c r="L16" s="59" t="s">
        <v>112</v>
      </c>
      <c r="M16" s="59">
        <v>395433</v>
      </c>
      <c r="N16" s="61"/>
      <c r="O16" s="61"/>
      <c r="P16">
        <f t="shared" si="8"/>
        <v>395433</v>
      </c>
      <c r="Q16" t="s">
        <v>149</v>
      </c>
      <c r="S16" s="25"/>
    </row>
    <row r="17" spans="10:11" x14ac:dyDescent="0.25">
      <c r="J17" t="s">
        <v>150</v>
      </c>
      <c r="K17" s="57">
        <v>397372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4A0635-8F78-4493-86AD-3C93585B2062}">
          <x14:formula1>
            <xm:f>config!$F$7:$J$7</xm:f>
          </x14:formula1>
          <xm:sqref>R4:R15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5029-0439-41E5-B781-3AEB42249470}">
  <dimension ref="C1:H31"/>
  <sheetViews>
    <sheetView topLeftCell="C10" workbookViewId="0">
      <selection activeCell="E36" sqref="E36"/>
    </sheetView>
  </sheetViews>
  <sheetFormatPr defaultRowHeight="15" x14ac:dyDescent="0.25"/>
  <cols>
    <col min="3" max="3" width="33" bestFit="1" customWidth="1"/>
    <col min="4" max="4" width="49" customWidth="1"/>
    <col min="5" max="5" width="48.5703125" bestFit="1" customWidth="1"/>
    <col min="6" max="6" width="37.140625" bestFit="1" customWidth="1"/>
    <col min="7" max="7" width="17" bestFit="1" customWidth="1"/>
    <col min="8" max="8" width="7" bestFit="1" customWidth="1"/>
    <col min="9" max="9" width="37.140625" bestFit="1" customWidth="1"/>
    <col min="10" max="10" width="17.7109375" bestFit="1" customWidth="1"/>
    <col min="11" max="11" width="24.5703125" bestFit="1" customWidth="1"/>
  </cols>
  <sheetData>
    <row r="1" spans="3:8" ht="21" x14ac:dyDescent="0.35">
      <c r="C1" s="8" t="s">
        <v>47</v>
      </c>
    </row>
    <row r="2" spans="3:8" s="7" customFormat="1" x14ac:dyDescent="0.25">
      <c r="C2" s="7" t="s">
        <v>50</v>
      </c>
      <c r="D2" s="7" t="s">
        <v>51</v>
      </c>
      <c r="E2" s="7" t="s">
        <v>49</v>
      </c>
      <c r="F2" s="7" t="s">
        <v>123</v>
      </c>
      <c r="H2" s="7" t="s">
        <v>166</v>
      </c>
    </row>
    <row r="3" spans="3:8" x14ac:dyDescent="0.25">
      <c r="C3" t="s">
        <v>121</v>
      </c>
      <c r="D3" s="10" t="s">
        <v>122</v>
      </c>
      <c r="E3" t="str">
        <f t="shared" ref="E3:E31" si="0">IF(NOT(ISBLANK(C3)),_xlfn.CONCAT(C3," || ",D3),"")</f>
        <v>WhR Decision Automation Platform || KT</v>
      </c>
      <c r="F3" t="s">
        <v>160</v>
      </c>
      <c r="H3" t="s">
        <v>122</v>
      </c>
    </row>
    <row r="4" spans="3:8" x14ac:dyDescent="0.25">
      <c r="C4" t="s">
        <v>121</v>
      </c>
      <c r="D4" s="10" t="s">
        <v>32</v>
      </c>
      <c r="E4" t="str">
        <f t="shared" si="0"/>
        <v>WhR Decision Automation Platform || Development</v>
      </c>
      <c r="F4" t="s">
        <v>161</v>
      </c>
      <c r="H4" t="s">
        <v>167</v>
      </c>
    </row>
    <row r="5" spans="3:8" x14ac:dyDescent="0.25">
      <c r="C5" t="s">
        <v>121</v>
      </c>
      <c r="D5" s="10" t="s">
        <v>162</v>
      </c>
      <c r="E5" t="str">
        <f t="shared" si="0"/>
        <v>WhR Decision Automation Platform || Meeting</v>
      </c>
      <c r="F5" t="s">
        <v>154</v>
      </c>
      <c r="H5" t="s">
        <v>168</v>
      </c>
    </row>
    <row r="6" spans="3:8" x14ac:dyDescent="0.25">
      <c r="C6" t="s">
        <v>121</v>
      </c>
      <c r="D6" s="10" t="s">
        <v>163</v>
      </c>
      <c r="E6" t="str">
        <f t="shared" si="0"/>
        <v>WhR Decision Automation Platform || Planning</v>
      </c>
      <c r="F6" t="s">
        <v>155</v>
      </c>
      <c r="H6" t="s">
        <v>169</v>
      </c>
    </row>
    <row r="7" spans="3:8" x14ac:dyDescent="0.25">
      <c r="C7" t="s">
        <v>121</v>
      </c>
      <c r="D7" s="10" t="s">
        <v>170</v>
      </c>
      <c r="E7" t="str">
        <f t="shared" si="0"/>
        <v>WhR Decision Automation Platform || Flex</v>
      </c>
      <c r="F7" t="s">
        <v>171</v>
      </c>
      <c r="H7" t="s">
        <v>172</v>
      </c>
    </row>
    <row r="8" spans="3:8" x14ac:dyDescent="0.25">
      <c r="C8" t="s">
        <v>204</v>
      </c>
      <c r="D8" s="10" t="s">
        <v>205</v>
      </c>
      <c r="E8" t="str">
        <f t="shared" si="0"/>
        <v>SME for Decision Automation Platform || SME dev</v>
      </c>
      <c r="F8" t="s">
        <v>206</v>
      </c>
    </row>
    <row r="9" spans="3:8" x14ac:dyDescent="0.25">
      <c r="C9" t="s">
        <v>204</v>
      </c>
      <c r="D9" s="10" t="s">
        <v>207</v>
      </c>
      <c r="E9" t="str">
        <f t="shared" si="0"/>
        <v>SME for Decision Automation Platform || SME meeting</v>
      </c>
      <c r="F9" t="s">
        <v>208</v>
      </c>
    </row>
    <row r="10" spans="3:8" x14ac:dyDescent="0.25">
      <c r="C10" t="s">
        <v>164</v>
      </c>
      <c r="D10" s="10" t="s">
        <v>165</v>
      </c>
      <c r="E10" t="str">
        <f t="shared" si="0"/>
        <v>SCA WhR &amp; RPA || Delivery Team Meetings</v>
      </c>
      <c r="F10" t="s">
        <v>157</v>
      </c>
    </row>
    <row r="11" spans="3:8" x14ac:dyDescent="0.25">
      <c r="C11" t="s">
        <v>164</v>
      </c>
      <c r="D11" s="10" t="s">
        <v>185</v>
      </c>
      <c r="E11" t="str">
        <f>IF(NOT(ISBLANK(C11)),_xlfn.CONCAT(C11," || ",D11),"")</f>
        <v>SCA WhR &amp; RPA || Training</v>
      </c>
      <c r="F11" t="s">
        <v>186</v>
      </c>
    </row>
    <row r="12" spans="3:8" x14ac:dyDescent="0.25">
      <c r="C12" t="s">
        <v>164</v>
      </c>
      <c r="D12" s="10" t="s">
        <v>213</v>
      </c>
      <c r="E12" t="str">
        <f>IF(NOT(ISBLANK(C12)),_xlfn.CONCAT(C12," || ",D12),"")</f>
        <v>SCA WhR &amp; RPA || Business Development</v>
      </c>
      <c r="F12" t="s">
        <v>214</v>
      </c>
    </row>
    <row r="13" spans="3:8" x14ac:dyDescent="0.25">
      <c r="C13" t="s">
        <v>173</v>
      </c>
      <c r="D13" s="10" t="s">
        <v>32</v>
      </c>
      <c r="E13" t="str">
        <f t="shared" si="0"/>
        <v>Autopilot Project || Development</v>
      </c>
      <c r="F13" t="s">
        <v>174</v>
      </c>
    </row>
    <row r="14" spans="3:8" x14ac:dyDescent="0.25">
      <c r="C14" t="s">
        <v>173</v>
      </c>
      <c r="D14" s="10" t="s">
        <v>170</v>
      </c>
      <c r="E14" t="str">
        <f t="shared" si="0"/>
        <v>Autopilot Project || Flex</v>
      </c>
      <c r="F14" t="s">
        <v>175</v>
      </c>
      <c r="H14" t="s">
        <v>176</v>
      </c>
    </row>
    <row r="15" spans="3:8" x14ac:dyDescent="0.25">
      <c r="C15" t="s">
        <v>173</v>
      </c>
      <c r="D15" s="10" t="s">
        <v>162</v>
      </c>
      <c r="E15" t="str">
        <f t="shared" si="0"/>
        <v>Autopilot Project || Meeting</v>
      </c>
      <c r="F15" t="s">
        <v>177</v>
      </c>
      <c r="H15" t="s">
        <v>14</v>
      </c>
    </row>
    <row r="16" spans="3:8" x14ac:dyDescent="0.25">
      <c r="C16" t="s">
        <v>195</v>
      </c>
      <c r="D16" s="10" t="s">
        <v>196</v>
      </c>
      <c r="E16" t="str">
        <f t="shared" si="0"/>
        <v>eCarriers || Algorithm Development</v>
      </c>
      <c r="F16" t="s">
        <v>209</v>
      </c>
    </row>
    <row r="17" spans="3:6" x14ac:dyDescent="0.25">
      <c r="C17" t="s">
        <v>210</v>
      </c>
      <c r="D17" t="s">
        <v>211</v>
      </c>
      <c r="E17" t="str">
        <f t="shared" si="0"/>
        <v>WrH Support FY 22/23_DC || L3_Incident_Management</v>
      </c>
      <c r="F17" t="s">
        <v>212</v>
      </c>
    </row>
    <row r="18" spans="3:6" x14ac:dyDescent="0.25">
      <c r="C18" t="s">
        <v>215</v>
      </c>
      <c r="D18" s="10" t="s">
        <v>218</v>
      </c>
      <c r="E18" t="str">
        <f t="shared" si="0"/>
        <v>P&amp;G MOSS Warehousing Administrative work || 1:1 with LM</v>
      </c>
      <c r="F18" t="s">
        <v>216</v>
      </c>
    </row>
    <row r="19" spans="3:6" x14ac:dyDescent="0.25">
      <c r="C19" t="s">
        <v>215</v>
      </c>
      <c r="D19" s="10" t="s">
        <v>219</v>
      </c>
      <c r="E19" t="str">
        <f t="shared" si="0"/>
        <v>P&amp;G MOSS Warehousing Administrative work || Company wide meetings</v>
      </c>
      <c r="F19" t="s">
        <v>217</v>
      </c>
    </row>
    <row r="20" spans="3:6" x14ac:dyDescent="0.25">
      <c r="C20" t="s">
        <v>215</v>
      </c>
      <c r="D20" s="10" t="s">
        <v>220</v>
      </c>
      <c r="E20" t="str">
        <f t="shared" si="0"/>
        <v>P&amp;G MOSS Warehousing Administrative work || Competency meeting</v>
      </c>
      <c r="F20" t="s">
        <v>226</v>
      </c>
    </row>
    <row r="21" spans="3:6" x14ac:dyDescent="0.25">
      <c r="C21" t="s">
        <v>215</v>
      </c>
      <c r="D21" s="10" t="s">
        <v>221</v>
      </c>
      <c r="E21" t="str">
        <f t="shared" si="0"/>
        <v>P&amp;G MOSS Warehousing Administrative work || Compliance trainings</v>
      </c>
      <c r="F21" t="s">
        <v>227</v>
      </c>
    </row>
    <row r="22" spans="3:6" x14ac:dyDescent="0.25">
      <c r="C22" t="s">
        <v>215</v>
      </c>
      <c r="D22" s="10" t="s">
        <v>222</v>
      </c>
      <c r="E22" t="str">
        <f t="shared" si="0"/>
        <v>P&amp;G MOSS Warehousing Administrative work || Employees profile updates (CVs)</v>
      </c>
      <c r="F22" t="s">
        <v>228</v>
      </c>
    </row>
    <row r="23" spans="3:6" x14ac:dyDescent="0.25">
      <c r="C23" t="s">
        <v>215</v>
      </c>
      <c r="D23" s="10" t="s">
        <v>223</v>
      </c>
      <c r="E23" t="str">
        <f t="shared" si="0"/>
        <v>P&amp;G MOSS Warehousing Administrative work || General team meetings</v>
      </c>
      <c r="F23" t="s">
        <v>229</v>
      </c>
    </row>
    <row r="24" spans="3:6" x14ac:dyDescent="0.25">
      <c r="C24" t="s">
        <v>215</v>
      </c>
      <c r="D24" s="10" t="s">
        <v>224</v>
      </c>
      <c r="E24" t="str">
        <f t="shared" si="0"/>
        <v>P&amp;G MOSS Warehousing Administrative work || Onboarding (including buddy work)</v>
      </c>
      <c r="F24" t="s">
        <v>230</v>
      </c>
    </row>
    <row r="25" spans="3:6" x14ac:dyDescent="0.25">
      <c r="C25" t="s">
        <v>215</v>
      </c>
      <c r="D25" s="10" t="s">
        <v>225</v>
      </c>
      <c r="E25" t="str">
        <f t="shared" si="0"/>
        <v>P&amp;G MOSS Warehousing Administrative work || Other administrative activities</v>
      </c>
      <c r="F25" t="s">
        <v>231</v>
      </c>
    </row>
    <row r="26" spans="3:6" x14ac:dyDescent="0.25">
      <c r="C26" t="s">
        <v>232</v>
      </c>
      <c r="D26" s="10" t="s">
        <v>234</v>
      </c>
      <c r="E26" t="str">
        <f t="shared" si="0"/>
        <v>P&amp;G MOSS Warehousing Development || Asset development and maintenance</v>
      </c>
      <c r="F26" t="s">
        <v>233</v>
      </c>
    </row>
    <row r="27" spans="3:6" x14ac:dyDescent="0.25">
      <c r="C27" t="s">
        <v>232</v>
      </c>
      <c r="D27" s="10" t="s">
        <v>235</v>
      </c>
      <c r="E27" t="str">
        <f t="shared" si="0"/>
        <v>P&amp;G MOSS Warehousing Development || Competency development</v>
      </c>
      <c r="F27" t="s">
        <v>240</v>
      </c>
    </row>
    <row r="28" spans="3:6" x14ac:dyDescent="0.25">
      <c r="C28" t="s">
        <v>232</v>
      </c>
      <c r="D28" s="10" t="s">
        <v>236</v>
      </c>
      <c r="E28" t="str">
        <f t="shared" si="0"/>
        <v>P&amp;G MOSS Warehousing Development || Learning &amp; Development - Participation</v>
      </c>
      <c r="F28" t="s">
        <v>242</v>
      </c>
    </row>
    <row r="29" spans="3:6" x14ac:dyDescent="0.25">
      <c r="C29" t="s">
        <v>232</v>
      </c>
      <c r="D29" s="10" t="s">
        <v>237</v>
      </c>
      <c r="E29" t="str">
        <f t="shared" si="0"/>
        <v>P&amp;G MOSS Warehousing Development || Learning &amp; Development - Preparation</v>
      </c>
      <c r="F29" t="s">
        <v>243</v>
      </c>
    </row>
    <row r="30" spans="3:6" ht="15.75" customHeight="1" x14ac:dyDescent="0.25">
      <c r="C30" t="s">
        <v>232</v>
      </c>
      <c r="D30" s="10" t="s">
        <v>238</v>
      </c>
      <c r="E30" t="str">
        <f t="shared" si="0"/>
        <v>P&amp;G MOSS Warehousing Development || New technology, partnership and other research work</v>
      </c>
      <c r="F30" t="s">
        <v>244</v>
      </c>
    </row>
    <row r="31" spans="3:6" x14ac:dyDescent="0.25">
      <c r="C31" t="s">
        <v>232</v>
      </c>
      <c r="D31" s="10" t="s">
        <v>239</v>
      </c>
      <c r="E31" t="str">
        <f t="shared" si="0"/>
        <v>P&amp;G MOSS Warehousing Development || Standards development</v>
      </c>
      <c r="F31" t="s">
        <v>241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4A0635-8F78-4493-86AD-3C93585B2062}">
          <x14:formula1>
            <xm:f>config!$F$7:$I$7</xm:f>
          </x14:formula1>
          <xm:sqref>C32:C1048576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C5A8-014C-478D-A3C1-4B7465C2CBCF}">
  <dimension ref="A1:B30"/>
  <sheetViews>
    <sheetView workbookViewId="0">
      <selection activeCell="A34" sqref="A34"/>
    </sheetView>
  </sheetViews>
  <sheetFormatPr defaultRowHeight="15" x14ac:dyDescent="0.25"/>
  <cols>
    <col min="1" max="1" width="73.28515625" bestFit="1" customWidth="1"/>
  </cols>
  <sheetData>
    <row r="1" spans="1:2" s="6" customFormat="1" ht="18.75" x14ac:dyDescent="0.3">
      <c r="A1" s="6" t="s">
        <v>21</v>
      </c>
      <c r="B1" s="6" t="s">
        <v>20</v>
      </c>
    </row>
    <row r="2" spans="1:2" x14ac:dyDescent="0.25">
      <c r="A2" t="str">
        <f>lingaro_tasks!E3</f>
        <v>WhR Decision Automation Platform || KT</v>
      </c>
      <c r="B2" t="str">
        <f>pg_tasks!Q4</f>
        <v>Rituals W20</v>
      </c>
    </row>
    <row r="3" spans="1:2" x14ac:dyDescent="0.25">
      <c r="A3" t="str">
        <f>lingaro_tasks!E4</f>
        <v>WhR Decision Automation Platform || Development</v>
      </c>
      <c r="B3" t="str">
        <f>pg_tasks!Q5</f>
        <v>Release failure</v>
      </c>
    </row>
    <row r="4" spans="1:2" x14ac:dyDescent="0.25">
      <c r="A4" t="str">
        <f>lingaro_tasks!E5</f>
        <v>WhR Decision Automation Platform || Meeting</v>
      </c>
      <c r="B4" t="str">
        <f>pg_tasks!Q6</f>
        <v>Analysis for 385078</v>
      </c>
    </row>
    <row r="5" spans="1:2" x14ac:dyDescent="0.25">
      <c r="A5" t="str">
        <f>lingaro_tasks!E6</f>
        <v>WhR Decision Automation Platform || Planning</v>
      </c>
      <c r="B5" t="str">
        <f>pg_tasks!Q7</f>
        <v>Investigation for 388728</v>
      </c>
    </row>
    <row r="6" spans="1:2" x14ac:dyDescent="0.25">
      <c r="A6" t="str">
        <f>lingaro_tasks!E7</f>
        <v>WhR Decision Automation Platform || Flex</v>
      </c>
      <c r="B6" t="str">
        <f>pg_tasks!Q8</f>
        <v>Agent problem</v>
      </c>
    </row>
    <row r="7" spans="1:2" x14ac:dyDescent="0.25">
      <c r="A7" t="str">
        <f>lingaro_tasks!E8</f>
        <v>SME for Decision Automation Platform || SME dev</v>
      </c>
      <c r="B7" t="str">
        <f>pg_tasks!Q9</f>
        <v>Hierarchy level attribute issue</v>
      </c>
    </row>
    <row r="8" spans="1:2" x14ac:dyDescent="0.25">
      <c r="A8" t="str">
        <f>lingaro_tasks!E9</f>
        <v>SME for Decision Automation Platform || SME meeting</v>
      </c>
      <c r="B8" t="str">
        <f>pg_tasks!Q10</f>
        <v>Manual releases</v>
      </c>
    </row>
    <row r="9" spans="1:2" x14ac:dyDescent="0.25">
      <c r="A9" t="str">
        <f>lingaro_tasks!E10</f>
        <v>SCA WhR &amp; RPA || Delivery Team Meetings</v>
      </c>
      <c r="B9" t="str">
        <f>pg_tasks!Q11</f>
        <v>DB release issue</v>
      </c>
    </row>
    <row r="10" spans="1:2" x14ac:dyDescent="0.25">
      <c r="A10" t="str">
        <f>lingaro_tasks!E11</f>
        <v>SCA WhR &amp; RPA || Training</v>
      </c>
      <c r="B10" t="str">
        <f>pg_tasks!Q12</f>
        <v>Levels criteria issue</v>
      </c>
    </row>
    <row r="11" spans="1:2" x14ac:dyDescent="0.25">
      <c r="A11" t="str">
        <f>lingaro_tasks!E12</f>
        <v>SCA WhR &amp; RPA || Business Development</v>
      </c>
      <c r="B11" t="str">
        <f>pg_tasks!Q13</f>
        <v>Container interconnection issue</v>
      </c>
    </row>
    <row r="12" spans="1:2" x14ac:dyDescent="0.25">
      <c r="A12" t="str">
        <f>lingaro_tasks!E13</f>
        <v>Autopilot Project || Development</v>
      </c>
      <c r="B12" t="str">
        <f>pg_tasks!Q14</f>
        <v>isMultiParent bug</v>
      </c>
    </row>
    <row r="13" spans="1:2" x14ac:dyDescent="0.25">
      <c r="A13" t="str">
        <f>lingaro_tasks!E14</f>
        <v>Autopilot Project || Flex</v>
      </c>
      <c r="B13" t="str">
        <f>pg_tasks!Q15</f>
        <v>Release planning</v>
      </c>
    </row>
    <row r="14" spans="1:2" x14ac:dyDescent="0.25">
      <c r="A14" t="str">
        <f>lingaro_tasks!E15</f>
        <v>Autopilot Project || Meeting</v>
      </c>
      <c r="B14" t="str">
        <f>pg_tasks!Q16</f>
        <v>CH node/edge structure</v>
      </c>
    </row>
    <row r="15" spans="1:2" x14ac:dyDescent="0.25">
      <c r="A15" t="str">
        <f>lingaro_tasks!E16</f>
        <v>eCarriers || Algorithm Development</v>
      </c>
    </row>
    <row r="16" spans="1:2" x14ac:dyDescent="0.25">
      <c r="A16" t="str">
        <f>lingaro_tasks!E17</f>
        <v>WrH Support FY 22/23_DC || L3_Incident_Management</v>
      </c>
    </row>
    <row r="17" spans="1:1" x14ac:dyDescent="0.25">
      <c r="A17" t="str">
        <f>lingaro_tasks!E18</f>
        <v>P&amp;G MOSS Warehousing Administrative work || 1:1 with LM</v>
      </c>
    </row>
    <row r="18" spans="1:1" x14ac:dyDescent="0.25">
      <c r="A18" t="str">
        <f>lingaro_tasks!E19</f>
        <v>P&amp;G MOSS Warehousing Administrative work || Company wide meetings</v>
      </c>
    </row>
    <row r="19" spans="1:1" x14ac:dyDescent="0.25">
      <c r="A19" t="str">
        <f>lingaro_tasks!E20</f>
        <v>P&amp;G MOSS Warehousing Administrative work || Competency meeting</v>
      </c>
    </row>
    <row r="20" spans="1:1" x14ac:dyDescent="0.25">
      <c r="A20" t="str">
        <f>lingaro_tasks!E21</f>
        <v>P&amp;G MOSS Warehousing Administrative work || Compliance trainings</v>
      </c>
    </row>
    <row r="21" spans="1:1" x14ac:dyDescent="0.25">
      <c r="A21" t="str">
        <f>lingaro_tasks!E22</f>
        <v>P&amp;G MOSS Warehousing Administrative work || Employees profile updates (CVs)</v>
      </c>
    </row>
    <row r="22" spans="1:1" x14ac:dyDescent="0.25">
      <c r="A22" t="str">
        <f>lingaro_tasks!E23</f>
        <v>P&amp;G MOSS Warehousing Administrative work || General team meetings</v>
      </c>
    </row>
    <row r="23" spans="1:1" x14ac:dyDescent="0.25">
      <c r="A23" t="str">
        <f>lingaro_tasks!E24</f>
        <v>P&amp;G MOSS Warehousing Administrative work || Onboarding (including buddy work)</v>
      </c>
    </row>
    <row r="24" spans="1:1" x14ac:dyDescent="0.25">
      <c r="A24" t="str">
        <f>lingaro_tasks!E25</f>
        <v>P&amp;G MOSS Warehousing Administrative work || Other administrative activities</v>
      </c>
    </row>
    <row r="25" spans="1:1" x14ac:dyDescent="0.25">
      <c r="A25" t="str">
        <f>lingaro_tasks!E26</f>
        <v>P&amp;G MOSS Warehousing Development || Asset development and maintenance</v>
      </c>
    </row>
    <row r="26" spans="1:1" x14ac:dyDescent="0.25">
      <c r="A26" t="str">
        <f>lingaro_tasks!E27</f>
        <v>P&amp;G MOSS Warehousing Development || Competency development</v>
      </c>
    </row>
    <row r="27" spans="1:1" x14ac:dyDescent="0.25">
      <c r="A27" t="str">
        <f>lingaro_tasks!E28</f>
        <v>P&amp;G MOSS Warehousing Development || Learning &amp; Development - Participation</v>
      </c>
    </row>
    <row r="28" spans="1:1" x14ac:dyDescent="0.25">
      <c r="A28" t="str">
        <f>lingaro_tasks!E29</f>
        <v>P&amp;G MOSS Warehousing Development || Learning &amp; Development - Preparation</v>
      </c>
    </row>
    <row r="29" spans="1:1" x14ac:dyDescent="0.25">
      <c r="A29" t="str">
        <f>lingaro_tasks!E30</f>
        <v>P&amp;G MOSS Warehousing Development || New technology, partnership and other research work</v>
      </c>
    </row>
    <row r="30" spans="1:1" x14ac:dyDescent="0.25">
      <c r="A30" t="str">
        <f>lingaro_tasks!E31</f>
        <v>P&amp;G MOSS Warehousing Development || Standards development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E3C0-5DB1-4A3C-8123-CE5C9299DF77}">
  <dimension ref="A1:P7"/>
  <sheetViews>
    <sheetView workbookViewId="0">
      <selection activeCell="H28" sqref="H28"/>
    </sheetView>
  </sheetViews>
  <sheetFormatPr defaultRowHeight="15" x14ac:dyDescent="0.25"/>
  <cols>
    <col min="1" max="1" width="24.7109375" bestFit="1" customWidth="1"/>
    <col min="2" max="2" width="68" customWidth="1"/>
  </cols>
  <sheetData>
    <row r="1" spans="1:16" ht="18.75" x14ac:dyDescent="0.3">
      <c r="A1" s="6" t="s">
        <v>13</v>
      </c>
      <c r="F1" s="6" t="s">
        <v>19</v>
      </c>
    </row>
    <row r="2" spans="1:16" ht="60" x14ac:dyDescent="0.25">
      <c r="A2" s="11" t="s">
        <v>10</v>
      </c>
      <c r="B2" s="10" t="str" cm="1">
        <f t="array" aca="1" ref="B2" ca="1">CELL("filename")</f>
        <v>https://lingaro-my.sharepoint.com/personal/christopher_barton_lingarogroup_com/Documents/Desktop/timesheets/2023/[timesheet_w26_20230626.xlsx]SULU Lingaro output</v>
      </c>
    </row>
    <row r="3" spans="1:16" ht="15" customHeight="1" x14ac:dyDescent="0.25">
      <c r="A3" s="11" t="s">
        <v>53</v>
      </c>
      <c r="B3">
        <f ca="1">FIND("xlsx",B2,1)</f>
        <v>138</v>
      </c>
      <c r="F3" s="5" t="s">
        <v>30</v>
      </c>
    </row>
    <row r="4" spans="1:16" x14ac:dyDescent="0.25">
      <c r="A4" s="11" t="s">
        <v>12</v>
      </c>
      <c r="B4" s="11" t="str">
        <f ca="1">MID(B2,B3-9,8)</f>
        <v>20230626</v>
      </c>
      <c r="F4" t="s">
        <v>31</v>
      </c>
      <c r="G4" t="s">
        <v>14</v>
      </c>
      <c r="H4" t="s">
        <v>32</v>
      </c>
      <c r="I4" t="s">
        <v>33</v>
      </c>
      <c r="J4" t="s">
        <v>34</v>
      </c>
      <c r="K4" t="s">
        <v>35</v>
      </c>
      <c r="L4" t="s">
        <v>22</v>
      </c>
      <c r="M4" t="s">
        <v>36</v>
      </c>
      <c r="N4" t="s">
        <v>37</v>
      </c>
      <c r="O4" t="s">
        <v>38</v>
      </c>
      <c r="P4" t="s">
        <v>39</v>
      </c>
    </row>
    <row r="5" spans="1:16" x14ac:dyDescent="0.25">
      <c r="A5" s="11" t="s">
        <v>11</v>
      </c>
      <c r="B5" s="2">
        <f ca="1">DATE(LEFT(B4,4),MID(B4,5,2),RIGHT(B4,2))</f>
        <v>45103</v>
      </c>
    </row>
    <row r="6" spans="1:16" x14ac:dyDescent="0.25">
      <c r="F6" s="5" t="s">
        <v>45</v>
      </c>
    </row>
    <row r="7" spans="1:16" x14ac:dyDescent="0.25">
      <c r="F7" t="s">
        <v>43</v>
      </c>
      <c r="G7" t="s">
        <v>46</v>
      </c>
      <c r="H7" t="s">
        <v>42</v>
      </c>
      <c r="I7" t="s">
        <v>41</v>
      </c>
      <c r="J7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412C-5CD6-4206-8AC2-555B19D1407B}">
  <dimension ref="A2:E13"/>
  <sheetViews>
    <sheetView workbookViewId="0">
      <selection activeCell="B27" sqref="B27"/>
    </sheetView>
  </sheetViews>
  <sheetFormatPr defaultRowHeight="15" x14ac:dyDescent="0.25"/>
  <cols>
    <col min="1" max="1" width="3" bestFit="1" customWidth="1"/>
    <col min="2" max="2" width="38.140625" bestFit="1" customWidth="1"/>
    <col min="4" max="4" width="2" bestFit="1" customWidth="1"/>
    <col min="5" max="5" width="22.42578125" bestFit="1" customWidth="1"/>
  </cols>
  <sheetData>
    <row r="2" spans="1:5" s="3" customFormat="1" ht="21" x14ac:dyDescent="0.35">
      <c r="A2" s="107" t="s">
        <v>4</v>
      </c>
      <c r="B2" s="107"/>
      <c r="D2" s="107" t="s">
        <v>5</v>
      </c>
      <c r="E2" s="107"/>
    </row>
    <row r="3" spans="1:5" x14ac:dyDescent="0.25">
      <c r="A3">
        <v>1</v>
      </c>
      <c r="B3" t="s">
        <v>1</v>
      </c>
      <c r="D3">
        <v>1</v>
      </c>
      <c r="E3" t="s">
        <v>6</v>
      </c>
    </row>
    <row r="4" spans="1:5" x14ac:dyDescent="0.25">
      <c r="A4">
        <v>2</v>
      </c>
      <c r="B4" s="4" t="s">
        <v>2</v>
      </c>
      <c r="D4">
        <v>2</v>
      </c>
    </row>
    <row r="5" spans="1:5" x14ac:dyDescent="0.25">
      <c r="A5">
        <v>3</v>
      </c>
      <c r="B5" s="4" t="s">
        <v>3</v>
      </c>
      <c r="D5">
        <v>3</v>
      </c>
    </row>
    <row r="6" spans="1:5" x14ac:dyDescent="0.25">
      <c r="A6">
        <v>4</v>
      </c>
      <c r="B6" s="4" t="s">
        <v>7</v>
      </c>
      <c r="D6">
        <v>4</v>
      </c>
    </row>
    <row r="7" spans="1:5" x14ac:dyDescent="0.25">
      <c r="A7">
        <v>5</v>
      </c>
      <c r="B7" t="s">
        <v>8</v>
      </c>
      <c r="D7">
        <v>5</v>
      </c>
    </row>
    <row r="8" spans="1:5" x14ac:dyDescent="0.25">
      <c r="A8">
        <v>6</v>
      </c>
      <c r="B8" t="s">
        <v>9</v>
      </c>
      <c r="D8">
        <v>6</v>
      </c>
    </row>
    <row r="9" spans="1:5" x14ac:dyDescent="0.25">
      <c r="A9">
        <v>7</v>
      </c>
      <c r="B9" s="4" t="s">
        <v>86</v>
      </c>
      <c r="D9">
        <v>7</v>
      </c>
    </row>
    <row r="10" spans="1:5" x14ac:dyDescent="0.25">
      <c r="A10">
        <v>8</v>
      </c>
      <c r="B10" t="s">
        <v>89</v>
      </c>
      <c r="D10">
        <v>8</v>
      </c>
    </row>
    <row r="11" spans="1:5" x14ac:dyDescent="0.25">
      <c r="A11">
        <v>9</v>
      </c>
      <c r="B11" t="s">
        <v>90</v>
      </c>
    </row>
    <row r="12" spans="1:5" x14ac:dyDescent="0.25">
      <c r="A12">
        <v>10</v>
      </c>
    </row>
    <row r="13" spans="1:5" x14ac:dyDescent="0.25">
      <c r="A13">
        <v>11</v>
      </c>
    </row>
  </sheetData>
  <mergeCells count="2">
    <mergeCell ref="A2:B2"/>
    <mergeCell ref="D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54D2-43C5-45A0-A9A0-77130AF3BF8A}">
  <dimension ref="A1:C21"/>
  <sheetViews>
    <sheetView workbookViewId="0">
      <selection activeCell="F7" sqref="F7"/>
    </sheetView>
  </sheetViews>
  <sheetFormatPr defaultRowHeight="15" x14ac:dyDescent="0.25"/>
  <cols>
    <col min="1" max="1" width="21.7109375" bestFit="1" customWidth="1"/>
    <col min="2" max="2" width="16.28515625" bestFit="1" customWidth="1"/>
    <col min="3" max="3" width="12" bestFit="1" customWidth="1"/>
    <col min="4" max="8" width="10.140625" bestFit="1" customWidth="1"/>
    <col min="9" max="9" width="11.28515625" bestFit="1" customWidth="1"/>
  </cols>
  <sheetData>
    <row r="1" spans="1:3" x14ac:dyDescent="0.25">
      <c r="A1" s="12" t="s">
        <v>18</v>
      </c>
      <c r="B1" t="s">
        <v>141</v>
      </c>
    </row>
    <row r="3" spans="1:3" x14ac:dyDescent="0.25">
      <c r="A3" s="12" t="s">
        <v>57</v>
      </c>
      <c r="B3" s="12" t="s">
        <v>54</v>
      </c>
    </row>
    <row r="4" spans="1:3" x14ac:dyDescent="0.25">
      <c r="A4" s="12" t="s">
        <v>56</v>
      </c>
      <c r="B4" s="2">
        <v>45112</v>
      </c>
      <c r="C4" t="s">
        <v>55</v>
      </c>
    </row>
    <row r="5" spans="1:3" x14ac:dyDescent="0.25">
      <c r="A5" s="13" t="s">
        <v>141</v>
      </c>
      <c r="B5" s="108">
        <v>1.0833333333333335</v>
      </c>
      <c r="C5" s="108">
        <v>1.0833333333333335</v>
      </c>
    </row>
    <row r="6" spans="1:3" x14ac:dyDescent="0.25">
      <c r="A6" s="24" t="s">
        <v>141</v>
      </c>
      <c r="B6" s="108">
        <v>1.0833333333333335</v>
      </c>
      <c r="C6" s="108">
        <v>1.0833333333333335</v>
      </c>
    </row>
    <row r="7" spans="1:3" x14ac:dyDescent="0.25">
      <c r="A7" s="37" t="s">
        <v>141</v>
      </c>
      <c r="B7" s="108">
        <v>1.0833333333333335</v>
      </c>
      <c r="C7" s="108">
        <v>1.0833333333333335</v>
      </c>
    </row>
    <row r="8" spans="1:3" x14ac:dyDescent="0.25">
      <c r="A8" s="13" t="s">
        <v>55</v>
      </c>
      <c r="B8" s="108">
        <v>1.0833333333333335</v>
      </c>
      <c r="C8" s="108">
        <v>1.0833333333333335</v>
      </c>
    </row>
    <row r="21" spans="1:1" x14ac:dyDescent="0.25">
      <c r="A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fixes</vt:lpstr>
      <vt:lpstr>procedures</vt:lpstr>
      <vt:lpstr>timesheet</vt:lpstr>
      <vt:lpstr>SULU Lingaro output</vt:lpstr>
      <vt:lpstr>ADO output</vt:lpstr>
      <vt:lpstr>pg_tasks</vt:lpstr>
      <vt:lpstr>lingaro_tasks</vt:lpstr>
      <vt:lpstr>task_reference</vt:lpstr>
      <vt:lpstr>config</vt:lpstr>
      <vt:lpstr>to-do</vt:lpstr>
      <vt:lpstr>SULU PG output</vt:lpstr>
      <vt:lpstr>Lingaro</vt:lpstr>
      <vt:lpstr>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Barton</dc:creator>
  <cp:lastModifiedBy>Christopher James Barton</cp:lastModifiedBy>
  <dcterms:created xsi:type="dcterms:W3CDTF">2021-06-21T07:08:49Z</dcterms:created>
  <dcterms:modified xsi:type="dcterms:W3CDTF">2023-07-03T21:43:43Z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3e7edb-358d-4e6d-a592-9f83dfb2a17f_Enabled">
    <vt:lpwstr>true</vt:lpwstr>
  </property>
  <property fmtid="{D5CDD505-2E9C-101B-9397-08002B2CF9AE}" pid="3" name="MSIP_Label_ea3e7edb-358d-4e6d-a592-9f83dfb2a17f_SetDate">
    <vt:lpwstr>2021-06-28T07:19:12Z</vt:lpwstr>
  </property>
  <property fmtid="{D5CDD505-2E9C-101B-9397-08002B2CF9AE}" pid="4" name="MSIP_Label_ea3e7edb-358d-4e6d-a592-9f83dfb2a17f_Method">
    <vt:lpwstr>Privileged</vt:lpwstr>
  </property>
  <property fmtid="{D5CDD505-2E9C-101B-9397-08002B2CF9AE}" pid="5" name="MSIP_Label_ea3e7edb-358d-4e6d-a592-9f83dfb2a17f_Name">
    <vt:lpwstr>General-Internal</vt:lpwstr>
  </property>
  <property fmtid="{D5CDD505-2E9C-101B-9397-08002B2CF9AE}" pid="6" name="MSIP_Label_ea3e7edb-358d-4e6d-a592-9f83dfb2a17f_SiteId">
    <vt:lpwstr>2ee548e1-6be8-4729-b86e-f482e29d2c9f</vt:lpwstr>
  </property>
  <property fmtid="{D5CDD505-2E9C-101B-9397-08002B2CF9AE}" pid="7" name="MSIP_Label_ea3e7edb-358d-4e6d-a592-9f83dfb2a17f_ActionId">
    <vt:lpwstr>5374bef1-791d-41f3-9a83-9cb29c99705e</vt:lpwstr>
  </property>
  <property fmtid="{D5CDD505-2E9C-101B-9397-08002B2CF9AE}" pid="8" name="MSIP_Label_ea3e7edb-358d-4e6d-a592-9f83dfb2a17f_ContentBits">
    <vt:lpwstr>2</vt:lpwstr>
  </property>
</Properties>
</file>