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garo-my.sharepoint.com/personal/christopher_barton_lingarogroup_com/Documents/Desktop/timesheets/2023/"/>
    </mc:Choice>
  </mc:AlternateContent>
  <xr:revisionPtr revIDLastSave="808" documentId="13_ncr:1_{BACF6ACC-ACFE-4CD7-A766-DD14D7A6F54E}" xr6:coauthVersionLast="47" xr6:coauthVersionMax="47" xr10:uidLastSave="{1D4CF749-DDE9-4CB9-B3F2-FDE4D560B304}"/>
  <bookViews>
    <workbookView xWindow="-37930" yWindow="-6920" windowWidth="33910" windowHeight="17660" tabRatio="621" activeTab="4" xr2:uid="{C149938A-1128-45DC-B2FB-C798BC2A61BD}"/>
  </bookViews>
  <sheets>
    <sheet name="fixes" sheetId="14" r:id="rId1"/>
    <sheet name="procedures" sheetId="16" r:id="rId2"/>
    <sheet name="timesheet" sheetId="4" r:id="rId3"/>
    <sheet name="SULU Lingaro output" sheetId="13" r:id="rId4"/>
    <sheet name="lingaro_tasks" sheetId="5" r:id="rId5"/>
    <sheet name="task_reference" sheetId="10" r:id="rId6"/>
    <sheet name="config" sheetId="3" r:id="rId7"/>
  </sheets>
  <definedNames>
    <definedName name="Lingaro">task_reference!$A$2:$A$42</definedName>
  </definedNames>
  <calcPr calcId="191029"/>
  <pivotCaches>
    <pivotCache cacheId="16" r:id="rId8"/>
    <pivotCache cacheId="47" r:id="rId9"/>
    <pivotCache cacheId="11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2" i="13" l="1"/>
  <c r="Q21" i="13"/>
  <c r="Q20" i="13"/>
  <c r="Q19" i="13"/>
  <c r="Q18" i="13"/>
  <c r="O22" i="13"/>
  <c r="O21" i="13"/>
  <c r="O20" i="13"/>
  <c r="O19" i="13"/>
  <c r="O18" i="13"/>
  <c r="F10" i="4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E13" i="5"/>
  <c r="F113" i="4"/>
  <c r="F74" i="4"/>
  <c r="F72" i="4"/>
  <c r="F70" i="4"/>
  <c r="J43" i="4"/>
  <c r="K43" i="4" s="1"/>
  <c r="J42" i="4"/>
  <c r="K42" i="4" s="1"/>
  <c r="K41" i="4"/>
  <c r="J41" i="4"/>
  <c r="K40" i="4"/>
  <c r="J40" i="4"/>
  <c r="J39" i="4"/>
  <c r="K39" i="4" s="1"/>
  <c r="J38" i="4"/>
  <c r="K38" i="4" s="1"/>
  <c r="K37" i="4"/>
  <c r="J37" i="4"/>
  <c r="F171" i="4"/>
  <c r="F156" i="4"/>
  <c r="E37" i="5" l="1"/>
  <c r="E36" i="5"/>
  <c r="E43" i="5"/>
  <c r="E42" i="5"/>
  <c r="E41" i="5"/>
  <c r="E40" i="5"/>
  <c r="E39" i="5"/>
  <c r="E38" i="5"/>
  <c r="P13" i="4"/>
  <c r="P12" i="4"/>
  <c r="P11" i="4"/>
  <c r="P10" i="4"/>
  <c r="P9" i="4"/>
  <c r="P8" i="4"/>
  <c r="P7" i="4"/>
  <c r="P6" i="4"/>
  <c r="P5" i="4"/>
  <c r="J79" i="4"/>
  <c r="K79" i="4" s="1"/>
  <c r="J78" i="4"/>
  <c r="K78" i="4" s="1"/>
  <c r="K77" i="4"/>
  <c r="J77" i="4"/>
  <c r="K76" i="4"/>
  <c r="J76" i="4"/>
  <c r="K75" i="4"/>
  <c r="J75" i="4"/>
  <c r="J74" i="4"/>
  <c r="K74" i="4" s="1"/>
  <c r="K73" i="4"/>
  <c r="J73" i="4"/>
  <c r="J72" i="4"/>
  <c r="L72" i="4" s="1"/>
  <c r="K71" i="4"/>
  <c r="J71" i="4"/>
  <c r="J70" i="4"/>
  <c r="L70" i="4" s="1"/>
  <c r="K69" i="4"/>
  <c r="J69" i="4"/>
  <c r="J68" i="4"/>
  <c r="L68" i="4" s="1"/>
  <c r="T11" i="4"/>
  <c r="T10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3" i="4"/>
  <c r="L130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2" i="4"/>
  <c r="L108" i="4"/>
  <c r="L105" i="4"/>
  <c r="L101" i="4"/>
  <c r="L95" i="4"/>
  <c r="L94" i="4"/>
  <c r="L93" i="4"/>
  <c r="L92" i="4"/>
  <c r="L91" i="4"/>
  <c r="L90" i="4"/>
  <c r="L89" i="4"/>
  <c r="L88" i="4"/>
  <c r="L87" i="4"/>
  <c r="L86" i="4"/>
  <c r="L84" i="4"/>
  <c r="L82" i="4"/>
  <c r="L80" i="4"/>
  <c r="L77" i="4"/>
  <c r="L76" i="4"/>
  <c r="L75" i="4"/>
  <c r="L73" i="4"/>
  <c r="L71" i="4"/>
  <c r="L69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49" i="4"/>
  <c r="L48" i="4"/>
  <c r="L46" i="4"/>
  <c r="L45" i="4"/>
  <c r="L43" i="4"/>
  <c r="L42" i="4"/>
  <c r="L41" i="4"/>
  <c r="L40" i="4"/>
  <c r="L38" i="4"/>
  <c r="L37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7" i="4"/>
  <c r="L16" i="4"/>
  <c r="L11" i="4"/>
  <c r="L5" i="4"/>
  <c r="J36" i="4"/>
  <c r="K36" i="4" s="1"/>
  <c r="F187" i="4"/>
  <c r="E35" i="5"/>
  <c r="E34" i="5"/>
  <c r="E33" i="5"/>
  <c r="E32" i="5"/>
  <c r="E17" i="5"/>
  <c r="E16" i="5"/>
  <c r="E15" i="5"/>
  <c r="E14" i="5"/>
  <c r="E12" i="5"/>
  <c r="E11" i="5"/>
  <c r="E10" i="5"/>
  <c r="E9" i="5"/>
  <c r="E8" i="5"/>
  <c r="E7" i="5"/>
  <c r="E6" i="5"/>
  <c r="A5" i="10" s="1"/>
  <c r="E5" i="5"/>
  <c r="A4" i="10" s="1"/>
  <c r="E3" i="5"/>
  <c r="A2" i="10" s="1"/>
  <c r="F6" i="4"/>
  <c r="F188" i="4"/>
  <c r="F189" i="4"/>
  <c r="F190" i="4"/>
  <c r="F191" i="4"/>
  <c r="J193" i="4"/>
  <c r="K193" i="4" s="1"/>
  <c r="F193" i="4"/>
  <c r="J192" i="4"/>
  <c r="K192" i="4" s="1"/>
  <c r="F192" i="4"/>
  <c r="J191" i="4"/>
  <c r="K191" i="4" s="1"/>
  <c r="J190" i="4"/>
  <c r="K190" i="4" s="1"/>
  <c r="J189" i="4"/>
  <c r="K189" i="4" s="1"/>
  <c r="J188" i="4"/>
  <c r="K188" i="4" s="1"/>
  <c r="J187" i="4"/>
  <c r="K187" i="4" s="1"/>
  <c r="J186" i="4"/>
  <c r="K186" i="4" s="1"/>
  <c r="F186" i="4"/>
  <c r="K185" i="4"/>
  <c r="J185" i="4"/>
  <c r="F185" i="4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K175" i="4"/>
  <c r="J175" i="4"/>
  <c r="F175" i="4"/>
  <c r="K174" i="4"/>
  <c r="J174" i="4"/>
  <c r="F174" i="4"/>
  <c r="K173" i="4"/>
  <c r="J173" i="4"/>
  <c r="F173" i="4"/>
  <c r="K172" i="4"/>
  <c r="J172" i="4"/>
  <c r="F172" i="4"/>
  <c r="J171" i="4"/>
  <c r="L171" i="4" s="1"/>
  <c r="K163" i="4"/>
  <c r="J163" i="4"/>
  <c r="F163" i="4"/>
  <c r="K162" i="4"/>
  <c r="J162" i="4"/>
  <c r="F162" i="4"/>
  <c r="K161" i="4"/>
  <c r="J161" i="4"/>
  <c r="F161" i="4"/>
  <c r="K160" i="4"/>
  <c r="J160" i="4"/>
  <c r="F160" i="4"/>
  <c r="K159" i="4"/>
  <c r="J159" i="4"/>
  <c r="F159" i="4"/>
  <c r="K158" i="4"/>
  <c r="J158" i="4"/>
  <c r="F158" i="4"/>
  <c r="K144" i="4"/>
  <c r="J144" i="4"/>
  <c r="F144" i="4"/>
  <c r="K143" i="4"/>
  <c r="J143" i="4"/>
  <c r="F143" i="4"/>
  <c r="K142" i="4"/>
  <c r="J142" i="4"/>
  <c r="F142" i="4"/>
  <c r="K141" i="4"/>
  <c r="J141" i="4"/>
  <c r="F141" i="4"/>
  <c r="K140" i="4"/>
  <c r="J140" i="4"/>
  <c r="F140" i="4"/>
  <c r="K139" i="4"/>
  <c r="J139" i="4"/>
  <c r="F139" i="4"/>
  <c r="K138" i="4"/>
  <c r="J138" i="4"/>
  <c r="F138" i="4"/>
  <c r="K137" i="4"/>
  <c r="J137" i="4"/>
  <c r="F137" i="4"/>
  <c r="K136" i="4"/>
  <c r="J136" i="4"/>
  <c r="F136" i="4"/>
  <c r="K135" i="4"/>
  <c r="J135" i="4"/>
  <c r="F135" i="4"/>
  <c r="J134" i="4"/>
  <c r="L134" i="4" s="1"/>
  <c r="F134" i="4"/>
  <c r="K133" i="4"/>
  <c r="J133" i="4"/>
  <c r="F133" i="4"/>
  <c r="J132" i="4"/>
  <c r="K132" i="4" s="1"/>
  <c r="F132" i="4"/>
  <c r="J131" i="4"/>
  <c r="L131" i="4" s="1"/>
  <c r="F131" i="4"/>
  <c r="K130" i="4"/>
  <c r="J130" i="4"/>
  <c r="F130" i="4"/>
  <c r="J129" i="4"/>
  <c r="L129" i="4" s="1"/>
  <c r="F129" i="4"/>
  <c r="J128" i="4"/>
  <c r="L128" i="4" s="1"/>
  <c r="F128" i="4"/>
  <c r="K116" i="4"/>
  <c r="J116" i="4"/>
  <c r="F116" i="4"/>
  <c r="K115" i="4"/>
  <c r="J115" i="4"/>
  <c r="F115" i="4"/>
  <c r="K114" i="4"/>
  <c r="J114" i="4"/>
  <c r="F114" i="4"/>
  <c r="J113" i="4"/>
  <c r="L113" i="4" s="1"/>
  <c r="K112" i="4"/>
  <c r="J112" i="4"/>
  <c r="J111" i="4"/>
  <c r="L111" i="4" s="1"/>
  <c r="F111" i="4"/>
  <c r="J110" i="4"/>
  <c r="K110" i="4" s="1"/>
  <c r="F110" i="4"/>
  <c r="J109" i="4"/>
  <c r="K109" i="4" s="1"/>
  <c r="F109" i="4"/>
  <c r="K108" i="4"/>
  <c r="J108" i="4"/>
  <c r="F108" i="4"/>
  <c r="J107" i="4"/>
  <c r="L107" i="4" s="1"/>
  <c r="F107" i="4"/>
  <c r="J106" i="4"/>
  <c r="K106" i="4" s="1"/>
  <c r="F106" i="4"/>
  <c r="K105" i="4"/>
  <c r="J105" i="4"/>
  <c r="F105" i="4"/>
  <c r="J104" i="4"/>
  <c r="K104" i="4" s="1"/>
  <c r="F104" i="4"/>
  <c r="J103" i="4"/>
  <c r="K103" i="4" s="1"/>
  <c r="F103" i="4"/>
  <c r="K102" i="4"/>
  <c r="J102" i="4"/>
  <c r="L102" i="4" s="1"/>
  <c r="F102" i="4"/>
  <c r="K101" i="4"/>
  <c r="J101" i="4"/>
  <c r="F101" i="4"/>
  <c r="J100" i="4"/>
  <c r="L100" i="4" s="1"/>
  <c r="F100" i="4"/>
  <c r="J99" i="4"/>
  <c r="K99" i="4" s="1"/>
  <c r="F99" i="4"/>
  <c r="K86" i="4"/>
  <c r="J86" i="4"/>
  <c r="F86" i="4"/>
  <c r="J85" i="4"/>
  <c r="K85" i="4" s="1"/>
  <c r="F85" i="4"/>
  <c r="K84" i="4"/>
  <c r="J84" i="4"/>
  <c r="F84" i="4"/>
  <c r="J83" i="4"/>
  <c r="L83" i="4" s="1"/>
  <c r="F83" i="4"/>
  <c r="K82" i="4"/>
  <c r="J82" i="4"/>
  <c r="F82" i="4"/>
  <c r="J81" i="4"/>
  <c r="L81" i="4" s="1"/>
  <c r="F81" i="4"/>
  <c r="K80" i="4"/>
  <c r="J80" i="4"/>
  <c r="F80" i="4"/>
  <c r="F79" i="4"/>
  <c r="F78" i="4"/>
  <c r="K64" i="4"/>
  <c r="J64" i="4"/>
  <c r="F64" i="4"/>
  <c r="K63" i="4"/>
  <c r="J63" i="4"/>
  <c r="F63" i="4"/>
  <c r="K62" i="4"/>
  <c r="J62" i="4"/>
  <c r="F62" i="4"/>
  <c r="K61" i="4"/>
  <c r="J61" i="4"/>
  <c r="F61" i="4"/>
  <c r="K60" i="4"/>
  <c r="J60" i="4"/>
  <c r="F60" i="4"/>
  <c r="K59" i="4"/>
  <c r="J59" i="4"/>
  <c r="F59" i="4"/>
  <c r="K58" i="4"/>
  <c r="J58" i="4"/>
  <c r="F58" i="4"/>
  <c r="K57" i="4"/>
  <c r="J57" i="4"/>
  <c r="F57" i="4"/>
  <c r="K56" i="4"/>
  <c r="J56" i="4"/>
  <c r="F56" i="4"/>
  <c r="K55" i="4"/>
  <c r="J55" i="4"/>
  <c r="F55" i="4"/>
  <c r="K54" i="4"/>
  <c r="J54" i="4"/>
  <c r="F54" i="4"/>
  <c r="K53" i="4"/>
  <c r="J53" i="4"/>
  <c r="F53" i="4"/>
  <c r="K52" i="4"/>
  <c r="J52" i="4"/>
  <c r="F52" i="4"/>
  <c r="K51" i="4"/>
  <c r="J51" i="4"/>
  <c r="F51" i="4"/>
  <c r="J50" i="4"/>
  <c r="K50" i="4" s="1"/>
  <c r="F50" i="4"/>
  <c r="K49" i="4"/>
  <c r="J49" i="4"/>
  <c r="F49" i="4"/>
  <c r="K48" i="4"/>
  <c r="J48" i="4"/>
  <c r="F48" i="4"/>
  <c r="J47" i="4"/>
  <c r="K47" i="4" s="1"/>
  <c r="F47" i="4"/>
  <c r="K46" i="4"/>
  <c r="J46" i="4"/>
  <c r="F46" i="4"/>
  <c r="K45" i="4"/>
  <c r="J45" i="4"/>
  <c r="F45" i="4"/>
  <c r="J44" i="4"/>
  <c r="L44" i="4" s="1"/>
  <c r="F44" i="4"/>
  <c r="F43" i="4"/>
  <c r="F42" i="4"/>
  <c r="F41" i="4"/>
  <c r="F40" i="4"/>
  <c r="L39" i="4"/>
  <c r="F39" i="4"/>
  <c r="F38" i="4"/>
  <c r="K19" i="4"/>
  <c r="J19" i="4"/>
  <c r="F19" i="4"/>
  <c r="J18" i="4"/>
  <c r="L18" i="4" s="1"/>
  <c r="F18" i="4"/>
  <c r="K17" i="4"/>
  <c r="J17" i="4"/>
  <c r="F17" i="4"/>
  <c r="K16" i="4"/>
  <c r="J16" i="4"/>
  <c r="F16" i="4"/>
  <c r="J15" i="4"/>
  <c r="L15" i="4" s="1"/>
  <c r="F15" i="4"/>
  <c r="J14" i="4"/>
  <c r="L14" i="4" s="1"/>
  <c r="F14" i="4"/>
  <c r="J13" i="4"/>
  <c r="L13" i="4" s="1"/>
  <c r="F13" i="4"/>
  <c r="K25" i="4"/>
  <c r="J25" i="4"/>
  <c r="F25" i="4"/>
  <c r="K24" i="4"/>
  <c r="J24" i="4"/>
  <c r="F24" i="4"/>
  <c r="K23" i="4"/>
  <c r="J23" i="4"/>
  <c r="F23" i="4"/>
  <c r="K22" i="4"/>
  <c r="J22" i="4"/>
  <c r="F22" i="4"/>
  <c r="K21" i="4"/>
  <c r="J21" i="4"/>
  <c r="F21" i="4"/>
  <c r="K20" i="4"/>
  <c r="J20" i="4"/>
  <c r="F20" i="4"/>
  <c r="J12" i="4"/>
  <c r="L12" i="4" s="1"/>
  <c r="F12" i="4"/>
  <c r="K11" i="4"/>
  <c r="J11" i="4"/>
  <c r="F11" i="4"/>
  <c r="E4" i="5"/>
  <c r="A3" i="10" s="1"/>
  <c r="K113" i="4" l="1"/>
  <c r="L74" i="4"/>
  <c r="K111" i="4"/>
  <c r="K128" i="4"/>
  <c r="K134" i="4"/>
  <c r="K131" i="4"/>
  <c r="K129" i="4"/>
  <c r="K107" i="4"/>
  <c r="L110" i="4"/>
  <c r="L109" i="4"/>
  <c r="L106" i="4"/>
  <c r="L99" i="4"/>
  <c r="L103" i="4"/>
  <c r="L104" i="4"/>
  <c r="K100" i="4"/>
  <c r="L85" i="4"/>
  <c r="L188" i="4"/>
  <c r="K68" i="4"/>
  <c r="L78" i="4"/>
  <c r="L189" i="4"/>
  <c r="L79" i="4"/>
  <c r="L192" i="4"/>
  <c r="L191" i="4"/>
  <c r="K83" i="4"/>
  <c r="K44" i="4"/>
  <c r="L47" i="4"/>
  <c r="L186" i="4"/>
  <c r="L190" i="4"/>
  <c r="K81" i="4"/>
  <c r="K72" i="4"/>
  <c r="K70" i="4"/>
  <c r="L50" i="4"/>
  <c r="L36" i="4"/>
  <c r="K14" i="4"/>
  <c r="K18" i="4"/>
  <c r="K15" i="4"/>
  <c r="K13" i="4"/>
  <c r="K12" i="4"/>
  <c r="K171" i="4"/>
  <c r="T12" i="4"/>
  <c r="T5" i="4"/>
  <c r="T6" i="4"/>
  <c r="T7" i="4"/>
  <c r="T8" i="4"/>
  <c r="T9" i="4"/>
  <c r="L132" i="4"/>
  <c r="L187" i="4"/>
  <c r="L193" i="4"/>
  <c r="F9" i="4"/>
  <c r="K184" i="4" l="1"/>
  <c r="J184" i="4"/>
  <c r="K183" i="4"/>
  <c r="J183" i="4"/>
  <c r="K182" i="4"/>
  <c r="J182" i="4"/>
  <c r="K181" i="4"/>
  <c r="J181" i="4"/>
  <c r="K180" i="4"/>
  <c r="J180" i="4"/>
  <c r="K179" i="4"/>
  <c r="J179" i="4"/>
  <c r="K178" i="4"/>
  <c r="J178" i="4"/>
  <c r="K177" i="4"/>
  <c r="J177" i="4"/>
  <c r="K176" i="4"/>
  <c r="J176" i="4"/>
  <c r="K170" i="4"/>
  <c r="J170" i="4"/>
  <c r="K169" i="4"/>
  <c r="J169" i="4"/>
  <c r="K168" i="4"/>
  <c r="J168" i="4"/>
  <c r="K167" i="4"/>
  <c r="J167" i="4"/>
  <c r="K166" i="4"/>
  <c r="J166" i="4"/>
  <c r="K165" i="4"/>
  <c r="J165" i="4"/>
  <c r="K164" i="4"/>
  <c r="J164" i="4"/>
  <c r="K157" i="4"/>
  <c r="J157" i="4"/>
  <c r="J156" i="4"/>
  <c r="L156" i="4" s="1"/>
  <c r="K155" i="4"/>
  <c r="J155" i="4"/>
  <c r="K154" i="4"/>
  <c r="J154" i="4"/>
  <c r="K153" i="4"/>
  <c r="J153" i="4"/>
  <c r="K152" i="4"/>
  <c r="J152" i="4"/>
  <c r="K151" i="4"/>
  <c r="J151" i="4"/>
  <c r="K150" i="4"/>
  <c r="J150" i="4"/>
  <c r="K149" i="4"/>
  <c r="J149" i="4"/>
  <c r="K148" i="4"/>
  <c r="J148" i="4"/>
  <c r="K147" i="4"/>
  <c r="J147" i="4"/>
  <c r="K146" i="4"/>
  <c r="J146" i="4"/>
  <c r="K145" i="4"/>
  <c r="J145" i="4"/>
  <c r="J127" i="4"/>
  <c r="L127" i="4" s="1"/>
  <c r="J126" i="4"/>
  <c r="L126" i="4" s="1"/>
  <c r="K125" i="4"/>
  <c r="J125" i="4"/>
  <c r="K124" i="4"/>
  <c r="J124" i="4"/>
  <c r="K123" i="4"/>
  <c r="J123" i="4"/>
  <c r="K122" i="4"/>
  <c r="J122" i="4"/>
  <c r="K121" i="4"/>
  <c r="J121" i="4"/>
  <c r="K120" i="4"/>
  <c r="J120" i="4"/>
  <c r="K119" i="4"/>
  <c r="J119" i="4"/>
  <c r="K118" i="4"/>
  <c r="J118" i="4"/>
  <c r="K117" i="4"/>
  <c r="J117" i="4"/>
  <c r="K98" i="4"/>
  <c r="J98" i="4"/>
  <c r="L98" i="4" s="1"/>
  <c r="J97" i="4"/>
  <c r="L97" i="4" s="1"/>
  <c r="J96" i="4"/>
  <c r="L96" i="4" s="1"/>
  <c r="K95" i="4"/>
  <c r="J95" i="4"/>
  <c r="K94" i="4"/>
  <c r="J94" i="4"/>
  <c r="K93" i="4"/>
  <c r="J93" i="4"/>
  <c r="K92" i="4"/>
  <c r="J92" i="4"/>
  <c r="K91" i="4"/>
  <c r="J91" i="4"/>
  <c r="K90" i="4"/>
  <c r="J90" i="4"/>
  <c r="K89" i="4"/>
  <c r="J89" i="4"/>
  <c r="K88" i="4"/>
  <c r="J88" i="4"/>
  <c r="K87" i="4"/>
  <c r="J87" i="4"/>
  <c r="J67" i="4"/>
  <c r="L67" i="4" s="1"/>
  <c r="J66" i="4"/>
  <c r="L66" i="4" s="1"/>
  <c r="J65" i="4"/>
  <c r="L65" i="4" s="1"/>
  <c r="J35" i="4"/>
  <c r="L35" i="4" s="1"/>
  <c r="K34" i="4"/>
  <c r="J34" i="4"/>
  <c r="K33" i="4"/>
  <c r="J33" i="4"/>
  <c r="K32" i="4"/>
  <c r="J32" i="4"/>
  <c r="K31" i="4"/>
  <c r="J31" i="4"/>
  <c r="K30" i="4"/>
  <c r="J30" i="4"/>
  <c r="K29" i="4"/>
  <c r="J29" i="4"/>
  <c r="K28" i="4"/>
  <c r="J28" i="4"/>
  <c r="K27" i="4"/>
  <c r="J27" i="4"/>
  <c r="K26" i="4"/>
  <c r="J26" i="4"/>
  <c r="J10" i="4"/>
  <c r="L10" i="4" s="1"/>
  <c r="J9" i="4"/>
  <c r="L9" i="4" s="1"/>
  <c r="J8" i="4"/>
  <c r="J7" i="4"/>
  <c r="L7" i="4" s="1"/>
  <c r="J6" i="4"/>
  <c r="L6" i="4" s="1"/>
  <c r="K5" i="4"/>
  <c r="J5" i="4"/>
  <c r="F117" i="4"/>
  <c r="F92" i="4"/>
  <c r="K7" i="4" l="1"/>
  <c r="K127" i="4"/>
  <c r="K126" i="4"/>
  <c r="K97" i="4"/>
  <c r="K96" i="4"/>
  <c r="K67" i="4"/>
  <c r="K66" i="4"/>
  <c r="K65" i="4"/>
  <c r="K35" i="4"/>
  <c r="K10" i="4"/>
  <c r="K2" i="4" s="1"/>
  <c r="K9" i="4"/>
  <c r="K8" i="4"/>
  <c r="L8" i="4"/>
  <c r="K6" i="4"/>
  <c r="K156" i="4"/>
  <c r="D2" i="4" l="1"/>
  <c r="F2" i="4"/>
  <c r="F150" i="4"/>
  <c r="F126" i="4"/>
  <c r="F93" i="4"/>
  <c r="F76" i="4"/>
  <c r="F8" i="4" l="1"/>
  <c r="F36" i="4"/>
  <c r="F95" i="4" l="1"/>
  <c r="F69" i="4"/>
  <c r="F66" i="4"/>
  <c r="F65" i="4"/>
  <c r="F5" i="4" l="1"/>
  <c r="F96" i="4"/>
  <c r="F88" i="4"/>
  <c r="F87" i="4"/>
  <c r="F77" i="4"/>
  <c r="B2" i="3" l="1" a="1"/>
  <c r="B2" i="3" s="1"/>
  <c r="F97" i="4" l="1"/>
  <c r="F67" i="4" l="1"/>
  <c r="F37" i="4"/>
  <c r="F184" i="4"/>
  <c r="F183" i="4"/>
  <c r="F182" i="4"/>
  <c r="F181" i="4"/>
  <c r="F180" i="4"/>
  <c r="F179" i="4"/>
  <c r="F178" i="4"/>
  <c r="F177" i="4"/>
  <c r="F176" i="4"/>
  <c r="F170" i="4"/>
  <c r="F169" i="4"/>
  <c r="F168" i="4"/>
  <c r="F167" i="4"/>
  <c r="F166" i="4"/>
  <c r="F165" i="4"/>
  <c r="F164" i="4"/>
  <c r="F157" i="4"/>
  <c r="F155" i="4"/>
  <c r="F154" i="4"/>
  <c r="F149" i="4"/>
  <c r="F148" i="4"/>
  <c r="F147" i="4"/>
  <c r="F146" i="4"/>
  <c r="F145" i="4"/>
  <c r="F127" i="4"/>
  <c r="F125" i="4"/>
  <c r="F124" i="4"/>
  <c r="F123" i="4"/>
  <c r="F119" i="4"/>
  <c r="F118" i="4"/>
  <c r="F98" i="4"/>
  <c r="F91" i="4"/>
  <c r="F90" i="4"/>
  <c r="F89" i="4"/>
  <c r="F68" i="4"/>
  <c r="F35" i="4"/>
  <c r="F34" i="4"/>
  <c r="F29" i="4"/>
  <c r="F28" i="4"/>
  <c r="F27" i="4"/>
  <c r="F26" i="4"/>
  <c r="F7" i="4"/>
  <c r="D1" i="4" l="1"/>
  <c r="A1" i="4" s="1"/>
  <c r="F1" i="4"/>
  <c r="B3" i="3" l="1"/>
  <c r="B4" i="3" l="1"/>
  <c r="H1" i="4" l="1"/>
  <c r="B5" i="3"/>
  <c r="C5" i="4" l="1"/>
  <c r="C155" i="4" l="1"/>
  <c r="C170" i="4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95" i="4"/>
  <c r="C125" i="4"/>
  <c r="C65" i="4"/>
  <c r="C6" i="4"/>
  <c r="C7" i="4" s="1"/>
  <c r="C8" i="4" s="1"/>
  <c r="C9" i="4" s="1"/>
  <c r="C10" i="4" s="1"/>
  <c r="C35" i="4"/>
  <c r="C11" i="4" l="1"/>
  <c r="C12" i="4" s="1"/>
  <c r="C36" i="4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126" i="4"/>
  <c r="C127" i="4" s="1"/>
  <c r="C156" i="4"/>
  <c r="C157" i="4" s="1"/>
  <c r="C66" i="4"/>
  <c r="C187" i="4" l="1"/>
  <c r="C193" i="4" s="1"/>
  <c r="C186" i="4"/>
  <c r="C192" i="4" s="1"/>
  <c r="C158" i="4"/>
  <c r="C159" i="4" s="1"/>
  <c r="C160" i="4" s="1"/>
  <c r="C161" i="4" s="1"/>
  <c r="C162" i="4" s="1"/>
  <c r="C163" i="4" s="1"/>
  <c r="C164" i="4" s="1"/>
  <c r="C165" i="4" s="1"/>
  <c r="C128" i="4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3" i="4"/>
  <c r="C14" i="4" s="1"/>
  <c r="C15" i="4" s="1"/>
  <c r="C16" i="4" s="1"/>
  <c r="C17" i="4" s="1"/>
  <c r="C18" i="4" s="1"/>
  <c r="C19" i="4" s="1"/>
  <c r="C20" i="4" s="1"/>
  <c r="C67" i="4"/>
  <c r="C68" i="4" s="1"/>
  <c r="C69" i="4" s="1"/>
  <c r="C21" i="4" l="1"/>
  <c r="C22" i="4" s="1"/>
  <c r="C23" i="4" s="1"/>
  <c r="C24" i="4" s="1"/>
  <c r="C25" i="4" s="1"/>
  <c r="C26" i="4" s="1"/>
  <c r="C27" i="4" s="1"/>
  <c r="C185" i="4"/>
  <c r="C191" i="4" s="1"/>
  <c r="C188" i="4"/>
  <c r="C166" i="4"/>
  <c r="C70" i="4"/>
  <c r="C71" i="4" s="1"/>
  <c r="C72" i="4" s="1"/>
  <c r="C73" i="4" s="1"/>
  <c r="C74" i="4" s="1"/>
  <c r="C75" i="4" s="1"/>
  <c r="C76" i="4" s="1"/>
  <c r="C77" i="4" s="1"/>
  <c r="C96" i="4"/>
  <c r="C97" i="4" s="1"/>
  <c r="C98" i="4" s="1"/>
  <c r="C28" i="4" l="1"/>
  <c r="C30" i="4" s="1"/>
  <c r="C32" i="4" s="1"/>
  <c r="C34" i="4" s="1"/>
  <c r="C29" i="4"/>
  <c r="C31" i="4" s="1"/>
  <c r="C33" i="4" s="1"/>
  <c r="C189" i="4"/>
  <c r="C167" i="4"/>
  <c r="C99" i="4"/>
  <c r="C100" i="4" s="1"/>
  <c r="C101" i="4" s="1"/>
  <c r="C102" i="4" s="1"/>
  <c r="C103" i="4" s="1"/>
  <c r="C104" i="4" s="1"/>
  <c r="C105" i="4" s="1"/>
  <c r="C106" i="4" s="1"/>
  <c r="C78" i="4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184" i="4" l="1"/>
  <c r="C190" i="4" s="1"/>
  <c r="C168" i="4"/>
  <c r="C107" i="4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90" i="4"/>
  <c r="C169" i="4" l="1"/>
  <c r="C91" i="4"/>
  <c r="C92" i="4" l="1"/>
  <c r="C93" i="4" l="1"/>
  <c r="C94" i="4" l="1"/>
  <c r="A125" i="4" s="1"/>
  <c r="A170" i="4" l="1"/>
  <c r="A185" i="4"/>
  <c r="A65" i="4"/>
  <c r="A155" i="4"/>
  <c r="A35" i="4"/>
  <c r="A5" i="4"/>
  <c r="A95" i="4"/>
  <c r="A97" i="4" l="1"/>
  <c r="A157" i="4"/>
  <c r="A7" i="4"/>
  <c r="A127" i="4"/>
  <c r="I1" i="4"/>
  <c r="A37" i="4"/>
  <c r="A67" i="4"/>
  <c r="A17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<sst xmlns="http://schemas.openxmlformats.org/spreadsheetml/2006/main" count="308" uniqueCount="175">
  <si>
    <t>file name:</t>
  </si>
  <si>
    <t>extracted start date:</t>
  </si>
  <si>
    <t>extracted start date string:</t>
  </si>
  <si>
    <t>Start date</t>
  </si>
  <si>
    <t>Start</t>
  </si>
  <si>
    <t>End</t>
  </si>
  <si>
    <t>Description</t>
  </si>
  <si>
    <t>Data Validation</t>
  </si>
  <si>
    <t>Lingaro</t>
  </si>
  <si>
    <t>Other</t>
  </si>
  <si>
    <t>Date</t>
  </si>
  <si>
    <t>Duration, hours</t>
  </si>
  <si>
    <t>Lingaro Only</t>
  </si>
  <si>
    <t>ID</t>
  </si>
  <si>
    <t>Group</t>
  </si>
  <si>
    <t>Item</t>
  </si>
  <si>
    <t>"xlsx" location:</t>
  </si>
  <si>
    <t>Column Labels</t>
  </si>
  <si>
    <t>Grand Total</t>
  </si>
  <si>
    <t>Row Labels</t>
  </si>
  <si>
    <t>Sum of Duration, hours</t>
  </si>
  <si>
    <t>Monday</t>
  </si>
  <si>
    <t>Tuesday</t>
  </si>
  <si>
    <t>Wednesday</t>
  </si>
  <si>
    <t>Thursday</t>
  </si>
  <si>
    <t>Friday</t>
  </si>
  <si>
    <t>Day</t>
  </si>
  <si>
    <t>Billable:</t>
  </si>
  <si>
    <t>Hours:</t>
  </si>
  <si>
    <t>Billable ratio:</t>
  </si>
  <si>
    <t>Saturday</t>
  </si>
  <si>
    <t>Sunday</t>
  </si>
  <si>
    <t>Task Short Name</t>
  </si>
  <si>
    <t>e.g.: 283703 - 5:55</t>
  </si>
  <si>
    <t>Problem</t>
  </si>
  <si>
    <t>Potential fix</t>
  </si>
  <si>
    <t>Formulas &gt; Name Manager - adjust the referenced value from H11.</t>
  </si>
  <si>
    <t>Timesheet tab Task Short Name (column J) dropdown not populated correctly.</t>
  </si>
  <si>
    <t>Week start</t>
  </si>
  <si>
    <t>Refresh pivot tables in these three tabs:</t>
  </si>
  <si>
    <t>SULU PG output</t>
  </si>
  <si>
    <t>SULU Lingaro output</t>
  </si>
  <si>
    <t>ADO output</t>
  </si>
  <si>
    <t>Get new effort tracking tickets for ongoing tasks.</t>
  </si>
  <si>
    <t>Put new effort tracking tickets in pg_tasks tab.</t>
  </si>
  <si>
    <t>Reporting</t>
  </si>
  <si>
    <t>Check all times in timesheet tab are correct.</t>
  </si>
  <si>
    <t>Detail</t>
  </si>
  <si>
    <t>Clear contents in the tab "timesheet" - not the formulae!</t>
  </si>
  <si>
    <t>Dates not populating</t>
  </si>
  <si>
    <t>Check name in config!B2, Data &gt; Refresh All</t>
  </si>
  <si>
    <t/>
  </si>
  <si>
    <t>[30.05.2022 12:23] Weronika Frelich</t>
  </si>
  <si>
    <t>main code LIN_SCA_WRH_DEC_AUT_Development</t>
  </si>
  <si>
    <t>LIN_SCA_WRH_DEC_AUT_FLEX</t>
  </si>
  <si>
    <t>LIN_SCA_WRH_DEC_AUT_Meeting</t>
  </si>
  <si>
    <t>LIN_SCA_WRH_DEC_AUT_Planning</t>
  </si>
  <si>
    <t>planning is for ceremonies, and "meeting" is for non-ceremony meetings that are not linked to a particular development task?</t>
  </si>
  <si>
    <t>LIN_SCA_WRH_RPA_Delivery_Team_Meetings</t>
  </si>
  <si>
    <t>COMPANY</t>
  </si>
  <si>
    <t>other</t>
  </si>
  <si>
    <t>l1</t>
  </si>
  <si>
    <t>SULU Task Group</t>
  </si>
  <si>
    <t>Autopilot / DAP</t>
  </si>
  <si>
    <t>Track remaining time at task level</t>
  </si>
  <si>
    <t>DAP:</t>
  </si>
  <si>
    <t>Autopilot:</t>
  </si>
  <si>
    <t>Training:</t>
  </si>
  <si>
    <t>L3_Incident_Management</t>
  </si>
  <si>
    <t>P&amp;G MOSS Warehousing Administrative work</t>
  </si>
  <si>
    <t>1:1 with LM</t>
  </si>
  <si>
    <t>Company wide meetings</t>
  </si>
  <si>
    <t>Competency meeting</t>
  </si>
  <si>
    <t>Compliance trainings</t>
  </si>
  <si>
    <t>Employees profile updates (CVs)</t>
  </si>
  <si>
    <t>General team meetings</t>
  </si>
  <si>
    <t>Onboarding (including buddy work)</t>
  </si>
  <si>
    <t>Other administrative activities</t>
  </si>
  <si>
    <t>P&amp;G MOSS Warehousing Development</t>
  </si>
  <si>
    <t>Asset development and maintenance</t>
  </si>
  <si>
    <t>Competency development</t>
  </si>
  <si>
    <t>Learning &amp; Development - Participation</t>
  </si>
  <si>
    <t>Learning &amp; Development - Preparation</t>
  </si>
  <si>
    <t>New technology, partnership and other research work</t>
  </si>
  <si>
    <t>Standards development</t>
  </si>
  <si>
    <t>Zeroes</t>
  </si>
  <si>
    <t>P&amp;G MOSS Warehousing Administrative work || 1:1 with LM</t>
  </si>
  <si>
    <t>.</t>
  </si>
  <si>
    <t>WrH Support FY 23/24</t>
  </si>
  <si>
    <t>Cloud Clinical - dev</t>
  </si>
  <si>
    <r>
      <t>P&amp;G </t>
    </r>
    <r>
      <rPr>
        <sz val="11"/>
        <color rgb="FF000000"/>
        <rFont val="Calibri"/>
        <family val="2"/>
        <charset val="238"/>
        <scheme val="minor"/>
      </rPr>
      <t>DAP FY2324</t>
    </r>
  </si>
  <si>
    <r>
      <t>PG Beauty </t>
    </r>
    <r>
      <rPr>
        <sz val="11"/>
        <color rgb="FF000000"/>
        <rFont val="Calibri"/>
        <family val="2"/>
        <charset val="238"/>
        <scheme val="minor"/>
      </rPr>
      <t>Cloud Clinical (T&amp;M)</t>
    </r>
  </si>
  <si>
    <t>Development Activities</t>
  </si>
  <si>
    <t>Meeting only</t>
  </si>
  <si>
    <t>Sonar Qube</t>
  </si>
  <si>
    <t>Transition to Operations</t>
  </si>
  <si>
    <t>eCarriers for DAP</t>
  </si>
  <si>
    <t>DAP RPA works in FY2324</t>
  </si>
  <si>
    <t>SME for DAP - development</t>
  </si>
  <si>
    <t>CUTSUB activities in DAP</t>
  </si>
  <si>
    <t>Planning activities</t>
  </si>
  <si>
    <t>PM activities</t>
  </si>
  <si>
    <t>General activities</t>
  </si>
  <si>
    <t>Knowledge transfer</t>
  </si>
  <si>
    <t>WrH Support FY 23/24 || L3_Incident_Management</t>
  </si>
  <si>
    <t>PG Beauty Cloud Clinical (T&amp;M) || Cloud Clinical - dev</t>
  </si>
  <si>
    <t>P&amp;G DAP FY2324 || Knowledge transfer</t>
  </si>
  <si>
    <t>P&amp;G MOSS Warehousing Development || Asset development and maintenance</t>
  </si>
  <si>
    <t>PG Beauty Cloud Clinical (T&amp;M)</t>
  </si>
  <si>
    <t>P&amp;G DAP FY2324</t>
  </si>
  <si>
    <t>P&amp;G MOSS Warehousing Business Generation</t>
  </si>
  <si>
    <t>Building relations with customer</t>
  </si>
  <si>
    <t>Marketing activities</t>
  </si>
  <si>
    <t>Opportunities generation</t>
  </si>
  <si>
    <t>Work on opportunities</t>
  </si>
  <si>
    <t>Unbilled</t>
  </si>
  <si>
    <t>P&amp;G MOSS Warehousing Business Generation || Work on opportunities</t>
  </si>
  <si>
    <t>SULU Task</t>
  </si>
  <si>
    <t>Long Break</t>
  </si>
  <si>
    <t>Redistributed</t>
  </si>
  <si>
    <t>Planning</t>
  </si>
  <si>
    <t>Timesheets</t>
  </si>
  <si>
    <t>Comms</t>
  </si>
  <si>
    <t>Unbilled || Long Break</t>
  </si>
  <si>
    <t>Redistributed || Planning</t>
  </si>
  <si>
    <t>P&amp;G ATOM</t>
  </si>
  <si>
    <t>Meeting</t>
  </si>
  <si>
    <t>Development</t>
  </si>
  <si>
    <t>Autopilot Project FY2324</t>
  </si>
  <si>
    <t>Knowledge Transfer</t>
  </si>
  <si>
    <t>planning</t>
  </si>
  <si>
    <t>RK 1:1</t>
  </si>
  <si>
    <t>3.10 pandas deprecations</t>
  </si>
  <si>
    <t>P&amp;G DAP FY2324 || SME for DAP - development</t>
  </si>
  <si>
    <t>code + release docs</t>
  </si>
  <si>
    <t>P&amp;G DAP FY2324 || Meeting only</t>
  </si>
  <si>
    <t>daily</t>
  </si>
  <si>
    <t>P&amp;G DAP FY2324 || DAP RPA works in FY2324</t>
  </si>
  <si>
    <t>k8s discussion</t>
  </si>
  <si>
    <t>QA BRMC</t>
  </si>
  <si>
    <t>KT prep</t>
  </si>
  <si>
    <t>KT delivery</t>
  </si>
  <si>
    <t>QA BRMC eCarriers</t>
  </si>
  <si>
    <t>PCD sync call</t>
  </si>
  <si>
    <t>RPA sync</t>
  </si>
  <si>
    <t>AT / SK 1:1</t>
  </si>
  <si>
    <t>integration / prime investigation</t>
  </si>
  <si>
    <t>resend dev message</t>
  </si>
  <si>
    <t>data transformation</t>
  </si>
  <si>
    <t>sync</t>
  </si>
  <si>
    <t>P&amp;G ATOM || Meeting</t>
  </si>
  <si>
    <t>NA CutSub call</t>
  </si>
  <si>
    <t>SCA Warehousing &amp; RPA CT Weekly Meeting.</t>
  </si>
  <si>
    <t>P&amp;G MOSS Warehousing Administrative work || General team meetings</t>
  </si>
  <si>
    <t>DAP restructure draft</t>
  </si>
  <si>
    <t>RC call</t>
  </si>
  <si>
    <t>PCD deprecations</t>
  </si>
  <si>
    <t>2.6 includes connection closing</t>
  </si>
  <si>
    <t>AP issue</t>
  </si>
  <si>
    <t>Shai re AP issue</t>
  </si>
  <si>
    <t>internal sync</t>
  </si>
  <si>
    <t>PCD reconfig</t>
  </si>
  <si>
    <t>demo + planning</t>
  </si>
  <si>
    <t>AP issue - mail DM, PC</t>
  </si>
  <si>
    <t>PCD logging change</t>
  </si>
  <si>
    <t>disabling dev PCD sites</t>
  </si>
  <si>
    <t>Purview</t>
  </si>
  <si>
    <t>Atom example</t>
  </si>
  <si>
    <t>P&amp;G ATOM || Development</t>
  </si>
  <si>
    <t>P&amp;G MOSS Warehousing Administrative work || Competency meeting</t>
  </si>
  <si>
    <t>Prime Config Drift</t>
  </si>
  <si>
    <t>P&amp;G DAP FY2324 || Prime Config Drift</t>
  </si>
  <si>
    <t>P&amp;G DAP FY2324 || eCarriers for DAP</t>
  </si>
  <si>
    <t>P&amp;G DAP FY2324 || CUTSUB activities in DAP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</si>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</sst>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[$-409]h:mm\ AM/PM;@"/>
    <numFmt numFmtId="166" formatCode="dd/mm/yyyy;@"/>
    <numFmt numFmtId="167" formatCode="0.0%"/>
  </numFmts>
  <fonts count="14" x14ac:knownFonts="1">
    <font>
      <sz val="11"/>
      <color theme="1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u/>
      <sz val="16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i/>
      <sz val="11"/>
      <color rgb="FFFA7D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u/>
      <sz val="18"/>
      <color theme="1"/>
      <name val="Calibri"/>
      <family val="2"/>
      <charset val="238"/>
      <scheme val="minor"/>
    </font>
    <font>
      <sz val="11"/>
      <color rgb="FF444444"/>
      <name val="Roboto"/>
      <charset val="238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ECECEC"/>
      </bottom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7" fillId="3" borderId="1" applyNumberFormat="0" applyAlignment="0" applyProtection="0"/>
    <xf numFmtId="9" fontId="9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16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2" xfId="0" applyNumberFormat="1" applyBorder="1"/>
    <xf numFmtId="0" fontId="0" fillId="0" borderId="2" xfId="0" applyBorder="1"/>
    <xf numFmtId="14" fontId="0" fillId="0" borderId="2" xfId="0" applyNumberFormat="1" applyBorder="1"/>
    <xf numFmtId="165" fontId="0" fillId="0" borderId="3" xfId="0" applyNumberFormat="1" applyBorder="1"/>
    <xf numFmtId="0" fontId="0" fillId="0" borderId="3" xfId="0" applyBorder="1"/>
    <xf numFmtId="165" fontId="0" fillId="0" borderId="6" xfId="0" applyNumberFormat="1" applyBorder="1"/>
    <xf numFmtId="0" fontId="0" fillId="0" borderId="6" xfId="0" applyBorder="1"/>
    <xf numFmtId="14" fontId="0" fillId="0" borderId="6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 indent="1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2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164" fontId="2" fillId="4" borderId="3" xfId="0" applyNumberFormat="1" applyFont="1" applyFill="1" applyBorder="1"/>
    <xf numFmtId="164" fontId="2" fillId="4" borderId="2" xfId="0" applyNumberFormat="1" applyFont="1" applyFill="1" applyBorder="1"/>
    <xf numFmtId="164" fontId="2" fillId="4" borderId="6" xfId="0" applyNumberFormat="1" applyFont="1" applyFill="1" applyBorder="1"/>
    <xf numFmtId="20" fontId="0" fillId="0" borderId="6" xfId="0" applyNumberFormat="1" applyBorder="1"/>
    <xf numFmtId="0" fontId="0" fillId="0" borderId="0" xfId="0" applyAlignment="1">
      <alignment horizontal="left" indent="2"/>
    </xf>
    <xf numFmtId="2" fontId="0" fillId="0" borderId="14" xfId="0" applyNumberFormat="1" applyBorder="1"/>
    <xf numFmtId="0" fontId="0" fillId="0" borderId="15" xfId="0" applyBorder="1"/>
    <xf numFmtId="0" fontId="0" fillId="0" borderId="16" xfId="0" applyBorder="1"/>
    <xf numFmtId="14" fontId="0" fillId="0" borderId="3" xfId="0" applyNumberFormat="1" applyBorder="1"/>
    <xf numFmtId="0" fontId="0" fillId="0" borderId="18" xfId="0" applyBorder="1"/>
    <xf numFmtId="165" fontId="0" fillId="0" borderId="18" xfId="0" applyNumberFormat="1" applyBorder="1"/>
    <xf numFmtId="0" fontId="0" fillId="0" borderId="19" xfId="0" applyBorder="1"/>
    <xf numFmtId="0" fontId="0" fillId="0" borderId="20" xfId="0" applyBorder="1"/>
    <xf numFmtId="0" fontId="10" fillId="0" borderId="0" xfId="0" applyFont="1"/>
    <xf numFmtId="165" fontId="0" fillId="0" borderId="10" xfId="0" applyNumberFormat="1" applyBorder="1"/>
    <xf numFmtId="165" fontId="0" fillId="0" borderId="22" xfId="0" applyNumberFormat="1" applyBorder="1"/>
    <xf numFmtId="165" fontId="0" fillId="0" borderId="23" xfId="0" applyNumberFormat="1" applyBorder="1"/>
    <xf numFmtId="165" fontId="0" fillId="0" borderId="24" xfId="0" applyNumberFormat="1" applyBorder="1"/>
    <xf numFmtId="165" fontId="0" fillId="0" borderId="21" xfId="0" applyNumberFormat="1" applyBorder="1"/>
    <xf numFmtId="165" fontId="0" fillId="0" borderId="25" xfId="0" applyNumberFormat="1" applyBorder="1"/>
    <xf numFmtId="0" fontId="0" fillId="0" borderId="23" xfId="0" applyBorder="1"/>
    <xf numFmtId="20" fontId="0" fillId="0" borderId="24" xfId="0" applyNumberForma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7" fillId="3" borderId="29" xfId="2" applyBorder="1"/>
    <xf numFmtId="0" fontId="7" fillId="3" borderId="30" xfId="2" applyBorder="1"/>
    <xf numFmtId="0" fontId="7" fillId="3" borderId="31" xfId="2" applyBorder="1"/>
    <xf numFmtId="0" fontId="8" fillId="2" borderId="30" xfId="1" applyFont="1" applyBorder="1" applyAlignment="1">
      <alignment wrapText="1"/>
    </xf>
    <xf numFmtId="0" fontId="7" fillId="3" borderId="32" xfId="2" applyBorder="1"/>
    <xf numFmtId="0" fontId="8" fillId="2" borderId="33" xfId="1" applyFont="1" applyBorder="1" applyAlignment="1">
      <alignment wrapText="1"/>
    </xf>
    <xf numFmtId="164" fontId="2" fillId="4" borderId="18" xfId="0" applyNumberFormat="1" applyFont="1" applyFill="1" applyBorder="1"/>
    <xf numFmtId="0" fontId="0" fillId="0" borderId="34" xfId="0" applyBorder="1"/>
    <xf numFmtId="0" fontId="11" fillId="5" borderId="35" xfId="0" applyFont="1" applyFill="1" applyBorder="1" applyAlignment="1">
      <alignment vertical="top" wrapText="1"/>
    </xf>
    <xf numFmtId="166" fontId="0" fillId="0" borderId="10" xfId="0" applyNumberFormat="1" applyBorder="1"/>
    <xf numFmtId="0" fontId="0" fillId="0" borderId="30" xfId="0" applyBorder="1"/>
    <xf numFmtId="0" fontId="0" fillId="0" borderId="14" xfId="0" applyBorder="1"/>
    <xf numFmtId="0" fontId="0" fillId="0" borderId="36" xfId="0" applyBorder="1"/>
    <xf numFmtId="167" fontId="1" fillId="2" borderId="37" xfId="3" applyNumberFormat="1" applyFont="1" applyFill="1" applyBorder="1"/>
    <xf numFmtId="0" fontId="1" fillId="2" borderId="38" xfId="1" applyBorder="1"/>
    <xf numFmtId="164" fontId="1" fillId="2" borderId="10" xfId="1" applyNumberFormat="1" applyBorder="1"/>
    <xf numFmtId="164" fontId="1" fillId="2" borderId="30" xfId="1" applyNumberFormat="1" applyBorder="1"/>
    <xf numFmtId="9" fontId="0" fillId="0" borderId="0" xfId="3" applyFont="1"/>
    <xf numFmtId="0" fontId="11" fillId="5" borderId="0" xfId="0" applyFont="1" applyFill="1" applyAlignment="1">
      <alignment vertical="top" wrapText="1"/>
    </xf>
    <xf numFmtId="2" fontId="0" fillId="0" borderId="15" xfId="0" applyNumberFormat="1" applyBorder="1"/>
    <xf numFmtId="14" fontId="0" fillId="0" borderId="18" xfId="0" applyNumberFormat="1" applyBorder="1"/>
    <xf numFmtId="20" fontId="0" fillId="0" borderId="18" xfId="0" applyNumberFormat="1" applyBorder="1"/>
    <xf numFmtId="20" fontId="0" fillId="0" borderId="25" xfId="0" applyNumberFormat="1" applyBorder="1"/>
    <xf numFmtId="0" fontId="2" fillId="4" borderId="18" xfId="0" applyFont="1" applyFill="1" applyBorder="1"/>
    <xf numFmtId="0" fontId="2" fillId="4" borderId="40" xfId="0" applyFont="1" applyFill="1" applyBorder="1"/>
    <xf numFmtId="14" fontId="0" fillId="0" borderId="41" xfId="0" applyNumberFormat="1" applyBorder="1"/>
    <xf numFmtId="165" fontId="0" fillId="0" borderId="41" xfId="0" applyNumberFormat="1" applyBorder="1"/>
    <xf numFmtId="165" fontId="0" fillId="0" borderId="42" xfId="0" applyNumberFormat="1" applyBorder="1"/>
    <xf numFmtId="164" fontId="2" fillId="4" borderId="41" xfId="0" applyNumberFormat="1" applyFont="1" applyFill="1" applyBorder="1"/>
    <xf numFmtId="0" fontId="0" fillId="0" borderId="43" xfId="0" applyBorder="1"/>
    <xf numFmtId="0" fontId="0" fillId="0" borderId="41" xfId="0" applyBorder="1"/>
    <xf numFmtId="0" fontId="2" fillId="4" borderId="41" xfId="0" applyFont="1" applyFill="1" applyBorder="1"/>
    <xf numFmtId="0" fontId="2" fillId="4" borderId="44" xfId="0" applyFont="1" applyFill="1" applyBorder="1"/>
    <xf numFmtId="165" fontId="0" fillId="0" borderId="45" xfId="0" applyNumberFormat="1" applyBorder="1"/>
    <xf numFmtId="165" fontId="0" fillId="0" borderId="46" xfId="0" applyNumberFormat="1" applyBorder="1"/>
    <xf numFmtId="164" fontId="1" fillId="2" borderId="0" xfId="1" applyNumberFormat="1" applyBorder="1"/>
    <xf numFmtId="0" fontId="2" fillId="4" borderId="0" xfId="0" applyFont="1" applyFill="1"/>
    <xf numFmtId="0" fontId="0" fillId="0" borderId="11" xfId="0" applyBorder="1" applyAlignment="1">
      <alignment horizontal="center" vertical="center" textRotation="90"/>
    </xf>
    <xf numFmtId="0" fontId="0" fillId="0" borderId="39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0" xfId="0" applyNumberFormat="1"/>
    <xf numFmtId="0" fontId="13" fillId="0" borderId="47" xfId="0" applyNumberFormat="1" applyFont="1" applyBorder="1"/>
    <xf numFmtId="0" fontId="13" fillId="0" borderId="47" xfId="0" applyFont="1" applyBorder="1" applyAlignment="1">
      <alignment horizontal="left"/>
    </xf>
  </cellXfs>
  <cellStyles count="4">
    <cellStyle name="Calculation" xfId="1" builtinId="22"/>
    <cellStyle name="Input" xfId="2" builtinId="20"/>
    <cellStyle name="Normal" xfId="0" builtinId="0"/>
    <cellStyle name="Percent" xfId="3" builtinId="5"/>
  </cellStyles>
  <dxfs count="3"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Barton" refreshedDate="45166.776065625003" createdVersion="8" refreshedVersion="8" minRefreshableVersion="3" recordCount="189" xr:uid="{CEC4C610-AE7E-48BE-A59A-AD6990CDABEC}">
  <cacheSource type="worksheet">
    <worksheetSource ref="F4:L193" sheet="timesheet"/>
  </cacheSource>
  <cacheFields count="7">
    <cacheField name="Duration, hours" numFmtId="164">
      <sharedItems containsBlank="1" containsMixedTypes="1" containsNumber="1" containsInteger="1" minValue="0" maxValue="0"/>
    </cacheField>
    <cacheField name="Description" numFmtId="0">
      <sharedItems containsBlank="1"/>
    </cacheField>
    <cacheField name="Detail" numFmtId="0">
      <sharedItems containsNonDate="0" containsString="0" containsBlank="1"/>
    </cacheField>
    <cacheField name="Task Short Name" numFmtId="0">
      <sharedItems containsBlank="1"/>
    </cacheField>
    <cacheField name="l1" numFmtId="0">
      <sharedItems containsMixedTypes="1" containsNumber="1" containsInteger="1" minValue="16" maxValue="42"/>
    </cacheField>
    <cacheField name="SULU Task Group" numFmtId="0">
      <sharedItems containsBlank="1" count="8">
        <s v=""/>
        <m/>
        <s v="P&amp;G MOSS Warehousing Business Generation"/>
        <s v="WrH Support FY 23/24"/>
        <s v="PG Beauty Cloud Clinical (T&amp;M)"/>
        <s v="P&amp;G MOSS Warehousing Administrative work"/>
        <s v="P&amp;G DAP FY2324"/>
        <s v="P&amp;G MOSS Warehousing Development"/>
      </sharedItems>
    </cacheField>
    <cacheField name="SULU Task" numFmtId="0">
      <sharedItems count="7">
        <s v=""/>
        <s v="Work on opportunities"/>
        <s v="L3_Incident_Management"/>
        <s v="Cloud Clinical - dev"/>
        <s v="1:1 with LM"/>
        <s v="Knowledge transfer"/>
        <s v="Asset development and maintena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Barton" refreshedDate="45228.789544328705" createdVersion="8" refreshedVersion="8" minRefreshableVersion="3" recordCount="189" xr:uid="{CDF7E5B7-21E8-49FC-90E3-FAF8A7B46F09}">
  <cacheSource type="worksheet">
    <worksheetSource ref="F4:K193" sheet="timesheet"/>
  </cacheSource>
  <cacheFields count="6">
    <cacheField name="Duration, hours" numFmtId="164">
      <sharedItems containsBlank="1" containsMixedTypes="1" containsNumber="1" minValue="0" maxValue="10"/>
    </cacheField>
    <cacheField name="Description" numFmtId="0">
      <sharedItems containsBlank="1"/>
    </cacheField>
    <cacheField name="Detail" numFmtId="0">
      <sharedItems containsNonDate="0" containsString="0" containsBlank="1"/>
    </cacheField>
    <cacheField name="Task Short Name" numFmtId="0">
      <sharedItems containsBlank="1"/>
    </cacheField>
    <cacheField name="l1" numFmtId="0">
      <sharedItems containsMixedTypes="1" containsNumber="1" containsInteger="1" minValue="10" maxValue="42"/>
    </cacheField>
    <cacheField name="SULU Task Group" numFmtId="0">
      <sharedItems containsBlank="1" count="17">
        <s v=""/>
        <s v="Redistributed"/>
        <s v="P&amp;G MOSS Warehousing Administrative work"/>
        <s v="P&amp;G DAP FY2324"/>
        <s v="WrH Support FY 23/24"/>
        <s v="PG Beauty Cloud Clinical (T&amp;M)"/>
        <s v="P&amp;G ATOM"/>
        <s v="Unbilled"/>
        <s v="P&amp;G MOSS Warehousing Development"/>
        <s v="P&amp;G MOSS Warehousing Business Generation"/>
        <s v="Autopilot Project FY2324" u="1"/>
        <m u="1"/>
        <s v="WrH Support FY 22/23_DC" u="1"/>
        <s v="Autopilot Project" u="1"/>
        <s v="eCarriers" u="1"/>
        <s v="." u="1"/>
        <s v="SME for Decision Automation Platform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Barton" refreshedDate="45228.802752199073" createdVersion="8" refreshedVersion="8" minRefreshableVersion="3" recordCount="180" xr:uid="{F5FF17FB-6121-4A29-83F6-DB7D8254B479}">
  <cacheSource type="worksheet">
    <worksheetSource ref="B4:K184" sheet="timesheet"/>
  </cacheSource>
  <cacheFields count="10">
    <cacheField name="Day" numFmtId="0">
      <sharedItems containsBlank="1"/>
    </cacheField>
    <cacheField name="Date" numFmtId="0">
      <sharedItems containsSemiMixedTypes="0" containsNonDate="0" containsDate="1" containsString="0" minDate="2023-10-16T00:00:00" maxDate="2023-10-23T00:00:00" count="7">
        <d v="2023-10-16T00:00:00"/>
        <d v="2023-10-17T00:00:00"/>
        <d v="2023-10-18T00:00:00"/>
        <d v="2023-10-19T00:00:00"/>
        <d v="2023-10-20T00:00:00"/>
        <d v="2023-10-21T00:00:00"/>
        <d v="2023-10-22T00:00:00"/>
      </sharedItems>
    </cacheField>
    <cacheField name="Start" numFmtId="0">
      <sharedItems containsNonDate="0" containsDate="1" containsString="0" containsBlank="1" minDate="1899-12-30T00:00:00" maxDate="1899-12-30T22:40:00"/>
    </cacheField>
    <cacheField name="End" numFmtId="0">
      <sharedItems containsNonDate="0" containsDate="1" containsString="0" containsBlank="1" minDate="1899-12-30T09:30:00" maxDate="1899-12-30T22:55:00"/>
    </cacheField>
    <cacheField name="Duration, hours" numFmtId="164">
      <sharedItems containsBlank="1" containsMixedTypes="1" containsNumber="1" minValue="8.3333333333333037E-2" maxValue="10"/>
    </cacheField>
    <cacheField name="Description" numFmtId="0">
      <sharedItems containsBlank="1" count="34">
        <m/>
        <s v="planning"/>
        <s v="RK 1:1"/>
        <s v="3.10 pandas deprecations"/>
        <s v="code + release docs"/>
        <s v="daily"/>
        <s v="data transformation"/>
        <s v="k8s discussion"/>
        <s v="QA BRMC eCarriers"/>
        <s v="KT prep"/>
        <s v="KT delivery"/>
        <s v="QA BRMC"/>
        <s v="RPA sync"/>
        <s v="AT / SK 1:1"/>
        <s v="integration / prime investigation"/>
        <s v="PCD sync call"/>
        <s v="resend dev message"/>
        <s v="sync"/>
        <s v="SCA Warehousing &amp; RPA CT Weekly Meeting."/>
        <s v="NA CutSub call"/>
        <s v="DAP restructure draft"/>
        <s v="RC call"/>
        <s v="PCD deprecations"/>
        <s v="2.6 includes connection closing"/>
        <s v="AP issue"/>
        <s v="Shai re AP issue"/>
        <s v="internal sync"/>
        <s v="PCD reconfig"/>
        <s v="demo + planning"/>
        <s v="AP issue - mail DM, PC"/>
        <s v="Atom example"/>
        <s v="PCD logging change"/>
        <s v="disabling dev PCD sites"/>
        <s v="Purview"/>
      </sharedItems>
    </cacheField>
    <cacheField name="Detail" numFmtId="0">
      <sharedItems containsNonDate="0" containsString="0" containsBlank="1"/>
    </cacheField>
    <cacheField name="Task Short Name" numFmtId="0">
      <sharedItems containsBlank="1" count="16">
        <m/>
        <s v="Redistributed || Planning"/>
        <s v="P&amp;G MOSS Warehousing Administrative work || 1:1 with LM"/>
        <s v="P&amp;G DAP FY2324 || SME for DAP - development"/>
        <s v="P&amp;G DAP FY2324 || Meeting only"/>
        <s v="PG Beauty Cloud Clinical (T&amp;M) || Cloud Clinical - dev"/>
        <s v="P&amp;G DAP FY2324 || eCarriers for DAP"/>
        <s v="WrH Support FY 23/24 || L3_Incident_Management"/>
        <s v="P&amp;G DAP FY2324 || DAP RPA works in FY2324"/>
        <s v="P&amp;G DAP FY2324 || Prime Config Drift"/>
        <s v="P&amp;G ATOM || Meeting"/>
        <s v="P&amp;G MOSS Warehousing Administrative work || General team meetings"/>
        <s v="P&amp;G DAP FY2324 || CUTSUB activities in DAP"/>
        <s v="P&amp;G ATOM || Development"/>
        <s v="P&amp;G MOSS Warehousing Administrative work || Competency meeting"/>
        <s v="Autopilot Project FY2324 || Knowledge Transfer" u="1"/>
      </sharedItems>
    </cacheField>
    <cacheField name="l1" numFmtId="0">
      <sharedItems containsMixedTypes="1" containsNumber="1" containsInteger="1" minValue="10" maxValue="42"/>
    </cacheField>
    <cacheField name="SULU Task Group" numFmtId="0">
      <sharedItems containsBlank="1" count="9">
        <s v=""/>
        <s v="Redistributed"/>
        <s v="P&amp;G MOSS Warehousing Administrative work"/>
        <s v="P&amp;G DAP FY2324"/>
        <s v="PG Beauty Cloud Clinical (T&amp;M)"/>
        <s v="WrH Support FY 23/24"/>
        <s v="P&amp;G ATOM"/>
        <s v="Autopilot Project FY2324" u="1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"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m/>
    <m/>
    <m/>
    <m/>
    <e v="#VALUE!"/>
    <x v="0"/>
    <x v="0"/>
  </r>
  <r>
    <m/>
    <m/>
    <m/>
    <m/>
    <e v="#VALUE!"/>
    <x v="0"/>
    <x v="0"/>
  </r>
  <r>
    <m/>
    <m/>
    <m/>
    <m/>
    <e v="#VALUE!"/>
    <x v="0"/>
    <x v="0"/>
  </r>
  <r>
    <m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m/>
    <m/>
    <m/>
    <m/>
    <e v="#VALUE!"/>
    <x v="1"/>
    <x v="0"/>
  </r>
  <r>
    <m/>
    <m/>
    <m/>
    <m/>
    <e v="#VALUE!"/>
    <x v="1"/>
    <x v="0"/>
  </r>
  <r>
    <m/>
    <m/>
    <m/>
    <m/>
    <e v="#VALUE!"/>
    <x v="1"/>
    <x v="0"/>
  </r>
  <r>
    <m/>
    <m/>
    <m/>
    <m/>
    <e v="#VALUE!"/>
    <x v="1"/>
    <x v="0"/>
  </r>
  <r>
    <m/>
    <m/>
    <m/>
    <m/>
    <e v="#VALUE!"/>
    <x v="1"/>
    <x v="0"/>
  </r>
  <r>
    <m/>
    <m/>
    <m/>
    <m/>
    <e v="#VALUE!"/>
    <x v="1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m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m/>
    <m/>
    <m/>
    <m/>
    <e v="#VALUE!"/>
    <x v="0"/>
    <x v="0"/>
  </r>
  <r>
    <m/>
    <m/>
    <m/>
    <m/>
    <e v="#VALUE!"/>
    <x v="0"/>
    <x v="0"/>
  </r>
  <r>
    <m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m/>
    <m/>
    <m/>
    <m/>
    <e v="#VALUE!"/>
    <x v="0"/>
    <x v="0"/>
  </r>
  <r>
    <m/>
    <m/>
    <m/>
    <m/>
    <e v="#VALUE!"/>
    <x v="0"/>
    <x v="0"/>
  </r>
  <r>
    <m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s v=""/>
    <m/>
    <m/>
    <m/>
    <e v="#VALUE!"/>
    <x v="0"/>
    <x v="0"/>
  </r>
  <r>
    <n v="0"/>
    <s v="."/>
    <m/>
    <s v="P&amp;G MOSS Warehousing Business Generation || Work on opportunities"/>
    <n v="42"/>
    <x v="2"/>
    <x v="1"/>
  </r>
  <r>
    <n v="0"/>
    <s v="."/>
    <m/>
    <s v="WrH Support FY 23/24 || L3_Incident_Management"/>
    <n v="22"/>
    <x v="3"/>
    <x v="2"/>
  </r>
  <r>
    <n v="0"/>
    <s v="."/>
    <m/>
    <s v="PG Beauty Cloud Clinical (T&amp;M) || Cloud Clinical - dev"/>
    <n v="32"/>
    <x v="4"/>
    <x v="3"/>
  </r>
  <r>
    <n v="0"/>
    <s v="."/>
    <m/>
    <s v="P&amp;G MOSS Warehousing Administrative work || 1:1 with LM"/>
    <n v="42"/>
    <x v="5"/>
    <x v="4"/>
  </r>
  <r>
    <n v="0"/>
    <s v="."/>
    <m/>
    <s v="P&amp;G DAP FY2324 || Knowledge transfer"/>
    <n v="16"/>
    <x v="6"/>
    <x v="5"/>
  </r>
  <r>
    <n v="0"/>
    <s v="."/>
    <m/>
    <s v="P&amp;G MOSS Warehousing Development || Asset development and maintenance"/>
    <n v="34"/>
    <x v="7"/>
    <x v="6"/>
  </r>
  <r>
    <n v="0"/>
    <s v="."/>
    <m/>
    <m/>
    <e v="#VALUE!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">
  <r>
    <s v=""/>
    <m/>
    <m/>
    <m/>
    <e v="#VALUE!"/>
    <x v="0"/>
  </r>
  <r>
    <n v="0.24999999999999911"/>
    <s v="planning"/>
    <m/>
    <s v="Redistributed || Planning"/>
    <n v="15"/>
    <x v="1"/>
  </r>
  <r>
    <n v="0.50000000000000089"/>
    <s v="RK 1:1"/>
    <m/>
    <s v="P&amp;G MOSS Warehousing Administrative work || 1:1 with LM"/>
    <n v="42"/>
    <x v="2"/>
  </r>
  <r>
    <n v="0.33333333333333348"/>
    <s v="3.10 pandas deprecations"/>
    <m/>
    <s v="P&amp;G DAP FY2324 || SME for DAP - development"/>
    <n v="16"/>
    <x v="3"/>
  </r>
  <r>
    <n v="1.4166666666666656"/>
    <s v="code + release docs"/>
    <m/>
    <s v="P&amp;G DAP FY2324 || SME for DAP - development"/>
    <n v="16"/>
    <x v="3"/>
  </r>
  <r>
    <n v="0.50347222222222221"/>
    <s v="daily"/>
    <m/>
    <s v="P&amp;G DAP FY2324 || Meeting only"/>
    <n v="16"/>
    <x v="3"/>
  </r>
  <r>
    <s v=""/>
    <m/>
    <m/>
    <m/>
    <e v="#VALUE!"/>
    <x v="0"/>
  </r>
  <r>
    <n v="1.5"/>
    <s v="code + release docs"/>
    <m/>
    <s v="P&amp;G DAP FY2324 || SME for DAP - development"/>
    <n v="16"/>
    <x v="3"/>
  </r>
  <r>
    <n v="0.50000000000000089"/>
    <m/>
    <m/>
    <m/>
    <e v="#VALUE!"/>
    <x v="0"/>
  </r>
  <r>
    <n v="0.49999999999999822"/>
    <s v="k8s discussion"/>
    <m/>
    <s v="P&amp;G DAP FY2324 || SME for DAP - development"/>
    <n v="16"/>
    <x v="3"/>
  </r>
  <r>
    <n v="1.0000000000000018"/>
    <s v="QA BRMC eCarriers"/>
    <m/>
    <s v="P&amp;G DAP FY2324 || SME for DAP - development"/>
    <n v="16"/>
    <x v="3"/>
  </r>
  <r>
    <s v=""/>
    <m/>
    <m/>
    <m/>
    <e v="#VALUE!"/>
    <x v="0"/>
  </r>
  <r>
    <s v=""/>
    <m/>
    <m/>
    <m/>
    <e v="#VALUE!"/>
    <x v="0"/>
  </r>
  <r>
    <n v="1.5"/>
    <s v="QA BRMC eCarriers"/>
    <m/>
    <s v="P&amp;G DAP FY2324 || SME for DAP - development"/>
    <n v="16"/>
    <x v="3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m/>
    <m/>
    <m/>
    <m/>
    <e v="#VALUE!"/>
    <x v="0"/>
  </r>
  <r>
    <m/>
    <m/>
    <m/>
    <m/>
    <e v="#VALUE!"/>
    <x v="0"/>
  </r>
  <r>
    <m/>
    <m/>
    <m/>
    <m/>
    <e v="#VALUE!"/>
    <x v="0"/>
  </r>
  <r>
    <m/>
    <m/>
    <m/>
    <m/>
    <e v="#VALUE!"/>
    <x v="0"/>
  </r>
  <r>
    <s v=""/>
    <m/>
    <m/>
    <m/>
    <e v="#VALUE!"/>
    <x v="0"/>
  </r>
  <r>
    <n v="1.1666666666666652"/>
    <s v="KT prep"/>
    <m/>
    <s v="WrH Support FY 23/24 || L3_Incident_Management"/>
    <n v="22"/>
    <x v="4"/>
  </r>
  <r>
    <n v="0.50000000000000089"/>
    <s v="KT delivery"/>
    <m/>
    <s v="WrH Support FY 23/24 || L3_Incident_Management"/>
    <n v="22"/>
    <x v="4"/>
  </r>
  <r>
    <s v=""/>
    <m/>
    <m/>
    <m/>
    <e v="#VALUE!"/>
    <x v="0"/>
  </r>
  <r>
    <n v="0.33333333333333348"/>
    <s v="planning"/>
    <m/>
    <s v="Redistributed || Planning"/>
    <n v="15"/>
    <x v="1"/>
  </r>
  <r>
    <n v="0.25000000000000044"/>
    <s v="QA BRMC"/>
    <m/>
    <s v="P&amp;G DAP FY2324 || SME for DAP - development"/>
    <n v="16"/>
    <x v="3"/>
  </r>
  <r>
    <s v=""/>
    <m/>
    <m/>
    <m/>
    <e v="#VALUE!"/>
    <x v="0"/>
  </r>
  <r>
    <s v=""/>
    <m/>
    <m/>
    <m/>
    <e v="#VALUE!"/>
    <x v="0"/>
  </r>
  <r>
    <n v="0.25000000000000044"/>
    <s v="RPA sync"/>
    <m/>
    <s v="P&amp;G DAP FY2324 || DAP RPA works in FY2324"/>
    <n v="16"/>
    <x v="3"/>
  </r>
  <r>
    <n v="0.50000000000000089"/>
    <s v="AT / SK 1:1"/>
    <m/>
    <s v="P&amp;G DAP FY2324 || Meeting only"/>
    <n v="16"/>
    <x v="3"/>
  </r>
  <r>
    <n v="0.91666666666666607"/>
    <s v="integration / prime investigation"/>
    <m/>
    <s v="P&amp;G DAP FY2324 || DAP RPA works in FY2324"/>
    <n v="16"/>
    <x v="3"/>
  </r>
  <r>
    <s v=""/>
    <m/>
    <m/>
    <m/>
    <e v="#VALUE!"/>
    <x v="0"/>
  </r>
  <r>
    <s v=""/>
    <m/>
    <m/>
    <m/>
    <e v="#VALUE!"/>
    <x v="0"/>
  </r>
  <r>
    <n v="0.33333333333333215"/>
    <s v="PCD sync call"/>
    <m/>
    <s v="P&amp;G DAP FY2324 || SME for DAP - development"/>
    <n v="16"/>
    <x v="3"/>
  </r>
  <r>
    <s v=""/>
    <m/>
    <m/>
    <m/>
    <e v="#VALUE!"/>
    <x v="0"/>
  </r>
  <r>
    <s v=""/>
    <m/>
    <m/>
    <m/>
    <e v="#VALUE!"/>
    <x v="0"/>
  </r>
  <r>
    <n v="1.8333333333333348"/>
    <s v="QA BRMC eCarriers"/>
    <m/>
    <s v="P&amp;G DAP FY2324 || SME for DAP - development"/>
    <n v="16"/>
    <x v="3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n v="0.24999999999999911"/>
    <s v="planning"/>
    <m/>
    <s v="Redistributed || Planning"/>
    <n v="15"/>
    <x v="1"/>
  </r>
  <r>
    <n v="2.0000000000000009"/>
    <s v="resend dev message"/>
    <m/>
    <s v="P&amp;G DAP FY2324 || DAP RPA works in FY2324"/>
    <n v="16"/>
    <x v="3"/>
  </r>
  <r>
    <n v="0.24999999999999911"/>
    <s v="data transformation"/>
    <m/>
    <s v="PG Beauty Cloud Clinical (T&amp;M) || Cloud Clinical - dev"/>
    <n v="32"/>
    <x v="5"/>
  </r>
  <r>
    <n v="0.41666666666666652"/>
    <s v="daily"/>
    <m/>
    <s v="P&amp;G DAP FY2324 || Meeting only"/>
    <n v="16"/>
    <x v="3"/>
  </r>
  <r>
    <s v=""/>
    <m/>
    <m/>
    <m/>
    <e v="#VALUE!"/>
    <x v="0"/>
  </r>
  <r>
    <n v="1.0833333333333348"/>
    <s v="sync"/>
    <m/>
    <s v="P&amp;G ATOM || Meeting"/>
    <n v="10"/>
    <x v="6"/>
  </r>
  <r>
    <m/>
    <m/>
    <m/>
    <m/>
    <e v="#VALUE!"/>
    <x v="0"/>
  </r>
  <r>
    <n v="0.41666666666666519"/>
    <s v="SCA Warehousing &amp; RPA CT Weekly Meeting."/>
    <m/>
    <s v="P&amp;G MOSS Warehousing Administrative work || General team meetings"/>
    <n v="42"/>
    <x v="2"/>
  </r>
  <r>
    <m/>
    <m/>
    <m/>
    <m/>
    <e v="#VALUE!"/>
    <x v="0"/>
  </r>
  <r>
    <n v="0.58333333333333126"/>
    <s v="NA CutSub call"/>
    <m/>
    <s v="P&amp;G DAP FY2324 || SME for DAP - development"/>
    <n v="16"/>
    <x v="3"/>
  </r>
  <r>
    <m/>
    <m/>
    <m/>
    <m/>
    <e v="#VALUE!"/>
    <x v="0"/>
  </r>
  <r>
    <s v=""/>
    <m/>
    <m/>
    <m/>
    <e v="#VALUE!"/>
    <x v="0"/>
  </r>
  <r>
    <s v=""/>
    <m/>
    <m/>
    <m/>
    <e v="#VALUE!"/>
    <x v="0"/>
  </r>
  <r>
    <n v="0.66666666666666696"/>
    <s v="DAP restructure draft"/>
    <m/>
    <s v="P&amp;G DAP FY2324 || SME for DAP - development"/>
    <n v="16"/>
    <x v="3"/>
  </r>
  <r>
    <n v="0.25000000000000178"/>
    <s v="RC call"/>
    <m/>
    <s v="P&amp;G DAP FY2324 || SME for DAP - development"/>
    <n v="16"/>
    <x v="3"/>
  </r>
  <r>
    <s v=""/>
    <m/>
    <m/>
    <m/>
    <e v="#VALUE!"/>
    <x v="0"/>
  </r>
  <r>
    <n v="0.33333333333333481"/>
    <s v="DAP restructure draft"/>
    <m/>
    <s v="P&amp;G DAP FY2324 || SME for DAP - development"/>
    <n v="16"/>
    <x v="3"/>
  </r>
  <r>
    <s v=""/>
    <m/>
    <m/>
    <m/>
    <e v="#VALUE!"/>
    <x v="0"/>
  </r>
  <r>
    <n v="0.83333333333333304"/>
    <s v="DAP restructure draft"/>
    <m/>
    <s v="P&amp;G DAP FY2324 || SME for DAP - development"/>
    <n v="16"/>
    <x v="3"/>
  </r>
  <r>
    <s v=""/>
    <m/>
    <m/>
    <m/>
    <e v="#VALUE!"/>
    <x v="0"/>
  </r>
  <r>
    <n v="0.24999999999999911"/>
    <s v="DAP restructure draft"/>
    <m/>
    <s v="P&amp;G DAP FY2324 || SME for DAP - development"/>
    <n v="16"/>
    <x v="3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m/>
    <m/>
    <m/>
    <m/>
    <e v="#VALUE!"/>
    <x v="0"/>
  </r>
  <r>
    <s v=""/>
    <m/>
    <m/>
    <m/>
    <e v="#VALUE!"/>
    <x v="0"/>
  </r>
  <r>
    <n v="0.16666666666666607"/>
    <s v="planning"/>
    <m/>
    <s v="Redistributed || Planning"/>
    <n v="15"/>
    <x v="1"/>
  </r>
  <r>
    <n v="1.6666666666666661"/>
    <s v="PCD deprecations"/>
    <m/>
    <s v="P&amp;G DAP FY2324 || SME for DAP - development"/>
    <n v="16"/>
    <x v="3"/>
  </r>
  <r>
    <n v="0.16666666666666874"/>
    <s v="2.6 includes connection closing"/>
    <m/>
    <s v="P&amp;G DAP FY2324 || SME for DAP - development"/>
    <n v="16"/>
    <x v="3"/>
  </r>
  <r>
    <n v="0.16666666666666607"/>
    <s v="AP issue"/>
    <m/>
    <s v="WrH Support FY 23/24 || L3_Incident_Management"/>
    <n v="22"/>
    <x v="4"/>
  </r>
  <r>
    <n v="8.3333333333333037E-2"/>
    <s v="2.6 includes connection closing"/>
    <m/>
    <s v="P&amp;G DAP FY2324 || SME for DAP - development"/>
    <n v="16"/>
    <x v="3"/>
  </r>
  <r>
    <s v=""/>
    <m/>
    <m/>
    <m/>
    <e v="#VALUE!"/>
    <x v="0"/>
  </r>
  <r>
    <n v="0.33333333333333348"/>
    <s v="RPA sync"/>
    <m/>
    <s v="P&amp;G DAP FY2324 || DAP RPA works in FY2324"/>
    <n v="16"/>
    <x v="3"/>
  </r>
  <r>
    <n v="0.41666666666666785"/>
    <s v="Shai re AP issue"/>
    <m/>
    <s v="WrH Support FY 23/24 || L3_Incident_Management"/>
    <n v="22"/>
    <x v="4"/>
  </r>
  <r>
    <n v="0.49999999999999822"/>
    <s v="sync"/>
    <m/>
    <s v="PG Beauty Cloud Clinical (T&amp;M) || Cloud Clinical - dev"/>
    <n v="32"/>
    <x v="5"/>
  </r>
  <r>
    <s v=""/>
    <m/>
    <m/>
    <m/>
    <e v="#VALUE!"/>
    <x v="0"/>
  </r>
  <r>
    <n v="0.49999999999999822"/>
    <s v="internal sync"/>
    <m/>
    <s v="P&amp;G ATOM || Meeting"/>
    <n v="10"/>
    <x v="6"/>
  </r>
  <r>
    <n v="0.25000000000000178"/>
    <s v="PCD reconfig"/>
    <m/>
    <s v="P&amp;G DAP FY2324 || SME for DAP - development"/>
    <n v="16"/>
    <x v="3"/>
  </r>
  <r>
    <s v=""/>
    <m/>
    <m/>
    <m/>
    <e v="#VALUE!"/>
    <x v="0"/>
  </r>
  <r>
    <n v="0.99999999999999911"/>
    <s v="demo + planning"/>
    <m/>
    <s v="PG Beauty Cloud Clinical (T&amp;M) || Cloud Clinical - dev"/>
    <n v="32"/>
    <x v="5"/>
  </r>
  <r>
    <n v="0.50000000000000089"/>
    <s v="AP issue - mail DM, PC"/>
    <m/>
    <s v="WrH Support FY 23/24 || L3_Incident_Management"/>
    <n v="22"/>
    <x v="4"/>
  </r>
  <r>
    <n v="0.41666666666666785"/>
    <m/>
    <m/>
    <m/>
    <e v="#VALUE!"/>
    <x v="0"/>
  </r>
  <r>
    <m/>
    <m/>
    <m/>
    <m/>
    <e v="#VALUE!"/>
    <x v="0"/>
  </r>
  <r>
    <n v="0.16666666666666607"/>
    <s v="PCD logging change"/>
    <m/>
    <s v="P&amp;G DAP FY2324 || SME for DAP - development"/>
    <n v="16"/>
    <x v="3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m/>
    <m/>
    <m/>
    <m/>
    <e v="#VALUE!"/>
    <x v="0"/>
  </r>
  <r>
    <m/>
    <m/>
    <m/>
    <m/>
    <e v="#VALUE!"/>
    <x v="0"/>
  </r>
  <r>
    <m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n v="0.24999999999999911"/>
    <s v="planning"/>
    <m/>
    <s v="Redistributed || Planning"/>
    <n v="15"/>
    <x v="1"/>
  </r>
  <r>
    <n v="0.41666666666666652"/>
    <s v="disabling dev PCD sites"/>
    <m/>
    <s v="P&amp;G DAP FY2324 || SME for DAP - development"/>
    <n v="16"/>
    <x v="3"/>
  </r>
  <r>
    <n v="1.2499999999999996"/>
    <m/>
    <m/>
    <m/>
    <e v="#VALUE!"/>
    <x v="0"/>
  </r>
  <r>
    <n v="0.33333333333333348"/>
    <s v="sync"/>
    <m/>
    <s v="P&amp;G DAP FY2324 || Meeting only"/>
    <n v="16"/>
    <x v="3"/>
  </r>
  <r>
    <s v=""/>
    <m/>
    <m/>
    <m/>
    <e v="#VALUE!"/>
    <x v="0"/>
  </r>
  <r>
    <n v="0.33333333333333215"/>
    <s v="sync"/>
    <m/>
    <s v="PG Beauty Cloud Clinical (T&amp;M) || Cloud Clinical - dev"/>
    <n v="32"/>
    <x v="5"/>
  </r>
  <r>
    <n v="1.0000000000000018"/>
    <s v="Purview"/>
    <m/>
    <s v="P&amp;G MOSS Warehousing Administrative work || Competency meeting"/>
    <n v="42"/>
    <x v="2"/>
  </r>
  <r>
    <s v=""/>
    <m/>
    <m/>
    <m/>
    <e v="#VALUE!"/>
    <x v="0"/>
  </r>
  <r>
    <n v="3.8333333333333304"/>
    <s v="Atom example"/>
    <m/>
    <s v="P&amp;G ATOM || Development"/>
    <n v="10"/>
    <x v="6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m/>
    <m/>
    <m/>
    <m/>
    <e v="#VALUE!"/>
    <x v="0"/>
  </r>
  <r>
    <m/>
    <m/>
    <m/>
    <m/>
    <e v="#VALUE!"/>
    <x v="0"/>
  </r>
  <r>
    <m/>
    <m/>
    <m/>
    <m/>
    <e v="#VALUE!"/>
    <x v="0"/>
  </r>
  <r>
    <s v=""/>
    <m/>
    <m/>
    <m/>
    <e v="#VALUE!"/>
    <x v="0"/>
  </r>
  <r>
    <s v=""/>
    <m/>
    <m/>
    <m/>
    <e v="#VALUE!"/>
    <x v="0"/>
  </r>
  <r>
    <n v="10"/>
    <m/>
    <m/>
    <s v="WrH Support FY 23/24 || L3_Incident_Management"/>
    <n v="22"/>
    <x v="4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n v="10"/>
    <m/>
    <m/>
    <s v="WrH Support FY 23/24 || L3_Incident_Management"/>
    <n v="22"/>
    <x v="4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s v=""/>
    <m/>
    <m/>
    <m/>
    <e v="#VALUE!"/>
    <x v="0"/>
  </r>
  <r>
    <n v="0"/>
    <m/>
    <m/>
    <s v="Redistributed || Planning"/>
    <n v="15"/>
    <x v="1"/>
  </r>
  <r>
    <n v="0"/>
    <s v="."/>
    <m/>
    <s v="Unbilled || Long Break"/>
    <n v="10"/>
    <x v="7"/>
  </r>
  <r>
    <n v="0"/>
    <s v="."/>
    <m/>
    <s v="WrH Support FY 23/24 || L3_Incident_Management"/>
    <n v="22"/>
    <x v="4"/>
  </r>
  <r>
    <n v="0"/>
    <s v="."/>
    <m/>
    <s v="PG Beauty Cloud Clinical (T&amp;M) || Cloud Clinical - dev"/>
    <n v="32"/>
    <x v="5"/>
  </r>
  <r>
    <n v="0"/>
    <s v="."/>
    <m/>
    <s v="P&amp;G MOSS Warehousing Administrative work || 1:1 with LM"/>
    <n v="42"/>
    <x v="2"/>
  </r>
  <r>
    <n v="0"/>
    <s v="."/>
    <m/>
    <s v="P&amp;G DAP FY2324 || Knowledge transfer"/>
    <n v="16"/>
    <x v="3"/>
  </r>
  <r>
    <n v="0"/>
    <s v="."/>
    <m/>
    <s v="P&amp;G MOSS Warehousing Development || Asset development and maintenance"/>
    <n v="34"/>
    <x v="8"/>
  </r>
  <r>
    <n v="0"/>
    <s v="."/>
    <m/>
    <s v="P&amp;G MOSS Warehousing Business Generation || Work on opportunities"/>
    <n v="42"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s v="Monday"/>
    <x v="0"/>
    <m/>
    <m/>
    <s v=""/>
    <x v="0"/>
    <m/>
    <x v="0"/>
    <e v="#VALUE!"/>
    <x v="0"/>
  </r>
  <r>
    <m/>
    <x v="0"/>
    <d v="1899-12-30T09:15:00"/>
    <d v="1899-12-30T09:30:00"/>
    <n v="0.24999999999999911"/>
    <x v="1"/>
    <m/>
    <x v="1"/>
    <n v="15"/>
    <x v="1"/>
  </r>
  <r>
    <m/>
    <x v="0"/>
    <d v="1899-12-30T09:30:00"/>
    <d v="1899-12-30T10:00:00"/>
    <n v="0.50000000000000089"/>
    <x v="2"/>
    <m/>
    <x v="2"/>
    <n v="42"/>
    <x v="2"/>
  </r>
  <r>
    <m/>
    <x v="0"/>
    <d v="1899-12-30T10:00:00"/>
    <d v="1899-12-30T10:20:00"/>
    <n v="0.33333333333333348"/>
    <x v="3"/>
    <m/>
    <x v="3"/>
    <n v="16"/>
    <x v="3"/>
  </r>
  <r>
    <m/>
    <x v="0"/>
    <d v="1899-12-30T10:20:00"/>
    <d v="1899-12-30T11:45:00"/>
    <n v="1.4166666666666656"/>
    <x v="4"/>
    <m/>
    <x v="3"/>
    <n v="16"/>
    <x v="3"/>
  </r>
  <r>
    <m/>
    <x v="0"/>
    <d v="1899-12-30T11:45:00"/>
    <d v="1899-12-30T12:05:00"/>
    <n v="0.33333333333333348"/>
    <x v="5"/>
    <m/>
    <x v="4"/>
    <n v="16"/>
    <x v="3"/>
  </r>
  <r>
    <m/>
    <x v="0"/>
    <m/>
    <m/>
    <s v=""/>
    <x v="0"/>
    <m/>
    <x v="0"/>
    <e v="#VALUE!"/>
    <x v="0"/>
  </r>
  <r>
    <m/>
    <x v="0"/>
    <d v="1899-12-30T13:30:00"/>
    <d v="1899-12-30T15:00:00"/>
    <n v="1.5"/>
    <x v="4"/>
    <m/>
    <x v="3"/>
    <n v="16"/>
    <x v="3"/>
  </r>
  <r>
    <m/>
    <x v="0"/>
    <d v="1899-12-30T15:00:00"/>
    <d v="1899-12-30T15:30:00"/>
    <n v="0.50000000000000089"/>
    <x v="6"/>
    <m/>
    <x v="5"/>
    <n v="32"/>
    <x v="4"/>
  </r>
  <r>
    <m/>
    <x v="0"/>
    <d v="1899-12-30T15:30:00"/>
    <d v="1899-12-30T16:00:00"/>
    <n v="0.49999999999999822"/>
    <x v="7"/>
    <m/>
    <x v="3"/>
    <n v="16"/>
    <x v="3"/>
  </r>
  <r>
    <m/>
    <x v="0"/>
    <d v="1899-12-30T16:00:00"/>
    <d v="1899-12-30T17:00:00"/>
    <n v="1.0000000000000018"/>
    <x v="8"/>
    <m/>
    <x v="6"/>
    <n v="16"/>
    <x v="3"/>
  </r>
  <r>
    <m/>
    <x v="0"/>
    <m/>
    <m/>
    <s v=""/>
    <x v="0"/>
    <m/>
    <x v="0"/>
    <e v="#VALUE!"/>
    <x v="0"/>
  </r>
  <r>
    <m/>
    <x v="0"/>
    <m/>
    <m/>
    <s v=""/>
    <x v="0"/>
    <m/>
    <x v="0"/>
    <e v="#VALUE!"/>
    <x v="0"/>
  </r>
  <r>
    <m/>
    <x v="0"/>
    <d v="1899-12-30T19:05:00"/>
    <d v="1899-12-30T20:35:00"/>
    <n v="1.5"/>
    <x v="8"/>
    <m/>
    <x v="6"/>
    <n v="16"/>
    <x v="3"/>
  </r>
  <r>
    <m/>
    <x v="0"/>
    <m/>
    <m/>
    <s v=""/>
    <x v="0"/>
    <m/>
    <x v="0"/>
    <e v="#VALUE!"/>
    <x v="0"/>
  </r>
  <r>
    <m/>
    <x v="0"/>
    <m/>
    <m/>
    <s v=""/>
    <x v="0"/>
    <m/>
    <x v="0"/>
    <e v="#VALUE!"/>
    <x v="0"/>
  </r>
  <r>
    <m/>
    <x v="0"/>
    <m/>
    <m/>
    <s v=""/>
    <x v="0"/>
    <m/>
    <x v="0"/>
    <e v="#VALUE!"/>
    <x v="0"/>
  </r>
  <r>
    <m/>
    <x v="0"/>
    <m/>
    <m/>
    <s v=""/>
    <x v="0"/>
    <m/>
    <x v="0"/>
    <e v="#VALUE!"/>
    <x v="0"/>
  </r>
  <r>
    <m/>
    <x v="0"/>
    <m/>
    <m/>
    <s v=""/>
    <x v="0"/>
    <m/>
    <x v="0"/>
    <e v="#VALUE!"/>
    <x v="0"/>
  </r>
  <r>
    <m/>
    <x v="0"/>
    <m/>
    <m/>
    <s v=""/>
    <x v="0"/>
    <m/>
    <x v="0"/>
    <e v="#VALUE!"/>
    <x v="0"/>
  </r>
  <r>
    <m/>
    <x v="0"/>
    <m/>
    <m/>
    <s v=""/>
    <x v="0"/>
    <m/>
    <x v="0"/>
    <e v="#VALUE!"/>
    <x v="0"/>
  </r>
  <r>
    <m/>
    <x v="0"/>
    <m/>
    <m/>
    <s v=""/>
    <x v="0"/>
    <m/>
    <x v="0"/>
    <e v="#VALUE!"/>
    <x v="0"/>
  </r>
  <r>
    <m/>
    <x v="0"/>
    <m/>
    <m/>
    <s v=""/>
    <x v="0"/>
    <m/>
    <x v="0"/>
    <e v="#VALUE!"/>
    <x v="0"/>
  </r>
  <r>
    <m/>
    <x v="0"/>
    <m/>
    <m/>
    <s v=""/>
    <x v="0"/>
    <m/>
    <x v="0"/>
    <e v="#VALUE!"/>
    <x v="0"/>
  </r>
  <r>
    <m/>
    <x v="0"/>
    <m/>
    <m/>
    <s v=""/>
    <x v="0"/>
    <m/>
    <x v="0"/>
    <e v="#VALUE!"/>
    <x v="0"/>
  </r>
  <r>
    <m/>
    <x v="0"/>
    <m/>
    <m/>
    <m/>
    <x v="0"/>
    <m/>
    <x v="0"/>
    <e v="#VALUE!"/>
    <x v="0"/>
  </r>
  <r>
    <m/>
    <x v="0"/>
    <m/>
    <m/>
    <m/>
    <x v="0"/>
    <m/>
    <x v="0"/>
    <e v="#VALUE!"/>
    <x v="0"/>
  </r>
  <r>
    <m/>
    <x v="0"/>
    <m/>
    <m/>
    <m/>
    <x v="0"/>
    <m/>
    <x v="0"/>
    <e v="#VALUE!"/>
    <x v="0"/>
  </r>
  <r>
    <m/>
    <x v="0"/>
    <m/>
    <m/>
    <m/>
    <x v="0"/>
    <m/>
    <x v="0"/>
    <e v="#VALUE!"/>
    <x v="0"/>
  </r>
  <r>
    <m/>
    <x v="0"/>
    <m/>
    <m/>
    <s v=""/>
    <x v="0"/>
    <m/>
    <x v="0"/>
    <e v="#VALUE!"/>
    <x v="0"/>
  </r>
  <r>
    <s v="Tuesday"/>
    <x v="1"/>
    <d v="1899-12-30T08:20:00"/>
    <d v="1899-12-30T09:30:00"/>
    <n v="1.1666666666666652"/>
    <x v="9"/>
    <m/>
    <x v="7"/>
    <n v="22"/>
    <x v="5"/>
  </r>
  <r>
    <m/>
    <x v="1"/>
    <d v="1899-12-30T09:30:00"/>
    <d v="1899-12-30T10:00:00"/>
    <n v="0.50000000000000089"/>
    <x v="10"/>
    <m/>
    <x v="7"/>
    <n v="22"/>
    <x v="5"/>
  </r>
  <r>
    <m/>
    <x v="1"/>
    <m/>
    <m/>
    <s v=""/>
    <x v="0"/>
    <m/>
    <x v="0"/>
    <e v="#VALUE!"/>
    <x v="0"/>
  </r>
  <r>
    <m/>
    <x v="1"/>
    <d v="1899-12-30T10:10:00"/>
    <d v="1899-12-30T10:30:00"/>
    <n v="0.33333333333333348"/>
    <x v="1"/>
    <m/>
    <x v="1"/>
    <n v="15"/>
    <x v="1"/>
  </r>
  <r>
    <m/>
    <x v="1"/>
    <d v="1899-12-30T10:30:00"/>
    <d v="1899-12-30T10:45:00"/>
    <n v="0.25000000000000044"/>
    <x v="11"/>
    <m/>
    <x v="6"/>
    <n v="16"/>
    <x v="3"/>
  </r>
  <r>
    <m/>
    <x v="1"/>
    <d v="1899-12-30T10:45:00"/>
    <m/>
    <s v=""/>
    <x v="0"/>
    <m/>
    <x v="0"/>
    <e v="#VALUE!"/>
    <x v="0"/>
  </r>
  <r>
    <m/>
    <x v="1"/>
    <m/>
    <m/>
    <s v=""/>
    <x v="0"/>
    <m/>
    <x v="0"/>
    <e v="#VALUE!"/>
    <x v="0"/>
  </r>
  <r>
    <m/>
    <x v="1"/>
    <d v="1899-12-30T11:45:00"/>
    <d v="1899-12-30T12:00:00"/>
    <n v="0.25000000000000044"/>
    <x v="12"/>
    <m/>
    <x v="8"/>
    <n v="16"/>
    <x v="3"/>
  </r>
  <r>
    <m/>
    <x v="1"/>
    <d v="1899-12-30T12:00:00"/>
    <d v="1899-12-30T12:30:00"/>
    <n v="0.50000000000000089"/>
    <x v="13"/>
    <m/>
    <x v="4"/>
    <n v="16"/>
    <x v="3"/>
  </r>
  <r>
    <m/>
    <x v="1"/>
    <d v="1899-12-30T12:30:00"/>
    <d v="1899-12-30T13:25:00"/>
    <n v="0.91666666666666607"/>
    <x v="14"/>
    <m/>
    <x v="8"/>
    <n v="16"/>
    <x v="3"/>
  </r>
  <r>
    <m/>
    <x v="1"/>
    <m/>
    <m/>
    <s v=""/>
    <x v="0"/>
    <m/>
    <x v="0"/>
    <e v="#VALUE!"/>
    <x v="0"/>
  </r>
  <r>
    <m/>
    <x v="1"/>
    <m/>
    <m/>
    <s v=""/>
    <x v="0"/>
    <m/>
    <x v="0"/>
    <e v="#VALUE!"/>
    <x v="0"/>
  </r>
  <r>
    <m/>
    <x v="1"/>
    <d v="1899-12-30T15:05:00"/>
    <d v="1899-12-30T15:25:00"/>
    <n v="0.33333333333333215"/>
    <x v="15"/>
    <m/>
    <x v="9"/>
    <n v="16"/>
    <x v="3"/>
  </r>
  <r>
    <m/>
    <x v="1"/>
    <m/>
    <m/>
    <s v=""/>
    <x v="0"/>
    <m/>
    <x v="0"/>
    <e v="#VALUE!"/>
    <x v="0"/>
  </r>
  <r>
    <m/>
    <x v="1"/>
    <m/>
    <m/>
    <s v=""/>
    <x v="0"/>
    <m/>
    <x v="0"/>
    <e v="#VALUE!"/>
    <x v="0"/>
  </r>
  <r>
    <m/>
    <x v="1"/>
    <d v="1899-12-30T15:25:00"/>
    <d v="1899-12-30T17:15:00"/>
    <n v="1.8333333333333348"/>
    <x v="8"/>
    <m/>
    <x v="6"/>
    <n v="16"/>
    <x v="3"/>
  </r>
  <r>
    <m/>
    <x v="1"/>
    <m/>
    <m/>
    <s v=""/>
    <x v="0"/>
    <m/>
    <x v="0"/>
    <e v="#VALUE!"/>
    <x v="0"/>
  </r>
  <r>
    <m/>
    <x v="1"/>
    <m/>
    <m/>
    <s v=""/>
    <x v="0"/>
    <m/>
    <x v="0"/>
    <e v="#VALUE!"/>
    <x v="0"/>
  </r>
  <r>
    <m/>
    <x v="1"/>
    <m/>
    <m/>
    <s v=""/>
    <x v="0"/>
    <m/>
    <x v="0"/>
    <e v="#VALUE!"/>
    <x v="0"/>
  </r>
  <r>
    <m/>
    <x v="1"/>
    <m/>
    <m/>
    <s v=""/>
    <x v="0"/>
    <m/>
    <x v="0"/>
    <e v="#VALUE!"/>
    <x v="0"/>
  </r>
  <r>
    <m/>
    <x v="1"/>
    <m/>
    <m/>
    <s v=""/>
    <x v="0"/>
    <m/>
    <x v="0"/>
    <e v="#VALUE!"/>
    <x v="0"/>
  </r>
  <r>
    <m/>
    <x v="1"/>
    <m/>
    <m/>
    <s v=""/>
    <x v="0"/>
    <m/>
    <x v="0"/>
    <e v="#VALUE!"/>
    <x v="0"/>
  </r>
  <r>
    <m/>
    <x v="1"/>
    <m/>
    <m/>
    <s v=""/>
    <x v="0"/>
    <m/>
    <x v="0"/>
    <e v="#VALUE!"/>
    <x v="0"/>
  </r>
  <r>
    <m/>
    <x v="1"/>
    <m/>
    <m/>
    <s v=""/>
    <x v="0"/>
    <m/>
    <x v="0"/>
    <e v="#VALUE!"/>
    <x v="0"/>
  </r>
  <r>
    <m/>
    <x v="1"/>
    <m/>
    <m/>
    <s v=""/>
    <x v="0"/>
    <m/>
    <x v="0"/>
    <e v="#VALUE!"/>
    <x v="0"/>
  </r>
  <r>
    <m/>
    <x v="1"/>
    <m/>
    <m/>
    <s v=""/>
    <x v="0"/>
    <m/>
    <x v="0"/>
    <e v="#VALUE!"/>
    <x v="0"/>
  </r>
  <r>
    <m/>
    <x v="1"/>
    <m/>
    <m/>
    <s v=""/>
    <x v="0"/>
    <m/>
    <x v="0"/>
    <e v="#VALUE!"/>
    <x v="0"/>
  </r>
  <r>
    <m/>
    <x v="1"/>
    <m/>
    <m/>
    <s v=""/>
    <x v="0"/>
    <m/>
    <x v="0"/>
    <e v="#VALUE!"/>
    <x v="0"/>
  </r>
  <r>
    <m/>
    <x v="1"/>
    <m/>
    <m/>
    <s v=""/>
    <x v="0"/>
    <m/>
    <x v="0"/>
    <e v="#VALUE!"/>
    <x v="0"/>
  </r>
  <r>
    <m/>
    <x v="1"/>
    <m/>
    <m/>
    <s v=""/>
    <x v="0"/>
    <m/>
    <x v="0"/>
    <e v="#VALUE!"/>
    <x v="0"/>
  </r>
  <r>
    <s v="Wednesday"/>
    <x v="2"/>
    <d v="1899-12-30T09:15:00"/>
    <d v="1899-12-30T09:30:00"/>
    <n v="0.24999999999999911"/>
    <x v="1"/>
    <m/>
    <x v="1"/>
    <n v="15"/>
    <x v="1"/>
  </r>
  <r>
    <m/>
    <x v="2"/>
    <d v="1899-12-30T09:30:00"/>
    <d v="1899-12-30T11:30:00"/>
    <n v="2.0000000000000009"/>
    <x v="16"/>
    <m/>
    <x v="8"/>
    <n v="16"/>
    <x v="3"/>
  </r>
  <r>
    <m/>
    <x v="2"/>
    <d v="1899-12-30T11:30:00"/>
    <d v="1899-12-30T11:45:00"/>
    <n v="0.24999999999999911"/>
    <x v="6"/>
    <m/>
    <x v="5"/>
    <n v="32"/>
    <x v="4"/>
  </r>
  <r>
    <m/>
    <x v="2"/>
    <d v="1899-12-30T11:45:00"/>
    <d v="1899-12-30T12:10:00"/>
    <n v="0.41666666666666652"/>
    <x v="5"/>
    <m/>
    <x v="4"/>
    <n v="16"/>
    <x v="3"/>
  </r>
  <r>
    <m/>
    <x v="2"/>
    <m/>
    <m/>
    <s v=""/>
    <x v="0"/>
    <m/>
    <x v="0"/>
    <e v="#VALUE!"/>
    <x v="0"/>
  </r>
  <r>
    <m/>
    <x v="2"/>
    <d v="1899-12-30T13:30:00"/>
    <d v="1899-12-30T14:35:00"/>
    <n v="1.0833333333333348"/>
    <x v="17"/>
    <m/>
    <x v="10"/>
    <n v="10"/>
    <x v="6"/>
  </r>
  <r>
    <m/>
    <x v="2"/>
    <m/>
    <m/>
    <m/>
    <x v="0"/>
    <m/>
    <x v="0"/>
    <e v="#VALUE!"/>
    <x v="0"/>
  </r>
  <r>
    <m/>
    <x v="2"/>
    <d v="1899-12-30T14:35:00"/>
    <d v="1899-12-30T15:00:00"/>
    <n v="0.41666666666666519"/>
    <x v="18"/>
    <m/>
    <x v="11"/>
    <n v="42"/>
    <x v="2"/>
  </r>
  <r>
    <m/>
    <x v="2"/>
    <m/>
    <m/>
    <m/>
    <x v="0"/>
    <m/>
    <x v="0"/>
    <e v="#VALUE!"/>
    <x v="0"/>
  </r>
  <r>
    <m/>
    <x v="2"/>
    <d v="1899-12-30T15:30:00"/>
    <d v="1899-12-30T16:05:00"/>
    <n v="0.58333333333333126"/>
    <x v="19"/>
    <m/>
    <x v="12"/>
    <n v="16"/>
    <x v="3"/>
  </r>
  <r>
    <m/>
    <x v="2"/>
    <m/>
    <m/>
    <m/>
    <x v="0"/>
    <m/>
    <x v="0"/>
    <e v="#VALUE!"/>
    <x v="0"/>
  </r>
  <r>
    <m/>
    <x v="2"/>
    <m/>
    <m/>
    <s v=""/>
    <x v="0"/>
    <m/>
    <x v="0"/>
    <e v="#VALUE!"/>
    <x v="0"/>
  </r>
  <r>
    <m/>
    <x v="2"/>
    <m/>
    <m/>
    <s v=""/>
    <x v="0"/>
    <m/>
    <x v="0"/>
    <e v="#VALUE!"/>
    <x v="0"/>
  </r>
  <r>
    <m/>
    <x v="2"/>
    <d v="1899-12-30T18:20:00"/>
    <d v="1899-12-30T19:00:00"/>
    <n v="0.66666666666666696"/>
    <x v="20"/>
    <m/>
    <x v="3"/>
    <n v="16"/>
    <x v="3"/>
  </r>
  <r>
    <m/>
    <x v="2"/>
    <d v="1899-12-30T19:00:00"/>
    <d v="1899-12-30T19:15:00"/>
    <n v="0.25000000000000178"/>
    <x v="21"/>
    <m/>
    <x v="9"/>
    <n v="16"/>
    <x v="3"/>
  </r>
  <r>
    <m/>
    <x v="2"/>
    <m/>
    <m/>
    <s v=""/>
    <x v="0"/>
    <m/>
    <x v="0"/>
    <e v="#VALUE!"/>
    <x v="0"/>
  </r>
  <r>
    <m/>
    <x v="2"/>
    <d v="1899-12-30T19:50:00"/>
    <d v="1899-12-30T20:10:00"/>
    <n v="0.33333333333333481"/>
    <x v="20"/>
    <m/>
    <x v="3"/>
    <n v="16"/>
    <x v="3"/>
  </r>
  <r>
    <m/>
    <x v="2"/>
    <m/>
    <m/>
    <s v=""/>
    <x v="0"/>
    <m/>
    <x v="0"/>
    <e v="#VALUE!"/>
    <x v="0"/>
  </r>
  <r>
    <m/>
    <x v="2"/>
    <d v="1899-12-30T20:30:00"/>
    <d v="1899-12-30T21:20:00"/>
    <n v="0.83333333333333304"/>
    <x v="20"/>
    <m/>
    <x v="3"/>
    <n v="16"/>
    <x v="3"/>
  </r>
  <r>
    <m/>
    <x v="2"/>
    <m/>
    <m/>
    <s v=""/>
    <x v="0"/>
    <m/>
    <x v="0"/>
    <e v="#VALUE!"/>
    <x v="0"/>
  </r>
  <r>
    <m/>
    <x v="2"/>
    <d v="1899-12-30T22:40:00"/>
    <d v="1899-12-30T22:55:00"/>
    <n v="0.24999999999999911"/>
    <x v="20"/>
    <m/>
    <x v="3"/>
    <n v="16"/>
    <x v="3"/>
  </r>
  <r>
    <m/>
    <x v="2"/>
    <m/>
    <m/>
    <s v=""/>
    <x v="0"/>
    <m/>
    <x v="0"/>
    <e v="#VALUE!"/>
    <x v="0"/>
  </r>
  <r>
    <m/>
    <x v="2"/>
    <m/>
    <m/>
    <s v=""/>
    <x v="0"/>
    <m/>
    <x v="0"/>
    <e v="#VALUE!"/>
    <x v="0"/>
  </r>
  <r>
    <m/>
    <x v="2"/>
    <m/>
    <m/>
    <s v=""/>
    <x v="0"/>
    <m/>
    <x v="0"/>
    <e v="#VALUE!"/>
    <x v="0"/>
  </r>
  <r>
    <m/>
    <x v="2"/>
    <m/>
    <m/>
    <s v=""/>
    <x v="0"/>
    <m/>
    <x v="0"/>
    <e v="#VALUE!"/>
    <x v="0"/>
  </r>
  <r>
    <m/>
    <x v="2"/>
    <m/>
    <m/>
    <s v=""/>
    <x v="0"/>
    <m/>
    <x v="0"/>
    <e v="#VALUE!"/>
    <x v="0"/>
  </r>
  <r>
    <m/>
    <x v="2"/>
    <m/>
    <m/>
    <s v=""/>
    <x v="0"/>
    <m/>
    <x v="0"/>
    <e v="#VALUE!"/>
    <x v="0"/>
  </r>
  <r>
    <m/>
    <x v="2"/>
    <m/>
    <m/>
    <s v=""/>
    <x v="0"/>
    <m/>
    <x v="0"/>
    <e v="#VALUE!"/>
    <x v="0"/>
  </r>
  <r>
    <m/>
    <x v="2"/>
    <m/>
    <m/>
    <s v=""/>
    <x v="0"/>
    <m/>
    <x v="0"/>
    <e v="#VALUE!"/>
    <x v="0"/>
  </r>
  <r>
    <m/>
    <x v="2"/>
    <m/>
    <m/>
    <m/>
    <x v="0"/>
    <m/>
    <x v="0"/>
    <e v="#VALUE!"/>
    <x v="0"/>
  </r>
  <r>
    <s v="Thursday"/>
    <x v="3"/>
    <m/>
    <m/>
    <s v=""/>
    <x v="0"/>
    <m/>
    <x v="0"/>
    <e v="#VALUE!"/>
    <x v="0"/>
  </r>
  <r>
    <m/>
    <x v="3"/>
    <d v="1899-12-30T09:20:00"/>
    <d v="1899-12-30T09:30:00"/>
    <n v="0.16666666666666607"/>
    <x v="1"/>
    <m/>
    <x v="1"/>
    <n v="15"/>
    <x v="1"/>
  </r>
  <r>
    <m/>
    <x v="3"/>
    <d v="1899-12-30T09:30:00"/>
    <d v="1899-12-30T11:10:00"/>
    <n v="1.6666666666666661"/>
    <x v="22"/>
    <m/>
    <x v="9"/>
    <n v="16"/>
    <x v="3"/>
  </r>
  <r>
    <m/>
    <x v="3"/>
    <d v="1899-12-30T11:10:00"/>
    <d v="1899-12-30T11:20:00"/>
    <n v="0.16666666666666874"/>
    <x v="23"/>
    <m/>
    <x v="3"/>
    <n v="16"/>
    <x v="3"/>
  </r>
  <r>
    <m/>
    <x v="3"/>
    <d v="1899-12-30T11:20:00"/>
    <d v="1899-12-30T11:30:00"/>
    <n v="0.16666666666666607"/>
    <x v="24"/>
    <m/>
    <x v="7"/>
    <n v="22"/>
    <x v="5"/>
  </r>
  <r>
    <m/>
    <x v="3"/>
    <d v="1899-12-30T11:30:00"/>
    <d v="1899-12-30T11:35:00"/>
    <n v="8.3333333333333037E-2"/>
    <x v="23"/>
    <m/>
    <x v="3"/>
    <n v="16"/>
    <x v="3"/>
  </r>
  <r>
    <m/>
    <x v="3"/>
    <m/>
    <m/>
    <s v=""/>
    <x v="0"/>
    <m/>
    <x v="0"/>
    <e v="#VALUE!"/>
    <x v="0"/>
  </r>
  <r>
    <m/>
    <x v="3"/>
    <d v="1899-12-30T11:45:00"/>
    <d v="1899-12-30T12:05:00"/>
    <n v="0.33333333333333348"/>
    <x v="12"/>
    <m/>
    <x v="8"/>
    <n v="16"/>
    <x v="3"/>
  </r>
  <r>
    <m/>
    <x v="3"/>
    <d v="1899-12-30T12:05:00"/>
    <d v="1899-12-30T12:30:00"/>
    <n v="0.41666666666666785"/>
    <x v="25"/>
    <m/>
    <x v="7"/>
    <n v="22"/>
    <x v="5"/>
  </r>
  <r>
    <m/>
    <x v="3"/>
    <d v="1899-12-30T12:30:00"/>
    <d v="1899-12-30T13:00:00"/>
    <n v="0.49999999999999822"/>
    <x v="17"/>
    <m/>
    <x v="5"/>
    <n v="32"/>
    <x v="4"/>
  </r>
  <r>
    <m/>
    <x v="3"/>
    <m/>
    <m/>
    <s v=""/>
    <x v="0"/>
    <m/>
    <x v="0"/>
    <e v="#VALUE!"/>
    <x v="0"/>
  </r>
  <r>
    <m/>
    <x v="3"/>
    <d v="1899-12-30T14:00:00"/>
    <d v="1899-12-30T14:30:00"/>
    <n v="0.49999999999999822"/>
    <x v="26"/>
    <m/>
    <x v="10"/>
    <n v="10"/>
    <x v="6"/>
  </r>
  <r>
    <m/>
    <x v="3"/>
    <d v="1899-12-30T14:30:00"/>
    <d v="1899-12-30T14:45:00"/>
    <n v="0.25000000000000178"/>
    <x v="27"/>
    <m/>
    <x v="9"/>
    <n v="16"/>
    <x v="3"/>
  </r>
  <r>
    <m/>
    <x v="3"/>
    <m/>
    <m/>
    <s v=""/>
    <x v="0"/>
    <m/>
    <x v="0"/>
    <e v="#VALUE!"/>
    <x v="0"/>
  </r>
  <r>
    <m/>
    <x v="3"/>
    <d v="1899-12-30T15:00:00"/>
    <d v="1899-12-30T16:00:00"/>
    <n v="0.99999999999999911"/>
    <x v="28"/>
    <m/>
    <x v="5"/>
    <n v="32"/>
    <x v="4"/>
  </r>
  <r>
    <m/>
    <x v="3"/>
    <d v="1899-12-30T16:05:00"/>
    <d v="1899-12-30T16:35:00"/>
    <n v="0.50000000000000089"/>
    <x v="29"/>
    <m/>
    <x v="7"/>
    <n v="22"/>
    <x v="5"/>
  </r>
  <r>
    <m/>
    <x v="3"/>
    <d v="1899-12-30T16:35:00"/>
    <d v="1899-12-30T17:00:00"/>
    <n v="0.41666666666666785"/>
    <x v="30"/>
    <m/>
    <x v="13"/>
    <n v="10"/>
    <x v="6"/>
  </r>
  <r>
    <m/>
    <x v="3"/>
    <m/>
    <m/>
    <m/>
    <x v="0"/>
    <m/>
    <x v="0"/>
    <e v="#VALUE!"/>
    <x v="0"/>
  </r>
  <r>
    <m/>
    <x v="3"/>
    <d v="1899-12-30T20:45:00"/>
    <d v="1899-12-30T20:55:00"/>
    <n v="0.16666666666666607"/>
    <x v="31"/>
    <m/>
    <x v="9"/>
    <n v="16"/>
    <x v="3"/>
  </r>
  <r>
    <m/>
    <x v="3"/>
    <m/>
    <m/>
    <s v=""/>
    <x v="0"/>
    <m/>
    <x v="0"/>
    <e v="#VALUE!"/>
    <x v="0"/>
  </r>
  <r>
    <m/>
    <x v="3"/>
    <m/>
    <m/>
    <s v=""/>
    <x v="0"/>
    <m/>
    <x v="0"/>
    <e v="#VALUE!"/>
    <x v="0"/>
  </r>
  <r>
    <m/>
    <x v="3"/>
    <m/>
    <m/>
    <s v=""/>
    <x v="0"/>
    <m/>
    <x v="0"/>
    <e v="#VALUE!"/>
    <x v="0"/>
  </r>
  <r>
    <m/>
    <x v="3"/>
    <m/>
    <m/>
    <s v=""/>
    <x v="0"/>
    <m/>
    <x v="0"/>
    <e v="#VALUE!"/>
    <x v="0"/>
  </r>
  <r>
    <m/>
    <x v="3"/>
    <m/>
    <m/>
    <s v=""/>
    <x v="0"/>
    <m/>
    <x v="0"/>
    <e v="#VALUE!"/>
    <x v="0"/>
  </r>
  <r>
    <m/>
    <x v="3"/>
    <m/>
    <m/>
    <s v=""/>
    <x v="0"/>
    <m/>
    <x v="0"/>
    <e v="#VALUE!"/>
    <x v="0"/>
  </r>
  <r>
    <m/>
    <x v="3"/>
    <m/>
    <m/>
    <m/>
    <x v="0"/>
    <m/>
    <x v="0"/>
    <e v="#VALUE!"/>
    <x v="0"/>
  </r>
  <r>
    <m/>
    <x v="3"/>
    <m/>
    <m/>
    <m/>
    <x v="0"/>
    <m/>
    <x v="0"/>
    <e v="#VALUE!"/>
    <x v="0"/>
  </r>
  <r>
    <m/>
    <x v="3"/>
    <m/>
    <m/>
    <m/>
    <x v="0"/>
    <m/>
    <x v="0"/>
    <e v="#VALUE!"/>
    <x v="0"/>
  </r>
  <r>
    <m/>
    <x v="3"/>
    <m/>
    <m/>
    <s v=""/>
    <x v="0"/>
    <m/>
    <x v="0"/>
    <e v="#VALUE!"/>
    <x v="0"/>
  </r>
  <r>
    <m/>
    <x v="3"/>
    <m/>
    <m/>
    <s v=""/>
    <x v="0"/>
    <m/>
    <x v="0"/>
    <e v="#VALUE!"/>
    <x v="0"/>
  </r>
  <r>
    <s v="Friday"/>
    <x v="4"/>
    <m/>
    <m/>
    <s v=""/>
    <x v="0"/>
    <m/>
    <x v="0"/>
    <e v="#VALUE!"/>
    <x v="0"/>
  </r>
  <r>
    <m/>
    <x v="4"/>
    <d v="1899-12-30T09:50:00"/>
    <d v="1899-12-30T10:05:00"/>
    <n v="0.24999999999999911"/>
    <x v="1"/>
    <m/>
    <x v="1"/>
    <n v="15"/>
    <x v="1"/>
  </r>
  <r>
    <m/>
    <x v="4"/>
    <d v="1899-12-30T10:05:00"/>
    <d v="1899-12-30T10:30:00"/>
    <n v="0.41666666666666652"/>
    <x v="32"/>
    <m/>
    <x v="9"/>
    <n v="16"/>
    <x v="3"/>
  </r>
  <r>
    <m/>
    <x v="4"/>
    <d v="1899-12-30T10:30:00"/>
    <d v="1899-12-30T11:45:00"/>
    <n v="1.2499999999999996"/>
    <x v="30"/>
    <m/>
    <x v="13"/>
    <n v="10"/>
    <x v="6"/>
  </r>
  <r>
    <m/>
    <x v="4"/>
    <d v="1899-12-30T11:45:00"/>
    <d v="1899-12-30T12:05:00"/>
    <n v="0.33333333333333348"/>
    <x v="17"/>
    <m/>
    <x v="4"/>
    <n v="16"/>
    <x v="3"/>
  </r>
  <r>
    <m/>
    <x v="4"/>
    <m/>
    <m/>
    <s v=""/>
    <x v="0"/>
    <m/>
    <x v="0"/>
    <e v="#VALUE!"/>
    <x v="0"/>
  </r>
  <r>
    <m/>
    <x v="4"/>
    <d v="1899-12-30T12:40:00"/>
    <d v="1899-12-30T13:00:00"/>
    <n v="0.33333333333333215"/>
    <x v="17"/>
    <m/>
    <x v="5"/>
    <n v="32"/>
    <x v="4"/>
  </r>
  <r>
    <m/>
    <x v="4"/>
    <d v="1899-12-30T13:00:00"/>
    <d v="1899-12-30T14:00:00"/>
    <n v="1.0000000000000018"/>
    <x v="33"/>
    <m/>
    <x v="14"/>
    <n v="42"/>
    <x v="2"/>
  </r>
  <r>
    <m/>
    <x v="4"/>
    <m/>
    <m/>
    <s v=""/>
    <x v="0"/>
    <m/>
    <x v="0"/>
    <e v="#VALUE!"/>
    <x v="0"/>
  </r>
  <r>
    <m/>
    <x v="4"/>
    <d v="1899-12-30T14:00:00"/>
    <d v="1899-12-30T17:50:00"/>
    <n v="3.8333333333333304"/>
    <x v="30"/>
    <m/>
    <x v="13"/>
    <n v="10"/>
    <x v="6"/>
  </r>
  <r>
    <m/>
    <x v="4"/>
    <m/>
    <m/>
    <s v=""/>
    <x v="0"/>
    <m/>
    <x v="0"/>
    <e v="#VALUE!"/>
    <x v="0"/>
  </r>
  <r>
    <m/>
    <x v="4"/>
    <m/>
    <m/>
    <s v=""/>
    <x v="0"/>
    <m/>
    <x v="0"/>
    <e v="#VALUE!"/>
    <x v="0"/>
  </r>
  <r>
    <m/>
    <x v="4"/>
    <m/>
    <m/>
    <s v=""/>
    <x v="0"/>
    <m/>
    <x v="0"/>
    <e v="#VALUE!"/>
    <x v="0"/>
  </r>
  <r>
    <m/>
    <x v="4"/>
    <m/>
    <m/>
    <s v=""/>
    <x v="0"/>
    <m/>
    <x v="0"/>
    <e v="#VALUE!"/>
    <x v="0"/>
  </r>
  <r>
    <m/>
    <x v="4"/>
    <m/>
    <m/>
    <s v=""/>
    <x v="0"/>
    <m/>
    <x v="0"/>
    <e v="#VALUE!"/>
    <x v="0"/>
  </r>
  <r>
    <m/>
    <x v="4"/>
    <m/>
    <m/>
    <s v=""/>
    <x v="0"/>
    <m/>
    <x v="0"/>
    <e v="#VALUE!"/>
    <x v="0"/>
  </r>
  <r>
    <m/>
    <x v="4"/>
    <m/>
    <m/>
    <s v=""/>
    <x v="0"/>
    <m/>
    <x v="0"/>
    <e v="#VALUE!"/>
    <x v="0"/>
  </r>
  <r>
    <m/>
    <x v="4"/>
    <m/>
    <m/>
    <s v=""/>
    <x v="0"/>
    <m/>
    <x v="0"/>
    <e v="#VALUE!"/>
    <x v="0"/>
  </r>
  <r>
    <m/>
    <x v="4"/>
    <m/>
    <m/>
    <s v=""/>
    <x v="0"/>
    <m/>
    <x v="0"/>
    <e v="#VALUE!"/>
    <x v="0"/>
  </r>
  <r>
    <m/>
    <x v="4"/>
    <m/>
    <m/>
    <s v=""/>
    <x v="0"/>
    <m/>
    <x v="0"/>
    <e v="#VALUE!"/>
    <x v="0"/>
  </r>
  <r>
    <m/>
    <x v="4"/>
    <m/>
    <m/>
    <s v=""/>
    <x v="0"/>
    <m/>
    <x v="0"/>
    <e v="#VALUE!"/>
    <x v="0"/>
  </r>
  <r>
    <m/>
    <x v="4"/>
    <m/>
    <m/>
    <s v=""/>
    <x v="0"/>
    <m/>
    <x v="0"/>
    <e v="#VALUE!"/>
    <x v="0"/>
  </r>
  <r>
    <m/>
    <x v="4"/>
    <m/>
    <m/>
    <s v=""/>
    <x v="0"/>
    <m/>
    <x v="0"/>
    <e v="#VALUE!"/>
    <x v="0"/>
  </r>
  <r>
    <m/>
    <x v="4"/>
    <m/>
    <m/>
    <s v=""/>
    <x v="0"/>
    <m/>
    <x v="0"/>
    <e v="#VALUE!"/>
    <x v="0"/>
  </r>
  <r>
    <m/>
    <x v="4"/>
    <m/>
    <m/>
    <s v=""/>
    <x v="0"/>
    <m/>
    <x v="0"/>
    <e v="#VALUE!"/>
    <x v="0"/>
  </r>
  <r>
    <m/>
    <x v="4"/>
    <m/>
    <m/>
    <s v=""/>
    <x v="0"/>
    <m/>
    <x v="0"/>
    <e v="#VALUE!"/>
    <x v="0"/>
  </r>
  <r>
    <m/>
    <x v="4"/>
    <m/>
    <m/>
    <m/>
    <x v="0"/>
    <m/>
    <x v="0"/>
    <e v="#VALUE!"/>
    <x v="0"/>
  </r>
  <r>
    <m/>
    <x v="4"/>
    <m/>
    <m/>
    <m/>
    <x v="0"/>
    <m/>
    <x v="0"/>
    <e v="#VALUE!"/>
    <x v="0"/>
  </r>
  <r>
    <m/>
    <x v="4"/>
    <m/>
    <m/>
    <m/>
    <x v="0"/>
    <m/>
    <x v="0"/>
    <e v="#VALUE!"/>
    <x v="0"/>
  </r>
  <r>
    <m/>
    <x v="4"/>
    <m/>
    <m/>
    <s v=""/>
    <x v="0"/>
    <m/>
    <x v="0"/>
    <e v="#VALUE!"/>
    <x v="0"/>
  </r>
  <r>
    <s v="Saturday"/>
    <x v="5"/>
    <m/>
    <m/>
    <s v=""/>
    <x v="0"/>
    <m/>
    <x v="0"/>
    <e v="#VALUE!"/>
    <x v="0"/>
  </r>
  <r>
    <m/>
    <x v="5"/>
    <d v="1899-12-30T00:00:00"/>
    <d v="1899-12-30T10:00:00"/>
    <n v="10"/>
    <x v="0"/>
    <m/>
    <x v="7"/>
    <n v="22"/>
    <x v="5"/>
  </r>
  <r>
    <m/>
    <x v="5"/>
    <m/>
    <m/>
    <s v=""/>
    <x v="0"/>
    <m/>
    <x v="0"/>
    <e v="#VALUE!"/>
    <x v="0"/>
  </r>
  <r>
    <m/>
    <x v="5"/>
    <m/>
    <m/>
    <s v=""/>
    <x v="0"/>
    <m/>
    <x v="0"/>
    <e v="#VALUE!"/>
    <x v="0"/>
  </r>
  <r>
    <m/>
    <x v="5"/>
    <m/>
    <m/>
    <s v=""/>
    <x v="0"/>
    <m/>
    <x v="0"/>
    <e v="#VALUE!"/>
    <x v="0"/>
  </r>
  <r>
    <m/>
    <x v="5"/>
    <m/>
    <m/>
    <s v=""/>
    <x v="0"/>
    <m/>
    <x v="0"/>
    <e v="#VALUE!"/>
    <x v="0"/>
  </r>
  <r>
    <m/>
    <x v="5"/>
    <m/>
    <m/>
    <s v=""/>
    <x v="0"/>
    <m/>
    <x v="0"/>
    <e v="#VALUE!"/>
    <x v="0"/>
  </r>
  <r>
    <m/>
    <x v="5"/>
    <m/>
    <m/>
    <s v=""/>
    <x v="0"/>
    <m/>
    <x v="0"/>
    <e v="#VALUE!"/>
    <x v="0"/>
  </r>
  <r>
    <m/>
    <x v="5"/>
    <m/>
    <m/>
    <s v=""/>
    <x v="0"/>
    <m/>
    <x v="0"/>
    <e v="#VALUE!"/>
    <x v="0"/>
  </r>
  <r>
    <m/>
    <x v="5"/>
    <m/>
    <m/>
    <s v=""/>
    <x v="0"/>
    <m/>
    <x v="0"/>
    <e v="#VALUE!"/>
    <x v="0"/>
  </r>
  <r>
    <m/>
    <x v="5"/>
    <m/>
    <m/>
    <s v=""/>
    <x v="0"/>
    <m/>
    <x v="0"/>
    <e v="#VALUE!"/>
    <x v="0"/>
  </r>
  <r>
    <m/>
    <x v="5"/>
    <m/>
    <m/>
    <s v=""/>
    <x v="0"/>
    <m/>
    <x v="0"/>
    <e v="#VALUE!"/>
    <x v="0"/>
  </r>
  <r>
    <m/>
    <x v="5"/>
    <m/>
    <m/>
    <s v=""/>
    <x v="0"/>
    <m/>
    <x v="0"/>
    <e v="#VALUE!"/>
    <x v="0"/>
  </r>
  <r>
    <m/>
    <x v="5"/>
    <m/>
    <m/>
    <s v=""/>
    <x v="0"/>
    <m/>
    <x v="0"/>
    <e v="#VALUE!"/>
    <x v="0"/>
  </r>
  <r>
    <m/>
    <x v="5"/>
    <m/>
    <m/>
    <s v=""/>
    <x v="0"/>
    <m/>
    <x v="0"/>
    <e v="#VALUE!"/>
    <x v="0"/>
  </r>
  <r>
    <s v="Sunday"/>
    <x v="6"/>
    <m/>
    <m/>
    <s v=""/>
    <x v="0"/>
    <m/>
    <x v="0"/>
    <e v="#VALUE!"/>
    <x v="0"/>
  </r>
  <r>
    <m/>
    <x v="6"/>
    <d v="1899-12-30T00:00:00"/>
    <d v="1899-12-30T10:00:00"/>
    <n v="10"/>
    <x v="0"/>
    <m/>
    <x v="7"/>
    <n v="22"/>
    <x v="5"/>
  </r>
  <r>
    <m/>
    <x v="6"/>
    <m/>
    <m/>
    <s v=""/>
    <x v="0"/>
    <m/>
    <x v="0"/>
    <e v="#VALUE!"/>
    <x v="0"/>
  </r>
  <r>
    <m/>
    <x v="6"/>
    <m/>
    <m/>
    <s v=""/>
    <x v="0"/>
    <m/>
    <x v="0"/>
    <e v="#VALUE!"/>
    <x v="0"/>
  </r>
  <r>
    <m/>
    <x v="6"/>
    <m/>
    <m/>
    <s v=""/>
    <x v="0"/>
    <m/>
    <x v="0"/>
    <e v="#VALUE!"/>
    <x v="0"/>
  </r>
  <r>
    <m/>
    <x v="6"/>
    <m/>
    <m/>
    <s v=""/>
    <x v="0"/>
    <m/>
    <x v="0"/>
    <e v="#VALUE!"/>
    <x v="0"/>
  </r>
  <r>
    <m/>
    <x v="6"/>
    <m/>
    <m/>
    <s v=""/>
    <x v="0"/>
    <m/>
    <x v="0"/>
    <e v="#VALUE!"/>
    <x v="0"/>
  </r>
  <r>
    <m/>
    <x v="6"/>
    <m/>
    <m/>
    <s v=""/>
    <x v="0"/>
    <m/>
    <x v="0"/>
    <e v="#VALUE!"/>
    <x v="0"/>
  </r>
  <r>
    <m/>
    <x v="6"/>
    <m/>
    <m/>
    <s v=""/>
    <x v="0"/>
    <m/>
    <x v="0"/>
    <e v="#VALUE!"/>
    <x v="0"/>
  </r>
  <r>
    <m/>
    <x v="6"/>
    <m/>
    <m/>
    <s v=""/>
    <x v="0"/>
    <m/>
    <x v="0"/>
    <e v="#VALUE!"/>
    <x v="0"/>
  </r>
  <r>
    <m/>
    <x v="6"/>
    <m/>
    <m/>
    <s v=""/>
    <x v="0"/>
    <m/>
    <x v="0"/>
    <e v="#VALUE!"/>
    <x v="0"/>
  </r>
  <r>
    <m/>
    <x v="6"/>
    <m/>
    <m/>
    <s v=""/>
    <x v="0"/>
    <m/>
    <x v="0"/>
    <e v="#VALUE!"/>
    <x v="0"/>
  </r>
  <r>
    <m/>
    <x v="6"/>
    <m/>
    <m/>
    <s v=""/>
    <x v="0"/>
    <m/>
    <x v="0"/>
    <e v="#VALUE!"/>
    <x v="0"/>
  </r>
  <r>
    <m/>
    <x v="6"/>
    <m/>
    <m/>
    <s v=""/>
    <x v="0"/>
    <m/>
    <x v="0"/>
    <e v="#VALUE!"/>
    <x v="0"/>
  </r>
  <r>
    <m/>
    <x v="6"/>
    <m/>
    <m/>
    <s v=""/>
    <x v="0"/>
    <m/>
    <x v="0"/>
    <e v="#VALUE!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48DEEE-414F-487C-8B2A-22A3B11FDD3E}" name="PivotTable8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R4:S6" firstHeaderRow="1" firstDataRow="1" firstDataCol="1" rowPageCount="1" colPageCount="1"/>
  <pivotFields count="7">
    <pivotField dataField="1" showAll="0"/>
    <pivotField showAll="0"/>
    <pivotField showAll="0"/>
    <pivotField showAll="0"/>
    <pivotField showAll="0"/>
    <pivotField axis="axisPage" multipleItemSelectionAllowed="1" showAll="0">
      <items count="9">
        <item h="1" x="0"/>
        <item h="1" x="1"/>
        <item h="1" x="7"/>
        <item h="1" x="5"/>
        <item h="1" x="3"/>
        <item h="1" x="4"/>
        <item x="6"/>
        <item h="1" x="2"/>
        <item t="default"/>
      </items>
    </pivotField>
    <pivotField axis="axisRow" showAll="0">
      <items count="8">
        <item x="0"/>
        <item x="4"/>
        <item x="6"/>
        <item x="3"/>
        <item x="5"/>
        <item x="2"/>
        <item x="1"/>
        <item t="default"/>
      </items>
    </pivotField>
  </pivotFields>
  <rowFields count="1">
    <field x="6"/>
  </rowFields>
  <rowItems count="2">
    <i>
      <x v="4"/>
    </i>
    <i t="grand">
      <x/>
    </i>
  </rowItems>
  <colItems count="1">
    <i/>
  </colItems>
  <pageFields count="1">
    <pageField fld="5" hier="-1"/>
  </pageFields>
  <dataFields count="1">
    <dataField name="Sum of Duration, hours" fld="0" baseField="0" baseItem="0"/>
  </dataFields>
  <formats count="1">
    <format dxfId="1">
      <pivotArea dataOnly="0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A1061-8DB1-4F8C-BDF0-DD14F40A7AA9}" name="PivotTable1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4:O15" firstHeaderRow="1" firstDataRow="1" firstDataCol="1"/>
  <pivotFields count="6">
    <pivotField dataField="1" showAll="0"/>
    <pivotField showAll="0"/>
    <pivotField showAll="0"/>
    <pivotField showAll="0"/>
    <pivotField showAll="0"/>
    <pivotField axis="axisRow" multipleItemSelectionAllowed="1" showAll="0">
      <items count="18">
        <item x="0"/>
        <item m="1" x="11"/>
        <item m="1" x="12"/>
        <item m="1" x="14"/>
        <item x="8"/>
        <item x="2"/>
        <item m="1" x="13"/>
        <item m="1" x="16"/>
        <item x="4"/>
        <item x="5"/>
        <item x="3"/>
        <item m="1" x="15"/>
        <item x="9"/>
        <item x="1"/>
        <item x="7"/>
        <item m="1" x="10"/>
        <item x="6"/>
        <item t="default"/>
      </items>
    </pivotField>
  </pivotFields>
  <rowFields count="1">
    <field x="5"/>
  </rowFields>
  <rowItems count="11">
    <i>
      <x/>
    </i>
    <i>
      <x v="4"/>
    </i>
    <i>
      <x v="5"/>
    </i>
    <i>
      <x v="8"/>
    </i>
    <i>
      <x v="9"/>
    </i>
    <i>
      <x v="10"/>
    </i>
    <i>
      <x v="12"/>
    </i>
    <i>
      <x v="13"/>
    </i>
    <i>
      <x v="14"/>
    </i>
    <i>
      <x v="16"/>
    </i>
    <i t="grand">
      <x/>
    </i>
  </rowItems>
  <colItems count="1">
    <i/>
  </colItems>
  <dataFields count="1">
    <dataField name="Sum of Duration, hours" fld="0" baseField="0" baseItem="0"/>
  </dataFields>
  <formats count="1">
    <format dxfId="2">
      <pivotArea dataOnly="0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4C723-A2BE-4015-8959-6CF01CE4724B}" name="PivotTable1" cacheId="11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I14" firstHeaderRow="1" firstDataRow="2" firstDataCol="1"/>
  <pivotFields count="10"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dataField="1" showAll="0"/>
    <pivotField axis="axisRow" showAll="0">
      <items count="35"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5"/>
        <item x="16"/>
        <item x="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1"/>
        <item x="32"/>
        <item x="33"/>
        <item x="30"/>
        <item t="default"/>
      </items>
    </pivotField>
    <pivotField showAll="0"/>
    <pivotField axis="axisRow" showAll="0">
      <items count="17">
        <item sd="0" x="0"/>
        <item x="1"/>
        <item sd="0" x="3"/>
        <item sd="0" x="4"/>
        <item m="1" x="15"/>
        <item sd="0" x="8"/>
        <item x="5"/>
        <item x="10"/>
        <item x="11"/>
        <item x="7"/>
        <item x="2"/>
        <item x="13"/>
        <item x="14"/>
        <item sd="0" x="6"/>
        <item sd="0" x="9"/>
        <item x="12"/>
        <item t="default"/>
      </items>
    </pivotField>
    <pivotField showAll="0"/>
    <pivotField axis="axisRow" showAll="0">
      <items count="10">
        <item sd="0" x="0"/>
        <item m="1" x="8"/>
        <item x="1"/>
        <item sd="0" x="3"/>
        <item m="1" x="7"/>
        <item sd="0" x="4"/>
        <item sd="0" x="6"/>
        <item sd="0" x="2"/>
        <item sd="0" x="5"/>
        <item t="default"/>
      </items>
    </pivotField>
  </pivotFields>
  <rowFields count="3">
    <field x="9"/>
    <field x="7"/>
    <field x="5"/>
  </rowFields>
  <rowItems count="10">
    <i>
      <x/>
    </i>
    <i>
      <x v="2"/>
    </i>
    <i r="1">
      <x v="1"/>
    </i>
    <i r="2">
      <x v="1"/>
    </i>
    <i>
      <x v="3"/>
    </i>
    <i>
      <x v="5"/>
    </i>
    <i>
      <x v="6"/>
    </i>
    <i>
      <x v="7"/>
    </i>
    <i>
      <x v="8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Duration, hours" fld="4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1012-5005-4DD5-B92E-D291090086C3}">
  <dimension ref="B2:C4"/>
  <sheetViews>
    <sheetView workbookViewId="0">
      <selection activeCell="B7" sqref="B7"/>
    </sheetView>
  </sheetViews>
  <sheetFormatPr defaultRowHeight="15" x14ac:dyDescent="0.25"/>
  <cols>
    <col min="2" max="2" width="72.85546875" customWidth="1"/>
    <col min="3" max="3" width="22.85546875" customWidth="1"/>
  </cols>
  <sheetData>
    <row r="2" spans="2:3" s="42" customFormat="1" ht="23.25" x14ac:dyDescent="0.35">
      <c r="B2" s="42" t="s">
        <v>34</v>
      </c>
      <c r="C2" s="42" t="s">
        <v>35</v>
      </c>
    </row>
    <row r="3" spans="2:3" x14ac:dyDescent="0.25">
      <c r="B3" t="s">
        <v>37</v>
      </c>
      <c r="C3" t="s">
        <v>36</v>
      </c>
    </row>
    <row r="4" spans="2:3" x14ac:dyDescent="0.25">
      <c r="B4" t="s">
        <v>49</v>
      </c>
      <c r="C4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F286-12FE-4D09-A20E-1622AEC5B0B1}">
  <dimension ref="A1:J18"/>
  <sheetViews>
    <sheetView workbookViewId="0">
      <selection activeCell="I24" sqref="I24"/>
    </sheetView>
  </sheetViews>
  <sheetFormatPr defaultRowHeight="15" x14ac:dyDescent="0.25"/>
  <cols>
    <col min="1" max="1" width="2" bestFit="1" customWidth="1"/>
  </cols>
  <sheetData>
    <row r="1" spans="1:10" x14ac:dyDescent="0.25">
      <c r="B1" s="3" t="s">
        <v>38</v>
      </c>
      <c r="J1" s="1"/>
    </row>
    <row r="2" spans="1:10" x14ac:dyDescent="0.25">
      <c r="A2">
        <v>1</v>
      </c>
      <c r="B2" t="s">
        <v>48</v>
      </c>
    </row>
    <row r="3" spans="1:10" x14ac:dyDescent="0.25">
      <c r="A3">
        <v>2</v>
      </c>
      <c r="B3" t="s">
        <v>39</v>
      </c>
    </row>
    <row r="4" spans="1:10" x14ac:dyDescent="0.25">
      <c r="C4" t="s">
        <v>40</v>
      </c>
    </row>
    <row r="5" spans="1:10" x14ac:dyDescent="0.25">
      <c r="C5" t="s">
        <v>41</v>
      </c>
    </row>
    <row r="6" spans="1:10" x14ac:dyDescent="0.25">
      <c r="C6" t="s">
        <v>42</v>
      </c>
    </row>
    <row r="7" spans="1:10" x14ac:dyDescent="0.25">
      <c r="A7">
        <v>3</v>
      </c>
      <c r="B7" t="s">
        <v>43</v>
      </c>
    </row>
    <row r="8" spans="1:10" x14ac:dyDescent="0.25">
      <c r="A8">
        <v>4</v>
      </c>
      <c r="B8" t="s">
        <v>44</v>
      </c>
    </row>
    <row r="11" spans="1:10" x14ac:dyDescent="0.25">
      <c r="B11" s="3" t="s">
        <v>45</v>
      </c>
    </row>
    <row r="12" spans="1:10" x14ac:dyDescent="0.25">
      <c r="B12" t="s">
        <v>46</v>
      </c>
    </row>
    <row r="17" spans="2:2" x14ac:dyDescent="0.25">
      <c r="B17" s="3" t="s">
        <v>63</v>
      </c>
    </row>
    <row r="18" spans="2:2" x14ac:dyDescent="0.25">
      <c r="B18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6D6B-3882-4579-8A8F-56B8E0C68397}">
  <dimension ref="A1:T193"/>
  <sheetViews>
    <sheetView zoomScale="85" zoomScaleNormal="85" workbookViewId="0">
      <pane ySplit="1420" activePane="bottomLeft"/>
      <selection activeCell="A2" sqref="A2"/>
      <selection pane="bottomLeft" activeCell="I25" sqref="I25"/>
    </sheetView>
  </sheetViews>
  <sheetFormatPr defaultRowHeight="15" outlineLevelRow="2" outlineLevelCol="1" x14ac:dyDescent="0.25"/>
  <cols>
    <col min="1" max="1" width="7.7109375" customWidth="1"/>
    <col min="2" max="2" width="4.28515625" bestFit="1" customWidth="1"/>
    <col min="3" max="3" width="12.28515625" customWidth="1"/>
    <col min="4" max="4" width="10.7109375" customWidth="1"/>
    <col min="5" max="5" width="10.28515625" bestFit="1" customWidth="1"/>
    <col min="6" max="6" width="10.28515625" style="7" customWidth="1" outlineLevel="1"/>
    <col min="7" max="7" width="14.140625" bestFit="1" customWidth="1"/>
    <col min="8" max="8" width="7.7109375" customWidth="1"/>
    <col min="9" max="9" width="75.140625" style="1" customWidth="1" outlineLevel="1"/>
    <col min="10" max="10" width="8.7109375" customWidth="1"/>
    <col min="13" max="13" width="5.42578125" customWidth="1"/>
    <col min="14" max="14" width="42.28515625" bestFit="1" customWidth="1"/>
    <col min="15" max="15" width="13.42578125" bestFit="1" customWidth="1"/>
    <col min="18" max="18" width="18.7109375" bestFit="1" customWidth="1"/>
    <col min="19" max="19" width="18.85546875" bestFit="1" customWidth="1"/>
  </cols>
  <sheetData>
    <row r="1" spans="1:20" ht="15.75" thickBot="1" x14ac:dyDescent="0.3">
      <c r="A1">
        <f>(D1*135*0.81)-((3/13)*(1943.47+450))</f>
        <v>5461.9107692307689</v>
      </c>
      <c r="C1" s="65" t="s">
        <v>28</v>
      </c>
      <c r="D1" s="69">
        <f>SUM(F5:F214)</f>
        <v>55</v>
      </c>
      <c r="E1" s="66" t="s">
        <v>27</v>
      </c>
      <c r="F1" s="69" t="e">
        <f>SUMIF(#REF!,"PG",F5:F314)</f>
        <v>#REF!</v>
      </c>
      <c r="G1" s="66" t="s">
        <v>29</v>
      </c>
      <c r="H1" s="67" t="e">
        <f>IF(D1&gt;0,SUMIF(#REF!,"PG",F5:F5:F314)/D1,"-")</f>
        <v>#REF!</v>
      </c>
      <c r="I1" s="68" t="str">
        <f ca="1">_xlfn.CONCAT("Mon: ",TEXT(A5,"0,00" ),"      Tue: ",TEXT(A35,"0,00" ),"      Wed: ",TEXT(A65,"0,00" ),"      Thu: ",TEXT(A95,"0,00" ),"      Fri: ",TEXT(A125,"0,00" ),"      Sat: ",TEXT(A155,"0,00" ),"      Sun: ",TEXT(A170,"0,00" ))</f>
        <v>Mon: 7,83      Tue: 6,08      Wed: 7,33      Thu: 6,33      Fri: 7,42      Sat: 10,00      Sun: 10,00</v>
      </c>
    </row>
    <row r="2" spans="1:20" ht="15.75" thickBot="1" x14ac:dyDescent="0.3">
      <c r="C2" s="20" t="s">
        <v>65</v>
      </c>
      <c r="D2" s="70">
        <f>SUMIF(K5:K184,"WhR Decision Automation Platform",F5:F184)</f>
        <v>0</v>
      </c>
      <c r="E2" s="21" t="s">
        <v>66</v>
      </c>
      <c r="F2" s="70">
        <f>SUMIF(K5:K184,"Autopilot Project",F5:F184)</f>
        <v>0</v>
      </c>
      <c r="G2" s="21" t="s">
        <v>67</v>
      </c>
      <c r="H2" s="70"/>
      <c r="I2" s="21" t="s">
        <v>9</v>
      </c>
      <c r="K2" s="70">
        <f>SUMIF(K5:K184,"WhR Decision Automation Platform",F5:F184)</f>
        <v>0</v>
      </c>
      <c r="L2" s="89"/>
      <c r="R2" s="10" t="s">
        <v>62</v>
      </c>
      <c r="S2" t="s">
        <v>109</v>
      </c>
    </row>
    <row r="3" spans="1:20" ht="15.75" thickBot="1" x14ac:dyDescent="0.3">
      <c r="F3"/>
      <c r="I3"/>
    </row>
    <row r="4" spans="1:20" ht="45.75" thickBot="1" x14ac:dyDescent="0.3">
      <c r="B4" s="54" t="s">
        <v>26</v>
      </c>
      <c r="C4" s="55" t="s">
        <v>10</v>
      </c>
      <c r="D4" s="55" t="s">
        <v>4</v>
      </c>
      <c r="E4" s="56" t="s">
        <v>5</v>
      </c>
      <c r="F4" s="57" t="s">
        <v>11</v>
      </c>
      <c r="G4" s="58" t="s">
        <v>6</v>
      </c>
      <c r="H4" s="55" t="s">
        <v>47</v>
      </c>
      <c r="I4" s="55" t="s">
        <v>32</v>
      </c>
      <c r="J4" s="64" t="s">
        <v>61</v>
      </c>
      <c r="K4" s="59" t="s">
        <v>62</v>
      </c>
      <c r="L4" s="59" t="s">
        <v>117</v>
      </c>
      <c r="N4" s="10" t="s">
        <v>19</v>
      </c>
      <c r="O4" s="8" t="s">
        <v>20</v>
      </c>
      <c r="R4" s="10" t="s">
        <v>19</v>
      </c>
      <c r="S4" s="8" t="s">
        <v>20</v>
      </c>
    </row>
    <row r="5" spans="1:20" x14ac:dyDescent="0.25">
      <c r="A5" s="34">
        <f ca="1">SUMIF(C:C,C5,F:F)</f>
        <v>7.833333333333333</v>
      </c>
      <c r="B5" s="91" t="s">
        <v>21</v>
      </c>
      <c r="C5" s="63">
        <f ca="1">config!B5</f>
        <v>45215</v>
      </c>
      <c r="D5" s="43"/>
      <c r="E5" s="47"/>
      <c r="F5" s="29" t="str">
        <f>IF(AND(NOT(ISBLANK(D5)),NOT(ISBLANK(E5))),(E5-D5)*24,"")</f>
        <v/>
      </c>
      <c r="G5" s="52"/>
      <c r="H5" s="13"/>
      <c r="I5" s="13"/>
      <c r="J5" s="23" t="e">
        <f>FIND("||",I5)</f>
        <v>#VALUE!</v>
      </c>
      <c r="K5" s="24" t="str">
        <f>IF(I5&lt;&gt;"",LEFT(I5,J5-2),"")</f>
        <v/>
      </c>
      <c r="L5" s="90" t="str">
        <f>IF(I5&lt;&gt;"",RIGHT(I5,(LEN(I5)-J5-2)),"")</f>
        <v/>
      </c>
      <c r="N5" s="11"/>
      <c r="O5" s="96">
        <v>2.1666666666666683</v>
      </c>
      <c r="P5" s="71">
        <f>O5/O$14</f>
        <v>0.40000000000000052</v>
      </c>
      <c r="R5" s="11" t="s">
        <v>103</v>
      </c>
      <c r="S5">
        <v>0</v>
      </c>
      <c r="T5" s="71" t="e">
        <f>S5/P$13</f>
        <v>#DIV/0!</v>
      </c>
    </row>
    <row r="6" spans="1:20" outlineLevel="1" x14ac:dyDescent="0.25">
      <c r="A6" s="35"/>
      <c r="B6" s="93"/>
      <c r="C6" s="14">
        <f ca="1">C5</f>
        <v>45215</v>
      </c>
      <c r="D6" s="12">
        <v>0.38541666666666669</v>
      </c>
      <c r="E6" s="45">
        <v>0.39583333333333331</v>
      </c>
      <c r="F6" s="30">
        <f t="shared" ref="F6:F166" si="0">IF(AND(NOT(ISBLANK(D6)),NOT(ISBLANK(E6))),(E6-D6)*24,"")</f>
        <v>0.24999999999999911</v>
      </c>
      <c r="G6" s="13" t="s">
        <v>130</v>
      </c>
      <c r="H6" s="13"/>
      <c r="I6" s="13" t="s">
        <v>124</v>
      </c>
      <c r="J6" s="25">
        <f t="shared" ref="J6:J36" si="1">FIND("||",I6)</f>
        <v>15</v>
      </c>
      <c r="K6" s="26" t="str">
        <f t="shared" ref="K6:K36" si="2">IF(I6&lt;&gt;"",LEFT(I6,J6-2),"")</f>
        <v>Redistributed</v>
      </c>
      <c r="L6" s="90" t="str">
        <f t="shared" ref="L6:L69" si="3">IF(I6&lt;&gt;"",RIGHT(I6,(LEN(I6)-J6-2)),"")</f>
        <v>Planning</v>
      </c>
      <c r="N6" s="11" t="s">
        <v>78</v>
      </c>
      <c r="O6" s="96">
        <v>0</v>
      </c>
      <c r="P6" s="71">
        <f t="shared" ref="P6:P13" si="4">O6/O$14</f>
        <v>0</v>
      </c>
      <c r="R6" s="11" t="s">
        <v>18</v>
      </c>
      <c r="S6">
        <v>0</v>
      </c>
      <c r="T6" s="71" t="e">
        <f t="shared" ref="T6:T12" si="5">S6/P$13</f>
        <v>#DIV/0!</v>
      </c>
    </row>
    <row r="7" spans="1:20" outlineLevel="1" x14ac:dyDescent="0.25">
      <c r="A7" s="35">
        <f ca="1">(A5/(A$5+A$35+A$65+A$95+A$125+A$155+A$170))*A$1</f>
        <v>777.9085034965035</v>
      </c>
      <c r="B7" s="93"/>
      <c r="C7" s="14">
        <f t="shared" ref="C7:C89" ca="1" si="6">C6</f>
        <v>45215</v>
      </c>
      <c r="D7" s="45">
        <v>0.39583333333333331</v>
      </c>
      <c r="E7" s="12">
        <v>0.41666666666666669</v>
      </c>
      <c r="F7" s="30">
        <f t="shared" si="0"/>
        <v>0.50000000000000089</v>
      </c>
      <c r="G7" s="52" t="s">
        <v>131</v>
      </c>
      <c r="H7" s="13"/>
      <c r="I7" s="13" t="s">
        <v>86</v>
      </c>
      <c r="J7" s="25">
        <f t="shared" si="1"/>
        <v>42</v>
      </c>
      <c r="K7" s="26" t="str">
        <f t="shared" si="2"/>
        <v>P&amp;G MOSS Warehousing Administrative work</v>
      </c>
      <c r="L7" s="90" t="str">
        <f t="shared" si="3"/>
        <v>1:1 with LM</v>
      </c>
      <c r="N7" s="11" t="s">
        <v>69</v>
      </c>
      <c r="O7" s="96">
        <v>1.9166666666666679</v>
      </c>
      <c r="P7" s="71">
        <f t="shared" si="4"/>
        <v>0.35384615384615425</v>
      </c>
      <c r="T7" s="71" t="e">
        <f t="shared" si="5"/>
        <v>#DIV/0!</v>
      </c>
    </row>
    <row r="8" spans="1:20" outlineLevel="1" x14ac:dyDescent="0.25">
      <c r="A8" s="35"/>
      <c r="B8" s="93"/>
      <c r="C8" s="14">
        <f t="shared" ca="1" si="6"/>
        <v>45215</v>
      </c>
      <c r="D8" s="12">
        <v>0.41666666666666669</v>
      </c>
      <c r="E8" s="45">
        <v>0.43055555555555558</v>
      </c>
      <c r="F8" s="30">
        <f>IF(AND(NOT(ISBLANK(D8)),NOT(ISBLANK(E8))),(E8-D8)*24,"")</f>
        <v>0.33333333333333348</v>
      </c>
      <c r="G8" s="13" t="s">
        <v>132</v>
      </c>
      <c r="H8" s="13"/>
      <c r="I8" s="13" t="s">
        <v>133</v>
      </c>
      <c r="J8" s="25">
        <f t="shared" si="1"/>
        <v>16</v>
      </c>
      <c r="K8" s="26" t="str">
        <f t="shared" si="2"/>
        <v>P&amp;G DAP FY2324</v>
      </c>
      <c r="L8" s="90" t="str">
        <f t="shared" si="3"/>
        <v>SME for DAP - development</v>
      </c>
      <c r="N8" s="11" t="s">
        <v>88</v>
      </c>
      <c r="O8" s="96">
        <v>22.75</v>
      </c>
      <c r="P8" s="71">
        <f t="shared" si="4"/>
        <v>4.2000000000000028</v>
      </c>
      <c r="T8" s="71" t="e">
        <f t="shared" si="5"/>
        <v>#DIV/0!</v>
      </c>
    </row>
    <row r="9" spans="1:20" outlineLevel="1" x14ac:dyDescent="0.25">
      <c r="A9" s="35"/>
      <c r="B9" s="93"/>
      <c r="C9" s="14">
        <f t="shared" ca="1" si="6"/>
        <v>45215</v>
      </c>
      <c r="D9" s="45">
        <v>0.43055555555555558</v>
      </c>
      <c r="E9" s="12">
        <v>0.48958333333333331</v>
      </c>
      <c r="F9" s="30">
        <f>IF(AND(NOT(ISBLANK(D9)),NOT(ISBLANK(E9))),(E9-D9)*24,"")</f>
        <v>1.4166666666666656</v>
      </c>
      <c r="G9" s="13" t="s">
        <v>134</v>
      </c>
      <c r="H9" s="13"/>
      <c r="I9" s="13" t="s">
        <v>133</v>
      </c>
      <c r="J9" s="25">
        <f t="shared" si="1"/>
        <v>16</v>
      </c>
      <c r="K9" s="26" t="str">
        <f t="shared" si="2"/>
        <v>P&amp;G DAP FY2324</v>
      </c>
      <c r="L9" s="90" t="str">
        <f t="shared" si="3"/>
        <v>SME for DAP - development</v>
      </c>
      <c r="N9" s="11" t="s">
        <v>108</v>
      </c>
      <c r="O9" s="96">
        <v>2.0833333333333286</v>
      </c>
      <c r="P9" s="71">
        <f t="shared" si="4"/>
        <v>0.38461538461538397</v>
      </c>
      <c r="T9" s="71" t="e">
        <f t="shared" si="5"/>
        <v>#DIV/0!</v>
      </c>
    </row>
    <row r="10" spans="1:20" outlineLevel="1" x14ac:dyDescent="0.25">
      <c r="A10" s="35"/>
      <c r="B10" s="93"/>
      <c r="C10" s="14">
        <f t="shared" ca="1" si="6"/>
        <v>45215</v>
      </c>
      <c r="D10" s="12">
        <v>0.48958333333333331</v>
      </c>
      <c r="E10" s="12">
        <v>0.50347222222222221</v>
      </c>
      <c r="F10" s="30">
        <f>IF(AND(NOT(ISBLANK(D10)),NOT(ISBLANK(E10))),(E10-D10)*24,"")</f>
        <v>0.33333333333333348</v>
      </c>
      <c r="G10" s="13" t="s">
        <v>136</v>
      </c>
      <c r="H10" s="52"/>
      <c r="I10" s="13" t="s">
        <v>135</v>
      </c>
      <c r="J10" s="25">
        <f t="shared" si="1"/>
        <v>16</v>
      </c>
      <c r="K10" s="26" t="str">
        <f t="shared" si="2"/>
        <v>P&amp;G DAP FY2324</v>
      </c>
      <c r="L10" s="90" t="str">
        <f t="shared" si="3"/>
        <v>Meeting only</v>
      </c>
      <c r="N10" s="11" t="s">
        <v>109</v>
      </c>
      <c r="O10" s="96">
        <v>19.586805555555557</v>
      </c>
      <c r="P10" s="71">
        <f t="shared" si="4"/>
        <v>3.6160256410256433</v>
      </c>
      <c r="T10" s="71" t="e">
        <f t="shared" si="5"/>
        <v>#DIV/0!</v>
      </c>
    </row>
    <row r="11" spans="1:20" outlineLevel="1" x14ac:dyDescent="0.25">
      <c r="A11" s="35"/>
      <c r="B11" s="93"/>
      <c r="C11" s="14">
        <f t="shared" ca="1" si="6"/>
        <v>45215</v>
      </c>
      <c r="D11" s="12"/>
      <c r="E11" s="12"/>
      <c r="F11" s="30" t="str">
        <f t="shared" ref="F11:F25" si="7">IF(AND(NOT(ISBLANK(D11)),NOT(ISBLANK(E11))),(E11-D11)*24,"")</f>
        <v/>
      </c>
      <c r="G11" s="13"/>
      <c r="H11" s="52"/>
      <c r="I11" s="13"/>
      <c r="J11" s="25" t="e">
        <f t="shared" si="1"/>
        <v>#VALUE!</v>
      </c>
      <c r="K11" s="26" t="str">
        <f t="shared" si="2"/>
        <v/>
      </c>
      <c r="L11" s="90" t="str">
        <f t="shared" si="3"/>
        <v/>
      </c>
      <c r="N11" s="11" t="s">
        <v>110</v>
      </c>
      <c r="O11" s="96">
        <v>0</v>
      </c>
      <c r="P11" s="71">
        <f t="shared" si="4"/>
        <v>0</v>
      </c>
      <c r="T11" s="71" t="e">
        <f t="shared" si="5"/>
        <v>#DIV/0!</v>
      </c>
    </row>
    <row r="12" spans="1:20" outlineLevel="1" x14ac:dyDescent="0.25">
      <c r="A12" s="35"/>
      <c r="B12" s="93"/>
      <c r="C12" s="14">
        <f t="shared" ca="1" si="6"/>
        <v>45215</v>
      </c>
      <c r="D12" s="12">
        <v>0.5625</v>
      </c>
      <c r="E12" s="12">
        <v>0.625</v>
      </c>
      <c r="F12" s="30">
        <f t="shared" si="7"/>
        <v>1.5</v>
      </c>
      <c r="G12" s="13" t="s">
        <v>134</v>
      </c>
      <c r="H12" s="52"/>
      <c r="I12" s="13" t="s">
        <v>133</v>
      </c>
      <c r="J12" s="25">
        <f t="shared" si="1"/>
        <v>16</v>
      </c>
      <c r="K12" s="26" t="str">
        <f t="shared" si="2"/>
        <v>P&amp;G DAP FY2324</v>
      </c>
      <c r="L12" s="90" t="str">
        <f t="shared" si="3"/>
        <v>SME for DAP - development</v>
      </c>
      <c r="N12" s="11" t="s">
        <v>119</v>
      </c>
      <c r="O12" s="96">
        <v>1.2499999999999969</v>
      </c>
      <c r="P12" s="71">
        <f t="shared" si="4"/>
        <v>0.23076923076923034</v>
      </c>
      <c r="T12" s="71" t="e">
        <f t="shared" si="5"/>
        <v>#DIV/0!</v>
      </c>
    </row>
    <row r="13" spans="1:20" outlineLevel="1" x14ac:dyDescent="0.25">
      <c r="A13" s="35"/>
      <c r="B13" s="93"/>
      <c r="C13" s="14">
        <f t="shared" ca="1" si="6"/>
        <v>45215</v>
      </c>
      <c r="D13" s="12">
        <v>0.625</v>
      </c>
      <c r="E13" s="12">
        <v>0.64583333333333337</v>
      </c>
      <c r="F13" s="30">
        <f t="shared" ref="F13:F19" si="8">IF(AND(NOT(ISBLANK(D13)),NOT(ISBLANK(E13))),(E13-D13)*24,"")</f>
        <v>0.50000000000000089</v>
      </c>
      <c r="G13" s="13" t="s">
        <v>148</v>
      </c>
      <c r="H13" s="13"/>
      <c r="I13" s="13" t="s">
        <v>105</v>
      </c>
      <c r="J13" s="25">
        <f t="shared" si="1"/>
        <v>32</v>
      </c>
      <c r="K13" s="26" t="str">
        <f t="shared" si="2"/>
        <v>PG Beauty Cloud Clinical (T&amp;M)</v>
      </c>
      <c r="L13" s="90" t="str">
        <f t="shared" si="3"/>
        <v>Cloud Clinical - dev</v>
      </c>
      <c r="N13" s="11" t="s">
        <v>115</v>
      </c>
      <c r="O13" s="96">
        <v>0</v>
      </c>
      <c r="P13" s="71">
        <f t="shared" si="4"/>
        <v>0</v>
      </c>
      <c r="T13" s="71"/>
    </row>
    <row r="14" spans="1:20" outlineLevel="1" x14ac:dyDescent="0.25">
      <c r="A14" s="35"/>
      <c r="B14" s="93"/>
      <c r="C14" s="14">
        <f t="shared" ca="1" si="6"/>
        <v>45215</v>
      </c>
      <c r="D14" s="12">
        <v>0.64583333333333337</v>
      </c>
      <c r="E14" s="12">
        <v>0.66666666666666663</v>
      </c>
      <c r="F14" s="30">
        <f t="shared" si="8"/>
        <v>0.49999999999999822</v>
      </c>
      <c r="G14" s="13" t="s">
        <v>138</v>
      </c>
      <c r="H14" s="52"/>
      <c r="I14" s="13" t="s">
        <v>133</v>
      </c>
      <c r="J14" s="25">
        <f t="shared" si="1"/>
        <v>16</v>
      </c>
      <c r="K14" s="26" t="str">
        <f t="shared" si="2"/>
        <v>P&amp;G DAP FY2324</v>
      </c>
      <c r="L14" s="90" t="str">
        <f t="shared" si="3"/>
        <v>SME for DAP - development</v>
      </c>
      <c r="N14" s="11" t="s">
        <v>125</v>
      </c>
      <c r="O14" s="96">
        <v>5.4166666666666634</v>
      </c>
      <c r="P14" s="71"/>
    </row>
    <row r="15" spans="1:20" outlineLevel="1" x14ac:dyDescent="0.25">
      <c r="A15" s="35"/>
      <c r="B15" s="93"/>
      <c r="C15" s="14">
        <f t="shared" ca="1" si="6"/>
        <v>45215</v>
      </c>
      <c r="D15" s="12">
        <v>0.66666666666666663</v>
      </c>
      <c r="E15" s="12">
        <v>0.70833333333333337</v>
      </c>
      <c r="F15" s="30">
        <f t="shared" si="8"/>
        <v>1.0000000000000018</v>
      </c>
      <c r="G15" s="13" t="s">
        <v>142</v>
      </c>
      <c r="H15" s="52"/>
      <c r="I15" s="13" t="s">
        <v>172</v>
      </c>
      <c r="J15" s="25">
        <f t="shared" si="1"/>
        <v>16</v>
      </c>
      <c r="K15" s="26" t="str">
        <f t="shared" si="2"/>
        <v>P&amp;G DAP FY2324</v>
      </c>
      <c r="L15" s="90" t="str">
        <f t="shared" si="3"/>
        <v>eCarriers for DAP</v>
      </c>
      <c r="N15" s="11" t="s">
        <v>18</v>
      </c>
      <c r="O15" s="96">
        <v>55.170138888888886</v>
      </c>
      <c r="P15" s="71"/>
    </row>
    <row r="16" spans="1:20" outlineLevel="1" x14ac:dyDescent="0.25">
      <c r="A16" s="35"/>
      <c r="B16" s="93"/>
      <c r="C16" s="14">
        <f t="shared" ca="1" si="6"/>
        <v>45215</v>
      </c>
      <c r="D16" s="12"/>
      <c r="E16" s="12"/>
      <c r="F16" s="30" t="str">
        <f t="shared" si="8"/>
        <v/>
      </c>
      <c r="G16" s="13"/>
      <c r="H16" s="52"/>
      <c r="I16" s="13"/>
      <c r="J16" s="25" t="e">
        <f t="shared" si="1"/>
        <v>#VALUE!</v>
      </c>
      <c r="K16" s="26" t="str">
        <f t="shared" si="2"/>
        <v/>
      </c>
      <c r="L16" s="90" t="str">
        <f t="shared" si="3"/>
        <v/>
      </c>
      <c r="P16" s="71"/>
    </row>
    <row r="17" spans="1:16" outlineLevel="1" x14ac:dyDescent="0.25">
      <c r="A17" s="35"/>
      <c r="B17" s="93"/>
      <c r="C17" s="14">
        <f t="shared" ca="1" si="6"/>
        <v>45215</v>
      </c>
      <c r="D17" s="12"/>
      <c r="E17" s="12"/>
      <c r="F17" s="30" t="str">
        <f t="shared" si="8"/>
        <v/>
      </c>
      <c r="G17" s="13"/>
      <c r="H17" s="52"/>
      <c r="I17" s="13"/>
      <c r="J17" s="25" t="e">
        <f t="shared" si="1"/>
        <v>#VALUE!</v>
      </c>
      <c r="K17" s="26" t="str">
        <f t="shared" si="2"/>
        <v/>
      </c>
      <c r="L17" s="90" t="str">
        <f t="shared" si="3"/>
        <v/>
      </c>
      <c r="P17" s="71"/>
    </row>
    <row r="18" spans="1:16" outlineLevel="1" x14ac:dyDescent="0.25">
      <c r="A18" s="35"/>
      <c r="B18" s="93"/>
      <c r="C18" s="14">
        <f t="shared" ca="1" si="6"/>
        <v>45215</v>
      </c>
      <c r="D18" s="12">
        <v>0.79513888888888884</v>
      </c>
      <c r="E18" s="12">
        <v>0.85763888888888884</v>
      </c>
      <c r="F18" s="30">
        <f t="shared" si="8"/>
        <v>1.5</v>
      </c>
      <c r="G18" s="13" t="s">
        <v>142</v>
      </c>
      <c r="H18" s="52"/>
      <c r="I18" s="13" t="s">
        <v>172</v>
      </c>
      <c r="J18" s="25">
        <f t="shared" si="1"/>
        <v>16</v>
      </c>
      <c r="K18" s="26" t="str">
        <f t="shared" si="2"/>
        <v>P&amp;G DAP FY2324</v>
      </c>
      <c r="L18" s="90" t="str">
        <f t="shared" si="3"/>
        <v>eCarriers for DAP</v>
      </c>
      <c r="P18" s="71"/>
    </row>
    <row r="19" spans="1:16" outlineLevel="1" x14ac:dyDescent="0.25">
      <c r="A19" s="35"/>
      <c r="B19" s="93"/>
      <c r="C19" s="14">
        <f t="shared" ca="1" si="6"/>
        <v>45215</v>
      </c>
      <c r="D19" s="12"/>
      <c r="E19" s="12"/>
      <c r="F19" s="30" t="str">
        <f t="shared" si="8"/>
        <v/>
      </c>
      <c r="G19" s="13"/>
      <c r="H19" s="52"/>
      <c r="I19" s="13"/>
      <c r="J19" s="25" t="e">
        <f t="shared" si="1"/>
        <v>#VALUE!</v>
      </c>
      <c r="K19" s="26" t="str">
        <f t="shared" si="2"/>
        <v/>
      </c>
      <c r="L19" s="90" t="str">
        <f t="shared" si="3"/>
        <v/>
      </c>
      <c r="P19" s="71"/>
    </row>
    <row r="20" spans="1:16" outlineLevel="1" x14ac:dyDescent="0.25">
      <c r="A20" s="35"/>
      <c r="B20" s="93"/>
      <c r="C20" s="14">
        <f t="shared" ca="1" si="6"/>
        <v>45215</v>
      </c>
      <c r="D20" s="12"/>
      <c r="E20" s="12"/>
      <c r="F20" s="30" t="str">
        <f t="shared" si="7"/>
        <v/>
      </c>
      <c r="G20" s="13"/>
      <c r="H20" s="52"/>
      <c r="I20" s="13"/>
      <c r="J20" s="25" t="e">
        <f t="shared" si="1"/>
        <v>#VALUE!</v>
      </c>
      <c r="K20" s="26" t="str">
        <f t="shared" si="2"/>
        <v/>
      </c>
      <c r="L20" s="90" t="str">
        <f t="shared" si="3"/>
        <v/>
      </c>
      <c r="P20" s="71"/>
    </row>
    <row r="21" spans="1:16" outlineLevel="1" x14ac:dyDescent="0.25">
      <c r="A21" s="35"/>
      <c r="B21" s="93"/>
      <c r="C21" s="14">
        <f t="shared" ca="1" si="6"/>
        <v>45215</v>
      </c>
      <c r="D21" s="12"/>
      <c r="E21" s="12"/>
      <c r="F21" s="30" t="str">
        <f t="shared" si="7"/>
        <v/>
      </c>
      <c r="G21" s="13"/>
      <c r="H21" s="52"/>
      <c r="I21" s="13"/>
      <c r="J21" s="25" t="e">
        <f t="shared" si="1"/>
        <v>#VALUE!</v>
      </c>
      <c r="K21" s="26" t="str">
        <f t="shared" si="2"/>
        <v/>
      </c>
      <c r="L21" s="90" t="str">
        <f t="shared" si="3"/>
        <v/>
      </c>
    </row>
    <row r="22" spans="1:16" outlineLevel="1" x14ac:dyDescent="0.25">
      <c r="A22" s="35"/>
      <c r="B22" s="93"/>
      <c r="C22" s="14">
        <f t="shared" ca="1" si="6"/>
        <v>45215</v>
      </c>
      <c r="D22" s="12"/>
      <c r="E22" s="12"/>
      <c r="F22" s="30" t="str">
        <f t="shared" si="7"/>
        <v/>
      </c>
      <c r="G22" s="13"/>
      <c r="H22" s="52"/>
      <c r="I22" s="13"/>
      <c r="J22" s="25" t="e">
        <f t="shared" si="1"/>
        <v>#VALUE!</v>
      </c>
      <c r="K22" s="26" t="str">
        <f t="shared" si="2"/>
        <v/>
      </c>
      <c r="L22" s="90" t="str">
        <f t="shared" si="3"/>
        <v/>
      </c>
    </row>
    <row r="23" spans="1:16" outlineLevel="1" x14ac:dyDescent="0.25">
      <c r="A23" s="35"/>
      <c r="B23" s="93"/>
      <c r="C23" s="14">
        <f t="shared" ca="1" si="6"/>
        <v>45215</v>
      </c>
      <c r="D23" s="12"/>
      <c r="E23" s="12"/>
      <c r="F23" s="30" t="str">
        <f t="shared" si="7"/>
        <v/>
      </c>
      <c r="G23" s="13"/>
      <c r="H23" s="52"/>
      <c r="I23" s="13"/>
      <c r="J23" s="25" t="e">
        <f t="shared" si="1"/>
        <v>#VALUE!</v>
      </c>
      <c r="K23" s="26" t="str">
        <f t="shared" si="2"/>
        <v/>
      </c>
      <c r="L23" s="90" t="str">
        <f t="shared" si="3"/>
        <v/>
      </c>
    </row>
    <row r="24" spans="1:16" outlineLevel="1" x14ac:dyDescent="0.25">
      <c r="A24" s="35"/>
      <c r="B24" s="93"/>
      <c r="C24" s="14">
        <f t="shared" ca="1" si="6"/>
        <v>45215</v>
      </c>
      <c r="D24" s="12"/>
      <c r="E24" s="12"/>
      <c r="F24" s="30" t="str">
        <f t="shared" si="7"/>
        <v/>
      </c>
      <c r="G24" s="13"/>
      <c r="H24" s="52"/>
      <c r="I24" s="13"/>
      <c r="J24" s="25" t="e">
        <f t="shared" si="1"/>
        <v>#VALUE!</v>
      </c>
      <c r="K24" s="26" t="str">
        <f t="shared" si="2"/>
        <v/>
      </c>
      <c r="L24" s="90" t="str">
        <f t="shared" si="3"/>
        <v/>
      </c>
    </row>
    <row r="25" spans="1:16" outlineLevel="1" x14ac:dyDescent="0.25">
      <c r="A25" s="35"/>
      <c r="B25" s="93"/>
      <c r="C25" s="14">
        <f t="shared" ca="1" si="6"/>
        <v>45215</v>
      </c>
      <c r="D25" s="12"/>
      <c r="E25" s="12"/>
      <c r="F25" s="30" t="str">
        <f t="shared" si="7"/>
        <v/>
      </c>
      <c r="G25" s="13"/>
      <c r="H25" s="52"/>
      <c r="I25" s="13"/>
      <c r="J25" s="25" t="e">
        <f t="shared" si="1"/>
        <v>#VALUE!</v>
      </c>
      <c r="K25" s="26" t="str">
        <f t="shared" si="2"/>
        <v/>
      </c>
      <c r="L25" s="90" t="str">
        <f t="shared" si="3"/>
        <v/>
      </c>
    </row>
    <row r="26" spans="1:16" outlineLevel="1" x14ac:dyDescent="0.25">
      <c r="A26" s="35"/>
      <c r="B26" s="93"/>
      <c r="C26" s="14">
        <f t="shared" ca="1" si="6"/>
        <v>45215</v>
      </c>
      <c r="D26" s="45"/>
      <c r="E26" s="45"/>
      <c r="F26" s="30" t="str">
        <f t="shared" si="0"/>
        <v/>
      </c>
      <c r="G26" s="13"/>
      <c r="H26" s="13"/>
      <c r="I26" s="13"/>
      <c r="J26" s="25" t="e">
        <f t="shared" si="1"/>
        <v>#VALUE!</v>
      </c>
      <c r="K26" s="26" t="str">
        <f t="shared" si="2"/>
        <v/>
      </c>
      <c r="L26" s="90" t="str">
        <f t="shared" si="3"/>
        <v/>
      </c>
    </row>
    <row r="27" spans="1:16" outlineLevel="1" x14ac:dyDescent="0.25">
      <c r="A27" s="35"/>
      <c r="B27" s="93"/>
      <c r="C27" s="14">
        <f t="shared" ca="1" si="6"/>
        <v>45215</v>
      </c>
      <c r="D27" s="45"/>
      <c r="E27" s="45"/>
      <c r="F27" s="30" t="str">
        <f t="shared" si="0"/>
        <v/>
      </c>
      <c r="G27" s="13"/>
      <c r="H27" s="13"/>
      <c r="I27" s="13"/>
      <c r="J27" s="25" t="e">
        <f t="shared" si="1"/>
        <v>#VALUE!</v>
      </c>
      <c r="K27" s="26" t="str">
        <f t="shared" si="2"/>
        <v/>
      </c>
      <c r="L27" s="90" t="str">
        <f t="shared" si="3"/>
        <v/>
      </c>
    </row>
    <row r="28" spans="1:16" outlineLevel="1" x14ac:dyDescent="0.25">
      <c r="A28" s="35"/>
      <c r="B28" s="93"/>
      <c r="C28" s="14">
        <f t="shared" ca="1" si="6"/>
        <v>45215</v>
      </c>
      <c r="D28" s="45"/>
      <c r="E28" s="45"/>
      <c r="F28" s="30" t="str">
        <f t="shared" si="0"/>
        <v/>
      </c>
      <c r="G28" s="13"/>
      <c r="H28" s="13"/>
      <c r="I28" s="13"/>
      <c r="J28" s="25" t="e">
        <f t="shared" si="1"/>
        <v>#VALUE!</v>
      </c>
      <c r="K28" s="26" t="str">
        <f t="shared" si="2"/>
        <v/>
      </c>
      <c r="L28" s="90" t="str">
        <f t="shared" si="3"/>
        <v/>
      </c>
    </row>
    <row r="29" spans="1:16" outlineLevel="1" x14ac:dyDescent="0.25">
      <c r="A29" s="35"/>
      <c r="B29" s="93"/>
      <c r="C29" s="14">
        <f t="shared" ref="C29:C34" ca="1" si="9">C27</f>
        <v>45215</v>
      </c>
      <c r="D29" s="12"/>
      <c r="E29" s="45"/>
      <c r="F29" s="30" t="str">
        <f t="shared" si="0"/>
        <v/>
      </c>
      <c r="G29" s="52"/>
      <c r="H29" s="13"/>
      <c r="I29" s="13"/>
      <c r="J29" s="25" t="e">
        <f t="shared" si="1"/>
        <v>#VALUE!</v>
      </c>
      <c r="K29" s="26" t="str">
        <f t="shared" si="2"/>
        <v/>
      </c>
      <c r="L29" s="90" t="str">
        <f t="shared" si="3"/>
        <v/>
      </c>
    </row>
    <row r="30" spans="1:16" outlineLevel="1" x14ac:dyDescent="0.25">
      <c r="A30" s="35"/>
      <c r="B30" s="95"/>
      <c r="C30" s="14">
        <f t="shared" ca="1" si="9"/>
        <v>45215</v>
      </c>
      <c r="D30" s="39"/>
      <c r="E30" s="48"/>
      <c r="F30" s="60"/>
      <c r="G30" s="61"/>
      <c r="H30" s="38"/>
      <c r="I30" s="13"/>
      <c r="J30" s="25" t="e">
        <f t="shared" si="1"/>
        <v>#VALUE!</v>
      </c>
      <c r="K30" s="26" t="str">
        <f t="shared" si="2"/>
        <v/>
      </c>
      <c r="L30" s="90" t="str">
        <f t="shared" si="3"/>
        <v/>
      </c>
    </row>
    <row r="31" spans="1:16" outlineLevel="1" x14ac:dyDescent="0.25">
      <c r="A31" s="35"/>
      <c r="B31" s="95"/>
      <c r="C31" s="14">
        <f t="shared" ca="1" si="9"/>
        <v>45215</v>
      </c>
      <c r="D31" s="39"/>
      <c r="E31" s="48"/>
      <c r="F31" s="60"/>
      <c r="G31" s="61"/>
      <c r="H31" s="38"/>
      <c r="I31" s="13"/>
      <c r="J31" s="25" t="e">
        <f t="shared" si="1"/>
        <v>#VALUE!</v>
      </c>
      <c r="K31" s="26" t="str">
        <f t="shared" si="2"/>
        <v/>
      </c>
      <c r="L31" s="90" t="str">
        <f t="shared" si="3"/>
        <v/>
      </c>
    </row>
    <row r="32" spans="1:16" outlineLevel="1" x14ac:dyDescent="0.25">
      <c r="A32" s="35"/>
      <c r="B32" s="95"/>
      <c r="C32" s="14">
        <f t="shared" ca="1" si="9"/>
        <v>45215</v>
      </c>
      <c r="D32" s="39"/>
      <c r="E32" s="48"/>
      <c r="F32" s="60"/>
      <c r="G32" s="61"/>
      <c r="H32" s="38"/>
      <c r="I32" s="13"/>
      <c r="J32" s="25" t="e">
        <f t="shared" si="1"/>
        <v>#VALUE!</v>
      </c>
      <c r="K32" s="26" t="str">
        <f t="shared" si="2"/>
        <v/>
      </c>
      <c r="L32" s="90" t="str">
        <f t="shared" si="3"/>
        <v/>
      </c>
    </row>
    <row r="33" spans="1:12" outlineLevel="1" x14ac:dyDescent="0.25">
      <c r="A33" s="35"/>
      <c r="B33" s="95"/>
      <c r="C33" s="14">
        <f t="shared" ca="1" si="9"/>
        <v>45215</v>
      </c>
      <c r="D33" s="39"/>
      <c r="E33" s="48"/>
      <c r="F33" s="60"/>
      <c r="G33" s="61"/>
      <c r="H33" s="38"/>
      <c r="I33" s="13"/>
      <c r="J33" s="25" t="e">
        <f t="shared" si="1"/>
        <v>#VALUE!</v>
      </c>
      <c r="K33" s="26" t="str">
        <f t="shared" si="2"/>
        <v/>
      </c>
      <c r="L33" s="90" t="str">
        <f t="shared" si="3"/>
        <v/>
      </c>
    </row>
    <row r="34" spans="1:12" ht="15.75" thickBot="1" x14ac:dyDescent="0.3">
      <c r="A34" s="36"/>
      <c r="B34" s="94"/>
      <c r="C34" s="14">
        <f t="shared" ca="1" si="9"/>
        <v>45215</v>
      </c>
      <c r="D34" s="17"/>
      <c r="E34" s="46"/>
      <c r="F34" s="31" t="str">
        <f t="shared" si="0"/>
        <v/>
      </c>
      <c r="G34" s="53"/>
      <c r="H34" s="18"/>
      <c r="I34" s="13"/>
      <c r="J34" s="27" t="e">
        <f t="shared" si="1"/>
        <v>#VALUE!</v>
      </c>
      <c r="K34" s="28" t="str">
        <f t="shared" si="2"/>
        <v/>
      </c>
      <c r="L34" s="90" t="str">
        <f t="shared" si="3"/>
        <v/>
      </c>
    </row>
    <row r="35" spans="1:12" x14ac:dyDescent="0.25">
      <c r="A35" s="34">
        <f ca="1">SUMIF(C:C,C35,F:F)</f>
        <v>6.0833333333333348</v>
      </c>
      <c r="B35" s="91" t="s">
        <v>22</v>
      </c>
      <c r="C35" s="37">
        <f ca="1">C5+1</f>
        <v>45216</v>
      </c>
      <c r="D35" s="43">
        <v>0.34722222222222227</v>
      </c>
      <c r="E35" s="47">
        <v>0.39583333333333331</v>
      </c>
      <c r="F35" s="29">
        <f t="shared" si="0"/>
        <v>1.1666666666666652</v>
      </c>
      <c r="G35" s="16" t="s">
        <v>140</v>
      </c>
      <c r="H35" s="16"/>
      <c r="I35" s="13" t="s">
        <v>104</v>
      </c>
      <c r="J35" s="23">
        <f t="shared" si="1"/>
        <v>22</v>
      </c>
      <c r="K35" s="24" t="str">
        <f t="shared" si="2"/>
        <v>WrH Support FY 23/24</v>
      </c>
      <c r="L35" s="90" t="str">
        <f t="shared" si="3"/>
        <v>L3_Incident_Management</v>
      </c>
    </row>
    <row r="36" spans="1:12" outlineLevel="1" x14ac:dyDescent="0.25">
      <c r="A36" s="35"/>
      <c r="B36" s="93"/>
      <c r="C36" s="14">
        <f t="shared" ca="1" si="6"/>
        <v>45216</v>
      </c>
      <c r="D36" s="12">
        <v>0.39583333333333331</v>
      </c>
      <c r="E36" s="12">
        <v>0.41666666666666669</v>
      </c>
      <c r="F36" s="30">
        <f>IF(AND(NOT(ISBLANK(D36)),NOT(ISBLANK(E36))),(E36-D36)*24,"")</f>
        <v>0.50000000000000089</v>
      </c>
      <c r="G36" s="13" t="s">
        <v>141</v>
      </c>
      <c r="H36" s="13"/>
      <c r="I36" s="13" t="s">
        <v>104</v>
      </c>
      <c r="J36" s="25">
        <f t="shared" si="1"/>
        <v>22</v>
      </c>
      <c r="K36" s="26" t="str">
        <f t="shared" si="2"/>
        <v>WrH Support FY 23/24</v>
      </c>
      <c r="L36" s="90" t="str">
        <f t="shared" si="3"/>
        <v>L3_Incident_Management</v>
      </c>
    </row>
    <row r="37" spans="1:12" outlineLevel="1" x14ac:dyDescent="0.25">
      <c r="A37" s="35">
        <f ca="1">(A35/(A$5+A$35+A$65+A$95+A$125+A$155+A$170))*A$1</f>
        <v>604.12043356643369</v>
      </c>
      <c r="B37" s="93"/>
      <c r="C37" s="14">
        <f t="shared" ca="1" si="6"/>
        <v>45216</v>
      </c>
      <c r="D37" s="12"/>
      <c r="E37" s="12"/>
      <c r="F37" s="30" t="str">
        <f>IF(AND(NOT(ISBLANK(D37)),NOT(ISBLANK(E37))),(E37-D37)*24,"")</f>
        <v/>
      </c>
      <c r="G37" s="52"/>
      <c r="H37" s="13"/>
      <c r="I37" s="13"/>
      <c r="J37" s="25" t="e">
        <f t="shared" ref="J37:J43" si="10">FIND("||",I37)</f>
        <v>#VALUE!</v>
      </c>
      <c r="K37" s="26" t="str">
        <f t="shared" ref="K37:K43" si="11">IF(I37&lt;&gt;"",LEFT(I37,J37-2),"")</f>
        <v/>
      </c>
      <c r="L37" s="90" t="str">
        <f t="shared" si="3"/>
        <v/>
      </c>
    </row>
    <row r="38" spans="1:12" outlineLevel="1" x14ac:dyDescent="0.25">
      <c r="A38" s="35"/>
      <c r="B38" s="93"/>
      <c r="C38" s="14">
        <f t="shared" ca="1" si="6"/>
        <v>45216</v>
      </c>
      <c r="D38" s="12">
        <v>0.4236111111111111</v>
      </c>
      <c r="E38" s="12">
        <v>0.4375</v>
      </c>
      <c r="F38" s="30">
        <f t="shared" ref="F38:F54" si="12">IF(AND(NOT(ISBLANK(D38)),NOT(ISBLANK(E38))),(E38-D38)*24,"")</f>
        <v>0.33333333333333348</v>
      </c>
      <c r="G38" s="13" t="s">
        <v>130</v>
      </c>
      <c r="H38" s="13"/>
      <c r="I38" s="13" t="s">
        <v>124</v>
      </c>
      <c r="J38" s="25">
        <f t="shared" si="10"/>
        <v>15</v>
      </c>
      <c r="K38" s="26" t="str">
        <f t="shared" si="11"/>
        <v>Redistributed</v>
      </c>
      <c r="L38" s="90" t="str">
        <f t="shared" si="3"/>
        <v>Planning</v>
      </c>
    </row>
    <row r="39" spans="1:12" outlineLevel="1" x14ac:dyDescent="0.25">
      <c r="A39" s="35"/>
      <c r="B39" s="93"/>
      <c r="C39" s="14">
        <f t="shared" ca="1" si="6"/>
        <v>45216</v>
      </c>
      <c r="D39" s="12">
        <v>0.4375</v>
      </c>
      <c r="E39" s="12">
        <v>0.44791666666666669</v>
      </c>
      <c r="F39" s="30">
        <f t="shared" si="12"/>
        <v>0.25000000000000044</v>
      </c>
      <c r="G39" s="13" t="s">
        <v>139</v>
      </c>
      <c r="H39" s="52"/>
      <c r="I39" s="13" t="s">
        <v>172</v>
      </c>
      <c r="J39" s="25">
        <f t="shared" si="10"/>
        <v>16</v>
      </c>
      <c r="K39" s="26" t="str">
        <f t="shared" si="11"/>
        <v>P&amp;G DAP FY2324</v>
      </c>
      <c r="L39" s="90" t="str">
        <f t="shared" si="3"/>
        <v>eCarriers for DAP</v>
      </c>
    </row>
    <row r="40" spans="1:12" outlineLevel="1" x14ac:dyDescent="0.25">
      <c r="A40" s="35"/>
      <c r="B40" s="93"/>
      <c r="C40" s="14">
        <f t="shared" ca="1" si="6"/>
        <v>45216</v>
      </c>
      <c r="D40" s="12">
        <v>0.44791666666666669</v>
      </c>
      <c r="E40" s="12"/>
      <c r="F40" s="30" t="str">
        <f t="shared" si="12"/>
        <v/>
      </c>
      <c r="G40" s="52"/>
      <c r="H40" s="13"/>
      <c r="I40" s="13"/>
      <c r="J40" s="25" t="e">
        <f t="shared" si="10"/>
        <v>#VALUE!</v>
      </c>
      <c r="K40" s="26" t="str">
        <f t="shared" si="11"/>
        <v/>
      </c>
      <c r="L40" s="90" t="str">
        <f t="shared" si="3"/>
        <v/>
      </c>
    </row>
    <row r="41" spans="1:12" outlineLevel="1" x14ac:dyDescent="0.25">
      <c r="A41" s="35"/>
      <c r="B41" s="93"/>
      <c r="C41" s="14">
        <f t="shared" ca="1" si="6"/>
        <v>45216</v>
      </c>
      <c r="D41" s="12"/>
      <c r="E41" s="12"/>
      <c r="F41" s="30" t="str">
        <f t="shared" si="12"/>
        <v/>
      </c>
      <c r="G41" s="52"/>
      <c r="H41" s="13"/>
      <c r="I41" s="13"/>
      <c r="J41" s="25" t="e">
        <f t="shared" si="10"/>
        <v>#VALUE!</v>
      </c>
      <c r="K41" s="26" t="str">
        <f t="shared" si="11"/>
        <v/>
      </c>
      <c r="L41" s="90" t="str">
        <f t="shared" si="3"/>
        <v/>
      </c>
    </row>
    <row r="42" spans="1:12" outlineLevel="1" x14ac:dyDescent="0.25">
      <c r="A42" s="35"/>
      <c r="B42" s="93"/>
      <c r="C42" s="14">
        <f t="shared" ca="1" si="6"/>
        <v>45216</v>
      </c>
      <c r="D42" s="12">
        <v>0.48958333333333331</v>
      </c>
      <c r="E42" s="12">
        <v>0.5</v>
      </c>
      <c r="F42" s="30">
        <f t="shared" si="12"/>
        <v>0.25000000000000044</v>
      </c>
      <c r="G42" s="52" t="s">
        <v>144</v>
      </c>
      <c r="H42" s="13"/>
      <c r="I42" s="13" t="s">
        <v>137</v>
      </c>
      <c r="J42" s="25">
        <f t="shared" si="10"/>
        <v>16</v>
      </c>
      <c r="K42" s="26" t="str">
        <f t="shared" si="11"/>
        <v>P&amp;G DAP FY2324</v>
      </c>
      <c r="L42" s="90" t="str">
        <f t="shared" si="3"/>
        <v>DAP RPA works in FY2324</v>
      </c>
    </row>
    <row r="43" spans="1:12" outlineLevel="1" x14ac:dyDescent="0.25">
      <c r="A43" s="35"/>
      <c r="B43" s="93"/>
      <c r="C43" s="14">
        <f t="shared" ca="1" si="6"/>
        <v>45216</v>
      </c>
      <c r="D43" s="12">
        <v>0.5</v>
      </c>
      <c r="E43" s="12">
        <v>0.52083333333333337</v>
      </c>
      <c r="F43" s="30">
        <f t="shared" si="12"/>
        <v>0.50000000000000089</v>
      </c>
      <c r="G43" s="52" t="s">
        <v>145</v>
      </c>
      <c r="H43" s="13"/>
      <c r="I43" s="13" t="s">
        <v>135</v>
      </c>
      <c r="J43" s="25">
        <f t="shared" si="10"/>
        <v>16</v>
      </c>
      <c r="K43" s="26" t="str">
        <f t="shared" si="11"/>
        <v>P&amp;G DAP FY2324</v>
      </c>
      <c r="L43" s="90" t="str">
        <f t="shared" si="3"/>
        <v>Meeting only</v>
      </c>
    </row>
    <row r="44" spans="1:12" outlineLevel="1" x14ac:dyDescent="0.25">
      <c r="A44" s="35"/>
      <c r="B44" s="93"/>
      <c r="C44" s="14">
        <f t="shared" ca="1" si="6"/>
        <v>45216</v>
      </c>
      <c r="D44" s="12">
        <v>0.52083333333333337</v>
      </c>
      <c r="E44" s="12">
        <v>0.55902777777777779</v>
      </c>
      <c r="F44" s="30">
        <f t="shared" si="12"/>
        <v>0.91666666666666607</v>
      </c>
      <c r="G44" s="52" t="s">
        <v>146</v>
      </c>
      <c r="H44" s="13"/>
      <c r="I44" s="13" t="s">
        <v>137</v>
      </c>
      <c r="J44" s="25">
        <f t="shared" ref="J44:J67" si="13">FIND("||",I44)</f>
        <v>16</v>
      </c>
      <c r="K44" s="26" t="str">
        <f t="shared" ref="K44:K67" si="14">IF(I44&lt;&gt;"",LEFT(I44,J44-2),"")</f>
        <v>P&amp;G DAP FY2324</v>
      </c>
      <c r="L44" s="90" t="str">
        <f t="shared" si="3"/>
        <v>DAP RPA works in FY2324</v>
      </c>
    </row>
    <row r="45" spans="1:12" outlineLevel="1" x14ac:dyDescent="0.25">
      <c r="A45" s="35"/>
      <c r="B45" s="93"/>
      <c r="C45" s="14">
        <f t="shared" ca="1" si="6"/>
        <v>45216</v>
      </c>
      <c r="D45" s="12"/>
      <c r="E45" s="12"/>
      <c r="F45" s="30" t="str">
        <f t="shared" si="12"/>
        <v/>
      </c>
      <c r="G45" s="52"/>
      <c r="H45" s="13"/>
      <c r="I45" s="13"/>
      <c r="J45" s="25" t="e">
        <f t="shared" si="13"/>
        <v>#VALUE!</v>
      </c>
      <c r="K45" s="26" t="str">
        <f t="shared" si="14"/>
        <v/>
      </c>
      <c r="L45" s="90" t="str">
        <f t="shared" si="3"/>
        <v/>
      </c>
    </row>
    <row r="46" spans="1:12" outlineLevel="1" x14ac:dyDescent="0.25">
      <c r="A46" s="35"/>
      <c r="B46" s="93"/>
      <c r="C46" s="14">
        <f t="shared" ca="1" si="6"/>
        <v>45216</v>
      </c>
      <c r="D46" s="12"/>
      <c r="E46" s="12"/>
      <c r="F46" s="30" t="str">
        <f t="shared" si="12"/>
        <v/>
      </c>
      <c r="G46" s="52"/>
      <c r="H46" s="13"/>
      <c r="I46" s="13"/>
      <c r="J46" s="25" t="e">
        <f t="shared" si="13"/>
        <v>#VALUE!</v>
      </c>
      <c r="K46" s="26" t="str">
        <f t="shared" si="14"/>
        <v/>
      </c>
      <c r="L46" s="90" t="str">
        <f t="shared" si="3"/>
        <v/>
      </c>
    </row>
    <row r="47" spans="1:12" outlineLevel="1" x14ac:dyDescent="0.25">
      <c r="A47" s="35"/>
      <c r="B47" s="93"/>
      <c r="C47" s="14">
        <f t="shared" ca="1" si="6"/>
        <v>45216</v>
      </c>
      <c r="D47" s="12">
        <v>0.62847222222222221</v>
      </c>
      <c r="E47" s="12">
        <v>0.64236111111111105</v>
      </c>
      <c r="F47" s="30">
        <f t="shared" si="12"/>
        <v>0.33333333333333215</v>
      </c>
      <c r="G47" s="52" t="s">
        <v>143</v>
      </c>
      <c r="H47" s="13"/>
      <c r="I47" s="13" t="s">
        <v>171</v>
      </c>
      <c r="J47" s="25">
        <f t="shared" si="13"/>
        <v>16</v>
      </c>
      <c r="K47" s="26" t="str">
        <f t="shared" si="14"/>
        <v>P&amp;G DAP FY2324</v>
      </c>
      <c r="L47" s="90" t="str">
        <f t="shared" si="3"/>
        <v>Prime Config Drift</v>
      </c>
    </row>
    <row r="48" spans="1:12" outlineLevel="1" x14ac:dyDescent="0.25">
      <c r="A48" s="35"/>
      <c r="B48" s="93"/>
      <c r="C48" s="14">
        <f t="shared" ca="1" si="6"/>
        <v>45216</v>
      </c>
      <c r="D48" s="12"/>
      <c r="E48" s="12"/>
      <c r="F48" s="30" t="str">
        <f t="shared" si="12"/>
        <v/>
      </c>
      <c r="G48" s="52"/>
      <c r="H48" s="13"/>
      <c r="I48" s="13"/>
      <c r="J48" s="25" t="e">
        <f t="shared" si="13"/>
        <v>#VALUE!</v>
      </c>
      <c r="K48" s="26" t="str">
        <f t="shared" si="14"/>
        <v/>
      </c>
      <c r="L48" s="90" t="str">
        <f t="shared" si="3"/>
        <v/>
      </c>
    </row>
    <row r="49" spans="1:12" outlineLevel="1" x14ac:dyDescent="0.25">
      <c r="A49" s="35"/>
      <c r="B49" s="93"/>
      <c r="C49" s="14">
        <f t="shared" ca="1" si="6"/>
        <v>45216</v>
      </c>
      <c r="D49" s="12"/>
      <c r="E49" s="12"/>
      <c r="F49" s="30" t="str">
        <f t="shared" si="12"/>
        <v/>
      </c>
      <c r="G49" s="52"/>
      <c r="H49" s="13"/>
      <c r="I49" s="13"/>
      <c r="J49" s="25" t="e">
        <f t="shared" si="13"/>
        <v>#VALUE!</v>
      </c>
      <c r="K49" s="26" t="str">
        <f t="shared" si="14"/>
        <v/>
      </c>
      <c r="L49" s="90" t="str">
        <f t="shared" si="3"/>
        <v/>
      </c>
    </row>
    <row r="50" spans="1:12" outlineLevel="1" x14ac:dyDescent="0.25">
      <c r="A50" s="35"/>
      <c r="B50" s="93"/>
      <c r="C50" s="14">
        <f t="shared" ca="1" si="6"/>
        <v>45216</v>
      </c>
      <c r="D50" s="12">
        <v>0.64236111111111105</v>
      </c>
      <c r="E50" s="12">
        <v>0.71875</v>
      </c>
      <c r="F50" s="30">
        <f t="shared" si="12"/>
        <v>1.8333333333333348</v>
      </c>
      <c r="G50" s="13" t="s">
        <v>142</v>
      </c>
      <c r="H50" s="52"/>
      <c r="I50" s="13" t="s">
        <v>172</v>
      </c>
      <c r="J50" s="25">
        <f t="shared" si="13"/>
        <v>16</v>
      </c>
      <c r="K50" s="26" t="str">
        <f t="shared" si="14"/>
        <v>P&amp;G DAP FY2324</v>
      </c>
      <c r="L50" s="90" t="str">
        <f t="shared" si="3"/>
        <v>eCarriers for DAP</v>
      </c>
    </row>
    <row r="51" spans="1:12" outlineLevel="1" x14ac:dyDescent="0.25">
      <c r="A51" s="35"/>
      <c r="B51" s="93"/>
      <c r="C51" s="14">
        <f t="shared" ca="1" si="6"/>
        <v>45216</v>
      </c>
      <c r="D51" s="12"/>
      <c r="E51" s="12"/>
      <c r="F51" s="30" t="str">
        <f t="shared" si="12"/>
        <v/>
      </c>
      <c r="G51" s="52"/>
      <c r="H51" s="13"/>
      <c r="I51" s="13"/>
      <c r="J51" s="25" t="e">
        <f t="shared" si="13"/>
        <v>#VALUE!</v>
      </c>
      <c r="K51" s="26" t="str">
        <f t="shared" si="14"/>
        <v/>
      </c>
      <c r="L51" s="90" t="str">
        <f t="shared" si="3"/>
        <v/>
      </c>
    </row>
    <row r="52" spans="1:12" outlineLevel="1" x14ac:dyDescent="0.25">
      <c r="A52" s="35"/>
      <c r="B52" s="93"/>
      <c r="C52" s="14">
        <f t="shared" ca="1" si="6"/>
        <v>45216</v>
      </c>
      <c r="D52" s="12"/>
      <c r="E52" s="12"/>
      <c r="F52" s="30" t="str">
        <f t="shared" si="12"/>
        <v/>
      </c>
      <c r="G52" s="52"/>
      <c r="H52" s="13"/>
      <c r="I52" s="13"/>
      <c r="J52" s="25" t="e">
        <f t="shared" si="13"/>
        <v>#VALUE!</v>
      </c>
      <c r="K52" s="26" t="str">
        <f t="shared" si="14"/>
        <v/>
      </c>
      <c r="L52" s="90" t="str">
        <f t="shared" si="3"/>
        <v/>
      </c>
    </row>
    <row r="53" spans="1:12" outlineLevel="1" x14ac:dyDescent="0.25">
      <c r="A53" s="35"/>
      <c r="B53" s="93"/>
      <c r="C53" s="14">
        <f t="shared" ca="1" si="6"/>
        <v>45216</v>
      </c>
      <c r="D53" s="12"/>
      <c r="E53" s="12"/>
      <c r="F53" s="30" t="str">
        <f t="shared" si="12"/>
        <v/>
      </c>
      <c r="G53" s="52"/>
      <c r="H53" s="13"/>
      <c r="I53" s="13"/>
      <c r="J53" s="25" t="e">
        <f t="shared" si="13"/>
        <v>#VALUE!</v>
      </c>
      <c r="K53" s="26" t="str">
        <f t="shared" si="14"/>
        <v/>
      </c>
      <c r="L53" s="90" t="str">
        <f t="shared" si="3"/>
        <v/>
      </c>
    </row>
    <row r="54" spans="1:12" outlineLevel="1" x14ac:dyDescent="0.25">
      <c r="A54" s="35"/>
      <c r="B54" s="93"/>
      <c r="C54" s="14">
        <f t="shared" ca="1" si="6"/>
        <v>45216</v>
      </c>
      <c r="D54" s="12"/>
      <c r="E54" s="12"/>
      <c r="F54" s="30" t="str">
        <f t="shared" si="12"/>
        <v/>
      </c>
      <c r="G54" s="52"/>
      <c r="H54" s="13"/>
      <c r="I54" s="13"/>
      <c r="J54" s="25" t="e">
        <f t="shared" si="13"/>
        <v>#VALUE!</v>
      </c>
      <c r="K54" s="26" t="str">
        <f t="shared" si="14"/>
        <v/>
      </c>
      <c r="L54" s="90" t="str">
        <f t="shared" si="3"/>
        <v/>
      </c>
    </row>
    <row r="55" spans="1:12" outlineLevel="1" x14ac:dyDescent="0.25">
      <c r="A55" s="35"/>
      <c r="B55" s="93"/>
      <c r="C55" s="14">
        <f t="shared" ca="1" si="6"/>
        <v>45216</v>
      </c>
      <c r="D55" s="12"/>
      <c r="E55" s="12"/>
      <c r="F55" s="30" t="str">
        <f t="shared" ref="F55:F64" si="15">IF(AND(NOT(ISBLANK(D55)),NOT(ISBLANK(E55))),(E55-D55)*24,"")</f>
        <v/>
      </c>
      <c r="G55" s="52"/>
      <c r="H55" s="13"/>
      <c r="I55" s="13"/>
      <c r="J55" s="25" t="e">
        <f t="shared" si="13"/>
        <v>#VALUE!</v>
      </c>
      <c r="K55" s="26" t="str">
        <f t="shared" si="14"/>
        <v/>
      </c>
      <c r="L55" s="90" t="str">
        <f t="shared" si="3"/>
        <v/>
      </c>
    </row>
    <row r="56" spans="1:12" outlineLevel="1" x14ac:dyDescent="0.25">
      <c r="A56" s="35"/>
      <c r="B56" s="93"/>
      <c r="C56" s="14">
        <f t="shared" ca="1" si="6"/>
        <v>45216</v>
      </c>
      <c r="D56" s="12"/>
      <c r="E56" s="12"/>
      <c r="F56" s="30" t="str">
        <f t="shared" si="15"/>
        <v/>
      </c>
      <c r="G56" s="52"/>
      <c r="H56" s="13"/>
      <c r="I56" s="13"/>
      <c r="J56" s="25" t="e">
        <f t="shared" si="13"/>
        <v>#VALUE!</v>
      </c>
      <c r="K56" s="26" t="str">
        <f t="shared" si="14"/>
        <v/>
      </c>
      <c r="L56" s="90" t="str">
        <f t="shared" si="3"/>
        <v/>
      </c>
    </row>
    <row r="57" spans="1:12" outlineLevel="1" x14ac:dyDescent="0.25">
      <c r="A57" s="35"/>
      <c r="B57" s="93"/>
      <c r="C57" s="14">
        <f t="shared" ca="1" si="6"/>
        <v>45216</v>
      </c>
      <c r="D57" s="12"/>
      <c r="E57" s="12"/>
      <c r="F57" s="30" t="str">
        <f t="shared" si="15"/>
        <v/>
      </c>
      <c r="G57" s="52"/>
      <c r="H57" s="13"/>
      <c r="I57" s="13"/>
      <c r="J57" s="25" t="e">
        <f t="shared" si="13"/>
        <v>#VALUE!</v>
      </c>
      <c r="K57" s="26" t="str">
        <f t="shared" si="14"/>
        <v/>
      </c>
      <c r="L57" s="90" t="str">
        <f t="shared" si="3"/>
        <v/>
      </c>
    </row>
    <row r="58" spans="1:12" outlineLevel="1" x14ac:dyDescent="0.25">
      <c r="A58" s="35"/>
      <c r="B58" s="93"/>
      <c r="C58" s="14">
        <f t="shared" ca="1" si="6"/>
        <v>45216</v>
      </c>
      <c r="D58" s="12"/>
      <c r="E58" s="12"/>
      <c r="F58" s="30" t="str">
        <f t="shared" si="15"/>
        <v/>
      </c>
      <c r="G58" s="52"/>
      <c r="H58" s="13"/>
      <c r="I58" s="13"/>
      <c r="J58" s="25" t="e">
        <f t="shared" si="13"/>
        <v>#VALUE!</v>
      </c>
      <c r="K58" s="26" t="str">
        <f t="shared" si="14"/>
        <v/>
      </c>
      <c r="L58" s="90" t="str">
        <f t="shared" si="3"/>
        <v/>
      </c>
    </row>
    <row r="59" spans="1:12" outlineLevel="1" x14ac:dyDescent="0.25">
      <c r="A59" s="35"/>
      <c r="B59" s="93"/>
      <c r="C59" s="14">
        <f t="shared" ca="1" si="6"/>
        <v>45216</v>
      </c>
      <c r="D59" s="12"/>
      <c r="E59" s="12"/>
      <c r="F59" s="30" t="str">
        <f t="shared" si="15"/>
        <v/>
      </c>
      <c r="G59" s="52"/>
      <c r="H59" s="13"/>
      <c r="I59" s="13"/>
      <c r="J59" s="25" t="e">
        <f t="shared" si="13"/>
        <v>#VALUE!</v>
      </c>
      <c r="K59" s="26" t="str">
        <f t="shared" si="14"/>
        <v/>
      </c>
      <c r="L59" s="90" t="str">
        <f t="shared" si="3"/>
        <v/>
      </c>
    </row>
    <row r="60" spans="1:12" outlineLevel="1" x14ac:dyDescent="0.25">
      <c r="A60" s="35"/>
      <c r="B60" s="93"/>
      <c r="C60" s="14">
        <f t="shared" ca="1" si="6"/>
        <v>45216</v>
      </c>
      <c r="D60" s="12"/>
      <c r="E60" s="12"/>
      <c r="F60" s="30" t="str">
        <f t="shared" si="15"/>
        <v/>
      </c>
      <c r="G60" s="52"/>
      <c r="H60" s="13"/>
      <c r="I60" s="13"/>
      <c r="J60" s="25" t="e">
        <f t="shared" si="13"/>
        <v>#VALUE!</v>
      </c>
      <c r="K60" s="26" t="str">
        <f t="shared" si="14"/>
        <v/>
      </c>
      <c r="L60" s="90" t="str">
        <f t="shared" si="3"/>
        <v/>
      </c>
    </row>
    <row r="61" spans="1:12" outlineLevel="1" x14ac:dyDescent="0.25">
      <c r="A61" s="35"/>
      <c r="B61" s="93"/>
      <c r="C61" s="14">
        <f t="shared" ca="1" si="6"/>
        <v>45216</v>
      </c>
      <c r="D61" s="12"/>
      <c r="E61" s="12"/>
      <c r="F61" s="30" t="str">
        <f t="shared" si="15"/>
        <v/>
      </c>
      <c r="G61" s="52"/>
      <c r="H61" s="13"/>
      <c r="I61" s="13"/>
      <c r="J61" s="25" t="e">
        <f t="shared" si="13"/>
        <v>#VALUE!</v>
      </c>
      <c r="K61" s="26" t="str">
        <f t="shared" si="14"/>
        <v/>
      </c>
      <c r="L61" s="90" t="str">
        <f t="shared" si="3"/>
        <v/>
      </c>
    </row>
    <row r="62" spans="1:12" outlineLevel="1" x14ac:dyDescent="0.25">
      <c r="A62" s="35"/>
      <c r="B62" s="93"/>
      <c r="C62" s="14">
        <f t="shared" ca="1" si="6"/>
        <v>45216</v>
      </c>
      <c r="D62" s="12"/>
      <c r="E62" s="12"/>
      <c r="F62" s="30" t="str">
        <f t="shared" si="15"/>
        <v/>
      </c>
      <c r="G62" s="52"/>
      <c r="H62" s="13"/>
      <c r="I62" s="13"/>
      <c r="J62" s="25" t="e">
        <f t="shared" si="13"/>
        <v>#VALUE!</v>
      </c>
      <c r="K62" s="26" t="str">
        <f t="shared" si="14"/>
        <v/>
      </c>
      <c r="L62" s="90" t="str">
        <f t="shared" si="3"/>
        <v/>
      </c>
    </row>
    <row r="63" spans="1:12" outlineLevel="1" x14ac:dyDescent="0.25">
      <c r="A63" s="35"/>
      <c r="B63" s="93"/>
      <c r="C63" s="14">
        <f t="shared" ca="1" si="6"/>
        <v>45216</v>
      </c>
      <c r="D63" s="12"/>
      <c r="E63" s="12"/>
      <c r="F63" s="30" t="str">
        <f t="shared" si="15"/>
        <v/>
      </c>
      <c r="G63" s="52"/>
      <c r="H63" s="13"/>
      <c r="I63" s="13"/>
      <c r="J63" s="25" t="e">
        <f t="shared" si="13"/>
        <v>#VALUE!</v>
      </c>
      <c r="K63" s="26" t="str">
        <f t="shared" si="14"/>
        <v/>
      </c>
      <c r="L63" s="90" t="str">
        <f t="shared" si="3"/>
        <v/>
      </c>
    </row>
    <row r="64" spans="1:12" ht="15.75" thickBot="1" x14ac:dyDescent="0.3">
      <c r="A64" s="36"/>
      <c r="B64" s="94"/>
      <c r="C64" s="19">
        <f t="shared" ca="1" si="6"/>
        <v>45216</v>
      </c>
      <c r="D64" s="17"/>
      <c r="E64" s="17"/>
      <c r="F64" s="31" t="str">
        <f t="shared" si="15"/>
        <v/>
      </c>
      <c r="G64" s="53"/>
      <c r="H64" s="18"/>
      <c r="I64" s="18"/>
      <c r="J64" s="27" t="e">
        <f t="shared" si="13"/>
        <v>#VALUE!</v>
      </c>
      <c r="K64" s="28" t="str">
        <f t="shared" si="14"/>
        <v/>
      </c>
      <c r="L64" s="90" t="str">
        <f t="shared" si="3"/>
        <v/>
      </c>
    </row>
    <row r="65" spans="1:17" x14ac:dyDescent="0.25">
      <c r="A65" s="34">
        <f ca="1">SUMIF(C:C,C65,F:F)</f>
        <v>7.3333333333333321</v>
      </c>
      <c r="B65" s="92" t="s">
        <v>23</v>
      </c>
      <c r="C65" s="79">
        <f ca="1">C5+2</f>
        <v>45217</v>
      </c>
      <c r="D65" s="87">
        <v>0.38541666666666669</v>
      </c>
      <c r="E65" s="88">
        <v>0.39583333333333331</v>
      </c>
      <c r="F65" s="82">
        <f>IF(AND(NOT(ISBLANK(D65)),NOT(ISBLANK(E65))),(E65-D65)*24,"")</f>
        <v>0.24999999999999911</v>
      </c>
      <c r="G65" s="84" t="s">
        <v>130</v>
      </c>
      <c r="H65" s="84"/>
      <c r="I65" s="13" t="s">
        <v>124</v>
      </c>
      <c r="J65" s="85">
        <f t="shared" si="13"/>
        <v>15</v>
      </c>
      <c r="K65" s="86" t="str">
        <f t="shared" si="14"/>
        <v>Redistributed</v>
      </c>
      <c r="L65" s="90" t="str">
        <f t="shared" si="3"/>
        <v>Planning</v>
      </c>
    </row>
    <row r="66" spans="1:17" outlineLevel="1" x14ac:dyDescent="0.25">
      <c r="A66" s="35"/>
      <c r="B66" s="93"/>
      <c r="C66" s="14">
        <f t="shared" ca="1" si="6"/>
        <v>45217</v>
      </c>
      <c r="D66" s="12">
        <v>0.39583333333333331</v>
      </c>
      <c r="E66" s="12">
        <v>0.47916666666666669</v>
      </c>
      <c r="F66" s="30">
        <f>IF(AND(NOT(ISBLANK(D66)),NOT(ISBLANK(E66))),(E66-D66)*24,"")</f>
        <v>2.0000000000000009</v>
      </c>
      <c r="G66" s="13" t="s">
        <v>147</v>
      </c>
      <c r="H66" s="13"/>
      <c r="I66" s="13" t="s">
        <v>137</v>
      </c>
      <c r="J66" s="25">
        <f t="shared" si="13"/>
        <v>16</v>
      </c>
      <c r="K66" s="26" t="str">
        <f t="shared" si="14"/>
        <v>P&amp;G DAP FY2324</v>
      </c>
      <c r="L66" s="90" t="str">
        <f t="shared" si="3"/>
        <v>DAP RPA works in FY2324</v>
      </c>
    </row>
    <row r="67" spans="1:17" outlineLevel="1" x14ac:dyDescent="0.25">
      <c r="A67" s="35">
        <f ca="1">(A65/(A$5+A$35+A$65+A$95+A$125+A$155+A$170))*A$1</f>
        <v>728.25476923076906</v>
      </c>
      <c r="B67" s="93"/>
      <c r="C67" s="14">
        <f t="shared" ca="1" si="6"/>
        <v>45217</v>
      </c>
      <c r="D67" s="12">
        <v>0.47916666666666669</v>
      </c>
      <c r="E67" s="45">
        <v>0.48958333333333331</v>
      </c>
      <c r="F67" s="30">
        <f>IF(AND(NOT(ISBLANK(D67)),NOT(ISBLANK(E67))),(E67-D67)*24,"")</f>
        <v>0.24999999999999911</v>
      </c>
      <c r="G67" s="13" t="s">
        <v>148</v>
      </c>
      <c r="H67" s="13"/>
      <c r="I67" s="13" t="s">
        <v>105</v>
      </c>
      <c r="J67" s="25">
        <f t="shared" si="13"/>
        <v>32</v>
      </c>
      <c r="K67" s="26" t="str">
        <f t="shared" si="14"/>
        <v>PG Beauty Cloud Clinical (T&amp;M)</v>
      </c>
      <c r="L67" s="90" t="str">
        <f t="shared" si="3"/>
        <v>Cloud Clinical - dev</v>
      </c>
    </row>
    <row r="68" spans="1:17" outlineLevel="1" x14ac:dyDescent="0.25">
      <c r="A68" s="35"/>
      <c r="B68" s="93"/>
      <c r="C68" s="14">
        <f t="shared" ca="1" si="6"/>
        <v>45217</v>
      </c>
      <c r="D68" s="45">
        <v>0.48958333333333331</v>
      </c>
      <c r="E68" s="12">
        <v>0.50694444444444442</v>
      </c>
      <c r="F68" s="30">
        <f t="shared" si="0"/>
        <v>0.41666666666666652</v>
      </c>
      <c r="G68" s="13" t="s">
        <v>136</v>
      </c>
      <c r="H68" s="13"/>
      <c r="I68" s="13" t="s">
        <v>135</v>
      </c>
      <c r="J68" s="25">
        <f t="shared" ref="J68:J79" si="16">FIND("||",I68)</f>
        <v>16</v>
      </c>
      <c r="K68" s="26" t="str">
        <f t="shared" ref="K68:K79" si="17">IF(I68&lt;&gt;"",LEFT(I68,J68-2),"")</f>
        <v>P&amp;G DAP FY2324</v>
      </c>
      <c r="L68" s="90" t="str">
        <f t="shared" si="3"/>
        <v>Meeting only</v>
      </c>
    </row>
    <row r="69" spans="1:17" ht="15.75" outlineLevel="1" thickBot="1" x14ac:dyDescent="0.3">
      <c r="A69" s="35"/>
      <c r="B69" s="93"/>
      <c r="C69" s="14">
        <f t="shared" ca="1" si="6"/>
        <v>45217</v>
      </c>
      <c r="D69" s="12"/>
      <c r="E69" s="12"/>
      <c r="F69" s="30" t="str">
        <f t="shared" si="0"/>
        <v/>
      </c>
      <c r="G69" s="13"/>
      <c r="H69" s="13"/>
      <c r="I69" s="13"/>
      <c r="J69" s="25" t="e">
        <f t="shared" si="16"/>
        <v>#VALUE!</v>
      </c>
      <c r="K69" s="26" t="str">
        <f t="shared" si="17"/>
        <v/>
      </c>
      <c r="L69" s="90" t="str">
        <f t="shared" si="3"/>
        <v/>
      </c>
      <c r="Q69" s="62"/>
    </row>
    <row r="70" spans="1:17" outlineLevel="1" x14ac:dyDescent="0.25">
      <c r="A70" s="35"/>
      <c r="B70" s="93"/>
      <c r="C70" s="14">
        <f t="shared" ca="1" si="6"/>
        <v>45217</v>
      </c>
      <c r="D70" s="45">
        <v>0.5625</v>
      </c>
      <c r="E70" s="12">
        <v>0.60763888888888895</v>
      </c>
      <c r="F70" s="30">
        <f t="shared" si="0"/>
        <v>1.0833333333333348</v>
      </c>
      <c r="G70" s="13" t="s">
        <v>149</v>
      </c>
      <c r="H70" s="13"/>
      <c r="I70" s="13" t="s">
        <v>150</v>
      </c>
      <c r="J70" s="25">
        <f t="shared" si="16"/>
        <v>10</v>
      </c>
      <c r="K70" s="26" t="str">
        <f t="shared" si="17"/>
        <v>P&amp;G ATOM</v>
      </c>
      <c r="L70" s="90" t="str">
        <f t="shared" ref="L70:L133" si="18">IF(I70&lt;&gt;"",RIGHT(I70,(LEN(I70)-J70-2)),"")</f>
        <v>Meeting</v>
      </c>
      <c r="Q70" s="72"/>
    </row>
    <row r="71" spans="1:17" outlineLevel="1" x14ac:dyDescent="0.25">
      <c r="A71" s="35"/>
      <c r="B71" s="93"/>
      <c r="C71" s="14">
        <f t="shared" ca="1" si="6"/>
        <v>45217</v>
      </c>
      <c r="D71" s="12"/>
      <c r="E71" s="12"/>
      <c r="F71" s="30"/>
      <c r="G71" s="13"/>
      <c r="H71" s="13"/>
      <c r="I71" s="13"/>
      <c r="J71" s="25" t="e">
        <f t="shared" si="16"/>
        <v>#VALUE!</v>
      </c>
      <c r="K71" s="26" t="str">
        <f t="shared" si="17"/>
        <v/>
      </c>
      <c r="L71" s="90" t="str">
        <f t="shared" si="18"/>
        <v/>
      </c>
      <c r="Q71" s="72"/>
    </row>
    <row r="72" spans="1:17" outlineLevel="1" x14ac:dyDescent="0.25">
      <c r="A72" s="35"/>
      <c r="B72" s="93"/>
      <c r="C72" s="14">
        <f t="shared" ca="1" si="6"/>
        <v>45217</v>
      </c>
      <c r="D72" s="12">
        <v>0.60763888888888895</v>
      </c>
      <c r="E72" s="12">
        <v>0.625</v>
      </c>
      <c r="F72" s="30">
        <f t="shared" si="0"/>
        <v>0.41666666666666519</v>
      </c>
      <c r="G72" s="13" t="s">
        <v>152</v>
      </c>
      <c r="H72" s="13"/>
      <c r="I72" s="13" t="s">
        <v>153</v>
      </c>
      <c r="J72" s="25">
        <f t="shared" si="16"/>
        <v>42</v>
      </c>
      <c r="K72" s="26" t="str">
        <f t="shared" si="17"/>
        <v>P&amp;G MOSS Warehousing Administrative work</v>
      </c>
      <c r="L72" s="90" t="str">
        <f t="shared" si="18"/>
        <v>General team meetings</v>
      </c>
      <c r="Q72" s="72"/>
    </row>
    <row r="73" spans="1:17" outlineLevel="1" x14ac:dyDescent="0.25">
      <c r="A73" s="35"/>
      <c r="B73" s="93"/>
      <c r="C73" s="14">
        <f t="shared" ca="1" si="6"/>
        <v>45217</v>
      </c>
      <c r="D73" s="45"/>
      <c r="E73" s="12"/>
      <c r="F73" s="30"/>
      <c r="G73" s="13"/>
      <c r="H73" s="13"/>
      <c r="I73" s="13"/>
      <c r="J73" s="25" t="e">
        <f t="shared" si="16"/>
        <v>#VALUE!</v>
      </c>
      <c r="K73" s="26" t="str">
        <f t="shared" si="17"/>
        <v/>
      </c>
      <c r="L73" s="90" t="str">
        <f t="shared" si="18"/>
        <v/>
      </c>
      <c r="Q73" s="72"/>
    </row>
    <row r="74" spans="1:17" outlineLevel="1" x14ac:dyDescent="0.25">
      <c r="A74" s="35"/>
      <c r="B74" s="93"/>
      <c r="C74" s="14">
        <f t="shared" ca="1" si="6"/>
        <v>45217</v>
      </c>
      <c r="D74" s="45">
        <v>0.64583333333333337</v>
      </c>
      <c r="E74" s="12">
        <v>0.67013888888888884</v>
      </c>
      <c r="F74" s="30">
        <f t="shared" si="0"/>
        <v>0.58333333333333126</v>
      </c>
      <c r="G74" s="13" t="s">
        <v>151</v>
      </c>
      <c r="H74" s="13"/>
      <c r="I74" s="13" t="s">
        <v>173</v>
      </c>
      <c r="J74" s="25">
        <f t="shared" si="16"/>
        <v>16</v>
      </c>
      <c r="K74" s="26" t="str">
        <f t="shared" si="17"/>
        <v>P&amp;G DAP FY2324</v>
      </c>
      <c r="L74" s="90" t="str">
        <f t="shared" si="18"/>
        <v>CUTSUB activities in DAP</v>
      </c>
      <c r="Q74" s="72"/>
    </row>
    <row r="75" spans="1:17" outlineLevel="1" x14ac:dyDescent="0.25">
      <c r="A75" s="35"/>
      <c r="B75" s="93"/>
      <c r="C75" s="14">
        <f t="shared" ca="1" si="6"/>
        <v>45217</v>
      </c>
      <c r="D75" s="45"/>
      <c r="E75" s="12"/>
      <c r="F75" s="30"/>
      <c r="G75" s="13"/>
      <c r="H75" s="13"/>
      <c r="I75" s="13"/>
      <c r="J75" s="25" t="e">
        <f t="shared" si="16"/>
        <v>#VALUE!</v>
      </c>
      <c r="K75" s="26" t="str">
        <f t="shared" si="17"/>
        <v/>
      </c>
      <c r="L75" s="90" t="str">
        <f t="shared" si="18"/>
        <v/>
      </c>
      <c r="Q75" s="72"/>
    </row>
    <row r="76" spans="1:17" outlineLevel="1" x14ac:dyDescent="0.25">
      <c r="A76" s="35"/>
      <c r="B76" s="93"/>
      <c r="C76" s="14">
        <f t="shared" ca="1" si="6"/>
        <v>45217</v>
      </c>
      <c r="D76" s="45"/>
      <c r="E76" s="12"/>
      <c r="F76" s="30" t="str">
        <f>IF(AND(NOT(ISBLANK(D76)),NOT(ISBLANK(E76))),(E76-D76)*24,"")</f>
        <v/>
      </c>
      <c r="G76" s="13"/>
      <c r="H76" s="13"/>
      <c r="I76" s="13"/>
      <c r="J76" s="25" t="e">
        <f t="shared" si="16"/>
        <v>#VALUE!</v>
      </c>
      <c r="K76" s="26" t="str">
        <f t="shared" si="17"/>
        <v/>
      </c>
      <c r="L76" s="90" t="str">
        <f t="shared" si="18"/>
        <v/>
      </c>
    </row>
    <row r="77" spans="1:17" outlineLevel="1" x14ac:dyDescent="0.25">
      <c r="A77" s="35"/>
      <c r="B77" s="93"/>
      <c r="C77" s="14">
        <f t="shared" ca="1" si="6"/>
        <v>45217</v>
      </c>
      <c r="D77" s="12"/>
      <c r="E77" s="12"/>
      <c r="F77" s="30" t="str">
        <f t="shared" si="0"/>
        <v/>
      </c>
      <c r="G77" s="13"/>
      <c r="H77" s="13"/>
      <c r="I77" s="13"/>
      <c r="J77" s="25" t="e">
        <f t="shared" si="16"/>
        <v>#VALUE!</v>
      </c>
      <c r="K77" s="26" t="str">
        <f t="shared" si="17"/>
        <v/>
      </c>
      <c r="L77" s="90" t="str">
        <f t="shared" si="18"/>
        <v/>
      </c>
    </row>
    <row r="78" spans="1:17" outlineLevel="1" x14ac:dyDescent="0.25">
      <c r="A78" s="35"/>
      <c r="B78" s="93"/>
      <c r="C78" s="14">
        <f t="shared" ca="1" si="6"/>
        <v>45217</v>
      </c>
      <c r="D78" s="12">
        <v>0.76388888888888884</v>
      </c>
      <c r="E78" s="12">
        <v>0.79166666666666663</v>
      </c>
      <c r="F78" s="30">
        <f t="shared" ref="F78:F86" si="19">IF(AND(NOT(ISBLANK(D78)),NOT(ISBLANK(E78))),(E78-D78)*24,"")</f>
        <v>0.66666666666666696</v>
      </c>
      <c r="G78" s="13" t="s">
        <v>154</v>
      </c>
      <c r="H78" s="13"/>
      <c r="I78" s="13" t="s">
        <v>133</v>
      </c>
      <c r="J78" s="25">
        <f t="shared" si="16"/>
        <v>16</v>
      </c>
      <c r="K78" s="26" t="str">
        <f t="shared" si="17"/>
        <v>P&amp;G DAP FY2324</v>
      </c>
      <c r="L78" s="90" t="str">
        <f t="shared" si="18"/>
        <v>SME for DAP - development</v>
      </c>
    </row>
    <row r="79" spans="1:17" outlineLevel="1" x14ac:dyDescent="0.25">
      <c r="A79" s="35"/>
      <c r="B79" s="93"/>
      <c r="C79" s="14">
        <f t="shared" ca="1" si="6"/>
        <v>45217</v>
      </c>
      <c r="D79" s="12">
        <v>0.79166666666666663</v>
      </c>
      <c r="E79" s="12">
        <v>0.80208333333333337</v>
      </c>
      <c r="F79" s="30">
        <f t="shared" si="19"/>
        <v>0.25000000000000178</v>
      </c>
      <c r="G79" s="13" t="s">
        <v>155</v>
      </c>
      <c r="H79" s="13"/>
      <c r="I79" s="13" t="s">
        <v>171</v>
      </c>
      <c r="J79" s="25">
        <f t="shared" si="16"/>
        <v>16</v>
      </c>
      <c r="K79" s="26" t="str">
        <f t="shared" si="17"/>
        <v>P&amp;G DAP FY2324</v>
      </c>
      <c r="L79" s="90" t="str">
        <f t="shared" si="18"/>
        <v>Prime Config Drift</v>
      </c>
    </row>
    <row r="80" spans="1:17" outlineLevel="1" x14ac:dyDescent="0.25">
      <c r="A80" s="35"/>
      <c r="B80" s="93"/>
      <c r="C80" s="14">
        <f t="shared" ca="1" si="6"/>
        <v>45217</v>
      </c>
      <c r="D80" s="12"/>
      <c r="E80" s="12"/>
      <c r="F80" s="30" t="str">
        <f t="shared" si="19"/>
        <v/>
      </c>
      <c r="G80" s="13"/>
      <c r="H80" s="13"/>
      <c r="I80" s="13"/>
      <c r="J80" s="25" t="e">
        <f t="shared" ref="J80:J100" si="20">FIND("||",I80)</f>
        <v>#VALUE!</v>
      </c>
      <c r="K80" s="26" t="str">
        <f t="shared" ref="K80:K107" si="21">IF(I80&lt;&gt;"",LEFT(I80,J80-2),"")</f>
        <v/>
      </c>
      <c r="L80" s="90" t="str">
        <f t="shared" si="18"/>
        <v/>
      </c>
    </row>
    <row r="81" spans="1:12" outlineLevel="1" x14ac:dyDescent="0.25">
      <c r="A81" s="35"/>
      <c r="B81" s="93"/>
      <c r="C81" s="14">
        <f t="shared" ca="1" si="6"/>
        <v>45217</v>
      </c>
      <c r="D81" s="12">
        <v>0.82638888888888884</v>
      </c>
      <c r="E81" s="12">
        <v>0.84027777777777779</v>
      </c>
      <c r="F81" s="30">
        <f t="shared" si="19"/>
        <v>0.33333333333333481</v>
      </c>
      <c r="G81" s="13" t="s">
        <v>154</v>
      </c>
      <c r="H81" s="13"/>
      <c r="I81" s="13" t="s">
        <v>133</v>
      </c>
      <c r="J81" s="25">
        <f t="shared" si="20"/>
        <v>16</v>
      </c>
      <c r="K81" s="26" t="str">
        <f t="shared" si="21"/>
        <v>P&amp;G DAP FY2324</v>
      </c>
      <c r="L81" s="90" t="str">
        <f t="shared" si="18"/>
        <v>SME for DAP - development</v>
      </c>
    </row>
    <row r="82" spans="1:12" outlineLevel="1" x14ac:dyDescent="0.25">
      <c r="A82" s="35"/>
      <c r="B82" s="93"/>
      <c r="C82" s="14">
        <f t="shared" ca="1" si="6"/>
        <v>45217</v>
      </c>
      <c r="D82" s="12"/>
      <c r="E82" s="12"/>
      <c r="F82" s="30" t="str">
        <f t="shared" si="19"/>
        <v/>
      </c>
      <c r="G82" s="13"/>
      <c r="H82" s="13"/>
      <c r="I82" s="13"/>
      <c r="J82" s="25" t="e">
        <f t="shared" si="20"/>
        <v>#VALUE!</v>
      </c>
      <c r="K82" s="26" t="str">
        <f t="shared" si="21"/>
        <v/>
      </c>
      <c r="L82" s="90" t="str">
        <f t="shared" si="18"/>
        <v/>
      </c>
    </row>
    <row r="83" spans="1:12" outlineLevel="1" x14ac:dyDescent="0.25">
      <c r="A83" s="35"/>
      <c r="B83" s="93"/>
      <c r="C83" s="14">
        <f t="shared" ca="1" si="6"/>
        <v>45217</v>
      </c>
      <c r="D83" s="12">
        <v>0.85416666666666663</v>
      </c>
      <c r="E83" s="12">
        <v>0.88888888888888884</v>
      </c>
      <c r="F83" s="30">
        <f t="shared" si="19"/>
        <v>0.83333333333333304</v>
      </c>
      <c r="G83" s="13" t="s">
        <v>154</v>
      </c>
      <c r="H83" s="13"/>
      <c r="I83" s="13" t="s">
        <v>133</v>
      </c>
      <c r="J83" s="25">
        <f t="shared" si="20"/>
        <v>16</v>
      </c>
      <c r="K83" s="26" t="str">
        <f t="shared" si="21"/>
        <v>P&amp;G DAP FY2324</v>
      </c>
      <c r="L83" s="90" t="str">
        <f t="shared" si="18"/>
        <v>SME for DAP - development</v>
      </c>
    </row>
    <row r="84" spans="1:12" outlineLevel="1" x14ac:dyDescent="0.25">
      <c r="A84" s="35"/>
      <c r="B84" s="93"/>
      <c r="C84" s="14">
        <f t="shared" ca="1" si="6"/>
        <v>45217</v>
      </c>
      <c r="D84" s="12"/>
      <c r="E84" s="12"/>
      <c r="F84" s="30" t="str">
        <f t="shared" si="19"/>
        <v/>
      </c>
      <c r="G84" s="13"/>
      <c r="H84" s="13"/>
      <c r="I84" s="13"/>
      <c r="J84" s="25" t="e">
        <f t="shared" si="20"/>
        <v>#VALUE!</v>
      </c>
      <c r="K84" s="26" t="str">
        <f t="shared" si="21"/>
        <v/>
      </c>
      <c r="L84" s="90" t="str">
        <f t="shared" si="18"/>
        <v/>
      </c>
    </row>
    <row r="85" spans="1:12" outlineLevel="1" x14ac:dyDescent="0.25">
      <c r="A85" s="35"/>
      <c r="B85" s="93"/>
      <c r="C85" s="14">
        <f t="shared" ca="1" si="6"/>
        <v>45217</v>
      </c>
      <c r="D85" s="12">
        <v>0.94444444444444453</v>
      </c>
      <c r="E85" s="12">
        <v>0.95486111111111116</v>
      </c>
      <c r="F85" s="30">
        <f t="shared" si="19"/>
        <v>0.24999999999999911</v>
      </c>
      <c r="G85" s="13" t="s">
        <v>154</v>
      </c>
      <c r="H85" s="13"/>
      <c r="I85" s="13" t="s">
        <v>133</v>
      </c>
      <c r="J85" s="25">
        <f t="shared" si="20"/>
        <v>16</v>
      </c>
      <c r="K85" s="26" t="str">
        <f t="shared" si="21"/>
        <v>P&amp;G DAP FY2324</v>
      </c>
      <c r="L85" s="90" t="str">
        <f t="shared" si="18"/>
        <v>SME for DAP - development</v>
      </c>
    </row>
    <row r="86" spans="1:12" outlineLevel="1" x14ac:dyDescent="0.25">
      <c r="A86" s="35"/>
      <c r="B86" s="93"/>
      <c r="C86" s="14">
        <f t="shared" ca="1" si="6"/>
        <v>45217</v>
      </c>
      <c r="D86" s="12"/>
      <c r="E86" s="12"/>
      <c r="F86" s="30" t="str">
        <f t="shared" si="19"/>
        <v/>
      </c>
      <c r="G86" s="13"/>
      <c r="H86" s="13"/>
      <c r="I86" s="13"/>
      <c r="J86" s="25" t="e">
        <f t="shared" si="20"/>
        <v>#VALUE!</v>
      </c>
      <c r="K86" s="26" t="str">
        <f t="shared" si="21"/>
        <v/>
      </c>
      <c r="L86" s="90" t="str">
        <f t="shared" si="18"/>
        <v/>
      </c>
    </row>
    <row r="87" spans="1:12" outlineLevel="1" x14ac:dyDescent="0.25">
      <c r="A87" s="35"/>
      <c r="B87" s="93"/>
      <c r="C87" s="14">
        <f t="shared" ca="1" si="6"/>
        <v>45217</v>
      </c>
      <c r="D87" s="45"/>
      <c r="E87" s="45"/>
      <c r="F87" s="30" t="str">
        <f t="shared" si="0"/>
        <v/>
      </c>
      <c r="G87" s="13"/>
      <c r="H87" s="13"/>
      <c r="I87" s="13"/>
      <c r="J87" s="25" t="e">
        <f t="shared" si="20"/>
        <v>#VALUE!</v>
      </c>
      <c r="K87" s="26" t="str">
        <f t="shared" si="21"/>
        <v/>
      </c>
      <c r="L87" s="90" t="str">
        <f t="shared" si="18"/>
        <v/>
      </c>
    </row>
    <row r="88" spans="1:12" outlineLevel="1" x14ac:dyDescent="0.25">
      <c r="A88" s="35"/>
      <c r="B88" s="95"/>
      <c r="C88" s="14">
        <f t="shared" ca="1" si="6"/>
        <v>45217</v>
      </c>
      <c r="D88" s="45"/>
      <c r="E88" s="48"/>
      <c r="F88" s="30" t="str">
        <f t="shared" si="0"/>
        <v/>
      </c>
      <c r="G88" s="13"/>
      <c r="H88" s="13"/>
      <c r="I88" s="13"/>
      <c r="J88" s="25" t="e">
        <f t="shared" si="20"/>
        <v>#VALUE!</v>
      </c>
      <c r="K88" s="26" t="str">
        <f t="shared" si="21"/>
        <v/>
      </c>
      <c r="L88" s="90" t="str">
        <f t="shared" si="18"/>
        <v/>
      </c>
    </row>
    <row r="89" spans="1:12" outlineLevel="1" x14ac:dyDescent="0.25">
      <c r="A89" s="35"/>
      <c r="B89" s="95"/>
      <c r="C89" s="14">
        <f t="shared" ca="1" si="6"/>
        <v>45217</v>
      </c>
      <c r="D89" s="48"/>
      <c r="E89" s="48"/>
      <c r="F89" s="30" t="str">
        <f t="shared" si="0"/>
        <v/>
      </c>
      <c r="G89" s="13"/>
      <c r="H89" s="13"/>
      <c r="I89" s="13"/>
      <c r="J89" s="25" t="e">
        <f t="shared" si="20"/>
        <v>#VALUE!</v>
      </c>
      <c r="K89" s="26" t="str">
        <f t="shared" si="21"/>
        <v/>
      </c>
      <c r="L89" s="90" t="str">
        <f t="shared" si="18"/>
        <v/>
      </c>
    </row>
    <row r="90" spans="1:12" outlineLevel="1" x14ac:dyDescent="0.25">
      <c r="A90" s="35"/>
      <c r="B90" s="95"/>
      <c r="C90" s="14">
        <f ca="1">C89</f>
        <v>45217</v>
      </c>
      <c r="D90" s="12"/>
      <c r="E90" s="12"/>
      <c r="F90" s="30" t="str">
        <f>IF(AND(NOT(ISBLANK(D90)),NOT(ISBLANK(E90))),(E90-D90)*24,"")</f>
        <v/>
      </c>
      <c r="G90" s="13"/>
      <c r="H90" s="13"/>
      <c r="I90" s="13"/>
      <c r="J90" s="25" t="e">
        <f t="shared" si="20"/>
        <v>#VALUE!</v>
      </c>
      <c r="K90" s="26" t="str">
        <f t="shared" si="21"/>
        <v/>
      </c>
      <c r="L90" s="90" t="str">
        <f t="shared" si="18"/>
        <v/>
      </c>
    </row>
    <row r="91" spans="1:12" outlineLevel="1" x14ac:dyDescent="0.25">
      <c r="A91" s="35"/>
      <c r="B91" s="95"/>
      <c r="C91" s="14">
        <f ca="1">C90</f>
        <v>45217</v>
      </c>
      <c r="D91" s="12"/>
      <c r="E91" s="12"/>
      <c r="F91" s="30" t="str">
        <f>IF(AND(NOT(ISBLANK(D91)),NOT(ISBLANK(E91))),(E91-D91)*24,"")</f>
        <v/>
      </c>
      <c r="G91" s="13"/>
      <c r="H91" s="13"/>
      <c r="I91" s="13"/>
      <c r="J91" s="25" t="e">
        <f t="shared" si="20"/>
        <v>#VALUE!</v>
      </c>
      <c r="K91" s="26" t="str">
        <f t="shared" si="21"/>
        <v/>
      </c>
      <c r="L91" s="90" t="str">
        <f t="shared" si="18"/>
        <v/>
      </c>
    </row>
    <row r="92" spans="1:12" outlineLevel="1" x14ac:dyDescent="0.25">
      <c r="A92" s="35"/>
      <c r="B92" s="95"/>
      <c r="C92" s="14">
        <f ca="1">C91</f>
        <v>45217</v>
      </c>
      <c r="D92" s="12"/>
      <c r="E92" s="12"/>
      <c r="F92" s="30" t="str">
        <f>IF(AND(NOT(ISBLANK(D92)),NOT(ISBLANK(E92))),(E92-D92)*24,"")</f>
        <v/>
      </c>
      <c r="G92" s="13"/>
      <c r="H92" s="13"/>
      <c r="I92" s="13"/>
      <c r="J92" s="25" t="e">
        <f t="shared" si="20"/>
        <v>#VALUE!</v>
      </c>
      <c r="K92" s="26" t="str">
        <f t="shared" si="21"/>
        <v/>
      </c>
      <c r="L92" s="90" t="str">
        <f t="shared" si="18"/>
        <v/>
      </c>
    </row>
    <row r="93" spans="1:12" outlineLevel="1" x14ac:dyDescent="0.25">
      <c r="A93" s="35"/>
      <c r="B93" s="95"/>
      <c r="C93" s="14">
        <f ca="1">C92</f>
        <v>45217</v>
      </c>
      <c r="D93" s="12"/>
      <c r="E93" s="12"/>
      <c r="F93" s="30" t="str">
        <f>IF(AND(NOT(ISBLANK(D93)),NOT(ISBLANK(E93))),(E93-D93)*24,"")</f>
        <v/>
      </c>
      <c r="G93" s="13"/>
      <c r="H93" s="13"/>
      <c r="I93" s="13"/>
      <c r="J93" s="25" t="e">
        <f t="shared" si="20"/>
        <v>#VALUE!</v>
      </c>
      <c r="K93" s="26" t="str">
        <f t="shared" si="21"/>
        <v/>
      </c>
      <c r="L93" s="90" t="str">
        <f t="shared" si="18"/>
        <v/>
      </c>
    </row>
    <row r="94" spans="1:12" ht="15.75" thickBot="1" x14ac:dyDescent="0.3">
      <c r="A94" s="36"/>
      <c r="B94" s="95"/>
      <c r="C94" s="74">
        <f ca="1">C93</f>
        <v>45217</v>
      </c>
      <c r="D94" s="39"/>
      <c r="E94" s="48"/>
      <c r="F94" s="60"/>
      <c r="G94" s="38"/>
      <c r="H94" s="38"/>
      <c r="I94" s="38"/>
      <c r="J94" s="77" t="e">
        <f t="shared" si="20"/>
        <v>#VALUE!</v>
      </c>
      <c r="K94" s="78" t="str">
        <f t="shared" si="21"/>
        <v/>
      </c>
      <c r="L94" s="90" t="str">
        <f t="shared" si="18"/>
        <v/>
      </c>
    </row>
    <row r="95" spans="1:12" x14ac:dyDescent="0.25">
      <c r="A95" s="34">
        <f ca="1">SUMIF(C:C,C95,F:F)</f>
        <v>6.3333333333333339</v>
      </c>
      <c r="B95" s="91" t="s">
        <v>24</v>
      </c>
      <c r="C95" s="37">
        <f ca="1">C5+3</f>
        <v>45218</v>
      </c>
      <c r="D95" s="15"/>
      <c r="E95" s="44"/>
      <c r="F95" s="29" t="str">
        <f t="shared" si="0"/>
        <v/>
      </c>
      <c r="G95" s="16"/>
      <c r="H95" s="16"/>
      <c r="I95" s="16"/>
      <c r="J95" s="23" t="e">
        <f t="shared" si="20"/>
        <v>#VALUE!</v>
      </c>
      <c r="K95" s="24" t="str">
        <f t="shared" si="21"/>
        <v/>
      </c>
      <c r="L95" s="90" t="str">
        <f t="shared" si="18"/>
        <v/>
      </c>
    </row>
    <row r="96" spans="1:12" outlineLevel="1" x14ac:dyDescent="0.25">
      <c r="A96" s="35"/>
      <c r="B96" s="93"/>
      <c r="C96" s="14">
        <f t="shared" ref="C96:C124" ca="1" si="22">C95</f>
        <v>45218</v>
      </c>
      <c r="D96" s="12">
        <v>0.3888888888888889</v>
      </c>
      <c r="E96" s="45">
        <v>0.39583333333333331</v>
      </c>
      <c r="F96" s="30">
        <f>IF(AND(NOT(ISBLANK(D96)),NOT(ISBLANK(E96))),(E96-D96)*24,"")</f>
        <v>0.16666666666666607</v>
      </c>
      <c r="G96" s="13" t="s">
        <v>130</v>
      </c>
      <c r="H96" s="13"/>
      <c r="I96" s="13" t="s">
        <v>124</v>
      </c>
      <c r="J96" s="25">
        <f t="shared" si="20"/>
        <v>15</v>
      </c>
      <c r="K96" s="26" t="str">
        <f t="shared" si="21"/>
        <v>Redistributed</v>
      </c>
      <c r="L96" s="90" t="str">
        <f t="shared" si="18"/>
        <v>Planning</v>
      </c>
    </row>
    <row r="97" spans="1:12" outlineLevel="1" x14ac:dyDescent="0.25">
      <c r="A97" s="35">
        <f ca="1">(A95/(A$5+A$35+A$65+A$95+A$125+A$155+A$170))*A$1</f>
        <v>628.94730069930074</v>
      </c>
      <c r="B97" s="93"/>
      <c r="C97" s="14">
        <f t="shared" ca="1" si="22"/>
        <v>45218</v>
      </c>
      <c r="D97" s="45">
        <v>0.39583333333333331</v>
      </c>
      <c r="E97" s="45">
        <v>0.46527777777777773</v>
      </c>
      <c r="F97" s="30">
        <f>IF(AND(NOT(ISBLANK(D97)),NOT(ISBLANK(E97))),(E97-D97)*24,"")</f>
        <v>1.6666666666666661</v>
      </c>
      <c r="G97" s="13" t="s">
        <v>156</v>
      </c>
      <c r="H97" s="13"/>
      <c r="I97" s="13" t="s">
        <v>171</v>
      </c>
      <c r="J97" s="25">
        <f t="shared" si="20"/>
        <v>16</v>
      </c>
      <c r="K97" s="26" t="str">
        <f t="shared" si="21"/>
        <v>P&amp;G DAP FY2324</v>
      </c>
      <c r="L97" s="90" t="str">
        <f t="shared" si="18"/>
        <v>Prime Config Drift</v>
      </c>
    </row>
    <row r="98" spans="1:12" outlineLevel="1" x14ac:dyDescent="0.25">
      <c r="A98" s="35"/>
      <c r="B98" s="93"/>
      <c r="C98" s="14">
        <f t="shared" ca="1" si="22"/>
        <v>45218</v>
      </c>
      <c r="D98" s="45">
        <v>0.46527777777777773</v>
      </c>
      <c r="E98" s="45">
        <v>0.47222222222222227</v>
      </c>
      <c r="F98" s="30">
        <f t="shared" si="0"/>
        <v>0.16666666666666874</v>
      </c>
      <c r="G98" s="13" t="s">
        <v>157</v>
      </c>
      <c r="H98" s="13"/>
      <c r="I98" s="13" t="s">
        <v>133</v>
      </c>
      <c r="J98" s="25">
        <f t="shared" si="20"/>
        <v>16</v>
      </c>
      <c r="K98" s="26" t="str">
        <f t="shared" si="21"/>
        <v>P&amp;G DAP FY2324</v>
      </c>
      <c r="L98" s="90" t="str">
        <f t="shared" si="18"/>
        <v>SME for DAP - development</v>
      </c>
    </row>
    <row r="99" spans="1:12" outlineLevel="1" x14ac:dyDescent="0.25">
      <c r="A99" s="35"/>
      <c r="B99" s="93"/>
      <c r="C99" s="14">
        <f t="shared" ca="1" si="22"/>
        <v>45218</v>
      </c>
      <c r="D99" s="45">
        <v>0.47222222222222227</v>
      </c>
      <c r="E99" s="45">
        <v>0.47916666666666669</v>
      </c>
      <c r="F99" s="30">
        <f t="shared" ref="F99:F106" si="23">IF(AND(NOT(ISBLANK(D99)),NOT(ISBLANK(E99))),(E99-D99)*24,"")</f>
        <v>0.16666666666666607</v>
      </c>
      <c r="G99" s="13" t="s">
        <v>158</v>
      </c>
      <c r="H99" s="13"/>
      <c r="I99" s="13" t="s">
        <v>104</v>
      </c>
      <c r="J99" s="25">
        <f t="shared" si="20"/>
        <v>22</v>
      </c>
      <c r="K99" s="26" t="str">
        <f t="shared" si="21"/>
        <v>WrH Support FY 23/24</v>
      </c>
      <c r="L99" s="90" t="str">
        <f t="shared" si="18"/>
        <v>L3_Incident_Management</v>
      </c>
    </row>
    <row r="100" spans="1:12" outlineLevel="1" x14ac:dyDescent="0.25">
      <c r="A100" s="35"/>
      <c r="B100" s="93"/>
      <c r="C100" s="14">
        <f t="shared" ca="1" si="22"/>
        <v>45218</v>
      </c>
      <c r="D100" s="45">
        <v>0.47916666666666669</v>
      </c>
      <c r="E100" s="45">
        <v>0.4826388888888889</v>
      </c>
      <c r="F100" s="30">
        <f t="shared" si="23"/>
        <v>8.3333333333333037E-2</v>
      </c>
      <c r="G100" s="13" t="s">
        <v>157</v>
      </c>
      <c r="H100" s="13"/>
      <c r="I100" s="13" t="s">
        <v>133</v>
      </c>
      <c r="J100" s="25">
        <f t="shared" si="20"/>
        <v>16</v>
      </c>
      <c r="K100" s="26" t="str">
        <f t="shared" si="21"/>
        <v>P&amp;G DAP FY2324</v>
      </c>
      <c r="L100" s="90" t="str">
        <f t="shared" si="18"/>
        <v>SME for DAP - development</v>
      </c>
    </row>
    <row r="101" spans="1:12" outlineLevel="1" x14ac:dyDescent="0.25">
      <c r="A101" s="35"/>
      <c r="B101" s="93"/>
      <c r="C101" s="14">
        <f t="shared" ca="1" si="22"/>
        <v>45218</v>
      </c>
      <c r="D101" s="45"/>
      <c r="E101" s="45"/>
      <c r="F101" s="30" t="str">
        <f t="shared" si="23"/>
        <v/>
      </c>
      <c r="G101" s="13"/>
      <c r="H101" s="13"/>
      <c r="I101" s="13"/>
      <c r="J101" s="25" t="e">
        <f t="shared" ref="J101:J132" si="24">FIND("||",I101)</f>
        <v>#VALUE!</v>
      </c>
      <c r="K101" s="26" t="str">
        <f t="shared" si="21"/>
        <v/>
      </c>
      <c r="L101" s="90" t="str">
        <f t="shared" si="18"/>
        <v/>
      </c>
    </row>
    <row r="102" spans="1:12" outlineLevel="1" x14ac:dyDescent="0.25">
      <c r="A102" s="35"/>
      <c r="B102" s="93"/>
      <c r="C102" s="14">
        <f t="shared" ca="1" si="22"/>
        <v>45218</v>
      </c>
      <c r="D102" s="45">
        <v>0.48958333333333331</v>
      </c>
      <c r="E102" s="45">
        <v>0.50347222222222221</v>
      </c>
      <c r="F102" s="30">
        <f t="shared" si="23"/>
        <v>0.33333333333333348</v>
      </c>
      <c r="G102" s="13" t="s">
        <v>144</v>
      </c>
      <c r="H102" s="13"/>
      <c r="I102" s="13" t="s">
        <v>137</v>
      </c>
      <c r="J102" s="25">
        <f t="shared" si="24"/>
        <v>16</v>
      </c>
      <c r="K102" s="26" t="str">
        <f t="shared" si="21"/>
        <v>P&amp;G DAP FY2324</v>
      </c>
      <c r="L102" s="90" t="str">
        <f t="shared" si="18"/>
        <v>DAP RPA works in FY2324</v>
      </c>
    </row>
    <row r="103" spans="1:12" outlineLevel="1" x14ac:dyDescent="0.25">
      <c r="A103" s="35"/>
      <c r="B103" s="93"/>
      <c r="C103" s="14">
        <f t="shared" ca="1" si="22"/>
        <v>45218</v>
      </c>
      <c r="D103" s="45">
        <v>0.50347222222222221</v>
      </c>
      <c r="E103" s="45">
        <v>0.52083333333333337</v>
      </c>
      <c r="F103" s="30">
        <f t="shared" si="23"/>
        <v>0.41666666666666785</v>
      </c>
      <c r="G103" s="13" t="s">
        <v>159</v>
      </c>
      <c r="H103" s="13"/>
      <c r="I103" s="13" t="s">
        <v>104</v>
      </c>
      <c r="J103" s="25">
        <f t="shared" si="24"/>
        <v>22</v>
      </c>
      <c r="K103" s="26" t="str">
        <f t="shared" si="21"/>
        <v>WrH Support FY 23/24</v>
      </c>
      <c r="L103" s="90" t="str">
        <f t="shared" si="18"/>
        <v>L3_Incident_Management</v>
      </c>
    </row>
    <row r="104" spans="1:12" outlineLevel="1" x14ac:dyDescent="0.25">
      <c r="A104" s="35"/>
      <c r="B104" s="93"/>
      <c r="C104" s="14">
        <f t="shared" ca="1" si="22"/>
        <v>45218</v>
      </c>
      <c r="D104" s="45">
        <v>0.52083333333333337</v>
      </c>
      <c r="E104" s="45">
        <v>0.54166666666666663</v>
      </c>
      <c r="F104" s="30">
        <f t="shared" si="23"/>
        <v>0.49999999999999822</v>
      </c>
      <c r="G104" s="13" t="s">
        <v>149</v>
      </c>
      <c r="H104" s="13"/>
      <c r="I104" s="13" t="s">
        <v>105</v>
      </c>
      <c r="J104" s="25">
        <f t="shared" si="24"/>
        <v>32</v>
      </c>
      <c r="K104" s="26" t="str">
        <f t="shared" si="21"/>
        <v>PG Beauty Cloud Clinical (T&amp;M)</v>
      </c>
      <c r="L104" s="90" t="str">
        <f t="shared" si="18"/>
        <v>Cloud Clinical - dev</v>
      </c>
    </row>
    <row r="105" spans="1:12" outlineLevel="1" x14ac:dyDescent="0.25">
      <c r="A105" s="35"/>
      <c r="B105" s="93"/>
      <c r="C105" s="14">
        <f t="shared" ca="1" si="22"/>
        <v>45218</v>
      </c>
      <c r="D105" s="45"/>
      <c r="E105" s="45"/>
      <c r="F105" s="30" t="str">
        <f t="shared" si="23"/>
        <v/>
      </c>
      <c r="G105" s="13"/>
      <c r="H105" s="13"/>
      <c r="I105" s="13"/>
      <c r="J105" s="25" t="e">
        <f t="shared" si="24"/>
        <v>#VALUE!</v>
      </c>
      <c r="K105" s="26" t="str">
        <f t="shared" si="21"/>
        <v/>
      </c>
      <c r="L105" s="90" t="str">
        <f t="shared" si="18"/>
        <v/>
      </c>
    </row>
    <row r="106" spans="1:12" outlineLevel="1" x14ac:dyDescent="0.25">
      <c r="A106" s="35"/>
      <c r="B106" s="93"/>
      <c r="C106" s="14">
        <f t="shared" ca="1" si="22"/>
        <v>45218</v>
      </c>
      <c r="D106" s="45">
        <v>0.58333333333333337</v>
      </c>
      <c r="E106" s="45">
        <v>0.60416666666666663</v>
      </c>
      <c r="F106" s="30">
        <f t="shared" si="23"/>
        <v>0.49999999999999822</v>
      </c>
      <c r="G106" s="13" t="s">
        <v>160</v>
      </c>
      <c r="H106" s="13"/>
      <c r="I106" s="13" t="s">
        <v>150</v>
      </c>
      <c r="J106" s="25">
        <f t="shared" si="24"/>
        <v>10</v>
      </c>
      <c r="K106" s="26" t="str">
        <f t="shared" si="21"/>
        <v>P&amp;G ATOM</v>
      </c>
      <c r="L106" s="90" t="str">
        <f t="shared" si="18"/>
        <v>Meeting</v>
      </c>
    </row>
    <row r="107" spans="1:12" outlineLevel="1" x14ac:dyDescent="0.25">
      <c r="A107" s="35"/>
      <c r="B107" s="93"/>
      <c r="C107" s="14">
        <f t="shared" ca="1" si="22"/>
        <v>45218</v>
      </c>
      <c r="D107" s="45">
        <v>0.60416666666666663</v>
      </c>
      <c r="E107" s="45">
        <v>0.61458333333333337</v>
      </c>
      <c r="F107" s="30">
        <f t="shared" ref="F107:F116" si="25">IF(AND(NOT(ISBLANK(D107)),NOT(ISBLANK(E107))),(E107-D107)*24,"")</f>
        <v>0.25000000000000178</v>
      </c>
      <c r="G107" s="13" t="s">
        <v>161</v>
      </c>
      <c r="H107" s="13"/>
      <c r="I107" s="13" t="s">
        <v>171</v>
      </c>
      <c r="J107" s="25">
        <f t="shared" si="24"/>
        <v>16</v>
      </c>
      <c r="K107" s="26" t="str">
        <f t="shared" si="21"/>
        <v>P&amp;G DAP FY2324</v>
      </c>
      <c r="L107" s="90" t="str">
        <f t="shared" si="18"/>
        <v>Prime Config Drift</v>
      </c>
    </row>
    <row r="108" spans="1:12" outlineLevel="1" x14ac:dyDescent="0.25">
      <c r="A108" s="35"/>
      <c r="B108" s="93"/>
      <c r="C108" s="14">
        <f t="shared" ca="1" si="22"/>
        <v>45218</v>
      </c>
      <c r="D108" s="45"/>
      <c r="E108" s="45"/>
      <c r="F108" s="30" t="str">
        <f t="shared" si="25"/>
        <v/>
      </c>
      <c r="G108" s="13"/>
      <c r="H108" s="13"/>
      <c r="I108" s="13"/>
      <c r="J108" s="25" t="e">
        <f t="shared" si="24"/>
        <v>#VALUE!</v>
      </c>
      <c r="K108" s="26" t="str">
        <f t="shared" ref="K108:K139" si="26">IF(I108&lt;&gt;"",LEFT(I108,J108-2),"")</f>
        <v/>
      </c>
      <c r="L108" s="90" t="str">
        <f t="shared" si="18"/>
        <v/>
      </c>
    </row>
    <row r="109" spans="1:12" outlineLevel="1" x14ac:dyDescent="0.25">
      <c r="A109" s="35"/>
      <c r="B109" s="93"/>
      <c r="C109" s="14">
        <f t="shared" ca="1" si="22"/>
        <v>45218</v>
      </c>
      <c r="D109" s="45">
        <v>0.625</v>
      </c>
      <c r="E109" s="45">
        <v>0.66666666666666663</v>
      </c>
      <c r="F109" s="30">
        <f t="shared" si="25"/>
        <v>0.99999999999999911</v>
      </c>
      <c r="G109" s="13" t="s">
        <v>162</v>
      </c>
      <c r="H109" s="13"/>
      <c r="I109" s="13" t="s">
        <v>105</v>
      </c>
      <c r="J109" s="25">
        <f t="shared" si="24"/>
        <v>32</v>
      </c>
      <c r="K109" s="26" t="str">
        <f t="shared" si="26"/>
        <v>PG Beauty Cloud Clinical (T&amp;M)</v>
      </c>
      <c r="L109" s="90" t="str">
        <f t="shared" si="18"/>
        <v>Cloud Clinical - dev</v>
      </c>
    </row>
    <row r="110" spans="1:12" outlineLevel="1" x14ac:dyDescent="0.25">
      <c r="A110" s="35"/>
      <c r="B110" s="93"/>
      <c r="C110" s="14">
        <f t="shared" ca="1" si="22"/>
        <v>45218</v>
      </c>
      <c r="D110" s="45">
        <v>0.67013888888888884</v>
      </c>
      <c r="E110" s="45">
        <v>0.69097222222222221</v>
      </c>
      <c r="F110" s="30">
        <f t="shared" si="25"/>
        <v>0.50000000000000089</v>
      </c>
      <c r="G110" s="13" t="s">
        <v>163</v>
      </c>
      <c r="H110" s="13"/>
      <c r="I110" s="13" t="s">
        <v>104</v>
      </c>
      <c r="J110" s="25">
        <f t="shared" si="24"/>
        <v>22</v>
      </c>
      <c r="K110" s="26" t="str">
        <f t="shared" si="26"/>
        <v>WrH Support FY 23/24</v>
      </c>
      <c r="L110" s="90" t="str">
        <f t="shared" si="18"/>
        <v>L3_Incident_Management</v>
      </c>
    </row>
    <row r="111" spans="1:12" outlineLevel="1" x14ac:dyDescent="0.25">
      <c r="A111" s="35"/>
      <c r="B111" s="93"/>
      <c r="C111" s="14">
        <f t="shared" ca="1" si="22"/>
        <v>45218</v>
      </c>
      <c r="D111" s="45">
        <v>0.69097222222222221</v>
      </c>
      <c r="E111" s="45">
        <v>0.70833333333333337</v>
      </c>
      <c r="F111" s="30">
        <f t="shared" si="25"/>
        <v>0.41666666666666785</v>
      </c>
      <c r="G111" s="13" t="s">
        <v>167</v>
      </c>
      <c r="H111" s="13"/>
      <c r="I111" s="13" t="s">
        <v>168</v>
      </c>
      <c r="J111" s="25">
        <f t="shared" si="24"/>
        <v>10</v>
      </c>
      <c r="K111" s="26" t="str">
        <f t="shared" si="26"/>
        <v>P&amp;G ATOM</v>
      </c>
      <c r="L111" s="90" t="str">
        <f t="shared" si="18"/>
        <v>Development</v>
      </c>
    </row>
    <row r="112" spans="1:12" outlineLevel="1" x14ac:dyDescent="0.25">
      <c r="A112" s="35"/>
      <c r="B112" s="93"/>
      <c r="C112" s="14">
        <f t="shared" ca="1" si="22"/>
        <v>45218</v>
      </c>
      <c r="F112" s="30"/>
      <c r="G112" s="13"/>
      <c r="H112" s="13"/>
      <c r="I112" s="13"/>
      <c r="J112" s="25" t="e">
        <f t="shared" si="24"/>
        <v>#VALUE!</v>
      </c>
      <c r="K112" s="26" t="str">
        <f t="shared" si="26"/>
        <v/>
      </c>
      <c r="L112" s="90" t="str">
        <f t="shared" si="18"/>
        <v/>
      </c>
    </row>
    <row r="113" spans="1:12" outlineLevel="1" x14ac:dyDescent="0.25">
      <c r="A113" s="35"/>
      <c r="B113" s="93"/>
      <c r="C113" s="14">
        <f t="shared" ca="1" si="22"/>
        <v>45218</v>
      </c>
      <c r="D113" s="45">
        <v>0.86458333333333337</v>
      </c>
      <c r="E113" s="45">
        <v>0.87152777777777779</v>
      </c>
      <c r="F113" s="30">
        <f t="shared" si="25"/>
        <v>0.16666666666666607</v>
      </c>
      <c r="G113" s="13" t="s">
        <v>164</v>
      </c>
      <c r="H113" s="13"/>
      <c r="I113" s="13" t="s">
        <v>171</v>
      </c>
      <c r="J113" s="25">
        <f t="shared" si="24"/>
        <v>16</v>
      </c>
      <c r="K113" s="26" t="str">
        <f t="shared" si="26"/>
        <v>P&amp;G DAP FY2324</v>
      </c>
      <c r="L113" s="90" t="str">
        <f t="shared" si="18"/>
        <v>Prime Config Drift</v>
      </c>
    </row>
    <row r="114" spans="1:12" outlineLevel="1" x14ac:dyDescent="0.25">
      <c r="A114" s="35"/>
      <c r="B114" s="93"/>
      <c r="C114" s="14">
        <f t="shared" ca="1" si="22"/>
        <v>45218</v>
      </c>
      <c r="D114" s="45"/>
      <c r="E114" s="45"/>
      <c r="F114" s="30" t="str">
        <f t="shared" si="25"/>
        <v/>
      </c>
      <c r="G114" s="13"/>
      <c r="H114" s="13"/>
      <c r="I114" s="13"/>
      <c r="J114" s="25" t="e">
        <f t="shared" si="24"/>
        <v>#VALUE!</v>
      </c>
      <c r="K114" s="26" t="str">
        <f t="shared" si="26"/>
        <v/>
      </c>
      <c r="L114" s="90" t="str">
        <f t="shared" si="18"/>
        <v/>
      </c>
    </row>
    <row r="115" spans="1:12" outlineLevel="1" x14ac:dyDescent="0.25">
      <c r="A115" s="35"/>
      <c r="B115" s="93"/>
      <c r="C115" s="14">
        <f t="shared" ca="1" si="22"/>
        <v>45218</v>
      </c>
      <c r="D115" s="45"/>
      <c r="E115" s="45"/>
      <c r="F115" s="30" t="str">
        <f t="shared" si="25"/>
        <v/>
      </c>
      <c r="G115" s="13"/>
      <c r="H115" s="13"/>
      <c r="I115" s="13"/>
      <c r="J115" s="25" t="e">
        <f t="shared" si="24"/>
        <v>#VALUE!</v>
      </c>
      <c r="K115" s="26" t="str">
        <f t="shared" si="26"/>
        <v/>
      </c>
      <c r="L115" s="90" t="str">
        <f t="shared" si="18"/>
        <v/>
      </c>
    </row>
    <row r="116" spans="1:12" outlineLevel="1" x14ac:dyDescent="0.25">
      <c r="A116" s="35"/>
      <c r="B116" s="93"/>
      <c r="C116" s="14">
        <f t="shared" ca="1" si="22"/>
        <v>45218</v>
      </c>
      <c r="D116" s="45"/>
      <c r="E116" s="45"/>
      <c r="F116" s="30" t="str">
        <f t="shared" si="25"/>
        <v/>
      </c>
      <c r="G116" s="13"/>
      <c r="H116" s="13"/>
      <c r="I116" s="13"/>
      <c r="J116" s="25" t="e">
        <f t="shared" si="24"/>
        <v>#VALUE!</v>
      </c>
      <c r="K116" s="26" t="str">
        <f t="shared" si="26"/>
        <v/>
      </c>
      <c r="L116" s="90" t="str">
        <f t="shared" si="18"/>
        <v/>
      </c>
    </row>
    <row r="117" spans="1:12" outlineLevel="1" x14ac:dyDescent="0.25">
      <c r="A117" s="35"/>
      <c r="B117" s="93"/>
      <c r="C117" s="14">
        <f t="shared" ca="1" si="22"/>
        <v>45218</v>
      </c>
      <c r="D117" s="12"/>
      <c r="E117" s="12"/>
      <c r="F117" s="30" t="str">
        <f>IF(AND(NOT(ISBLANK(D117)),NOT(ISBLANK(E117))),(E117-D117)*24,"")</f>
        <v/>
      </c>
      <c r="G117" s="13"/>
      <c r="H117" s="13"/>
      <c r="I117" s="13"/>
      <c r="J117" s="25" t="e">
        <f t="shared" si="24"/>
        <v>#VALUE!</v>
      </c>
      <c r="K117" s="26" t="str">
        <f t="shared" si="26"/>
        <v/>
      </c>
      <c r="L117" s="90" t="str">
        <f t="shared" si="18"/>
        <v/>
      </c>
    </row>
    <row r="118" spans="1:12" outlineLevel="1" x14ac:dyDescent="0.25">
      <c r="A118" s="35"/>
      <c r="B118" s="93"/>
      <c r="C118" s="14">
        <f t="shared" ca="1" si="22"/>
        <v>45218</v>
      </c>
      <c r="D118" s="45"/>
      <c r="E118" s="45"/>
      <c r="F118" s="30" t="str">
        <f t="shared" si="0"/>
        <v/>
      </c>
      <c r="G118" s="13"/>
      <c r="H118" s="13"/>
      <c r="I118" s="13"/>
      <c r="J118" s="25" t="e">
        <f t="shared" si="24"/>
        <v>#VALUE!</v>
      </c>
      <c r="K118" s="26" t="str">
        <f t="shared" si="26"/>
        <v/>
      </c>
      <c r="L118" s="90" t="str">
        <f t="shared" si="18"/>
        <v/>
      </c>
    </row>
    <row r="119" spans="1:12" outlineLevel="1" x14ac:dyDescent="0.25">
      <c r="A119" s="35"/>
      <c r="B119" s="93"/>
      <c r="C119" s="14">
        <f t="shared" ca="1" si="22"/>
        <v>45218</v>
      </c>
      <c r="D119" s="45"/>
      <c r="E119" s="45"/>
      <c r="F119" s="30" t="str">
        <f t="shared" si="0"/>
        <v/>
      </c>
      <c r="G119" s="13"/>
      <c r="H119" s="13"/>
      <c r="I119" s="13"/>
      <c r="J119" s="25" t="e">
        <f t="shared" si="24"/>
        <v>#VALUE!</v>
      </c>
      <c r="K119" s="26" t="str">
        <f t="shared" si="26"/>
        <v/>
      </c>
      <c r="L119" s="90" t="str">
        <f t="shared" si="18"/>
        <v/>
      </c>
    </row>
    <row r="120" spans="1:12" outlineLevel="1" x14ac:dyDescent="0.25">
      <c r="A120" s="35"/>
      <c r="B120" s="93"/>
      <c r="C120" s="14">
        <f t="shared" ca="1" si="22"/>
        <v>45218</v>
      </c>
      <c r="D120" s="45"/>
      <c r="E120" s="45"/>
      <c r="F120" s="30"/>
      <c r="G120" s="52"/>
      <c r="H120" s="13"/>
      <c r="I120" s="13"/>
      <c r="J120" s="25" t="e">
        <f t="shared" si="24"/>
        <v>#VALUE!</v>
      </c>
      <c r="K120" s="26" t="str">
        <f t="shared" si="26"/>
        <v/>
      </c>
      <c r="L120" s="90" t="str">
        <f t="shared" si="18"/>
        <v/>
      </c>
    </row>
    <row r="121" spans="1:12" outlineLevel="1" x14ac:dyDescent="0.25">
      <c r="A121" s="35"/>
      <c r="B121" s="93"/>
      <c r="C121" s="14">
        <f t="shared" ca="1" si="22"/>
        <v>45218</v>
      </c>
      <c r="D121" s="45"/>
      <c r="E121" s="45"/>
      <c r="F121" s="30"/>
      <c r="G121" s="52"/>
      <c r="H121" s="13"/>
      <c r="I121" s="13"/>
      <c r="J121" s="25" t="e">
        <f t="shared" si="24"/>
        <v>#VALUE!</v>
      </c>
      <c r="K121" s="26" t="str">
        <f t="shared" si="26"/>
        <v/>
      </c>
      <c r="L121" s="90" t="str">
        <f t="shared" si="18"/>
        <v/>
      </c>
    </row>
    <row r="122" spans="1:12" outlineLevel="1" x14ac:dyDescent="0.25">
      <c r="A122" s="35"/>
      <c r="B122" s="93"/>
      <c r="C122" s="14">
        <f t="shared" ca="1" si="22"/>
        <v>45218</v>
      </c>
      <c r="D122" s="45"/>
      <c r="E122" s="45"/>
      <c r="F122" s="30"/>
      <c r="G122" s="52"/>
      <c r="H122" s="13"/>
      <c r="I122" s="13"/>
      <c r="J122" s="25" t="e">
        <f t="shared" si="24"/>
        <v>#VALUE!</v>
      </c>
      <c r="K122" s="26" t="str">
        <f t="shared" si="26"/>
        <v/>
      </c>
      <c r="L122" s="90" t="str">
        <f t="shared" si="18"/>
        <v/>
      </c>
    </row>
    <row r="123" spans="1:12" outlineLevel="1" x14ac:dyDescent="0.25">
      <c r="A123" s="35"/>
      <c r="B123" s="93"/>
      <c r="C123" s="14">
        <f t="shared" ca="1" si="22"/>
        <v>45218</v>
      </c>
      <c r="D123" s="12"/>
      <c r="E123" s="45"/>
      <c r="F123" s="30" t="str">
        <f t="shared" si="0"/>
        <v/>
      </c>
      <c r="G123" s="52"/>
      <c r="H123" s="13"/>
      <c r="I123" s="13"/>
      <c r="J123" s="25" t="e">
        <f t="shared" si="24"/>
        <v>#VALUE!</v>
      </c>
      <c r="K123" s="26" t="str">
        <f t="shared" si="26"/>
        <v/>
      </c>
      <c r="L123" s="90" t="str">
        <f t="shared" si="18"/>
        <v/>
      </c>
    </row>
    <row r="124" spans="1:12" ht="15.75" thickBot="1" x14ac:dyDescent="0.3">
      <c r="A124" s="36"/>
      <c r="B124" s="94"/>
      <c r="C124" s="19">
        <f t="shared" ca="1" si="22"/>
        <v>45218</v>
      </c>
      <c r="D124" s="17"/>
      <c r="E124" s="46"/>
      <c r="F124" s="31" t="str">
        <f t="shared" si="0"/>
        <v/>
      </c>
      <c r="G124" s="53"/>
      <c r="H124" s="18"/>
      <c r="I124" s="18"/>
      <c r="J124" s="27" t="e">
        <f t="shared" si="24"/>
        <v>#VALUE!</v>
      </c>
      <c r="K124" s="28" t="str">
        <f t="shared" si="26"/>
        <v/>
      </c>
      <c r="L124" s="90" t="str">
        <f t="shared" si="18"/>
        <v/>
      </c>
    </row>
    <row r="125" spans="1:12" x14ac:dyDescent="0.25">
      <c r="A125" s="34">
        <f ca="1">SUMIF(C:C,C125,F:F)</f>
        <v>7.4166666666666625</v>
      </c>
      <c r="B125" s="92" t="s">
        <v>25</v>
      </c>
      <c r="C125" s="79">
        <f ca="1">C5+4</f>
        <v>45219</v>
      </c>
      <c r="D125" s="87"/>
      <c r="E125" s="88"/>
      <c r="F125" s="82" t="str">
        <f t="shared" si="0"/>
        <v/>
      </c>
      <c r="G125" s="83"/>
      <c r="H125" s="84"/>
      <c r="I125" s="84"/>
      <c r="J125" s="85" t="e">
        <f t="shared" si="24"/>
        <v>#VALUE!</v>
      </c>
      <c r="K125" s="86" t="str">
        <f t="shared" si="26"/>
        <v/>
      </c>
      <c r="L125" s="90" t="str">
        <f t="shared" si="18"/>
        <v/>
      </c>
    </row>
    <row r="126" spans="1:12" outlineLevel="1" x14ac:dyDescent="0.25">
      <c r="A126" s="35"/>
      <c r="B126" s="93"/>
      <c r="C126" s="14">
        <f ca="1">C125</f>
        <v>45219</v>
      </c>
      <c r="D126" s="12">
        <v>0.40972222222222227</v>
      </c>
      <c r="E126" s="12">
        <v>0.4201388888888889</v>
      </c>
      <c r="F126" s="30">
        <f>IF(AND(NOT(ISBLANK(D126)),NOT(ISBLANK(E126))),(E126-D126)*24,"")</f>
        <v>0.24999999999999911</v>
      </c>
      <c r="G126" s="13" t="s">
        <v>130</v>
      </c>
      <c r="H126" s="13"/>
      <c r="I126" s="13" t="s">
        <v>124</v>
      </c>
      <c r="J126" s="25">
        <f t="shared" si="24"/>
        <v>15</v>
      </c>
      <c r="K126" s="26" t="str">
        <f t="shared" si="26"/>
        <v>Redistributed</v>
      </c>
      <c r="L126" s="90" t="str">
        <f t="shared" si="18"/>
        <v>Planning</v>
      </c>
    </row>
    <row r="127" spans="1:12" outlineLevel="1" x14ac:dyDescent="0.25">
      <c r="A127" s="35">
        <f ca="1">(A125/(A$5+A$35+A$65+A$95+A$125+A$155+A$170))*A$1</f>
        <v>736.53039160839114</v>
      </c>
      <c r="B127" s="93"/>
      <c r="C127" s="14">
        <f t="shared" ref="C127:C148" ca="1" si="27">C126</f>
        <v>45219</v>
      </c>
      <c r="D127" s="12">
        <v>0.4201388888888889</v>
      </c>
      <c r="E127" s="12">
        <v>0.4375</v>
      </c>
      <c r="F127" s="30">
        <f t="shared" si="0"/>
        <v>0.41666666666666652</v>
      </c>
      <c r="G127" s="13" t="s">
        <v>165</v>
      </c>
      <c r="H127" s="13"/>
      <c r="I127" s="13" t="s">
        <v>171</v>
      </c>
      <c r="J127" s="25">
        <f t="shared" si="24"/>
        <v>16</v>
      </c>
      <c r="K127" s="26" t="str">
        <f t="shared" si="26"/>
        <v>P&amp;G DAP FY2324</v>
      </c>
      <c r="L127" s="90" t="str">
        <f t="shared" si="18"/>
        <v>Prime Config Drift</v>
      </c>
    </row>
    <row r="128" spans="1:12" outlineLevel="1" x14ac:dyDescent="0.25">
      <c r="A128" s="35"/>
      <c r="B128" s="93"/>
      <c r="C128" s="14">
        <f t="shared" ca="1" si="27"/>
        <v>45219</v>
      </c>
      <c r="D128" s="12">
        <v>0.4375</v>
      </c>
      <c r="E128" s="12">
        <v>0.48958333333333331</v>
      </c>
      <c r="F128" s="30">
        <f t="shared" ref="F128:F144" si="28">IF(AND(NOT(ISBLANK(D128)),NOT(ISBLANK(E128))),(E128-D128)*24,"")</f>
        <v>1.2499999999999996</v>
      </c>
      <c r="G128" s="13" t="s">
        <v>167</v>
      </c>
      <c r="H128" s="13"/>
      <c r="I128" s="13" t="s">
        <v>168</v>
      </c>
      <c r="J128" s="25">
        <f t="shared" si="24"/>
        <v>10</v>
      </c>
      <c r="K128" s="26" t="str">
        <f t="shared" si="26"/>
        <v>P&amp;G ATOM</v>
      </c>
      <c r="L128" s="90" t="str">
        <f t="shared" si="18"/>
        <v>Development</v>
      </c>
    </row>
    <row r="129" spans="1:12" outlineLevel="1" x14ac:dyDescent="0.25">
      <c r="A129" s="35"/>
      <c r="B129" s="93"/>
      <c r="C129" s="14">
        <f t="shared" ca="1" si="27"/>
        <v>45219</v>
      </c>
      <c r="D129" s="12">
        <v>0.48958333333333331</v>
      </c>
      <c r="E129" s="12">
        <v>0.50347222222222221</v>
      </c>
      <c r="F129" s="30">
        <f t="shared" si="28"/>
        <v>0.33333333333333348</v>
      </c>
      <c r="G129" s="13" t="s">
        <v>149</v>
      </c>
      <c r="H129" s="13"/>
      <c r="I129" s="13" t="s">
        <v>135</v>
      </c>
      <c r="J129" s="25">
        <f t="shared" si="24"/>
        <v>16</v>
      </c>
      <c r="K129" s="26" t="str">
        <f t="shared" si="26"/>
        <v>P&amp;G DAP FY2324</v>
      </c>
      <c r="L129" s="90" t="str">
        <f t="shared" si="18"/>
        <v>Meeting only</v>
      </c>
    </row>
    <row r="130" spans="1:12" outlineLevel="1" x14ac:dyDescent="0.25">
      <c r="A130" s="35"/>
      <c r="B130" s="93"/>
      <c r="C130" s="14">
        <f t="shared" ca="1" si="27"/>
        <v>45219</v>
      </c>
      <c r="D130" s="12"/>
      <c r="E130" s="12"/>
      <c r="F130" s="30" t="str">
        <f t="shared" si="28"/>
        <v/>
      </c>
      <c r="G130" s="13"/>
      <c r="H130" s="13"/>
      <c r="I130" s="13"/>
      <c r="J130" s="25" t="e">
        <f t="shared" si="24"/>
        <v>#VALUE!</v>
      </c>
      <c r="K130" s="26" t="str">
        <f t="shared" si="26"/>
        <v/>
      </c>
      <c r="L130" s="90" t="str">
        <f t="shared" si="18"/>
        <v/>
      </c>
    </row>
    <row r="131" spans="1:12" outlineLevel="1" x14ac:dyDescent="0.25">
      <c r="A131" s="35"/>
      <c r="B131" s="93"/>
      <c r="C131" s="14">
        <f t="shared" ca="1" si="27"/>
        <v>45219</v>
      </c>
      <c r="D131" s="12">
        <v>0.52777777777777779</v>
      </c>
      <c r="E131" s="12">
        <v>0.54166666666666663</v>
      </c>
      <c r="F131" s="30">
        <f t="shared" si="28"/>
        <v>0.33333333333333215</v>
      </c>
      <c r="G131" s="13" t="s">
        <v>149</v>
      </c>
      <c r="H131" s="13"/>
      <c r="I131" s="13" t="s">
        <v>105</v>
      </c>
      <c r="J131" s="25">
        <f t="shared" si="24"/>
        <v>32</v>
      </c>
      <c r="K131" s="26" t="str">
        <f t="shared" si="26"/>
        <v>PG Beauty Cloud Clinical (T&amp;M)</v>
      </c>
      <c r="L131" s="90" t="str">
        <f t="shared" si="18"/>
        <v>Cloud Clinical - dev</v>
      </c>
    </row>
    <row r="132" spans="1:12" outlineLevel="1" x14ac:dyDescent="0.25">
      <c r="A132" s="35"/>
      <c r="B132" s="93"/>
      <c r="C132" s="14">
        <f t="shared" ca="1" si="27"/>
        <v>45219</v>
      </c>
      <c r="D132" s="12">
        <v>0.54166666666666663</v>
      </c>
      <c r="E132" s="12">
        <v>0.58333333333333337</v>
      </c>
      <c r="F132" s="30">
        <f t="shared" si="28"/>
        <v>1.0000000000000018</v>
      </c>
      <c r="G132" s="13" t="s">
        <v>166</v>
      </c>
      <c r="H132" s="13"/>
      <c r="I132" s="13" t="s">
        <v>169</v>
      </c>
      <c r="J132" s="25">
        <f t="shared" si="24"/>
        <v>42</v>
      </c>
      <c r="K132" s="26" t="str">
        <f t="shared" si="26"/>
        <v>P&amp;G MOSS Warehousing Administrative work</v>
      </c>
      <c r="L132" s="90" t="str">
        <f t="shared" si="18"/>
        <v>Competency meeting</v>
      </c>
    </row>
    <row r="133" spans="1:12" outlineLevel="1" x14ac:dyDescent="0.25">
      <c r="A133" s="35"/>
      <c r="B133" s="93"/>
      <c r="C133" s="14">
        <f t="shared" ca="1" si="27"/>
        <v>45219</v>
      </c>
      <c r="D133" s="12"/>
      <c r="E133" s="12"/>
      <c r="F133" s="30" t="str">
        <f t="shared" si="28"/>
        <v/>
      </c>
      <c r="G133" s="13"/>
      <c r="H133" s="13"/>
      <c r="I133" s="13"/>
      <c r="J133" s="25" t="e">
        <f t="shared" ref="J133:J164" si="29">FIND("||",I133)</f>
        <v>#VALUE!</v>
      </c>
      <c r="K133" s="26" t="str">
        <f t="shared" si="26"/>
        <v/>
      </c>
      <c r="L133" s="90" t="str">
        <f t="shared" si="18"/>
        <v/>
      </c>
    </row>
    <row r="134" spans="1:12" outlineLevel="1" x14ac:dyDescent="0.25">
      <c r="A134" s="35"/>
      <c r="B134" s="93"/>
      <c r="C134" s="14">
        <f t="shared" ca="1" si="27"/>
        <v>45219</v>
      </c>
      <c r="D134" s="12">
        <v>0.58333333333333337</v>
      </c>
      <c r="E134" s="12">
        <v>0.74305555555555547</v>
      </c>
      <c r="F134" s="30">
        <f t="shared" si="28"/>
        <v>3.8333333333333304</v>
      </c>
      <c r="G134" s="13" t="s">
        <v>167</v>
      </c>
      <c r="H134" s="13"/>
      <c r="I134" s="13" t="s">
        <v>168</v>
      </c>
      <c r="J134" s="25">
        <f t="shared" si="29"/>
        <v>10</v>
      </c>
      <c r="K134" s="26" t="str">
        <f t="shared" si="26"/>
        <v>P&amp;G ATOM</v>
      </c>
      <c r="L134" s="90" t="str">
        <f t="shared" ref="L134:L193" si="30">IF(I134&lt;&gt;"",RIGHT(I134,(LEN(I134)-J134-2)),"")</f>
        <v>Development</v>
      </c>
    </row>
    <row r="135" spans="1:12" outlineLevel="1" x14ac:dyDescent="0.25">
      <c r="A135" s="35"/>
      <c r="B135" s="93"/>
      <c r="C135" s="14">
        <f t="shared" ca="1" si="27"/>
        <v>45219</v>
      </c>
      <c r="D135" s="12"/>
      <c r="E135" s="12"/>
      <c r="F135" s="30" t="str">
        <f t="shared" si="28"/>
        <v/>
      </c>
      <c r="G135" s="13"/>
      <c r="H135" s="13"/>
      <c r="I135" s="13"/>
      <c r="J135" s="25" t="e">
        <f t="shared" si="29"/>
        <v>#VALUE!</v>
      </c>
      <c r="K135" s="26" t="str">
        <f t="shared" si="26"/>
        <v/>
      </c>
      <c r="L135" s="90" t="str">
        <f t="shared" si="30"/>
        <v/>
      </c>
    </row>
    <row r="136" spans="1:12" outlineLevel="1" x14ac:dyDescent="0.25">
      <c r="A136" s="35"/>
      <c r="B136" s="93"/>
      <c r="C136" s="14">
        <f t="shared" ca="1" si="27"/>
        <v>45219</v>
      </c>
      <c r="D136" s="12"/>
      <c r="E136" s="12"/>
      <c r="F136" s="30" t="str">
        <f t="shared" si="28"/>
        <v/>
      </c>
      <c r="G136" s="13"/>
      <c r="H136" s="13"/>
      <c r="I136" s="13"/>
      <c r="J136" s="25" t="e">
        <f t="shared" si="29"/>
        <v>#VALUE!</v>
      </c>
      <c r="K136" s="26" t="str">
        <f t="shared" si="26"/>
        <v/>
      </c>
      <c r="L136" s="90" t="str">
        <f t="shared" si="30"/>
        <v/>
      </c>
    </row>
    <row r="137" spans="1:12" outlineLevel="1" x14ac:dyDescent="0.25">
      <c r="A137" s="35"/>
      <c r="B137" s="93"/>
      <c r="C137" s="14">
        <f t="shared" ca="1" si="27"/>
        <v>45219</v>
      </c>
      <c r="D137" s="12"/>
      <c r="E137" s="12"/>
      <c r="F137" s="30" t="str">
        <f t="shared" si="28"/>
        <v/>
      </c>
      <c r="G137" s="13"/>
      <c r="H137" s="13"/>
      <c r="I137" s="13"/>
      <c r="J137" s="25" t="e">
        <f t="shared" si="29"/>
        <v>#VALUE!</v>
      </c>
      <c r="K137" s="26" t="str">
        <f t="shared" si="26"/>
        <v/>
      </c>
      <c r="L137" s="90" t="str">
        <f t="shared" si="30"/>
        <v/>
      </c>
    </row>
    <row r="138" spans="1:12" outlineLevel="1" x14ac:dyDescent="0.25">
      <c r="A138" s="35"/>
      <c r="B138" s="93"/>
      <c r="C138" s="14">
        <f t="shared" ca="1" si="27"/>
        <v>45219</v>
      </c>
      <c r="D138" s="12"/>
      <c r="E138" s="12"/>
      <c r="F138" s="30" t="str">
        <f t="shared" si="28"/>
        <v/>
      </c>
      <c r="G138" s="13"/>
      <c r="H138" s="13"/>
      <c r="I138" s="13"/>
      <c r="J138" s="25" t="e">
        <f t="shared" si="29"/>
        <v>#VALUE!</v>
      </c>
      <c r="K138" s="26" t="str">
        <f t="shared" si="26"/>
        <v/>
      </c>
      <c r="L138" s="90" t="str">
        <f t="shared" si="30"/>
        <v/>
      </c>
    </row>
    <row r="139" spans="1:12" outlineLevel="1" x14ac:dyDescent="0.25">
      <c r="A139" s="35"/>
      <c r="B139" s="93"/>
      <c r="C139" s="14">
        <f t="shared" ca="1" si="27"/>
        <v>45219</v>
      </c>
      <c r="D139" s="12"/>
      <c r="E139" s="12"/>
      <c r="F139" s="30" t="str">
        <f t="shared" si="28"/>
        <v/>
      </c>
      <c r="G139" s="13"/>
      <c r="H139" s="13"/>
      <c r="I139" s="13"/>
      <c r="J139" s="25" t="e">
        <f t="shared" si="29"/>
        <v>#VALUE!</v>
      </c>
      <c r="K139" s="26" t="str">
        <f t="shared" si="26"/>
        <v/>
      </c>
      <c r="L139" s="90" t="str">
        <f t="shared" si="30"/>
        <v/>
      </c>
    </row>
    <row r="140" spans="1:12" outlineLevel="1" x14ac:dyDescent="0.25">
      <c r="A140" s="35"/>
      <c r="B140" s="93"/>
      <c r="C140" s="14">
        <f t="shared" ca="1" si="27"/>
        <v>45219</v>
      </c>
      <c r="D140" s="12"/>
      <c r="E140" s="12"/>
      <c r="F140" s="30" t="str">
        <f t="shared" si="28"/>
        <v/>
      </c>
      <c r="G140" s="13"/>
      <c r="H140" s="13"/>
      <c r="I140" s="13"/>
      <c r="J140" s="25" t="e">
        <f t="shared" si="29"/>
        <v>#VALUE!</v>
      </c>
      <c r="K140" s="26" t="str">
        <f t="shared" ref="K140:K171" si="31">IF(I140&lt;&gt;"",LEFT(I140,J140-2),"")</f>
        <v/>
      </c>
      <c r="L140" s="90" t="str">
        <f t="shared" si="30"/>
        <v/>
      </c>
    </row>
    <row r="141" spans="1:12" outlineLevel="1" x14ac:dyDescent="0.25">
      <c r="A141" s="35"/>
      <c r="B141" s="93"/>
      <c r="C141" s="14">
        <f t="shared" ca="1" si="27"/>
        <v>45219</v>
      </c>
      <c r="D141" s="12"/>
      <c r="E141" s="12"/>
      <c r="F141" s="30" t="str">
        <f t="shared" si="28"/>
        <v/>
      </c>
      <c r="G141" s="13"/>
      <c r="H141" s="13"/>
      <c r="I141" s="13"/>
      <c r="J141" s="25" t="e">
        <f t="shared" si="29"/>
        <v>#VALUE!</v>
      </c>
      <c r="K141" s="26" t="str">
        <f t="shared" si="31"/>
        <v/>
      </c>
      <c r="L141" s="90" t="str">
        <f t="shared" si="30"/>
        <v/>
      </c>
    </row>
    <row r="142" spans="1:12" outlineLevel="1" x14ac:dyDescent="0.25">
      <c r="A142" s="35"/>
      <c r="B142" s="93"/>
      <c r="C142" s="14">
        <f t="shared" ca="1" si="27"/>
        <v>45219</v>
      </c>
      <c r="D142" s="12"/>
      <c r="E142" s="12"/>
      <c r="F142" s="30" t="str">
        <f t="shared" si="28"/>
        <v/>
      </c>
      <c r="G142" s="13"/>
      <c r="H142" s="13"/>
      <c r="I142" s="13"/>
      <c r="J142" s="25" t="e">
        <f t="shared" si="29"/>
        <v>#VALUE!</v>
      </c>
      <c r="K142" s="26" t="str">
        <f t="shared" si="31"/>
        <v/>
      </c>
      <c r="L142" s="90" t="str">
        <f t="shared" si="30"/>
        <v/>
      </c>
    </row>
    <row r="143" spans="1:12" outlineLevel="1" x14ac:dyDescent="0.25">
      <c r="A143" s="35"/>
      <c r="B143" s="93"/>
      <c r="C143" s="14">
        <f t="shared" ca="1" si="27"/>
        <v>45219</v>
      </c>
      <c r="D143" s="12"/>
      <c r="E143" s="12"/>
      <c r="F143" s="30" t="str">
        <f t="shared" si="28"/>
        <v/>
      </c>
      <c r="G143" s="13"/>
      <c r="H143" s="13"/>
      <c r="I143" s="13"/>
      <c r="J143" s="25" t="e">
        <f t="shared" si="29"/>
        <v>#VALUE!</v>
      </c>
      <c r="K143" s="26" t="str">
        <f t="shared" si="31"/>
        <v/>
      </c>
      <c r="L143" s="90" t="str">
        <f t="shared" si="30"/>
        <v/>
      </c>
    </row>
    <row r="144" spans="1:12" outlineLevel="1" x14ac:dyDescent="0.25">
      <c r="A144" s="35"/>
      <c r="B144" s="93"/>
      <c r="C144" s="14">
        <f t="shared" ca="1" si="27"/>
        <v>45219</v>
      </c>
      <c r="D144" s="12"/>
      <c r="E144" s="12"/>
      <c r="F144" s="30" t="str">
        <f t="shared" si="28"/>
        <v/>
      </c>
      <c r="G144" s="13"/>
      <c r="H144" s="13"/>
      <c r="I144" s="13"/>
      <c r="J144" s="25" t="e">
        <f t="shared" si="29"/>
        <v>#VALUE!</v>
      </c>
      <c r="K144" s="26" t="str">
        <f t="shared" si="31"/>
        <v/>
      </c>
      <c r="L144" s="90" t="str">
        <f t="shared" si="30"/>
        <v/>
      </c>
    </row>
    <row r="145" spans="1:12" outlineLevel="1" x14ac:dyDescent="0.25">
      <c r="A145" s="35"/>
      <c r="B145" s="93"/>
      <c r="C145" s="14">
        <f t="shared" ca="1" si="27"/>
        <v>45219</v>
      </c>
      <c r="D145" s="45"/>
      <c r="E145" s="45"/>
      <c r="F145" s="30" t="str">
        <f t="shared" si="0"/>
        <v/>
      </c>
      <c r="G145" s="13"/>
      <c r="H145" s="13"/>
      <c r="I145" s="13"/>
      <c r="J145" s="25" t="e">
        <f t="shared" si="29"/>
        <v>#VALUE!</v>
      </c>
      <c r="K145" s="26" t="str">
        <f t="shared" si="31"/>
        <v/>
      </c>
      <c r="L145" s="90" t="str">
        <f t="shared" si="30"/>
        <v/>
      </c>
    </row>
    <row r="146" spans="1:12" outlineLevel="1" x14ac:dyDescent="0.25">
      <c r="A146" s="35"/>
      <c r="B146" s="93"/>
      <c r="C146" s="14">
        <f t="shared" ca="1" si="27"/>
        <v>45219</v>
      </c>
      <c r="D146" s="45"/>
      <c r="E146" s="45"/>
      <c r="F146" s="30" t="str">
        <f t="shared" si="0"/>
        <v/>
      </c>
      <c r="G146" s="52"/>
      <c r="H146" s="13"/>
      <c r="I146" s="13"/>
      <c r="J146" s="25" t="e">
        <f t="shared" si="29"/>
        <v>#VALUE!</v>
      </c>
      <c r="K146" s="26" t="str">
        <f t="shared" si="31"/>
        <v/>
      </c>
      <c r="L146" s="90" t="str">
        <f t="shared" si="30"/>
        <v/>
      </c>
    </row>
    <row r="147" spans="1:12" outlineLevel="1" x14ac:dyDescent="0.25">
      <c r="A147" s="35"/>
      <c r="B147" s="93"/>
      <c r="C147" s="14">
        <f t="shared" ca="1" si="27"/>
        <v>45219</v>
      </c>
      <c r="D147" s="45"/>
      <c r="E147" s="12"/>
      <c r="F147" s="30" t="str">
        <f t="shared" si="0"/>
        <v/>
      </c>
      <c r="G147" s="13"/>
      <c r="H147" s="13"/>
      <c r="I147" s="13"/>
      <c r="J147" s="25" t="e">
        <f t="shared" si="29"/>
        <v>#VALUE!</v>
      </c>
      <c r="K147" s="26" t="str">
        <f t="shared" si="31"/>
        <v/>
      </c>
      <c r="L147" s="90" t="str">
        <f t="shared" si="30"/>
        <v/>
      </c>
    </row>
    <row r="148" spans="1:12" outlineLevel="1" x14ac:dyDescent="0.25">
      <c r="A148" s="35"/>
      <c r="B148" s="93"/>
      <c r="C148" s="14">
        <f t="shared" ca="1" si="27"/>
        <v>45219</v>
      </c>
      <c r="D148" s="12"/>
      <c r="E148" s="45"/>
      <c r="F148" s="30" t="str">
        <f t="shared" si="0"/>
        <v/>
      </c>
      <c r="G148" s="52"/>
      <c r="H148" s="13"/>
      <c r="I148" s="13"/>
      <c r="J148" s="25" t="e">
        <f t="shared" si="29"/>
        <v>#VALUE!</v>
      </c>
      <c r="K148" s="26" t="str">
        <f t="shared" si="31"/>
        <v/>
      </c>
      <c r="L148" s="90" t="str">
        <f t="shared" si="30"/>
        <v/>
      </c>
    </row>
    <row r="149" spans="1:12" outlineLevel="1" x14ac:dyDescent="0.25">
      <c r="A149" s="35"/>
      <c r="B149" s="93"/>
      <c r="C149" s="14">
        <f t="shared" ref="C149:C154" ca="1" si="32">C148</f>
        <v>45219</v>
      </c>
      <c r="D149" s="45"/>
      <c r="E149" s="45"/>
      <c r="F149" s="30" t="str">
        <f t="shared" si="0"/>
        <v/>
      </c>
      <c r="G149" s="52"/>
      <c r="H149" s="13"/>
      <c r="I149" s="13"/>
      <c r="J149" s="25" t="e">
        <f t="shared" si="29"/>
        <v>#VALUE!</v>
      </c>
      <c r="K149" s="26" t="str">
        <f t="shared" si="31"/>
        <v/>
      </c>
      <c r="L149" s="90" t="str">
        <f t="shared" si="30"/>
        <v/>
      </c>
    </row>
    <row r="150" spans="1:12" outlineLevel="1" x14ac:dyDescent="0.25">
      <c r="A150" s="35"/>
      <c r="B150" s="95"/>
      <c r="C150" s="14">
        <f t="shared" ca="1" si="32"/>
        <v>45219</v>
      </c>
      <c r="D150" s="45"/>
      <c r="E150" s="45"/>
      <c r="F150" s="30" t="str">
        <f>IF(AND(NOT(ISBLANK(D150)),NOT(ISBLANK(E150))),(E150-D150)*24,"")</f>
        <v/>
      </c>
      <c r="G150" s="52"/>
      <c r="H150" s="13"/>
      <c r="I150" s="13"/>
      <c r="J150" s="25" t="e">
        <f t="shared" si="29"/>
        <v>#VALUE!</v>
      </c>
      <c r="K150" s="26" t="str">
        <f t="shared" si="31"/>
        <v/>
      </c>
      <c r="L150" s="90" t="str">
        <f t="shared" si="30"/>
        <v/>
      </c>
    </row>
    <row r="151" spans="1:12" outlineLevel="1" x14ac:dyDescent="0.25">
      <c r="A151" s="35"/>
      <c r="B151" s="95"/>
      <c r="C151" s="14">
        <f t="shared" ca="1" si="32"/>
        <v>45219</v>
      </c>
      <c r="D151" s="48"/>
      <c r="E151" s="48"/>
      <c r="F151" s="60"/>
      <c r="G151" s="61"/>
      <c r="H151" s="38"/>
      <c r="I151" s="13"/>
      <c r="J151" s="25" t="e">
        <f t="shared" si="29"/>
        <v>#VALUE!</v>
      </c>
      <c r="K151" s="26" t="str">
        <f t="shared" si="31"/>
        <v/>
      </c>
      <c r="L151" s="90" t="str">
        <f t="shared" si="30"/>
        <v/>
      </c>
    </row>
    <row r="152" spans="1:12" outlineLevel="1" x14ac:dyDescent="0.25">
      <c r="A152" s="35"/>
      <c r="B152" s="95"/>
      <c r="C152" s="14">
        <f t="shared" ca="1" si="32"/>
        <v>45219</v>
      </c>
      <c r="D152" s="48"/>
      <c r="E152" s="48"/>
      <c r="F152" s="60"/>
      <c r="G152" s="61"/>
      <c r="H152" s="38"/>
      <c r="I152" s="13"/>
      <c r="J152" s="25" t="e">
        <f t="shared" si="29"/>
        <v>#VALUE!</v>
      </c>
      <c r="K152" s="26" t="str">
        <f t="shared" si="31"/>
        <v/>
      </c>
      <c r="L152" s="90" t="str">
        <f t="shared" si="30"/>
        <v/>
      </c>
    </row>
    <row r="153" spans="1:12" outlineLevel="1" x14ac:dyDescent="0.25">
      <c r="A153" s="35"/>
      <c r="B153" s="95"/>
      <c r="C153" s="14">
        <f t="shared" ca="1" si="32"/>
        <v>45219</v>
      </c>
      <c r="D153" s="48"/>
      <c r="E153" s="48"/>
      <c r="F153" s="60"/>
      <c r="G153" s="61"/>
      <c r="H153" s="38"/>
      <c r="I153" s="13"/>
      <c r="J153" s="25" t="e">
        <f t="shared" si="29"/>
        <v>#VALUE!</v>
      </c>
      <c r="K153" s="26" t="str">
        <f t="shared" si="31"/>
        <v/>
      </c>
      <c r="L153" s="90" t="str">
        <f t="shared" si="30"/>
        <v/>
      </c>
    </row>
    <row r="154" spans="1:12" ht="15.75" thickBot="1" x14ac:dyDescent="0.3">
      <c r="A154" s="36"/>
      <c r="B154" s="95"/>
      <c r="C154" s="74">
        <f t="shared" ca="1" si="32"/>
        <v>45219</v>
      </c>
      <c r="D154" s="48"/>
      <c r="E154" s="48"/>
      <c r="F154" s="60" t="str">
        <f t="shared" si="0"/>
        <v/>
      </c>
      <c r="G154" s="61"/>
      <c r="H154" s="38"/>
      <c r="I154" s="38"/>
      <c r="J154" s="77" t="e">
        <f t="shared" si="29"/>
        <v>#VALUE!</v>
      </c>
      <c r="K154" s="78" t="str">
        <f t="shared" si="31"/>
        <v/>
      </c>
      <c r="L154" s="90" t="str">
        <f t="shared" si="30"/>
        <v/>
      </c>
    </row>
    <row r="155" spans="1:12" x14ac:dyDescent="0.25">
      <c r="A155" s="34">
        <f ca="1">SUMIF(C:C,C155,F:F)</f>
        <v>10</v>
      </c>
      <c r="B155" s="91" t="s">
        <v>30</v>
      </c>
      <c r="C155" s="37">
        <f ca="1">C5+5</f>
        <v>45220</v>
      </c>
      <c r="D155" s="15"/>
      <c r="E155" s="44"/>
      <c r="F155" s="29" t="str">
        <f t="shared" si="0"/>
        <v/>
      </c>
      <c r="G155" s="51"/>
      <c r="H155" s="16"/>
      <c r="I155" s="16"/>
      <c r="J155" s="23" t="e">
        <f t="shared" si="29"/>
        <v>#VALUE!</v>
      </c>
      <c r="K155" s="24" t="str">
        <f t="shared" si="31"/>
        <v/>
      </c>
      <c r="L155" s="90" t="str">
        <f t="shared" si="30"/>
        <v/>
      </c>
    </row>
    <row r="156" spans="1:12" outlineLevel="1" x14ac:dyDescent="0.25">
      <c r="A156" s="40"/>
      <c r="B156" s="93"/>
      <c r="C156" s="14">
        <f ca="1">C155</f>
        <v>45220</v>
      </c>
      <c r="D156" s="12">
        <v>0</v>
      </c>
      <c r="E156" s="45">
        <v>0.41666666666666669</v>
      </c>
      <c r="F156" s="30">
        <f t="shared" si="0"/>
        <v>10</v>
      </c>
      <c r="G156" s="13"/>
      <c r="H156" s="13"/>
      <c r="I156" s="13" t="s">
        <v>104</v>
      </c>
      <c r="J156" s="25">
        <f t="shared" si="29"/>
        <v>22</v>
      </c>
      <c r="K156" s="26" t="str">
        <f t="shared" si="31"/>
        <v>WrH Support FY 23/24</v>
      </c>
      <c r="L156" s="90" t="str">
        <f t="shared" si="30"/>
        <v>L3_Incident_Management</v>
      </c>
    </row>
    <row r="157" spans="1:12" outlineLevel="1" x14ac:dyDescent="0.25">
      <c r="A157" s="35">
        <f ca="1">(A155/(A$5+A$35+A$65+A$95+A$125+A$155+A$170))*A$1</f>
        <v>993.07468531468533</v>
      </c>
      <c r="B157" s="93"/>
      <c r="C157" s="14">
        <f t="shared" ref="C157:C169" ca="1" si="33">C156</f>
        <v>45220</v>
      </c>
      <c r="D157" s="12"/>
      <c r="E157" s="45"/>
      <c r="F157" s="30" t="str">
        <f t="shared" si="0"/>
        <v/>
      </c>
      <c r="G157" s="52"/>
      <c r="H157" s="13"/>
      <c r="I157" s="13"/>
      <c r="J157" s="25" t="e">
        <f t="shared" si="29"/>
        <v>#VALUE!</v>
      </c>
      <c r="K157" s="26" t="str">
        <f t="shared" si="31"/>
        <v/>
      </c>
      <c r="L157" s="90" t="str">
        <f t="shared" si="30"/>
        <v/>
      </c>
    </row>
    <row r="158" spans="1:12" outlineLevel="1" x14ac:dyDescent="0.25">
      <c r="A158" s="35"/>
      <c r="B158" s="93"/>
      <c r="C158" s="14">
        <f t="shared" ca="1" si="33"/>
        <v>45220</v>
      </c>
      <c r="D158" s="12"/>
      <c r="E158" s="45"/>
      <c r="F158" s="30" t="str">
        <f t="shared" ref="F158:F163" si="34">IF(AND(NOT(ISBLANK(D158)),NOT(ISBLANK(E158))),(E158-D158)*24,"")</f>
        <v/>
      </c>
      <c r="G158" s="52"/>
      <c r="H158" s="13"/>
      <c r="I158" s="13"/>
      <c r="J158" s="25" t="e">
        <f t="shared" si="29"/>
        <v>#VALUE!</v>
      </c>
      <c r="K158" s="26" t="str">
        <f t="shared" si="31"/>
        <v/>
      </c>
      <c r="L158" s="90" t="str">
        <f t="shared" si="30"/>
        <v/>
      </c>
    </row>
    <row r="159" spans="1:12" outlineLevel="1" x14ac:dyDescent="0.25">
      <c r="A159" s="35"/>
      <c r="B159" s="93"/>
      <c r="C159" s="14">
        <f t="shared" ca="1" si="33"/>
        <v>45220</v>
      </c>
      <c r="D159" s="12"/>
      <c r="E159" s="45"/>
      <c r="F159" s="30" t="str">
        <f t="shared" si="34"/>
        <v/>
      </c>
      <c r="G159" s="52"/>
      <c r="H159" s="13"/>
      <c r="I159" s="13"/>
      <c r="J159" s="25" t="e">
        <f t="shared" si="29"/>
        <v>#VALUE!</v>
      </c>
      <c r="K159" s="26" t="str">
        <f t="shared" si="31"/>
        <v/>
      </c>
      <c r="L159" s="90" t="str">
        <f t="shared" si="30"/>
        <v/>
      </c>
    </row>
    <row r="160" spans="1:12" outlineLevel="1" x14ac:dyDescent="0.25">
      <c r="A160" s="35"/>
      <c r="B160" s="93"/>
      <c r="C160" s="14">
        <f t="shared" ca="1" si="33"/>
        <v>45220</v>
      </c>
      <c r="D160" s="12"/>
      <c r="E160" s="45"/>
      <c r="F160" s="30" t="str">
        <f t="shared" si="34"/>
        <v/>
      </c>
      <c r="G160" s="52"/>
      <c r="H160" s="13"/>
      <c r="I160" s="13"/>
      <c r="J160" s="25" t="e">
        <f t="shared" si="29"/>
        <v>#VALUE!</v>
      </c>
      <c r="K160" s="26" t="str">
        <f t="shared" si="31"/>
        <v/>
      </c>
      <c r="L160" s="90" t="str">
        <f t="shared" si="30"/>
        <v/>
      </c>
    </row>
    <row r="161" spans="1:12" outlineLevel="1" x14ac:dyDescent="0.25">
      <c r="A161" s="35"/>
      <c r="B161" s="93"/>
      <c r="C161" s="14">
        <f t="shared" ca="1" si="33"/>
        <v>45220</v>
      </c>
      <c r="D161" s="12"/>
      <c r="E161" s="45"/>
      <c r="F161" s="30" t="str">
        <f t="shared" si="34"/>
        <v/>
      </c>
      <c r="G161" s="52"/>
      <c r="H161" s="13"/>
      <c r="I161" s="13"/>
      <c r="J161" s="25" t="e">
        <f t="shared" si="29"/>
        <v>#VALUE!</v>
      </c>
      <c r="K161" s="26" t="str">
        <f t="shared" si="31"/>
        <v/>
      </c>
      <c r="L161" s="90" t="str">
        <f t="shared" si="30"/>
        <v/>
      </c>
    </row>
    <row r="162" spans="1:12" outlineLevel="1" x14ac:dyDescent="0.25">
      <c r="A162" s="35"/>
      <c r="B162" s="93"/>
      <c r="C162" s="14">
        <f t="shared" ca="1" si="33"/>
        <v>45220</v>
      </c>
      <c r="D162" s="12"/>
      <c r="E162" s="45"/>
      <c r="F162" s="30" t="str">
        <f t="shared" si="34"/>
        <v/>
      </c>
      <c r="G162" s="52"/>
      <c r="H162" s="13"/>
      <c r="I162" s="13"/>
      <c r="J162" s="25" t="e">
        <f t="shared" si="29"/>
        <v>#VALUE!</v>
      </c>
      <c r="K162" s="26" t="str">
        <f t="shared" si="31"/>
        <v/>
      </c>
      <c r="L162" s="90" t="str">
        <f t="shared" si="30"/>
        <v/>
      </c>
    </row>
    <row r="163" spans="1:12" outlineLevel="1" x14ac:dyDescent="0.25">
      <c r="A163" s="40"/>
      <c r="B163" s="93"/>
      <c r="C163" s="14">
        <f t="shared" ca="1" si="33"/>
        <v>45220</v>
      </c>
      <c r="D163" s="12"/>
      <c r="E163" s="45"/>
      <c r="F163" s="30" t="str">
        <f t="shared" si="34"/>
        <v/>
      </c>
      <c r="G163" s="52"/>
      <c r="H163" s="13"/>
      <c r="I163" s="13"/>
      <c r="J163" s="25" t="e">
        <f t="shared" si="29"/>
        <v>#VALUE!</v>
      </c>
      <c r="K163" s="26" t="str">
        <f t="shared" si="31"/>
        <v/>
      </c>
      <c r="L163" s="90" t="str">
        <f t="shared" si="30"/>
        <v/>
      </c>
    </row>
    <row r="164" spans="1:12" outlineLevel="1" x14ac:dyDescent="0.25">
      <c r="A164" s="40"/>
      <c r="B164" s="93"/>
      <c r="C164" s="14">
        <f t="shared" ca="1" si="33"/>
        <v>45220</v>
      </c>
      <c r="D164" s="12"/>
      <c r="E164" s="45"/>
      <c r="F164" s="30" t="str">
        <f t="shared" si="0"/>
        <v/>
      </c>
      <c r="G164" s="52"/>
      <c r="H164" s="13"/>
      <c r="I164" s="13"/>
      <c r="J164" s="25" t="e">
        <f t="shared" si="29"/>
        <v>#VALUE!</v>
      </c>
      <c r="K164" s="26" t="str">
        <f t="shared" si="31"/>
        <v/>
      </c>
      <c r="L164" s="90" t="str">
        <f t="shared" si="30"/>
        <v/>
      </c>
    </row>
    <row r="165" spans="1:12" outlineLevel="1" x14ac:dyDescent="0.25">
      <c r="A165" s="40"/>
      <c r="B165" s="93"/>
      <c r="C165" s="14">
        <f t="shared" ca="1" si="33"/>
        <v>45220</v>
      </c>
      <c r="D165" s="12"/>
      <c r="E165" s="45"/>
      <c r="F165" s="30" t="str">
        <f t="shared" si="0"/>
        <v/>
      </c>
      <c r="G165" s="13"/>
      <c r="H165" s="13"/>
      <c r="I165" s="13"/>
      <c r="J165" s="25" t="e">
        <f t="shared" ref="J165:J193" si="35">FIND("||",I165)</f>
        <v>#VALUE!</v>
      </c>
      <c r="K165" s="26" t="str">
        <f t="shared" si="31"/>
        <v/>
      </c>
      <c r="L165" s="90" t="str">
        <f t="shared" si="30"/>
        <v/>
      </c>
    </row>
    <row r="166" spans="1:12" outlineLevel="1" x14ac:dyDescent="0.25">
      <c r="A166" s="40"/>
      <c r="B166" s="93"/>
      <c r="C166" s="14">
        <f t="shared" ca="1" si="33"/>
        <v>45220</v>
      </c>
      <c r="D166" s="13"/>
      <c r="E166" s="49"/>
      <c r="F166" s="30" t="str">
        <f t="shared" si="0"/>
        <v/>
      </c>
      <c r="G166" s="52"/>
      <c r="H166" s="13"/>
      <c r="I166" s="13"/>
      <c r="J166" s="25" t="e">
        <f t="shared" si="35"/>
        <v>#VALUE!</v>
      </c>
      <c r="K166" s="26" t="str">
        <f t="shared" si="31"/>
        <v/>
      </c>
      <c r="L166" s="90" t="str">
        <f t="shared" si="30"/>
        <v/>
      </c>
    </row>
    <row r="167" spans="1:12" outlineLevel="1" x14ac:dyDescent="0.25">
      <c r="A167" s="40"/>
      <c r="B167" s="93"/>
      <c r="C167" s="14">
        <f t="shared" ca="1" si="33"/>
        <v>45220</v>
      </c>
      <c r="D167" s="12"/>
      <c r="E167" s="45"/>
      <c r="F167" s="30" t="str">
        <f t="shared" ref="F167:F184" si="36">IF(AND(NOT(ISBLANK(D167)),NOT(ISBLANK(E167))),(E167-D167)*24,"")</f>
        <v/>
      </c>
      <c r="G167" s="52"/>
      <c r="H167" s="13"/>
      <c r="I167" s="13"/>
      <c r="J167" s="25" t="e">
        <f t="shared" si="35"/>
        <v>#VALUE!</v>
      </c>
      <c r="K167" s="26" t="str">
        <f t="shared" si="31"/>
        <v/>
      </c>
      <c r="L167" s="90" t="str">
        <f t="shared" si="30"/>
        <v/>
      </c>
    </row>
    <row r="168" spans="1:12" outlineLevel="1" x14ac:dyDescent="0.25">
      <c r="A168" s="40"/>
      <c r="B168" s="93"/>
      <c r="C168" s="14">
        <f t="shared" ca="1" si="33"/>
        <v>45220</v>
      </c>
      <c r="D168" s="12"/>
      <c r="E168" s="45"/>
      <c r="F168" s="30" t="str">
        <f t="shared" si="36"/>
        <v/>
      </c>
      <c r="G168" s="52"/>
      <c r="H168" s="13"/>
      <c r="I168" s="13"/>
      <c r="J168" s="25" t="e">
        <f t="shared" si="35"/>
        <v>#VALUE!</v>
      </c>
      <c r="K168" s="26" t="str">
        <f t="shared" si="31"/>
        <v/>
      </c>
      <c r="L168" s="90" t="str">
        <f t="shared" si="30"/>
        <v/>
      </c>
    </row>
    <row r="169" spans="1:12" ht="15.75" thickBot="1" x14ac:dyDescent="0.3">
      <c r="A169" s="41"/>
      <c r="B169" s="94"/>
      <c r="C169" s="19">
        <f t="shared" ca="1" si="33"/>
        <v>45220</v>
      </c>
      <c r="D169" s="32"/>
      <c r="E169" s="50"/>
      <c r="F169" s="31" t="str">
        <f t="shared" si="36"/>
        <v/>
      </c>
      <c r="G169" s="53"/>
      <c r="H169" s="18"/>
      <c r="I169" s="18"/>
      <c r="J169" s="27" t="e">
        <f t="shared" si="35"/>
        <v>#VALUE!</v>
      </c>
      <c r="K169" s="28" t="str">
        <f t="shared" si="31"/>
        <v/>
      </c>
      <c r="L169" s="90" t="str">
        <f t="shared" si="30"/>
        <v/>
      </c>
    </row>
    <row r="170" spans="1:12" x14ac:dyDescent="0.25">
      <c r="A170" s="34">
        <f ca="1">SUMIF(C:C,C170,F:F)</f>
        <v>10</v>
      </c>
      <c r="B170" s="92" t="s">
        <v>31</v>
      </c>
      <c r="C170" s="79">
        <f ca="1">C5+6</f>
        <v>45221</v>
      </c>
      <c r="D170" s="80"/>
      <c r="E170" s="81"/>
      <c r="F170" s="82" t="str">
        <f t="shared" si="36"/>
        <v/>
      </c>
      <c r="G170" s="83"/>
      <c r="H170" s="84"/>
      <c r="I170" s="84"/>
      <c r="J170" s="85" t="e">
        <f t="shared" si="35"/>
        <v>#VALUE!</v>
      </c>
      <c r="K170" s="86" t="str">
        <f t="shared" si="31"/>
        <v/>
      </c>
      <c r="L170" s="90" t="str">
        <f t="shared" si="30"/>
        <v/>
      </c>
    </row>
    <row r="171" spans="1:12" outlineLevel="2" x14ac:dyDescent="0.25">
      <c r="A171" s="73"/>
      <c r="B171" s="92"/>
      <c r="C171" s="14">
        <f ca="1">C170</f>
        <v>45221</v>
      </c>
      <c r="D171" s="12">
        <v>0</v>
      </c>
      <c r="E171" s="45">
        <v>0.41666666666666669</v>
      </c>
      <c r="F171" s="30">
        <f t="shared" si="36"/>
        <v>10</v>
      </c>
      <c r="G171" s="13"/>
      <c r="H171" s="13"/>
      <c r="I171" s="13" t="s">
        <v>104</v>
      </c>
      <c r="J171" s="25">
        <f t="shared" si="35"/>
        <v>22</v>
      </c>
      <c r="K171" s="26" t="str">
        <f t="shared" si="31"/>
        <v>WrH Support FY 23/24</v>
      </c>
      <c r="L171" s="90" t="str">
        <f t="shared" si="30"/>
        <v>L3_Incident_Management</v>
      </c>
    </row>
    <row r="172" spans="1:12" outlineLevel="2" x14ac:dyDescent="0.25">
      <c r="A172" s="73"/>
      <c r="B172" s="92"/>
      <c r="C172" s="14">
        <f t="shared" ref="C172:C183" ca="1" si="37">C171</f>
        <v>45221</v>
      </c>
      <c r="D172" s="12"/>
      <c r="E172" s="45"/>
      <c r="F172" s="30" t="str">
        <f t="shared" ref="F172:F175" si="38">IF(AND(NOT(ISBLANK(D172)),NOT(ISBLANK(E172))),(E172-D172)*24,"")</f>
        <v/>
      </c>
      <c r="G172" s="13"/>
      <c r="H172" s="13"/>
      <c r="I172" s="13"/>
      <c r="J172" s="25" t="e">
        <f t="shared" si="35"/>
        <v>#VALUE!</v>
      </c>
      <c r="K172" s="26" t="str">
        <f t="shared" ref="K172:K193" si="39">IF(I172&lt;&gt;"",LEFT(I172,J172-2),"")</f>
        <v/>
      </c>
      <c r="L172" s="90" t="str">
        <f t="shared" si="30"/>
        <v/>
      </c>
    </row>
    <row r="173" spans="1:12" outlineLevel="2" x14ac:dyDescent="0.25">
      <c r="A173" s="73"/>
      <c r="B173" s="92"/>
      <c r="C173" s="14">
        <f t="shared" ca="1" si="37"/>
        <v>45221</v>
      </c>
      <c r="D173" s="12"/>
      <c r="E173" s="45"/>
      <c r="F173" s="30" t="str">
        <f t="shared" si="38"/>
        <v/>
      </c>
      <c r="G173" s="13"/>
      <c r="H173" s="13"/>
      <c r="I173" s="13"/>
      <c r="J173" s="25" t="e">
        <f t="shared" si="35"/>
        <v>#VALUE!</v>
      </c>
      <c r="K173" s="26" t="str">
        <f t="shared" si="39"/>
        <v/>
      </c>
      <c r="L173" s="90" t="str">
        <f t="shared" si="30"/>
        <v/>
      </c>
    </row>
    <row r="174" spans="1:12" outlineLevel="2" x14ac:dyDescent="0.25">
      <c r="A174" s="73"/>
      <c r="B174" s="92"/>
      <c r="C174" s="14">
        <f t="shared" ca="1" si="37"/>
        <v>45221</v>
      </c>
      <c r="D174" s="12"/>
      <c r="E174" s="45"/>
      <c r="F174" s="30" t="str">
        <f t="shared" si="38"/>
        <v/>
      </c>
      <c r="G174" s="13"/>
      <c r="H174" s="13"/>
      <c r="I174" s="13"/>
      <c r="J174" s="25" t="e">
        <f t="shared" si="35"/>
        <v>#VALUE!</v>
      </c>
      <c r="K174" s="26" t="str">
        <f t="shared" si="39"/>
        <v/>
      </c>
      <c r="L174" s="90" t="str">
        <f t="shared" si="30"/>
        <v/>
      </c>
    </row>
    <row r="175" spans="1:12" outlineLevel="2" x14ac:dyDescent="0.25">
      <c r="A175" s="73"/>
      <c r="B175" s="92"/>
      <c r="C175" s="14">
        <f t="shared" ca="1" si="37"/>
        <v>45221</v>
      </c>
      <c r="D175" s="12"/>
      <c r="E175" s="45"/>
      <c r="F175" s="30" t="str">
        <f t="shared" si="38"/>
        <v/>
      </c>
      <c r="G175" s="13"/>
      <c r="H175" s="13"/>
      <c r="I175" s="13"/>
      <c r="J175" s="25" t="e">
        <f t="shared" si="35"/>
        <v>#VALUE!</v>
      </c>
      <c r="K175" s="26" t="str">
        <f t="shared" si="39"/>
        <v/>
      </c>
      <c r="L175" s="90" t="str">
        <f t="shared" si="30"/>
        <v/>
      </c>
    </row>
    <row r="176" spans="1:12" outlineLevel="2" x14ac:dyDescent="0.25">
      <c r="A176" s="35"/>
      <c r="B176" s="93"/>
      <c r="C176" s="14">
        <f t="shared" ca="1" si="37"/>
        <v>45221</v>
      </c>
      <c r="D176" s="12"/>
      <c r="E176" s="45"/>
      <c r="F176" s="30" t="str">
        <f t="shared" si="36"/>
        <v/>
      </c>
      <c r="G176" s="13"/>
      <c r="H176" s="13"/>
      <c r="I176" s="13"/>
      <c r="J176" s="25" t="e">
        <f t="shared" si="35"/>
        <v>#VALUE!</v>
      </c>
      <c r="K176" s="26" t="str">
        <f t="shared" si="39"/>
        <v/>
      </c>
      <c r="L176" s="90" t="str">
        <f t="shared" si="30"/>
        <v/>
      </c>
    </row>
    <row r="177" spans="1:12" outlineLevel="2" x14ac:dyDescent="0.25">
      <c r="A177" s="35">
        <f ca="1">(A170/(A$5+A$35+A$65+A$95+A$125+A$155+A$170))*A$1</f>
        <v>993.07468531468533</v>
      </c>
      <c r="B177" s="93"/>
      <c r="C177" s="14">
        <f t="shared" ca="1" si="37"/>
        <v>45221</v>
      </c>
      <c r="D177" s="45"/>
      <c r="E177" s="45"/>
      <c r="F177" s="30" t="str">
        <f t="shared" si="36"/>
        <v/>
      </c>
      <c r="G177" s="52"/>
      <c r="H177" s="13"/>
      <c r="I177" s="13"/>
      <c r="J177" s="25" t="e">
        <f t="shared" si="35"/>
        <v>#VALUE!</v>
      </c>
      <c r="K177" s="26" t="str">
        <f t="shared" si="39"/>
        <v/>
      </c>
      <c r="L177" s="90" t="str">
        <f t="shared" si="30"/>
        <v/>
      </c>
    </row>
    <row r="178" spans="1:12" outlineLevel="2" x14ac:dyDescent="0.25">
      <c r="A178" s="35"/>
      <c r="B178" s="93"/>
      <c r="C178" s="14">
        <f t="shared" ca="1" si="37"/>
        <v>45221</v>
      </c>
      <c r="D178" s="12"/>
      <c r="E178" s="45"/>
      <c r="F178" s="30" t="str">
        <f t="shared" si="36"/>
        <v/>
      </c>
      <c r="G178" s="52"/>
      <c r="H178" s="13"/>
      <c r="I178" s="13"/>
      <c r="J178" s="25" t="e">
        <f t="shared" si="35"/>
        <v>#VALUE!</v>
      </c>
      <c r="K178" s="26" t="str">
        <f t="shared" si="39"/>
        <v/>
      </c>
      <c r="L178" s="90" t="str">
        <f t="shared" si="30"/>
        <v/>
      </c>
    </row>
    <row r="179" spans="1:12" outlineLevel="2" x14ac:dyDescent="0.25">
      <c r="A179" s="35"/>
      <c r="B179" s="93"/>
      <c r="C179" s="14">
        <f t="shared" ca="1" si="37"/>
        <v>45221</v>
      </c>
      <c r="D179" s="12"/>
      <c r="E179" s="45"/>
      <c r="F179" s="30" t="str">
        <f t="shared" si="36"/>
        <v/>
      </c>
      <c r="G179" s="52"/>
      <c r="H179" s="13"/>
      <c r="I179" s="13"/>
      <c r="J179" s="25" t="e">
        <f t="shared" si="35"/>
        <v>#VALUE!</v>
      </c>
      <c r="K179" s="26" t="str">
        <f t="shared" si="39"/>
        <v/>
      </c>
      <c r="L179" s="90" t="str">
        <f t="shared" si="30"/>
        <v/>
      </c>
    </row>
    <row r="180" spans="1:12" outlineLevel="2" x14ac:dyDescent="0.25">
      <c r="A180" s="35"/>
      <c r="B180" s="93"/>
      <c r="C180" s="14">
        <f t="shared" ca="1" si="37"/>
        <v>45221</v>
      </c>
      <c r="D180" s="12"/>
      <c r="E180" s="45"/>
      <c r="F180" s="30" t="str">
        <f t="shared" si="36"/>
        <v/>
      </c>
      <c r="G180" s="52"/>
      <c r="H180" s="13"/>
      <c r="I180" s="13"/>
      <c r="J180" s="25" t="e">
        <f t="shared" si="35"/>
        <v>#VALUE!</v>
      </c>
      <c r="K180" s="26" t="str">
        <f t="shared" si="39"/>
        <v/>
      </c>
      <c r="L180" s="90" t="str">
        <f t="shared" si="30"/>
        <v/>
      </c>
    </row>
    <row r="181" spans="1:12" outlineLevel="2" x14ac:dyDescent="0.25">
      <c r="A181" s="35"/>
      <c r="B181" s="93"/>
      <c r="C181" s="14">
        <f t="shared" ca="1" si="37"/>
        <v>45221</v>
      </c>
      <c r="D181" s="13"/>
      <c r="E181" s="49"/>
      <c r="F181" s="30" t="str">
        <f t="shared" si="36"/>
        <v/>
      </c>
      <c r="G181" s="52"/>
      <c r="H181" s="13"/>
      <c r="I181" s="13"/>
      <c r="J181" s="25" t="e">
        <f t="shared" si="35"/>
        <v>#VALUE!</v>
      </c>
      <c r="K181" s="26" t="str">
        <f t="shared" si="39"/>
        <v/>
      </c>
      <c r="L181" s="90" t="str">
        <f t="shared" si="30"/>
        <v/>
      </c>
    </row>
    <row r="182" spans="1:12" outlineLevel="2" x14ac:dyDescent="0.25">
      <c r="A182" s="35"/>
      <c r="B182" s="93"/>
      <c r="C182" s="14">
        <f t="shared" ca="1" si="37"/>
        <v>45221</v>
      </c>
      <c r="D182" s="12"/>
      <c r="E182" s="45"/>
      <c r="F182" s="30" t="str">
        <f t="shared" si="36"/>
        <v/>
      </c>
      <c r="G182" s="52"/>
      <c r="H182" s="13"/>
      <c r="I182" s="13"/>
      <c r="J182" s="25" t="e">
        <f t="shared" si="35"/>
        <v>#VALUE!</v>
      </c>
      <c r="K182" s="26" t="str">
        <f t="shared" si="39"/>
        <v/>
      </c>
      <c r="L182" s="90" t="str">
        <f t="shared" si="30"/>
        <v/>
      </c>
    </row>
    <row r="183" spans="1:12" outlineLevel="2" x14ac:dyDescent="0.25">
      <c r="A183" s="35"/>
      <c r="B183" s="93"/>
      <c r="C183" s="14">
        <f t="shared" ca="1" si="37"/>
        <v>45221</v>
      </c>
      <c r="D183" s="12"/>
      <c r="E183" s="45"/>
      <c r="F183" s="30" t="str">
        <f t="shared" si="36"/>
        <v/>
      </c>
      <c r="G183" s="52"/>
      <c r="H183" s="13"/>
      <c r="I183" s="13"/>
      <c r="J183" s="25" t="e">
        <f t="shared" si="35"/>
        <v>#VALUE!</v>
      </c>
      <c r="K183" s="26" t="str">
        <f t="shared" si="39"/>
        <v/>
      </c>
      <c r="L183" s="90" t="str">
        <f t="shared" si="30"/>
        <v/>
      </c>
    </row>
    <row r="184" spans="1:12" ht="15.75" thickBot="1" x14ac:dyDescent="0.3">
      <c r="A184" s="35"/>
      <c r="B184" s="95"/>
      <c r="C184" s="74">
        <f t="shared" ref="C184" ca="1" si="40">C183</f>
        <v>45221</v>
      </c>
      <c r="D184" s="75"/>
      <c r="E184" s="76"/>
      <c r="F184" s="60" t="str">
        <f t="shared" si="36"/>
        <v/>
      </c>
      <c r="G184" s="61"/>
      <c r="H184" s="38"/>
      <c r="I184" s="13"/>
      <c r="J184" s="77" t="e">
        <f t="shared" si="35"/>
        <v>#VALUE!</v>
      </c>
      <c r="K184" s="78" t="str">
        <f t="shared" si="39"/>
        <v/>
      </c>
      <c r="L184" s="90" t="str">
        <f t="shared" si="30"/>
        <v/>
      </c>
    </row>
    <row r="185" spans="1:12" x14ac:dyDescent="0.25">
      <c r="A185" s="34">
        <f ca="1">SUMIF(C:C,C185,F:F)</f>
        <v>10</v>
      </c>
      <c r="B185" s="91" t="s">
        <v>85</v>
      </c>
      <c r="C185" s="37">
        <f ca="1">C20+6</f>
        <v>45221</v>
      </c>
      <c r="D185" s="15"/>
      <c r="E185" s="44"/>
      <c r="F185" s="29" t="str">
        <f t="shared" ref="F185:F193" si="41">IF(AND(NOT(ISBLANK(D185)),NOT(ISBLANK(E185))),(E185-D185)*24,"")</f>
        <v/>
      </c>
      <c r="G185" s="51"/>
      <c r="H185" s="16"/>
      <c r="I185" s="16"/>
      <c r="J185" s="23" t="e">
        <f t="shared" si="35"/>
        <v>#VALUE!</v>
      </c>
      <c r="K185" s="24" t="str">
        <f t="shared" si="39"/>
        <v/>
      </c>
      <c r="L185" s="90" t="str">
        <f t="shared" si="30"/>
        <v/>
      </c>
    </row>
    <row r="186" spans="1:12" x14ac:dyDescent="0.25">
      <c r="A186" s="73"/>
      <c r="B186" s="92"/>
      <c r="C186" s="14">
        <f t="shared" ref="C186:C193" ca="1" si="42">C180</f>
        <v>45221</v>
      </c>
      <c r="D186" s="12">
        <v>0.41666666666666669</v>
      </c>
      <c r="E186" s="45">
        <v>0.41666666666666669</v>
      </c>
      <c r="F186" s="30">
        <f t="shared" si="41"/>
        <v>0</v>
      </c>
      <c r="G186" s="13"/>
      <c r="H186" s="13"/>
      <c r="I186" s="13" t="s">
        <v>124</v>
      </c>
      <c r="J186" s="25">
        <f t="shared" si="35"/>
        <v>15</v>
      </c>
      <c r="K186" s="26" t="str">
        <f t="shared" si="39"/>
        <v>Redistributed</v>
      </c>
      <c r="L186" s="90" t="str">
        <f t="shared" si="30"/>
        <v>Planning</v>
      </c>
    </row>
    <row r="187" spans="1:12" x14ac:dyDescent="0.25">
      <c r="A187" s="35"/>
      <c r="B187" s="93"/>
      <c r="C187" s="14">
        <f t="shared" ca="1" si="42"/>
        <v>45221</v>
      </c>
      <c r="D187" s="12">
        <v>0.41666666666666669</v>
      </c>
      <c r="E187" s="45">
        <v>0.41666666666666669</v>
      </c>
      <c r="F187" s="30">
        <f t="shared" ref="F187" si="43">IF(AND(NOT(ISBLANK(D187)),NOT(ISBLANK(E187))),(E187-D187)*24,"")</f>
        <v>0</v>
      </c>
      <c r="G187" s="52" t="s">
        <v>87</v>
      </c>
      <c r="H187" s="13"/>
      <c r="I187" s="13" t="s">
        <v>123</v>
      </c>
      <c r="J187" s="25">
        <f t="shared" si="35"/>
        <v>10</v>
      </c>
      <c r="K187" s="26" t="str">
        <f t="shared" si="39"/>
        <v>Unbilled</v>
      </c>
      <c r="L187" s="90" t="str">
        <f t="shared" si="30"/>
        <v>Long Break</v>
      </c>
    </row>
    <row r="188" spans="1:12" x14ac:dyDescent="0.25">
      <c r="A188" s="35"/>
      <c r="B188" s="93"/>
      <c r="C188" s="14">
        <f t="shared" ca="1" si="42"/>
        <v>45221</v>
      </c>
      <c r="D188" s="12">
        <v>0.41666666666666669</v>
      </c>
      <c r="E188" s="45">
        <v>0.41666666666666669</v>
      </c>
      <c r="F188" s="30">
        <f t="shared" si="41"/>
        <v>0</v>
      </c>
      <c r="G188" s="52" t="s">
        <v>87</v>
      </c>
      <c r="H188" s="13"/>
      <c r="I188" s="13" t="s">
        <v>104</v>
      </c>
      <c r="J188" s="25">
        <f t="shared" si="35"/>
        <v>22</v>
      </c>
      <c r="K188" s="26" t="str">
        <f t="shared" si="39"/>
        <v>WrH Support FY 23/24</v>
      </c>
      <c r="L188" s="90" t="str">
        <f t="shared" si="30"/>
        <v>L3_Incident_Management</v>
      </c>
    </row>
    <row r="189" spans="1:12" x14ac:dyDescent="0.25">
      <c r="A189" s="35"/>
      <c r="B189" s="93"/>
      <c r="C189" s="14">
        <f t="shared" ca="1" si="42"/>
        <v>45221</v>
      </c>
      <c r="D189" s="12">
        <v>0.41666666666666669</v>
      </c>
      <c r="E189" s="45">
        <v>0.41666666666666669</v>
      </c>
      <c r="F189" s="30">
        <f t="shared" ref="F189" si="44">IF(AND(NOT(ISBLANK(D189)),NOT(ISBLANK(E189))),(E189-D189)*24,"")</f>
        <v>0</v>
      </c>
      <c r="G189" s="52" t="s">
        <v>87</v>
      </c>
      <c r="H189" s="13"/>
      <c r="I189" s="13" t="s">
        <v>105</v>
      </c>
      <c r="J189" s="25">
        <f t="shared" si="35"/>
        <v>32</v>
      </c>
      <c r="K189" s="26" t="str">
        <f t="shared" si="39"/>
        <v>PG Beauty Cloud Clinical (T&amp;M)</v>
      </c>
      <c r="L189" s="90" t="str">
        <f t="shared" si="30"/>
        <v>Cloud Clinical - dev</v>
      </c>
    </row>
    <row r="190" spans="1:12" x14ac:dyDescent="0.25">
      <c r="A190" s="35"/>
      <c r="B190" s="93"/>
      <c r="C190" s="14">
        <f t="shared" ca="1" si="42"/>
        <v>45221</v>
      </c>
      <c r="D190" s="12">
        <v>0.41666666666666669</v>
      </c>
      <c r="E190" s="45">
        <v>0.41666666666666669</v>
      </c>
      <c r="F190" s="30">
        <f t="shared" si="41"/>
        <v>0</v>
      </c>
      <c r="G190" s="52" t="s">
        <v>87</v>
      </c>
      <c r="H190" s="13"/>
      <c r="I190" s="13" t="s">
        <v>86</v>
      </c>
      <c r="J190" s="25">
        <f t="shared" si="35"/>
        <v>42</v>
      </c>
      <c r="K190" s="26" t="str">
        <f t="shared" si="39"/>
        <v>P&amp;G MOSS Warehousing Administrative work</v>
      </c>
      <c r="L190" s="90" t="str">
        <f t="shared" si="30"/>
        <v>1:1 with LM</v>
      </c>
    </row>
    <row r="191" spans="1:12" x14ac:dyDescent="0.25">
      <c r="A191" s="35"/>
      <c r="B191" s="93"/>
      <c r="C191" s="14">
        <f t="shared" ca="1" si="42"/>
        <v>45221</v>
      </c>
      <c r="D191" s="12">
        <v>0.41666666666666669</v>
      </c>
      <c r="E191" s="45">
        <v>0.41666666666666669</v>
      </c>
      <c r="F191" s="30">
        <f t="shared" ref="F191" si="45">IF(AND(NOT(ISBLANK(D191)),NOT(ISBLANK(E191))),(E191-D191)*24,"")</f>
        <v>0</v>
      </c>
      <c r="G191" s="52" t="s">
        <v>87</v>
      </c>
      <c r="H191" s="13"/>
      <c r="I191" s="13" t="s">
        <v>106</v>
      </c>
      <c r="J191" s="25">
        <f t="shared" si="35"/>
        <v>16</v>
      </c>
      <c r="K191" s="26" t="str">
        <f t="shared" si="39"/>
        <v>P&amp;G DAP FY2324</v>
      </c>
      <c r="L191" s="90" t="str">
        <f t="shared" si="30"/>
        <v>Knowledge transfer</v>
      </c>
    </row>
    <row r="192" spans="1:12" x14ac:dyDescent="0.25">
      <c r="A192" s="35"/>
      <c r="B192" s="93"/>
      <c r="C192" s="14">
        <f t="shared" ca="1" si="42"/>
        <v>45221</v>
      </c>
      <c r="D192" s="12">
        <v>0.41666666666666669</v>
      </c>
      <c r="E192" s="45">
        <v>0.41666666666666669</v>
      </c>
      <c r="F192" s="30">
        <f t="shared" si="41"/>
        <v>0</v>
      </c>
      <c r="G192" s="52" t="s">
        <v>87</v>
      </c>
      <c r="H192" s="13"/>
      <c r="I192" s="13" t="s">
        <v>107</v>
      </c>
      <c r="J192" s="25">
        <f t="shared" si="35"/>
        <v>34</v>
      </c>
      <c r="K192" s="26" t="str">
        <f t="shared" si="39"/>
        <v>P&amp;G MOSS Warehousing Development</v>
      </c>
      <c r="L192" s="90" t="str">
        <f t="shared" si="30"/>
        <v>Asset development and maintenance</v>
      </c>
    </row>
    <row r="193" spans="1:12" ht="15.75" thickBot="1" x14ac:dyDescent="0.3">
      <c r="A193" s="36"/>
      <c r="B193" s="94"/>
      <c r="C193" s="19">
        <f t="shared" ca="1" si="42"/>
        <v>45221</v>
      </c>
      <c r="D193" s="17">
        <v>0.41666666666666669</v>
      </c>
      <c r="E193" s="46">
        <v>0.41666666666666669</v>
      </c>
      <c r="F193" s="31">
        <f t="shared" si="41"/>
        <v>0</v>
      </c>
      <c r="G193" s="53" t="s">
        <v>87</v>
      </c>
      <c r="H193" s="18"/>
      <c r="I193" s="18" t="s">
        <v>116</v>
      </c>
      <c r="J193" s="27">
        <f t="shared" si="35"/>
        <v>42</v>
      </c>
      <c r="K193" s="28" t="str">
        <f t="shared" si="39"/>
        <v>P&amp;G MOSS Warehousing Business Generation</v>
      </c>
      <c r="L193" s="90" t="str">
        <f t="shared" si="30"/>
        <v>Work on opportunities</v>
      </c>
    </row>
  </sheetData>
  <mergeCells count="8">
    <mergeCell ref="B185:B193"/>
    <mergeCell ref="B35:B64"/>
    <mergeCell ref="B5:B34"/>
    <mergeCell ref="B155:B169"/>
    <mergeCell ref="B170:B184"/>
    <mergeCell ref="B125:B154"/>
    <mergeCell ref="B95:B124"/>
    <mergeCell ref="B65:B94"/>
  </mergeCells>
  <conditionalFormatting sqref="F5:F1048576">
    <cfRule type="cellIs" dxfId="0" priority="1" operator="lessThan">
      <formula>0</formula>
    </cfRule>
  </conditionalFormatting>
  <dataValidations count="2">
    <dataValidation type="list" allowBlank="1" showInputMessage="1" showErrorMessage="1" sqref="I185 I188:I192" xr:uid="{42392731-F9DD-4F4D-B8DF-34888580F51A}">
      <formula1>INDIRECT(#REF!)</formula1>
    </dataValidation>
    <dataValidation type="list" allowBlank="1" showInputMessage="1" showErrorMessage="1" sqref="I186:I187 I5:I184" xr:uid="{5A6308F3-4AFE-4052-81A0-09B904658EC5}">
      <formula1>Lingaro</formula1>
    </dataValidation>
  </dataValidation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705E8B24-758D-4B08-A009-EDBB0E115C10}">
          <x14:formula1>
            <xm:f>task_reference!$A$1:$A$1</xm:f>
          </x14:formula1>
          <xm:sqref>H194:H1048576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D82C-0C6C-417D-A8EE-95193983DE2E}">
  <dimension ref="A1:T22"/>
  <sheetViews>
    <sheetView workbookViewId="0">
      <selection activeCell="S22" sqref="S22"/>
    </sheetView>
  </sheetViews>
  <sheetFormatPr defaultRowHeight="15" x14ac:dyDescent="0.25"/>
  <cols>
    <col min="1" max="1" width="44.5703125" bestFit="1" customWidth="1"/>
    <col min="2" max="2" width="16.28515625" bestFit="1" customWidth="1"/>
    <col min="3" max="6" width="12.42578125" bestFit="1" customWidth="1"/>
    <col min="7" max="8" width="10.42578125" bestFit="1" customWidth="1"/>
    <col min="9" max="9" width="12.42578125" bestFit="1" customWidth="1"/>
    <col min="10" max="10" width="10.140625" bestFit="1" customWidth="1"/>
    <col min="11" max="11" width="16.5703125" bestFit="1" customWidth="1"/>
    <col min="12" max="12" width="42.7109375" bestFit="1" customWidth="1"/>
    <col min="15" max="15" width="11" bestFit="1" customWidth="1"/>
    <col min="17" max="17" width="12" bestFit="1" customWidth="1"/>
  </cols>
  <sheetData>
    <row r="1" spans="1:11" x14ac:dyDescent="0.25">
      <c r="K1" t="s">
        <v>33</v>
      </c>
    </row>
    <row r="3" spans="1:11" x14ac:dyDescent="0.25">
      <c r="A3" s="10" t="s">
        <v>20</v>
      </c>
      <c r="B3" s="10" t="s">
        <v>17</v>
      </c>
      <c r="K3" t="s">
        <v>52</v>
      </c>
    </row>
    <row r="4" spans="1:11" x14ac:dyDescent="0.25">
      <c r="A4" s="10" t="s">
        <v>19</v>
      </c>
      <c r="B4" s="2">
        <v>45215</v>
      </c>
      <c r="C4" s="2">
        <v>45216</v>
      </c>
      <c r="D4" s="2">
        <v>45217</v>
      </c>
      <c r="E4" s="2">
        <v>45218</v>
      </c>
      <c r="F4" s="2">
        <v>45219</v>
      </c>
      <c r="G4" s="2">
        <v>45220</v>
      </c>
      <c r="H4" s="2">
        <v>45221</v>
      </c>
      <c r="I4" t="s">
        <v>18</v>
      </c>
      <c r="K4" t="s">
        <v>53</v>
      </c>
    </row>
    <row r="5" spans="1:11" x14ac:dyDescent="0.25">
      <c r="A5" s="11" t="s">
        <v>51</v>
      </c>
      <c r="B5" s="96">
        <v>0</v>
      </c>
      <c r="C5" s="96">
        <v>0</v>
      </c>
      <c r="D5" s="96">
        <v>0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K5" t="s">
        <v>54</v>
      </c>
    </row>
    <row r="6" spans="1:11" x14ac:dyDescent="0.25">
      <c r="A6" s="11" t="s">
        <v>119</v>
      </c>
      <c r="B6" s="96">
        <v>0.24999999999999911</v>
      </c>
      <c r="C6" s="96">
        <v>0.33333333333333348</v>
      </c>
      <c r="D6" s="96">
        <v>0.24999999999999911</v>
      </c>
      <c r="E6" s="96">
        <v>0.16666666666666607</v>
      </c>
      <c r="F6" s="96">
        <v>0.24999999999999911</v>
      </c>
      <c r="G6" s="96"/>
      <c r="H6" s="96"/>
      <c r="I6" s="96">
        <v>1.2499999999999969</v>
      </c>
      <c r="K6" t="s">
        <v>55</v>
      </c>
    </row>
    <row r="7" spans="1:11" x14ac:dyDescent="0.25">
      <c r="A7" s="22" t="s">
        <v>124</v>
      </c>
      <c r="B7" s="96">
        <v>0.24999999999999911</v>
      </c>
      <c r="C7" s="96">
        <v>0.33333333333333348</v>
      </c>
      <c r="D7" s="96">
        <v>0.24999999999999911</v>
      </c>
      <c r="E7" s="96">
        <v>0.16666666666666607</v>
      </c>
      <c r="F7" s="96">
        <v>0.24999999999999911</v>
      </c>
      <c r="G7" s="96"/>
      <c r="H7" s="96"/>
      <c r="I7" s="96">
        <v>1.2499999999999969</v>
      </c>
      <c r="K7" t="s">
        <v>56</v>
      </c>
    </row>
    <row r="8" spans="1:11" x14ac:dyDescent="0.25">
      <c r="A8" s="33" t="s">
        <v>130</v>
      </c>
      <c r="B8" s="96">
        <v>0.24999999999999911</v>
      </c>
      <c r="C8" s="96">
        <v>0.33333333333333348</v>
      </c>
      <c r="D8" s="96">
        <v>0.24999999999999911</v>
      </c>
      <c r="E8" s="96">
        <v>0.16666666666666607</v>
      </c>
      <c r="F8" s="96">
        <v>0.24999999999999911</v>
      </c>
      <c r="G8" s="96"/>
      <c r="H8" s="96"/>
      <c r="I8" s="96">
        <v>1.2499999999999969</v>
      </c>
    </row>
    <row r="9" spans="1:11" x14ac:dyDescent="0.25">
      <c r="A9" s="11" t="s">
        <v>109</v>
      </c>
      <c r="B9" s="96">
        <v>6.5833333333333321</v>
      </c>
      <c r="C9" s="96">
        <v>4.0833333333333348</v>
      </c>
      <c r="D9" s="96">
        <v>5.3333333333333339</v>
      </c>
      <c r="E9" s="96">
        <v>2.6666666666666692</v>
      </c>
      <c r="F9" s="96">
        <v>0.75</v>
      </c>
      <c r="G9" s="96"/>
      <c r="H9" s="96"/>
      <c r="I9" s="96">
        <v>19.416666666666668</v>
      </c>
    </row>
    <row r="10" spans="1:11" x14ac:dyDescent="0.25">
      <c r="A10" s="11" t="s">
        <v>108</v>
      </c>
      <c r="B10" s="96">
        <v>0.50000000000000089</v>
      </c>
      <c r="C10" s="96"/>
      <c r="D10" s="96">
        <v>0.24999999999999911</v>
      </c>
      <c r="E10" s="96">
        <v>1.4999999999999973</v>
      </c>
      <c r="F10" s="96">
        <v>0.33333333333333215</v>
      </c>
      <c r="G10" s="96"/>
      <c r="H10" s="96"/>
      <c r="I10" s="96">
        <v>2.5833333333333295</v>
      </c>
      <c r="K10" t="s">
        <v>57</v>
      </c>
    </row>
    <row r="11" spans="1:11" x14ac:dyDescent="0.25">
      <c r="A11" s="11" t="s">
        <v>125</v>
      </c>
      <c r="B11" s="96"/>
      <c r="C11" s="96"/>
      <c r="D11" s="96">
        <v>1.0833333333333348</v>
      </c>
      <c r="E11" s="96">
        <v>0.91666666666666607</v>
      </c>
      <c r="F11" s="96">
        <v>5.0833333333333304</v>
      </c>
      <c r="G11" s="96"/>
      <c r="H11" s="96"/>
      <c r="I11" s="96">
        <v>7.0833333333333313</v>
      </c>
    </row>
    <row r="12" spans="1:11" x14ac:dyDescent="0.25">
      <c r="A12" s="11" t="s">
        <v>69</v>
      </c>
      <c r="B12" s="96">
        <v>0.50000000000000089</v>
      </c>
      <c r="C12" s="96"/>
      <c r="D12" s="96">
        <v>0.41666666666666519</v>
      </c>
      <c r="E12" s="96"/>
      <c r="F12" s="96">
        <v>1.0000000000000018</v>
      </c>
      <c r="G12" s="96"/>
      <c r="H12" s="96"/>
      <c r="I12" s="96">
        <v>1.9166666666666679</v>
      </c>
    </row>
    <row r="13" spans="1:11" x14ac:dyDescent="0.25">
      <c r="A13" s="11" t="s">
        <v>88</v>
      </c>
      <c r="B13" s="96"/>
      <c r="C13" s="96">
        <v>1.6666666666666661</v>
      </c>
      <c r="D13" s="96"/>
      <c r="E13" s="96">
        <v>1.0833333333333348</v>
      </c>
      <c r="F13" s="96"/>
      <c r="G13" s="96">
        <v>10</v>
      </c>
      <c r="H13" s="96">
        <v>10</v>
      </c>
      <c r="I13" s="96">
        <v>22.75</v>
      </c>
      <c r="K13" t="s">
        <v>58</v>
      </c>
    </row>
    <row r="14" spans="1:11" x14ac:dyDescent="0.25">
      <c r="A14" s="11" t="s">
        <v>18</v>
      </c>
      <c r="B14" s="96">
        <v>7.833333333333333</v>
      </c>
      <c r="C14" s="96">
        <v>6.0833333333333339</v>
      </c>
      <c r="D14" s="96">
        <v>7.3333333333333321</v>
      </c>
      <c r="E14" s="96">
        <v>6.333333333333333</v>
      </c>
      <c r="F14" s="96">
        <v>7.4166666666666634</v>
      </c>
      <c r="G14" s="96">
        <v>10</v>
      </c>
      <c r="H14" s="96">
        <v>10</v>
      </c>
      <c r="I14" s="96">
        <v>54.999999999999993</v>
      </c>
      <c r="K14" t="s">
        <v>59</v>
      </c>
    </row>
    <row r="15" spans="1:11" x14ac:dyDescent="0.25">
      <c r="K15" t="s">
        <v>60</v>
      </c>
    </row>
    <row r="18" spans="12:20" x14ac:dyDescent="0.25">
      <c r="L18" s="98" t="s">
        <v>109</v>
      </c>
      <c r="M18" s="97">
        <v>19.416666666666668</v>
      </c>
      <c r="O18">
        <f>M18/SUM(M$18:M$22)</f>
        <v>0.36124031007751939</v>
      </c>
      <c r="Q18">
        <f>85*O18</f>
        <v>30.705426356589147</v>
      </c>
    </row>
    <row r="19" spans="12:20" x14ac:dyDescent="0.25">
      <c r="L19" s="98" t="s">
        <v>108</v>
      </c>
      <c r="M19" s="97">
        <v>2.5833333333333295</v>
      </c>
      <c r="O19">
        <f t="shared" ref="O19:O22" si="0">M19/SUM(M$18:M$22)</f>
        <v>4.8062015503875899E-2</v>
      </c>
      <c r="Q19">
        <f t="shared" ref="Q19:Q22" si="1">85*O19</f>
        <v>4.0852713178294513</v>
      </c>
      <c r="S19">
        <v>15</v>
      </c>
      <c r="T19" t="s">
        <v>174</v>
      </c>
    </row>
    <row r="20" spans="12:20" x14ac:dyDescent="0.25">
      <c r="L20" s="98" t="s">
        <v>125</v>
      </c>
      <c r="M20" s="97">
        <v>7.0833333333333313</v>
      </c>
      <c r="O20">
        <f t="shared" si="0"/>
        <v>0.13178294573643407</v>
      </c>
      <c r="Q20">
        <f t="shared" si="1"/>
        <v>11.201550387596896</v>
      </c>
      <c r="S20">
        <v>15</v>
      </c>
      <c r="T20" t="s">
        <v>174</v>
      </c>
    </row>
    <row r="21" spans="12:20" x14ac:dyDescent="0.25">
      <c r="L21" s="98" t="s">
        <v>69</v>
      </c>
      <c r="M21" s="97">
        <v>1.9166666666666679</v>
      </c>
      <c r="O21">
        <f t="shared" si="0"/>
        <v>3.5658914728682191E-2</v>
      </c>
      <c r="Q21">
        <f t="shared" si="1"/>
        <v>3.0310077519379863</v>
      </c>
      <c r="S21">
        <v>5</v>
      </c>
      <c r="T21" t="s">
        <v>174</v>
      </c>
    </row>
    <row r="22" spans="12:20" x14ac:dyDescent="0.25">
      <c r="L22" s="98" t="s">
        <v>88</v>
      </c>
      <c r="M22" s="97">
        <v>22.75</v>
      </c>
      <c r="O22">
        <f t="shared" si="0"/>
        <v>0.42325581395348838</v>
      </c>
      <c r="Q22">
        <f t="shared" si="1"/>
        <v>35.97674418604651</v>
      </c>
      <c r="S2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5029-0439-41E5-B781-3AEB42249470}">
  <dimension ref="C1:E43"/>
  <sheetViews>
    <sheetView tabSelected="1" workbookViewId="0">
      <selection activeCell="G20" sqref="G20"/>
    </sheetView>
  </sheetViews>
  <sheetFormatPr defaultRowHeight="15" x14ac:dyDescent="0.25"/>
  <cols>
    <col min="3" max="3" width="36.28515625" customWidth="1"/>
    <col min="4" max="4" width="49" customWidth="1"/>
    <col min="5" max="5" width="88.28515625" bestFit="1" customWidth="1"/>
    <col min="6" max="6" width="17.7109375" bestFit="1" customWidth="1"/>
    <col min="7" max="7" width="24.5703125" bestFit="1" customWidth="1"/>
  </cols>
  <sheetData>
    <row r="1" spans="3:5" ht="21" x14ac:dyDescent="0.35">
      <c r="C1" s="6" t="s">
        <v>12</v>
      </c>
    </row>
    <row r="2" spans="3:5" s="5" customFormat="1" x14ac:dyDescent="0.25">
      <c r="C2" s="5" t="s">
        <v>14</v>
      </c>
      <c r="D2" s="5" t="s">
        <v>15</v>
      </c>
      <c r="E2" s="5" t="s">
        <v>13</v>
      </c>
    </row>
    <row r="3" spans="3:5" s="5" customFormat="1" x14ac:dyDescent="0.25">
      <c r="C3" t="s">
        <v>91</v>
      </c>
      <c r="D3" t="s">
        <v>89</v>
      </c>
      <c r="E3" t="str">
        <f t="shared" ref="E3:E17" si="0">IF(NOT(ISBLANK(C3)),_xlfn.CONCAT(C3," || ",D3),"")</f>
        <v>PG Beauty Cloud Clinical (T&amp;M) || Cloud Clinical - dev</v>
      </c>
    </row>
    <row r="4" spans="3:5" x14ac:dyDescent="0.25">
      <c r="C4" t="s">
        <v>88</v>
      </c>
      <c r="D4" t="s">
        <v>68</v>
      </c>
      <c r="E4" t="str">
        <f t="shared" si="0"/>
        <v>WrH Support FY 23/24 || L3_Incident_Management</v>
      </c>
    </row>
    <row r="5" spans="3:5" x14ac:dyDescent="0.25">
      <c r="C5" t="s">
        <v>90</v>
      </c>
      <c r="D5" t="s">
        <v>92</v>
      </c>
      <c r="E5" t="str">
        <f t="shared" si="0"/>
        <v>P&amp;G DAP FY2324 || Development Activities</v>
      </c>
    </row>
    <row r="6" spans="3:5" x14ac:dyDescent="0.25">
      <c r="C6" t="s">
        <v>90</v>
      </c>
      <c r="D6" t="s">
        <v>93</v>
      </c>
      <c r="E6" t="str">
        <f t="shared" si="0"/>
        <v>P&amp;G DAP FY2324 || Meeting only</v>
      </c>
    </row>
    <row r="7" spans="3:5" x14ac:dyDescent="0.25">
      <c r="C7" t="s">
        <v>90</v>
      </c>
      <c r="D7" t="s">
        <v>94</v>
      </c>
      <c r="E7" t="str">
        <f t="shared" si="0"/>
        <v>P&amp;G DAP FY2324 || Sonar Qube</v>
      </c>
    </row>
    <row r="8" spans="3:5" x14ac:dyDescent="0.25">
      <c r="C8" t="s">
        <v>90</v>
      </c>
      <c r="D8" t="s">
        <v>95</v>
      </c>
      <c r="E8" t="str">
        <f t="shared" si="0"/>
        <v>P&amp;G DAP FY2324 || Transition to Operations</v>
      </c>
    </row>
    <row r="9" spans="3:5" x14ac:dyDescent="0.25">
      <c r="C9" t="s">
        <v>90</v>
      </c>
      <c r="D9" t="s">
        <v>96</v>
      </c>
      <c r="E9" t="str">
        <f t="shared" si="0"/>
        <v>P&amp;G DAP FY2324 || eCarriers for DAP</v>
      </c>
    </row>
    <row r="10" spans="3:5" x14ac:dyDescent="0.25">
      <c r="C10" t="s">
        <v>90</v>
      </c>
      <c r="D10" t="s">
        <v>97</v>
      </c>
      <c r="E10" t="str">
        <f t="shared" si="0"/>
        <v>P&amp;G DAP FY2324 || DAP RPA works in FY2324</v>
      </c>
    </row>
    <row r="11" spans="3:5" x14ac:dyDescent="0.25">
      <c r="C11" t="s">
        <v>90</v>
      </c>
      <c r="D11" t="s">
        <v>98</v>
      </c>
      <c r="E11" t="str">
        <f t="shared" si="0"/>
        <v>P&amp;G DAP FY2324 || SME for DAP - development</v>
      </c>
    </row>
    <row r="12" spans="3:5" x14ac:dyDescent="0.25">
      <c r="C12" t="s">
        <v>90</v>
      </c>
      <c r="D12" t="s">
        <v>99</v>
      </c>
      <c r="E12" t="str">
        <f t="shared" si="0"/>
        <v>P&amp;G DAP FY2324 || CUTSUB activities in DAP</v>
      </c>
    </row>
    <row r="13" spans="3:5" x14ac:dyDescent="0.25">
      <c r="C13" t="s">
        <v>90</v>
      </c>
      <c r="D13" t="s">
        <v>170</v>
      </c>
      <c r="E13" t="str">
        <f t="shared" ref="E13" si="1">IF(NOT(ISBLANK(C13)),_xlfn.CONCAT(C13," || ",D13),"")</f>
        <v>P&amp;G DAP FY2324 || Prime Config Drift</v>
      </c>
    </row>
    <row r="14" spans="3:5" x14ac:dyDescent="0.25">
      <c r="C14" t="s">
        <v>90</v>
      </c>
      <c r="D14" t="s">
        <v>100</v>
      </c>
      <c r="E14" t="str">
        <f t="shared" si="0"/>
        <v>P&amp;G DAP FY2324 || Planning activities</v>
      </c>
    </row>
    <row r="15" spans="3:5" x14ac:dyDescent="0.25">
      <c r="C15" t="s">
        <v>90</v>
      </c>
      <c r="D15" t="s">
        <v>101</v>
      </c>
      <c r="E15" t="str">
        <f t="shared" si="0"/>
        <v>P&amp;G DAP FY2324 || PM activities</v>
      </c>
    </row>
    <row r="16" spans="3:5" x14ac:dyDescent="0.25">
      <c r="C16" t="s">
        <v>90</v>
      </c>
      <c r="D16" t="s">
        <v>102</v>
      </c>
      <c r="E16" t="str">
        <f t="shared" si="0"/>
        <v>P&amp;G DAP FY2324 || General activities</v>
      </c>
    </row>
    <row r="17" spans="3:5" x14ac:dyDescent="0.25">
      <c r="C17" t="s">
        <v>90</v>
      </c>
      <c r="D17" t="s">
        <v>103</v>
      </c>
      <c r="E17" t="str">
        <f t="shared" si="0"/>
        <v>P&amp;G DAP FY2324 || Knowledge transfer</v>
      </c>
    </row>
    <row r="18" spans="3:5" x14ac:dyDescent="0.25">
      <c r="C18" t="s">
        <v>69</v>
      </c>
      <c r="D18" s="8" t="s">
        <v>70</v>
      </c>
      <c r="E18" t="str">
        <f t="shared" ref="E18:E43" si="2">IF(NOT(ISBLANK(C18)),_xlfn.CONCAT(C18," || ",D18),"")</f>
        <v>P&amp;G MOSS Warehousing Administrative work || 1:1 with LM</v>
      </c>
    </row>
    <row r="19" spans="3:5" x14ac:dyDescent="0.25">
      <c r="C19" t="s">
        <v>69</v>
      </c>
      <c r="D19" s="8" t="s">
        <v>71</v>
      </c>
      <c r="E19" t="str">
        <f t="shared" si="2"/>
        <v>P&amp;G MOSS Warehousing Administrative work || Company wide meetings</v>
      </c>
    </row>
    <row r="20" spans="3:5" x14ac:dyDescent="0.25">
      <c r="C20" t="s">
        <v>69</v>
      </c>
      <c r="D20" s="8" t="s">
        <v>72</v>
      </c>
      <c r="E20" t="str">
        <f t="shared" si="2"/>
        <v>P&amp;G MOSS Warehousing Administrative work || Competency meeting</v>
      </c>
    </row>
    <row r="21" spans="3:5" x14ac:dyDescent="0.25">
      <c r="C21" t="s">
        <v>69</v>
      </c>
      <c r="D21" s="8" t="s">
        <v>73</v>
      </c>
      <c r="E21" t="str">
        <f t="shared" si="2"/>
        <v>P&amp;G MOSS Warehousing Administrative work || Compliance trainings</v>
      </c>
    </row>
    <row r="22" spans="3:5" x14ac:dyDescent="0.25">
      <c r="C22" t="s">
        <v>69</v>
      </c>
      <c r="D22" s="8" t="s">
        <v>74</v>
      </c>
      <c r="E22" t="str">
        <f t="shared" si="2"/>
        <v>P&amp;G MOSS Warehousing Administrative work || Employees profile updates (CVs)</v>
      </c>
    </row>
    <row r="23" spans="3:5" x14ac:dyDescent="0.25">
      <c r="C23" t="s">
        <v>69</v>
      </c>
      <c r="D23" s="8" t="s">
        <v>75</v>
      </c>
      <c r="E23" t="str">
        <f t="shared" si="2"/>
        <v>P&amp;G MOSS Warehousing Administrative work || General team meetings</v>
      </c>
    </row>
    <row r="24" spans="3:5" x14ac:dyDescent="0.25">
      <c r="C24" t="s">
        <v>69</v>
      </c>
      <c r="D24" s="8" t="s">
        <v>76</v>
      </c>
      <c r="E24" t="str">
        <f t="shared" si="2"/>
        <v>P&amp;G MOSS Warehousing Administrative work || Onboarding (including buddy work)</v>
      </c>
    </row>
    <row r="25" spans="3:5" x14ac:dyDescent="0.25">
      <c r="C25" t="s">
        <v>69</v>
      </c>
      <c r="D25" s="8" t="s">
        <v>77</v>
      </c>
      <c r="E25" t="str">
        <f t="shared" si="2"/>
        <v>P&amp;G MOSS Warehousing Administrative work || Other administrative activities</v>
      </c>
    </row>
    <row r="26" spans="3:5" x14ac:dyDescent="0.25">
      <c r="C26" t="s">
        <v>78</v>
      </c>
      <c r="D26" s="8" t="s">
        <v>79</v>
      </c>
      <c r="E26" t="str">
        <f t="shared" si="2"/>
        <v>P&amp;G MOSS Warehousing Development || Asset development and maintenance</v>
      </c>
    </row>
    <row r="27" spans="3:5" x14ac:dyDescent="0.25">
      <c r="C27" t="s">
        <v>78</v>
      </c>
      <c r="D27" s="8" t="s">
        <v>80</v>
      </c>
      <c r="E27" t="str">
        <f t="shared" si="2"/>
        <v>P&amp;G MOSS Warehousing Development || Competency development</v>
      </c>
    </row>
    <row r="28" spans="3:5" x14ac:dyDescent="0.25">
      <c r="C28" t="s">
        <v>78</v>
      </c>
      <c r="D28" s="8" t="s">
        <v>81</v>
      </c>
      <c r="E28" t="str">
        <f t="shared" si="2"/>
        <v>P&amp;G MOSS Warehousing Development || Learning &amp; Development - Participation</v>
      </c>
    </row>
    <row r="29" spans="3:5" x14ac:dyDescent="0.25">
      <c r="C29" t="s">
        <v>78</v>
      </c>
      <c r="D29" s="8" t="s">
        <v>82</v>
      </c>
      <c r="E29" t="str">
        <f t="shared" si="2"/>
        <v>P&amp;G MOSS Warehousing Development || Learning &amp; Development - Preparation</v>
      </c>
    </row>
    <row r="30" spans="3:5" ht="15.75" customHeight="1" x14ac:dyDescent="0.25">
      <c r="C30" t="s">
        <v>78</v>
      </c>
      <c r="D30" s="8" t="s">
        <v>83</v>
      </c>
      <c r="E30" t="str">
        <f t="shared" si="2"/>
        <v>P&amp;G MOSS Warehousing Development || New technology, partnership and other research work</v>
      </c>
    </row>
    <row r="31" spans="3:5" x14ac:dyDescent="0.25">
      <c r="C31" t="s">
        <v>78</v>
      </c>
      <c r="D31" s="8" t="s">
        <v>84</v>
      </c>
      <c r="E31" t="str">
        <f t="shared" si="2"/>
        <v>P&amp;G MOSS Warehousing Development || Standards development</v>
      </c>
    </row>
    <row r="32" spans="3:5" x14ac:dyDescent="0.25">
      <c r="C32" t="s">
        <v>110</v>
      </c>
      <c r="D32" s="8" t="s">
        <v>111</v>
      </c>
      <c r="E32" t="str">
        <f t="shared" si="2"/>
        <v>P&amp;G MOSS Warehousing Business Generation || Building relations with customer</v>
      </c>
    </row>
    <row r="33" spans="3:5" x14ac:dyDescent="0.25">
      <c r="C33" t="s">
        <v>110</v>
      </c>
      <c r="D33" s="8" t="s">
        <v>112</v>
      </c>
      <c r="E33" t="str">
        <f t="shared" si="2"/>
        <v>P&amp;G MOSS Warehousing Business Generation || Marketing activities</v>
      </c>
    </row>
    <row r="34" spans="3:5" x14ac:dyDescent="0.25">
      <c r="C34" t="s">
        <v>110</v>
      </c>
      <c r="D34" s="8" t="s">
        <v>113</v>
      </c>
      <c r="E34" t="str">
        <f t="shared" si="2"/>
        <v>P&amp;G MOSS Warehousing Business Generation || Opportunities generation</v>
      </c>
    </row>
    <row r="35" spans="3:5" x14ac:dyDescent="0.25">
      <c r="C35" t="s">
        <v>110</v>
      </c>
      <c r="D35" s="8" t="s">
        <v>114</v>
      </c>
      <c r="E35" t="str">
        <f t="shared" si="2"/>
        <v>P&amp;G MOSS Warehousing Business Generation || Work on opportunities</v>
      </c>
    </row>
    <row r="36" spans="3:5" x14ac:dyDescent="0.25">
      <c r="C36" t="s">
        <v>128</v>
      </c>
      <c r="D36" s="8" t="s">
        <v>129</v>
      </c>
      <c r="E36" t="str">
        <f t="shared" si="2"/>
        <v>Autopilot Project FY2324 || Knowledge Transfer</v>
      </c>
    </row>
    <row r="37" spans="3:5" x14ac:dyDescent="0.25">
      <c r="C37" t="s">
        <v>128</v>
      </c>
      <c r="D37" s="8" t="s">
        <v>129</v>
      </c>
      <c r="E37" t="str">
        <f t="shared" si="2"/>
        <v>Autopilot Project FY2324 || Knowledge Transfer</v>
      </c>
    </row>
    <row r="38" spans="3:5" x14ac:dyDescent="0.25">
      <c r="C38" t="s">
        <v>125</v>
      </c>
      <c r="D38" s="8" t="s">
        <v>126</v>
      </c>
      <c r="E38" t="str">
        <f t="shared" si="2"/>
        <v>P&amp;G ATOM || Meeting</v>
      </c>
    </row>
    <row r="39" spans="3:5" x14ac:dyDescent="0.25">
      <c r="C39" t="s">
        <v>125</v>
      </c>
      <c r="D39" s="8" t="s">
        <v>127</v>
      </c>
      <c r="E39" t="str">
        <f t="shared" si="2"/>
        <v>P&amp;G ATOM || Development</v>
      </c>
    </row>
    <row r="40" spans="3:5" x14ac:dyDescent="0.25">
      <c r="C40" t="s">
        <v>115</v>
      </c>
      <c r="D40" t="s">
        <v>118</v>
      </c>
      <c r="E40" t="str">
        <f t="shared" si="2"/>
        <v>Unbilled || Long Break</v>
      </c>
    </row>
    <row r="41" spans="3:5" x14ac:dyDescent="0.25">
      <c r="C41" t="s">
        <v>119</v>
      </c>
      <c r="D41" s="8" t="s">
        <v>120</v>
      </c>
      <c r="E41" t="str">
        <f t="shared" si="2"/>
        <v>Redistributed || Planning</v>
      </c>
    </row>
    <row r="42" spans="3:5" x14ac:dyDescent="0.25">
      <c r="C42" t="s">
        <v>119</v>
      </c>
      <c r="D42" s="8" t="s">
        <v>121</v>
      </c>
      <c r="E42" t="str">
        <f t="shared" si="2"/>
        <v>Redistributed || Timesheets</v>
      </c>
    </row>
    <row r="43" spans="3:5" x14ac:dyDescent="0.25">
      <c r="C43" t="s">
        <v>119</v>
      </c>
      <c r="D43" s="8" t="s">
        <v>122</v>
      </c>
      <c r="E43" t="str">
        <f t="shared" si="2"/>
        <v>Redistributed || Comms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4A0635-8F78-4493-86AD-3C93585B2062}">
          <x14:formula1>
            <xm:f>config!#REF!</xm:f>
          </x14:formula1>
          <xm:sqref>C18:C31 C44:C1048576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C5A8-014C-478D-A3C1-4B7465C2CBCF}">
  <dimension ref="A1:A42"/>
  <sheetViews>
    <sheetView workbookViewId="0">
      <selection activeCell="F35" sqref="F35"/>
    </sheetView>
  </sheetViews>
  <sheetFormatPr defaultRowHeight="15" x14ac:dyDescent="0.25"/>
  <cols>
    <col min="1" max="1" width="73.28515625" bestFit="1" customWidth="1"/>
  </cols>
  <sheetData>
    <row r="1" spans="1:1" s="4" customFormat="1" ht="18.75" x14ac:dyDescent="0.3">
      <c r="A1" s="4" t="s">
        <v>8</v>
      </c>
    </row>
    <row r="2" spans="1:1" x14ac:dyDescent="0.25">
      <c r="A2" t="str">
        <f>lingaro_tasks!E3</f>
        <v>PG Beauty Cloud Clinical (T&amp;M) || Cloud Clinical - dev</v>
      </c>
    </row>
    <row r="3" spans="1:1" x14ac:dyDescent="0.25">
      <c r="A3" t="str">
        <f>lingaro_tasks!E4</f>
        <v>WrH Support FY 23/24 || L3_Incident_Management</v>
      </c>
    </row>
    <row r="4" spans="1:1" x14ac:dyDescent="0.25">
      <c r="A4" t="str">
        <f>lingaro_tasks!E5</f>
        <v>P&amp;G DAP FY2324 || Development Activities</v>
      </c>
    </row>
    <row r="5" spans="1:1" x14ac:dyDescent="0.25">
      <c r="A5" t="str">
        <f>lingaro_tasks!E6</f>
        <v>P&amp;G DAP FY2324 || Meeting only</v>
      </c>
    </row>
    <row r="6" spans="1:1" x14ac:dyDescent="0.25">
      <c r="A6" t="str">
        <f>lingaro_tasks!E7</f>
        <v>P&amp;G DAP FY2324 || Sonar Qube</v>
      </c>
    </row>
    <row r="7" spans="1:1" x14ac:dyDescent="0.25">
      <c r="A7" t="str">
        <f>lingaro_tasks!E8</f>
        <v>P&amp;G DAP FY2324 || Transition to Operations</v>
      </c>
    </row>
    <row r="8" spans="1:1" x14ac:dyDescent="0.25">
      <c r="A8" t="str">
        <f>lingaro_tasks!E9</f>
        <v>P&amp;G DAP FY2324 || eCarriers for DAP</v>
      </c>
    </row>
    <row r="9" spans="1:1" x14ac:dyDescent="0.25">
      <c r="A9" t="str">
        <f>lingaro_tasks!E10</f>
        <v>P&amp;G DAP FY2324 || DAP RPA works in FY2324</v>
      </c>
    </row>
    <row r="10" spans="1:1" x14ac:dyDescent="0.25">
      <c r="A10" t="str">
        <f>lingaro_tasks!E11</f>
        <v>P&amp;G DAP FY2324 || SME for DAP - development</v>
      </c>
    </row>
    <row r="11" spans="1:1" x14ac:dyDescent="0.25">
      <c r="A11" t="str">
        <f>lingaro_tasks!E12</f>
        <v>P&amp;G DAP FY2324 || CUTSUB activities in DAP</v>
      </c>
    </row>
    <row r="12" spans="1:1" x14ac:dyDescent="0.25">
      <c r="A12" t="str">
        <f>lingaro_tasks!E13</f>
        <v>P&amp;G DAP FY2324 || Prime Config Drift</v>
      </c>
    </row>
    <row r="13" spans="1:1" x14ac:dyDescent="0.25">
      <c r="A13" t="str">
        <f>lingaro_tasks!E14</f>
        <v>P&amp;G DAP FY2324 || Planning activities</v>
      </c>
    </row>
    <row r="14" spans="1:1" x14ac:dyDescent="0.25">
      <c r="A14" t="str">
        <f>lingaro_tasks!E15</f>
        <v>P&amp;G DAP FY2324 || PM activities</v>
      </c>
    </row>
    <row r="15" spans="1:1" x14ac:dyDescent="0.25">
      <c r="A15" t="str">
        <f>lingaro_tasks!E16</f>
        <v>P&amp;G DAP FY2324 || General activities</v>
      </c>
    </row>
    <row r="16" spans="1:1" x14ac:dyDescent="0.25">
      <c r="A16" t="str">
        <f>lingaro_tasks!E17</f>
        <v>P&amp;G DAP FY2324 || Knowledge transfer</v>
      </c>
    </row>
    <row r="17" spans="1:1" x14ac:dyDescent="0.25">
      <c r="A17" t="str">
        <f>lingaro_tasks!E18</f>
        <v>P&amp;G MOSS Warehousing Administrative work || 1:1 with LM</v>
      </c>
    </row>
    <row r="18" spans="1:1" x14ac:dyDescent="0.25">
      <c r="A18" t="str">
        <f>lingaro_tasks!E19</f>
        <v>P&amp;G MOSS Warehousing Administrative work || Company wide meetings</v>
      </c>
    </row>
    <row r="19" spans="1:1" x14ac:dyDescent="0.25">
      <c r="A19" t="str">
        <f>lingaro_tasks!E20</f>
        <v>P&amp;G MOSS Warehousing Administrative work || Competency meeting</v>
      </c>
    </row>
    <row r="20" spans="1:1" x14ac:dyDescent="0.25">
      <c r="A20" t="str">
        <f>lingaro_tasks!E21</f>
        <v>P&amp;G MOSS Warehousing Administrative work || Compliance trainings</v>
      </c>
    </row>
    <row r="21" spans="1:1" x14ac:dyDescent="0.25">
      <c r="A21" t="str">
        <f>lingaro_tasks!E22</f>
        <v>P&amp;G MOSS Warehousing Administrative work || Employees profile updates (CVs)</v>
      </c>
    </row>
    <row r="22" spans="1:1" x14ac:dyDescent="0.25">
      <c r="A22" t="str">
        <f>lingaro_tasks!E23</f>
        <v>P&amp;G MOSS Warehousing Administrative work || General team meetings</v>
      </c>
    </row>
    <row r="23" spans="1:1" x14ac:dyDescent="0.25">
      <c r="A23" t="str">
        <f>lingaro_tasks!E24</f>
        <v>P&amp;G MOSS Warehousing Administrative work || Onboarding (including buddy work)</v>
      </c>
    </row>
    <row r="24" spans="1:1" x14ac:dyDescent="0.25">
      <c r="A24" t="str">
        <f>lingaro_tasks!E25</f>
        <v>P&amp;G MOSS Warehousing Administrative work || Other administrative activities</v>
      </c>
    </row>
    <row r="25" spans="1:1" x14ac:dyDescent="0.25">
      <c r="A25" t="str">
        <f>lingaro_tasks!E26</f>
        <v>P&amp;G MOSS Warehousing Development || Asset development and maintenance</v>
      </c>
    </row>
    <row r="26" spans="1:1" x14ac:dyDescent="0.25">
      <c r="A26" t="str">
        <f>lingaro_tasks!E27</f>
        <v>P&amp;G MOSS Warehousing Development || Competency development</v>
      </c>
    </row>
    <row r="27" spans="1:1" x14ac:dyDescent="0.25">
      <c r="A27" t="str">
        <f>lingaro_tasks!E28</f>
        <v>P&amp;G MOSS Warehousing Development || Learning &amp; Development - Participation</v>
      </c>
    </row>
    <row r="28" spans="1:1" x14ac:dyDescent="0.25">
      <c r="A28" t="str">
        <f>lingaro_tasks!E29</f>
        <v>P&amp;G MOSS Warehousing Development || Learning &amp; Development - Preparation</v>
      </c>
    </row>
    <row r="29" spans="1:1" x14ac:dyDescent="0.25">
      <c r="A29" t="str">
        <f>lingaro_tasks!E30</f>
        <v>P&amp;G MOSS Warehousing Development || New technology, partnership and other research work</v>
      </c>
    </row>
    <row r="30" spans="1:1" x14ac:dyDescent="0.25">
      <c r="A30" t="str">
        <f>lingaro_tasks!E31</f>
        <v>P&amp;G MOSS Warehousing Development || Standards development</v>
      </c>
    </row>
    <row r="31" spans="1:1" x14ac:dyDescent="0.25">
      <c r="A31" t="str">
        <f>lingaro_tasks!E32</f>
        <v>P&amp;G MOSS Warehousing Business Generation || Building relations with customer</v>
      </c>
    </row>
    <row r="32" spans="1:1" x14ac:dyDescent="0.25">
      <c r="A32" t="str">
        <f>lingaro_tasks!E33</f>
        <v>P&amp;G MOSS Warehousing Business Generation || Marketing activities</v>
      </c>
    </row>
    <row r="33" spans="1:1" x14ac:dyDescent="0.25">
      <c r="A33" t="str">
        <f>lingaro_tasks!E34</f>
        <v>P&amp;G MOSS Warehousing Business Generation || Opportunities generation</v>
      </c>
    </row>
    <row r="34" spans="1:1" x14ac:dyDescent="0.25">
      <c r="A34" t="str">
        <f>lingaro_tasks!E35</f>
        <v>P&amp;G MOSS Warehousing Business Generation || Work on opportunities</v>
      </c>
    </row>
    <row r="35" spans="1:1" x14ac:dyDescent="0.25">
      <c r="A35" t="str">
        <f>lingaro_tasks!E36</f>
        <v>Autopilot Project FY2324 || Knowledge Transfer</v>
      </c>
    </row>
    <row r="36" spans="1:1" x14ac:dyDescent="0.25">
      <c r="A36" t="str">
        <f>lingaro_tasks!E37</f>
        <v>Autopilot Project FY2324 || Knowledge Transfer</v>
      </c>
    </row>
    <row r="37" spans="1:1" x14ac:dyDescent="0.25">
      <c r="A37" t="str">
        <f>lingaro_tasks!E38</f>
        <v>P&amp;G ATOM || Meeting</v>
      </c>
    </row>
    <row r="38" spans="1:1" x14ac:dyDescent="0.25">
      <c r="A38" t="str">
        <f>lingaro_tasks!E39</f>
        <v>P&amp;G ATOM || Development</v>
      </c>
    </row>
    <row r="39" spans="1:1" x14ac:dyDescent="0.25">
      <c r="A39" t="str">
        <f>lingaro_tasks!E40</f>
        <v>Unbilled || Long Break</v>
      </c>
    </row>
    <row r="40" spans="1:1" x14ac:dyDescent="0.25">
      <c r="A40" t="str">
        <f>lingaro_tasks!E41</f>
        <v>Redistributed || Planning</v>
      </c>
    </row>
    <row r="41" spans="1:1" x14ac:dyDescent="0.25">
      <c r="A41" t="str">
        <f>lingaro_tasks!E42</f>
        <v>Redistributed || Timesheets</v>
      </c>
    </row>
    <row r="42" spans="1:1" x14ac:dyDescent="0.25">
      <c r="A42" t="str">
        <f>lingaro_tasks!E43</f>
        <v>Redistributed || Comms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E3C0-5DB1-4A3C-8123-CE5C9299DF77}">
  <dimension ref="A1:F5"/>
  <sheetViews>
    <sheetView workbookViewId="0">
      <selection activeCell="B47" sqref="B47"/>
    </sheetView>
  </sheetViews>
  <sheetFormatPr defaultRowHeight="15" x14ac:dyDescent="0.25"/>
  <cols>
    <col min="1" max="1" width="24.7109375" bestFit="1" customWidth="1"/>
    <col min="2" max="2" width="68" customWidth="1"/>
  </cols>
  <sheetData>
    <row r="1" spans="1:6" ht="18.75" x14ac:dyDescent="0.3">
      <c r="A1" s="4" t="s">
        <v>3</v>
      </c>
      <c r="F1" s="4" t="s">
        <v>7</v>
      </c>
    </row>
    <row r="2" spans="1:6" ht="60" x14ac:dyDescent="0.25">
      <c r="A2" s="9" t="s">
        <v>0</v>
      </c>
      <c r="B2" s="8" t="str" cm="1">
        <f t="array" aca="1" ref="B2" ca="1">CELL("filename")</f>
        <v>https://lingaro-my.sharepoint.com/personal/christopher_barton_lingarogroup_com/Documents/Desktop/timesheets/2023/[timesheet_w42_20231016.xlsx]SULU Lingaro output</v>
      </c>
    </row>
    <row r="3" spans="1:6" ht="15" customHeight="1" x14ac:dyDescent="0.25">
      <c r="A3" s="9" t="s">
        <v>16</v>
      </c>
      <c r="B3">
        <f ca="1">FIND("xlsx",B2,1)</f>
        <v>138</v>
      </c>
    </row>
    <row r="4" spans="1:6" x14ac:dyDescent="0.25">
      <c r="A4" s="9" t="s">
        <v>2</v>
      </c>
      <c r="B4" s="9" t="str">
        <f ca="1">MID(B2,B3-9,8)</f>
        <v>20231016</v>
      </c>
    </row>
    <row r="5" spans="1:6" x14ac:dyDescent="0.25">
      <c r="A5" s="9" t="s">
        <v>1</v>
      </c>
      <c r="B5" s="2">
        <f ca="1">DATE(LEFT(B4,4),MID(B4,5,2),RIGHT(B4,2))</f>
        <v>45215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fixes</vt:lpstr>
      <vt:lpstr>procedures</vt:lpstr>
      <vt:lpstr>timesheet</vt:lpstr>
      <vt:lpstr>SULU Lingaro output</vt:lpstr>
      <vt:lpstr>lingaro_tasks</vt:lpstr>
      <vt:lpstr>task_reference</vt:lpstr>
      <vt:lpstr>config</vt:lpstr>
      <vt:lpstr>Lingaro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Barton</dc:creator>
  <cp:lastModifiedBy>Christopher James Barton</cp:lastModifiedBy>
  <dcterms:created xsi:type="dcterms:W3CDTF">2021-06-21T07:08:49Z</dcterms:created>
  <dcterms:modified xsi:type="dcterms:W3CDTF">2023-10-29T18:50:42Z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3e7edb-358d-4e6d-a592-9f83dfb2a17f_Enabled">
    <vt:lpwstr>true</vt:lpwstr>
  </property>
  <property fmtid="{D5CDD505-2E9C-101B-9397-08002B2CF9AE}" pid="3" name="MSIP_Label_ea3e7edb-358d-4e6d-a592-9f83dfb2a17f_SetDate">
    <vt:lpwstr>2021-06-28T07:19:12Z</vt:lpwstr>
  </property>
  <property fmtid="{D5CDD505-2E9C-101B-9397-08002B2CF9AE}" pid="4" name="MSIP_Label_ea3e7edb-358d-4e6d-a592-9f83dfb2a17f_Method">
    <vt:lpwstr>Privileged</vt:lpwstr>
  </property>
  <property fmtid="{D5CDD505-2E9C-101B-9397-08002B2CF9AE}" pid="5" name="MSIP_Label_ea3e7edb-358d-4e6d-a592-9f83dfb2a17f_Name">
    <vt:lpwstr>General-Internal</vt:lpwstr>
  </property>
  <property fmtid="{D5CDD505-2E9C-101B-9397-08002B2CF9AE}" pid="6" name="MSIP_Label_ea3e7edb-358d-4e6d-a592-9f83dfb2a17f_SiteId">
    <vt:lpwstr>2ee548e1-6be8-4729-b86e-f482e29d2c9f</vt:lpwstr>
  </property>
  <property fmtid="{D5CDD505-2E9C-101B-9397-08002B2CF9AE}" pid="7" name="MSIP_Label_ea3e7edb-358d-4e6d-a592-9f83dfb2a17f_ActionId">
    <vt:lpwstr>5374bef1-791d-41f3-9a83-9cb29c99705e</vt:lpwstr>
  </property>
  <property fmtid="{D5CDD505-2E9C-101B-9397-08002B2CF9AE}" pid="8" name="MSIP_Label_ea3e7edb-358d-4e6d-a592-9f83dfb2a17f_ContentBits">
    <vt:lpwstr>2</vt:lpwstr>
  </property>
</Properties>
</file>