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8416056b67d618/Desktop/"/>
    </mc:Choice>
  </mc:AlternateContent>
  <xr:revisionPtr revIDLastSave="0" documentId="8_{F46F49B3-8BF9-477A-9212-1A34AC8C4BD1}" xr6:coauthVersionLast="47" xr6:coauthVersionMax="47" xr10:uidLastSave="{00000000-0000-0000-0000-000000000000}"/>
  <bookViews>
    <workbookView xWindow="1896" yWindow="1068" windowWidth="18396" windowHeight="11292" xr2:uid="{53D62119-658E-4DF4-AFC5-83B65EDF3D49}"/>
  </bookViews>
  <sheets>
    <sheet name="Water Storage Calculat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J71" i="1"/>
  <c r="D79" i="1"/>
  <c r="D80" i="1"/>
  <c r="H77" i="1"/>
  <c r="H76" i="1"/>
  <c r="H63" i="1"/>
  <c r="D77" i="1"/>
  <c r="D76" i="1"/>
  <c r="D75" i="1"/>
  <c r="E75" i="1" s="1"/>
  <c r="D74" i="1"/>
  <c r="E74" i="1" s="1"/>
  <c r="D73" i="1"/>
  <c r="E73" i="1" s="1"/>
  <c r="D72" i="1"/>
  <c r="E72" i="1" s="1"/>
  <c r="D71" i="1"/>
  <c r="E71" i="1" s="1"/>
  <c r="G66" i="1"/>
  <c r="F66" i="1"/>
  <c r="D66" i="1"/>
  <c r="E66" i="1"/>
  <c r="H65" i="1"/>
  <c r="H64" i="1"/>
  <c r="G67" i="1"/>
  <c r="E67" i="1"/>
  <c r="F67" i="1" l="1"/>
  <c r="D68" i="1" s="1"/>
  <c r="G76" i="1"/>
  <c r="J76" i="1" s="1"/>
  <c r="E76" i="1"/>
  <c r="G77" i="1"/>
  <c r="J77" i="1" s="1"/>
  <c r="E77" i="1"/>
  <c r="D81" i="1"/>
  <c r="G83" i="1" s="1"/>
  <c r="H83" i="1" s="1"/>
  <c r="G18" i="1"/>
  <c r="D69" i="1"/>
  <c r="I18" i="1" s="1"/>
  <c r="H84" i="1" l="1"/>
  <c r="J78" i="1"/>
  <c r="J72" i="1" s="1"/>
  <c r="M71" i="1" s="1"/>
  <c r="E78" i="1"/>
  <c r="G80" i="1" s="1"/>
  <c r="G48" i="1"/>
  <c r="D82" i="1"/>
  <c r="I48" i="1" s="1"/>
  <c r="N71" i="1" l="1"/>
  <c r="H56" i="1" s="1"/>
  <c r="M72" i="1"/>
  <c r="E70" i="1"/>
  <c r="F70" i="1"/>
  <c r="G70" i="1"/>
  <c r="J73" i="1"/>
  <c r="I44" i="1" s="1"/>
  <c r="G44" i="1"/>
  <c r="G42" i="1"/>
  <c r="E79" i="1"/>
  <c r="I42" i="1" s="1"/>
  <c r="N72" i="1" l="1"/>
  <c r="H70" i="1"/>
  <c r="G46" i="1" s="1"/>
  <c r="H80" i="1"/>
  <c r="H81" i="1" l="1"/>
  <c r="D56" i="1"/>
</calcChain>
</file>

<file path=xl/sharedStrings.xml><?xml version="1.0" encoding="utf-8"?>
<sst xmlns="http://schemas.openxmlformats.org/spreadsheetml/2006/main" count="65" uniqueCount="56">
  <si>
    <t xml:space="preserve"> </t>
  </si>
  <si>
    <t>Water Storage Calculator</t>
  </si>
  <si>
    <t>This calculator uses assumptions detailed online. For more information visit:</t>
  </si>
  <si>
    <t>https://www.trueprepper.com/water-storage-calculator/</t>
  </si>
  <si>
    <t>Targets</t>
  </si>
  <si>
    <t>Use Type</t>
  </si>
  <si>
    <t>People</t>
  </si>
  <si>
    <t>Drinking</t>
  </si>
  <si>
    <t>✔</t>
  </si>
  <si>
    <t>Days</t>
  </si>
  <si>
    <t>Cooking</t>
  </si>
  <si>
    <t>Months</t>
  </si>
  <si>
    <t>Washing</t>
  </si>
  <si>
    <t>Years</t>
  </si>
  <si>
    <t>Total Needed:</t>
  </si>
  <si>
    <t>On-Hand</t>
  </si>
  <si>
    <t>Rain Estimation</t>
  </si>
  <si>
    <t>1 Gallon</t>
  </si>
  <si>
    <t>Annual Days</t>
  </si>
  <si>
    <t>2.5 Gallon</t>
  </si>
  <si>
    <t>Annual Inches</t>
  </si>
  <si>
    <t>5 Gallon</t>
  </si>
  <si>
    <t>Roof SqFt</t>
  </si>
  <si>
    <t>WaterBrick</t>
  </si>
  <si>
    <t>WaterBOB</t>
  </si>
  <si>
    <t>55 Gallon</t>
  </si>
  <si>
    <t>Rain Replenished</t>
  </si>
  <si>
    <t>Other (Gal)</t>
  </si>
  <si>
    <t>❌</t>
  </si>
  <si>
    <t>Treatment</t>
  </si>
  <si>
    <t>Lifestraw Family</t>
  </si>
  <si>
    <t>Bleach (Gal)</t>
  </si>
  <si>
    <t>Total Reserves:</t>
  </si>
  <si>
    <t>Rain Refills:</t>
  </si>
  <si>
    <t xml:space="preserve">   During Target:</t>
  </si>
  <si>
    <t>Treatment Cap:</t>
  </si>
  <si>
    <t>catch storage</t>
  </si>
  <si>
    <t>(no boil)</t>
  </si>
  <si>
    <t>Value</t>
  </si>
  <si>
    <t>D</t>
  </si>
  <si>
    <t>M</t>
  </si>
  <si>
    <t>Y</t>
  </si>
  <si>
    <t>Input</t>
  </si>
  <si>
    <t>Result</t>
  </si>
  <si>
    <t>Liter</t>
  </si>
  <si>
    <t>Rain</t>
  </si>
  <si>
    <t>1G</t>
  </si>
  <si>
    <t>2.5G</t>
  </si>
  <si>
    <t>5G</t>
  </si>
  <si>
    <t>WB</t>
  </si>
  <si>
    <t>BOB</t>
  </si>
  <si>
    <t>Cap</t>
  </si>
  <si>
    <t>55G</t>
  </si>
  <si>
    <t>Other</t>
  </si>
  <si>
    <t>Lifestraw</t>
  </si>
  <si>
    <t>Bleach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</si>
</sst>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1" applyFill="1" applyBorder="1" applyAlignment="1"/>
    <xf numFmtId="0" fontId="1" fillId="3" borderId="0" xfId="1" applyFill="1" applyBorder="1" applyAlignment="1"/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5" fillId="2" borderId="0" xfId="0" applyFont="1" applyFill="1" applyAlignment="1">
      <alignment horizontal="right"/>
    </xf>
    <xf numFmtId="0" fontId="9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9" fillId="0" borderId="0" xfId="0" applyFont="1"/>
    <xf numFmtId="14" fontId="9" fillId="0" borderId="0" xfId="0" applyNumberFormat="1" applyFont="1"/>
    <xf numFmtId="9" fontId="0" fillId="0" borderId="0" xfId="0" applyNumberFormat="1"/>
    <xf numFmtId="0" fontId="9" fillId="2" borderId="3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2" fillId="2" borderId="0" xfId="0" applyFont="1" applyFill="1"/>
    <xf numFmtId="165" fontId="0" fillId="0" borderId="0" xfId="0" applyNumberFormat="1"/>
    <xf numFmtId="0" fontId="8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0" xfId="1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" fontId="0" fillId="0" borderId="0" xfId="0" applyNumberForma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E-431E-97CC-5B383A52E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E-431E-97CC-5B383A52E06B}"/>
              </c:ext>
            </c:extLst>
          </c:dPt>
          <c:val>
            <c:numRef>
              <c:f>'Water Storage Calculator'!$H$80:$H$81</c:f>
              <c:numCache>
                <c:formatCode>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F9-4DAD-9788-5217AE53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'Water Storage Calculator'!$N$71:$N$72</c:f>
              <c:numCache>
                <c:formatCode>0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7-4E8E-AEC8-7E32FA50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'Water Storage Calculator'!$H$83:$H$84</c:f>
              <c:numCache>
                <c:formatCode>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1-4D22-BBC4-DACEB62A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48</xdr:row>
      <xdr:rowOff>152400</xdr:rowOff>
    </xdr:from>
    <xdr:to>
      <xdr:col>6</xdr:col>
      <xdr:colOff>19050</xdr:colOff>
      <xdr:row>54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38C20-25D1-7DE4-06AB-D8BD12698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48</xdr:row>
      <xdr:rowOff>152400</xdr:rowOff>
    </xdr:from>
    <xdr:to>
      <xdr:col>9</xdr:col>
      <xdr:colOff>295275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F7FDF-4E1D-4066-A332-6DB0A3012818}"/>
            </a:ext>
            <a:ext uri="{147F2762-F138-4A5C-976F-8EAC2B608ADB}">
              <a16:predDERef xmlns:a16="http://schemas.microsoft.com/office/drawing/2014/main" pred="{40538C20-25D1-7DE4-06AB-D8BD12698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48</xdr:row>
      <xdr:rowOff>152400</xdr:rowOff>
    </xdr:from>
    <xdr:to>
      <xdr:col>13</xdr:col>
      <xdr:colOff>276225</xdr:colOff>
      <xdr:row>54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0C52F-2843-42EB-8FE8-8ED35C904758}"/>
            </a:ext>
            <a:ext uri="{147F2762-F138-4A5C-976F-8EAC2B608ADB}">
              <a16:predDERef xmlns:a16="http://schemas.microsoft.com/office/drawing/2014/main" pred="{0BAF7FDF-4E1D-4066-A332-6DB0A301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rueprepper.com/water-storage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64BE-AAD9-43FF-A3C1-3852E01FAC52}">
  <dimension ref="A1:AE84"/>
  <sheetViews>
    <sheetView tabSelected="1" topLeftCell="A24" workbookViewId="0">
      <selection activeCell="L58" sqref="L58"/>
    </sheetView>
  </sheetViews>
  <sheetFormatPr defaultRowHeight="15"/>
  <cols>
    <col min="1" max="1" width="1.5703125" style="1" customWidth="1"/>
    <col min="2" max="2" width="1.5703125" customWidth="1"/>
    <col min="3" max="3" width="8.85546875" customWidth="1"/>
    <col min="4" max="4" width="9.140625" customWidth="1"/>
    <col min="5" max="5" width="7.5703125" customWidth="1"/>
    <col min="6" max="6" width="2" customWidth="1"/>
    <col min="7" max="7" width="7" customWidth="1"/>
    <col min="8" max="8" width="8.28515625" customWidth="1"/>
    <col min="9" max="9" width="3.140625" customWidth="1"/>
    <col min="10" max="10" width="12.7109375" customWidth="1"/>
    <col min="11" max="11" width="2.140625" customWidth="1"/>
    <col min="12" max="12" width="3.85546875" customWidth="1"/>
    <col min="13" max="13" width="4.28515625" customWidth="1"/>
    <col min="14" max="14" width="5.28515625" bestFit="1" customWidth="1"/>
    <col min="15" max="15" width="2.7109375" customWidth="1"/>
    <col min="16" max="16" width="1.85546875" customWidth="1"/>
    <col min="17" max="17" width="1.85546875" style="1" customWidth="1"/>
    <col min="19" max="19" width="14.7109375" customWidth="1"/>
  </cols>
  <sheetData>
    <row r="1" spans="2:3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AE1" t="s">
        <v>0</v>
      </c>
    </row>
    <row r="2" spans="2:31" ht="9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31" ht="30">
      <c r="B3" s="2"/>
      <c r="C3" s="1"/>
      <c r="D3" s="3" t="s">
        <v>1</v>
      </c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2"/>
    </row>
    <row r="4" spans="2:31">
      <c r="B4" s="2"/>
      <c r="C4" s="1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2"/>
    </row>
    <row r="5" spans="2:31">
      <c r="B5" s="2"/>
      <c r="C5" s="1"/>
      <c r="D5" s="5" t="s">
        <v>2</v>
      </c>
      <c r="E5" s="5"/>
      <c r="F5" s="5"/>
      <c r="G5" s="4"/>
      <c r="H5" s="4"/>
      <c r="I5" s="4"/>
      <c r="J5" s="4"/>
      <c r="K5" s="4"/>
      <c r="L5" s="4"/>
      <c r="M5" s="1"/>
      <c r="N5" s="1"/>
      <c r="O5" s="1"/>
      <c r="P5" s="2"/>
    </row>
    <row r="6" spans="2:31">
      <c r="B6" s="2"/>
      <c r="C6" s="1"/>
      <c r="D6" s="36" t="s">
        <v>3</v>
      </c>
      <c r="E6" s="36"/>
      <c r="F6" s="36"/>
      <c r="G6" s="36"/>
      <c r="H6" s="36"/>
      <c r="I6" s="36"/>
      <c r="J6" s="36"/>
      <c r="K6" s="36"/>
      <c r="L6" s="36"/>
      <c r="M6" s="36"/>
      <c r="N6" s="6"/>
      <c r="O6" s="6"/>
      <c r="P6" s="7"/>
      <c r="Q6" s="6"/>
    </row>
    <row r="7" spans="2:31" ht="2.25" customHeight="1">
      <c r="B7" s="2"/>
      <c r="C7" s="1"/>
      <c r="D7" s="4"/>
      <c r="E7" s="4"/>
      <c r="F7" s="4"/>
      <c r="G7" s="4"/>
      <c r="H7" s="4"/>
      <c r="I7" s="4"/>
      <c r="J7" s="4"/>
      <c r="K7" s="4"/>
      <c r="L7" s="4"/>
      <c r="M7" s="8"/>
      <c r="N7" s="8"/>
      <c r="O7" s="8"/>
      <c r="P7" s="9"/>
      <c r="Q7" s="8"/>
    </row>
    <row r="8" spans="2:31" ht="16.5" customHeight="1">
      <c r="B8" s="2"/>
      <c r="C8" s="1"/>
      <c r="D8" s="4"/>
      <c r="E8" s="4"/>
      <c r="F8" s="4"/>
      <c r="G8" s="33" t="s">
        <v>4</v>
      </c>
      <c r="H8" s="33"/>
      <c r="I8" s="4"/>
      <c r="J8" s="37" t="s">
        <v>5</v>
      </c>
      <c r="K8" s="37"/>
      <c r="L8" s="37"/>
      <c r="M8" s="8"/>
      <c r="N8" s="8"/>
      <c r="O8" s="8"/>
      <c r="P8" s="9"/>
      <c r="Q8" s="8"/>
    </row>
    <row r="9" spans="2:31" ht="2.25" customHeight="1">
      <c r="B9" s="2"/>
      <c r="C9" s="1"/>
      <c r="D9" s="4"/>
      <c r="E9" s="4"/>
      <c r="F9" s="4"/>
      <c r="G9" s="10"/>
      <c r="H9" s="10"/>
      <c r="I9" s="10"/>
      <c r="J9" s="10"/>
      <c r="K9" s="10"/>
      <c r="L9" s="10"/>
      <c r="M9" s="11"/>
      <c r="N9" s="1"/>
      <c r="O9" s="1"/>
      <c r="P9" s="2"/>
    </row>
    <row r="10" spans="2:31" ht="15.75">
      <c r="B10" s="2"/>
      <c r="C10" s="1"/>
      <c r="D10" s="12" t="s">
        <v>6</v>
      </c>
      <c r="E10" s="12"/>
      <c r="F10" s="12"/>
      <c r="G10" s="34">
        <v>4</v>
      </c>
      <c r="H10" s="35"/>
      <c r="I10" s="13"/>
      <c r="J10" s="26" t="s">
        <v>7</v>
      </c>
      <c r="K10" s="13"/>
      <c r="L10" s="25" t="s">
        <v>8</v>
      </c>
      <c r="M10" s="1"/>
      <c r="N10" s="1"/>
      <c r="O10" s="1"/>
      <c r="P10" s="2"/>
    </row>
    <row r="11" spans="2:31" ht="2.25" customHeight="1">
      <c r="B11" s="2"/>
      <c r="C11" s="1"/>
      <c r="D11" s="1"/>
      <c r="E11" s="1"/>
      <c r="F11" s="1"/>
      <c r="G11" s="14"/>
      <c r="H11" s="1"/>
      <c r="I11" s="1"/>
      <c r="J11" s="27"/>
      <c r="K11" s="1"/>
      <c r="L11" s="1"/>
      <c r="M11" s="1"/>
      <c r="N11" s="1"/>
      <c r="O11" s="1"/>
      <c r="P11" s="2"/>
    </row>
    <row r="12" spans="2:31" ht="15.75">
      <c r="B12" s="2"/>
      <c r="C12" s="1"/>
      <c r="D12" s="12" t="s">
        <v>9</v>
      </c>
      <c r="E12" s="12"/>
      <c r="F12" s="12"/>
      <c r="G12" s="34">
        <v>0</v>
      </c>
      <c r="H12" s="35"/>
      <c r="I12" s="1"/>
      <c r="J12" s="26" t="s">
        <v>10</v>
      </c>
      <c r="K12" s="1"/>
      <c r="L12" s="25" t="s">
        <v>8</v>
      </c>
      <c r="M12" s="1"/>
      <c r="N12" s="1"/>
      <c r="O12" s="1"/>
      <c r="P12" s="2"/>
    </row>
    <row r="13" spans="2:31" ht="2.25" customHeight="1">
      <c r="B13" s="2"/>
      <c r="C13" s="1"/>
      <c r="D13" s="12"/>
      <c r="E13" s="12"/>
      <c r="F13" s="12"/>
      <c r="G13" s="13"/>
      <c r="H13" s="13"/>
      <c r="I13" s="1"/>
      <c r="J13" s="27"/>
      <c r="K13" s="1"/>
      <c r="L13" s="1"/>
      <c r="M13" s="1"/>
      <c r="N13" s="1"/>
      <c r="O13" s="1"/>
      <c r="P13" s="2"/>
    </row>
    <row r="14" spans="2:31" ht="15.75">
      <c r="B14" s="2"/>
      <c r="C14" s="1"/>
      <c r="D14" s="12" t="s">
        <v>11</v>
      </c>
      <c r="E14" s="12"/>
      <c r="F14" s="12"/>
      <c r="G14" s="34">
        <v>1</v>
      </c>
      <c r="H14" s="35"/>
      <c r="I14" s="1"/>
      <c r="J14" s="28" t="s">
        <v>12</v>
      </c>
      <c r="K14" s="1"/>
      <c r="L14" s="25" t="s">
        <v>8</v>
      </c>
      <c r="M14" s="1"/>
      <c r="N14" s="1"/>
      <c r="O14" s="1"/>
      <c r="P14" s="2"/>
    </row>
    <row r="15" spans="2:31" ht="2.25" customHeight="1">
      <c r="B15" s="2"/>
      <c r="C15" s="1"/>
      <c r="D15" s="12"/>
      <c r="E15" s="12"/>
      <c r="F15" s="12"/>
      <c r="G15" s="13"/>
      <c r="H15" s="13"/>
      <c r="I15" s="1"/>
      <c r="J15" s="27"/>
      <c r="K15" s="1"/>
      <c r="L15" s="1"/>
      <c r="M15" s="1"/>
      <c r="N15" s="1"/>
      <c r="O15" s="1"/>
      <c r="P15" s="2"/>
    </row>
    <row r="16" spans="2:31" ht="15.75">
      <c r="B16" s="2"/>
      <c r="C16" s="1"/>
      <c r="D16" s="12" t="s">
        <v>13</v>
      </c>
      <c r="E16" s="12"/>
      <c r="F16" s="12"/>
      <c r="G16" s="34">
        <v>0</v>
      </c>
      <c r="H16" s="35"/>
      <c r="I16" s="1"/>
      <c r="J16" s="28"/>
      <c r="K16" s="1"/>
      <c r="L16" s="1"/>
      <c r="M16" s="1"/>
      <c r="N16" s="1"/>
      <c r="O16" s="1"/>
      <c r="P16" s="2"/>
    </row>
    <row r="17" spans="2:17">
      <c r="B17" s="2"/>
      <c r="C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2"/>
    </row>
    <row r="18" spans="2:17" ht="15.75">
      <c r="B18" s="2"/>
      <c r="C18" s="1"/>
      <c r="D18" s="15" t="s">
        <v>14</v>
      </c>
      <c r="E18" s="15"/>
      <c r="F18" s="15"/>
      <c r="G18" s="31" t="str">
        <f>D68&amp;" gallons"</f>
        <v>120 gallons</v>
      </c>
      <c r="H18" s="31"/>
      <c r="I18" s="32" t="str">
        <f>"("&amp;D69&amp;" liters)"</f>
        <v>(455 liters)</v>
      </c>
      <c r="J18" s="32"/>
      <c r="K18" s="1"/>
      <c r="L18" s="1"/>
      <c r="M18" s="1"/>
      <c r="N18" s="1"/>
      <c r="O18" s="1"/>
      <c r="P18" s="16"/>
      <c r="Q18" s="15"/>
    </row>
    <row r="19" spans="2:17" ht="15.75">
      <c r="B19" s="2"/>
      <c r="C19" s="1"/>
      <c r="D19" s="17"/>
      <c r="E19" s="17"/>
      <c r="F19" s="17"/>
      <c r="G19" s="18"/>
      <c r="H19" s="1"/>
      <c r="I19" s="15"/>
      <c r="J19" s="15"/>
      <c r="K19" s="15"/>
      <c r="L19" s="15"/>
      <c r="M19" s="17"/>
      <c r="N19" s="1"/>
      <c r="O19" s="1"/>
      <c r="P19" s="19"/>
      <c r="Q19" s="17"/>
    </row>
    <row r="20" spans="2:17" ht="15.75">
      <c r="B20" s="2"/>
      <c r="C20" s="1"/>
      <c r="D20" s="17"/>
      <c r="E20" s="17"/>
      <c r="F20" s="17"/>
      <c r="G20" s="33" t="s">
        <v>15</v>
      </c>
      <c r="H20" s="33"/>
      <c r="I20" s="15"/>
      <c r="J20" s="37" t="s">
        <v>16</v>
      </c>
      <c r="K20" s="37"/>
      <c r="L20" s="37"/>
      <c r="M20" s="17"/>
      <c r="N20" s="1"/>
      <c r="O20" s="1"/>
      <c r="P20" s="19"/>
      <c r="Q20" s="17"/>
    </row>
    <row r="21" spans="2:17" ht="15.75">
      <c r="B21" s="2"/>
      <c r="C21" s="1"/>
      <c r="D21" s="12" t="s">
        <v>17</v>
      </c>
      <c r="E21" s="12"/>
      <c r="F21" s="12"/>
      <c r="G21" s="34">
        <v>5</v>
      </c>
      <c r="H21" s="35"/>
      <c r="I21" s="15"/>
      <c r="J21" s="26" t="s">
        <v>18</v>
      </c>
      <c r="K21" s="15"/>
      <c r="L21" s="34">
        <v>80</v>
      </c>
      <c r="M21" s="35"/>
      <c r="N21" s="1"/>
      <c r="O21" s="1"/>
      <c r="P21" s="19"/>
      <c r="Q21" s="17"/>
    </row>
    <row r="22" spans="2:17" ht="2.25" customHeight="1">
      <c r="B22" s="2"/>
      <c r="C22" s="1"/>
      <c r="D22" s="1"/>
      <c r="E22" s="1"/>
      <c r="F22" s="1"/>
      <c r="G22" s="14"/>
      <c r="H22" s="1"/>
      <c r="I22" s="15"/>
      <c r="J22" s="15"/>
      <c r="K22" s="15"/>
      <c r="L22" s="15"/>
      <c r="M22" s="17"/>
      <c r="N22" s="1"/>
      <c r="O22" s="1"/>
      <c r="P22" s="19"/>
      <c r="Q22" s="17"/>
    </row>
    <row r="23" spans="2:17" ht="15.75">
      <c r="B23" s="2"/>
      <c r="C23" s="1"/>
      <c r="D23" s="12" t="s">
        <v>19</v>
      </c>
      <c r="E23" s="12"/>
      <c r="F23" s="12"/>
      <c r="G23" s="34">
        <v>0</v>
      </c>
      <c r="H23" s="35"/>
      <c r="I23" s="15"/>
      <c r="J23" s="26" t="s">
        <v>20</v>
      </c>
      <c r="K23" s="15"/>
      <c r="L23" s="34">
        <v>40</v>
      </c>
      <c r="M23" s="35"/>
      <c r="N23" s="1"/>
      <c r="O23" s="1"/>
      <c r="P23" s="19"/>
      <c r="Q23" s="17"/>
    </row>
    <row r="24" spans="2:17" ht="2.25" customHeight="1">
      <c r="B24" s="2"/>
      <c r="C24" s="1"/>
      <c r="D24" s="12"/>
      <c r="E24" s="12"/>
      <c r="F24" s="12"/>
      <c r="G24" s="13"/>
      <c r="H24" s="13"/>
      <c r="I24" s="15"/>
      <c r="J24" s="15"/>
      <c r="K24" s="15"/>
      <c r="L24" s="15"/>
      <c r="M24" s="17"/>
      <c r="N24" s="1"/>
      <c r="O24" s="1"/>
      <c r="P24" s="19"/>
      <c r="Q24" s="17"/>
    </row>
    <row r="25" spans="2:17" ht="15.75">
      <c r="B25" s="2"/>
      <c r="C25" s="1"/>
      <c r="D25" s="12" t="s">
        <v>21</v>
      </c>
      <c r="E25" s="12"/>
      <c r="F25" s="12"/>
      <c r="G25" s="34">
        <v>0</v>
      </c>
      <c r="H25" s="35"/>
      <c r="I25" s="15"/>
      <c r="J25" s="26" t="s">
        <v>22</v>
      </c>
      <c r="K25" s="15"/>
      <c r="L25" s="34">
        <v>400</v>
      </c>
      <c r="M25" s="35"/>
      <c r="N25" s="1"/>
      <c r="O25" s="1"/>
      <c r="P25" s="19"/>
      <c r="Q25" s="17"/>
    </row>
    <row r="26" spans="2:17" ht="2.25" customHeight="1">
      <c r="B26" s="2"/>
      <c r="C26" s="1"/>
      <c r="D26" s="12"/>
      <c r="E26" s="12"/>
      <c r="F26" s="12"/>
      <c r="G26" s="13"/>
      <c r="H26" s="13"/>
      <c r="I26" s="15"/>
      <c r="J26" s="15"/>
      <c r="K26" s="15"/>
      <c r="L26" s="15"/>
      <c r="M26" s="17"/>
      <c r="N26" s="1"/>
      <c r="O26" s="1"/>
      <c r="P26" s="19"/>
      <c r="Q26" s="17"/>
    </row>
    <row r="27" spans="2:17" ht="15.75">
      <c r="B27" s="2"/>
      <c r="C27" s="1"/>
      <c r="D27" s="12" t="s">
        <v>23</v>
      </c>
      <c r="E27" s="12"/>
      <c r="F27" s="12"/>
      <c r="G27" s="34">
        <v>10</v>
      </c>
      <c r="H27" s="35"/>
      <c r="I27" s="15"/>
      <c r="J27" s="14"/>
      <c r="K27" s="1"/>
      <c r="L27" s="15"/>
      <c r="M27" s="17"/>
      <c r="N27" s="1"/>
      <c r="O27" s="1"/>
      <c r="P27" s="19"/>
      <c r="Q27" s="17"/>
    </row>
    <row r="28" spans="2:17" ht="2.25" customHeight="1">
      <c r="B28" s="2"/>
      <c r="C28" s="1"/>
      <c r="D28" s="12"/>
      <c r="E28" s="12"/>
      <c r="F28" s="12"/>
      <c r="G28" s="13"/>
      <c r="H28" s="13"/>
      <c r="I28" s="15"/>
      <c r="J28" s="15"/>
      <c r="K28" s="15"/>
      <c r="L28" s="15"/>
      <c r="M28" s="17"/>
      <c r="N28" s="1"/>
      <c r="O28" s="1"/>
      <c r="P28" s="19"/>
      <c r="Q28" s="17"/>
    </row>
    <row r="29" spans="2:17" ht="15.75">
      <c r="B29" s="2"/>
      <c r="C29" s="1"/>
      <c r="D29" s="12" t="s">
        <v>24</v>
      </c>
      <c r="E29" s="12"/>
      <c r="F29" s="12"/>
      <c r="G29" s="34">
        <v>1</v>
      </c>
      <c r="H29" s="35"/>
      <c r="I29" s="15"/>
      <c r="J29" s="15"/>
      <c r="K29" s="15"/>
      <c r="L29" s="15"/>
      <c r="M29" s="17"/>
      <c r="N29" s="1"/>
      <c r="O29" s="1"/>
      <c r="P29" s="19"/>
      <c r="Q29" s="17"/>
    </row>
    <row r="30" spans="2:17" ht="2.25" customHeight="1">
      <c r="B30" s="2"/>
      <c r="C30" s="1"/>
      <c r="D30" s="12"/>
      <c r="E30" s="12"/>
      <c r="F30" s="12"/>
      <c r="G30" s="13"/>
      <c r="H30" s="13"/>
      <c r="I30" s="15"/>
      <c r="J30" s="15"/>
      <c r="K30" s="15"/>
      <c r="L30" s="15"/>
      <c r="M30" s="17"/>
      <c r="N30" s="1"/>
      <c r="O30" s="1"/>
      <c r="P30" s="19"/>
      <c r="Q30" s="17"/>
    </row>
    <row r="31" spans="2:17" ht="15.75">
      <c r="B31" s="2"/>
      <c r="C31" s="1"/>
      <c r="D31" s="12" t="s">
        <v>25</v>
      </c>
      <c r="E31" s="12"/>
      <c r="F31" s="12"/>
      <c r="G31" s="34">
        <v>1</v>
      </c>
      <c r="H31" s="35"/>
      <c r="I31" s="15"/>
      <c r="J31" s="28" t="s">
        <v>26</v>
      </c>
      <c r="K31" s="1"/>
      <c r="L31" s="25" t="s">
        <v>8</v>
      </c>
      <c r="M31" s="17"/>
      <c r="N31" s="1"/>
      <c r="O31" s="1"/>
      <c r="P31" s="19"/>
      <c r="Q31" s="17"/>
    </row>
    <row r="32" spans="2:17" ht="2.25" customHeight="1">
      <c r="B32" s="2"/>
      <c r="C32" s="1"/>
      <c r="D32" s="12"/>
      <c r="E32" s="12"/>
      <c r="F32" s="12"/>
      <c r="G32" s="13"/>
      <c r="H32" s="13"/>
      <c r="I32" s="17"/>
      <c r="J32" s="29"/>
      <c r="K32" s="17"/>
      <c r="L32" s="17"/>
      <c r="M32" s="17"/>
      <c r="N32" s="1"/>
      <c r="O32" s="1"/>
      <c r="P32" s="2"/>
    </row>
    <row r="33" spans="2:16" ht="15.75">
      <c r="B33" s="2"/>
      <c r="C33" s="1"/>
      <c r="D33" s="12" t="s">
        <v>27</v>
      </c>
      <c r="E33" s="12"/>
      <c r="F33" s="12"/>
      <c r="G33" s="34">
        <v>0</v>
      </c>
      <c r="H33" s="35"/>
      <c r="I33" s="17"/>
      <c r="J33" s="28" t="s">
        <v>26</v>
      </c>
      <c r="K33" s="1"/>
      <c r="L33" s="25" t="s">
        <v>28</v>
      </c>
      <c r="M33" s="20"/>
      <c r="N33" s="1"/>
      <c r="O33" s="1"/>
      <c r="P33" s="2"/>
    </row>
    <row r="34" spans="2:16" ht="15.75">
      <c r="B34" s="2"/>
      <c r="C34" s="1"/>
      <c r="D34" s="12"/>
      <c r="E34" s="12"/>
      <c r="F34" s="12"/>
      <c r="G34" s="13"/>
      <c r="H34" s="13"/>
      <c r="I34" s="17"/>
      <c r="J34" s="17"/>
      <c r="K34" s="17"/>
      <c r="L34" s="17"/>
      <c r="M34" s="20"/>
      <c r="N34" s="1"/>
      <c r="O34" s="1"/>
      <c r="P34" s="2"/>
    </row>
    <row r="35" spans="2:16">
      <c r="B35" s="2"/>
      <c r="C35" s="1"/>
      <c r="D35" s="17"/>
      <c r="E35" s="17"/>
      <c r="F35" s="17"/>
      <c r="G35" s="33" t="s">
        <v>29</v>
      </c>
      <c r="H35" s="33"/>
      <c r="I35" s="17"/>
      <c r="J35" s="17"/>
      <c r="K35" s="17"/>
      <c r="L35" s="17"/>
      <c r="M35" s="20"/>
      <c r="N35" s="1"/>
      <c r="O35" s="1"/>
      <c r="P35" s="2"/>
    </row>
    <row r="36" spans="2:16" ht="15.75">
      <c r="B36" s="2"/>
      <c r="C36" s="1"/>
      <c r="D36" s="12" t="s">
        <v>30</v>
      </c>
      <c r="E36" s="12"/>
      <c r="F36" s="12"/>
      <c r="G36" s="34">
        <v>1</v>
      </c>
      <c r="H36" s="35"/>
      <c r="I36" s="17"/>
      <c r="J36" s="17"/>
      <c r="K36" s="17"/>
      <c r="L36" s="17"/>
      <c r="M36" s="20"/>
      <c r="N36" s="1"/>
      <c r="O36" s="1"/>
      <c r="P36" s="2"/>
    </row>
    <row r="37" spans="2:16" ht="3" customHeight="1">
      <c r="B37" s="2"/>
      <c r="C37" s="1"/>
      <c r="D37" s="1"/>
      <c r="E37" s="1"/>
      <c r="F37" s="1"/>
      <c r="G37" s="14"/>
      <c r="H37" s="1"/>
      <c r="I37" s="17"/>
      <c r="J37" s="17"/>
      <c r="K37" s="17"/>
      <c r="L37" s="17"/>
      <c r="M37" s="20"/>
      <c r="N37" s="1"/>
      <c r="O37" s="1"/>
      <c r="P37" s="2"/>
    </row>
    <row r="38" spans="2:16" ht="15.75">
      <c r="B38" s="2"/>
      <c r="C38" s="1"/>
      <c r="D38" s="12" t="s">
        <v>31</v>
      </c>
      <c r="E38" s="12"/>
      <c r="F38" s="12"/>
      <c r="G38" s="34">
        <v>1</v>
      </c>
      <c r="H38" s="35"/>
      <c r="I38" s="17"/>
      <c r="J38" s="17"/>
      <c r="K38" s="17"/>
      <c r="L38" s="17"/>
      <c r="M38" s="20"/>
      <c r="N38" s="1"/>
      <c r="O38" s="1"/>
      <c r="P38" s="2"/>
    </row>
    <row r="39" spans="2:16" ht="3" customHeight="1">
      <c r="B39" s="2"/>
      <c r="C39" s="1"/>
      <c r="D39" s="1"/>
      <c r="E39" s="1"/>
      <c r="F39" s="1"/>
      <c r="G39" s="14"/>
      <c r="H39" s="1"/>
      <c r="I39" s="17"/>
      <c r="J39" s="17"/>
      <c r="K39" s="17"/>
      <c r="L39" s="17"/>
      <c r="M39" s="20"/>
      <c r="N39" s="1"/>
      <c r="O39" s="1"/>
      <c r="P39" s="2"/>
    </row>
    <row r="40" spans="2:16" ht="15.75">
      <c r="B40" s="2"/>
      <c r="C40" s="1"/>
      <c r="D40" s="12"/>
      <c r="E40" s="12"/>
      <c r="F40" s="12"/>
      <c r="G40" s="13"/>
      <c r="H40" s="13"/>
      <c r="I40" s="17"/>
      <c r="J40" s="17"/>
      <c r="K40" s="17"/>
      <c r="L40" s="17"/>
      <c r="M40" s="20"/>
      <c r="N40" s="1"/>
      <c r="O40" s="1"/>
      <c r="P40" s="2"/>
    </row>
    <row r="41" spans="2:16" ht="15.75">
      <c r="B41" s="2"/>
      <c r="C41" s="1"/>
      <c r="D41" s="12"/>
      <c r="E41" s="12"/>
      <c r="F41" s="12"/>
      <c r="G41" s="13"/>
      <c r="H41" s="13"/>
      <c r="I41" s="17"/>
      <c r="J41" s="17"/>
      <c r="K41" s="17"/>
      <c r="L41" s="17"/>
      <c r="M41" s="20"/>
      <c r="N41" s="1"/>
      <c r="O41" s="1"/>
      <c r="P41" s="2"/>
    </row>
    <row r="42" spans="2:16" ht="15.75">
      <c r="B42" s="2"/>
      <c r="C42" s="1"/>
      <c r="D42" s="15" t="s">
        <v>32</v>
      </c>
      <c r="E42" s="12"/>
      <c r="F42" s="12"/>
      <c r="G42" s="31" t="str">
        <f>E78&amp;" gallons"</f>
        <v>195 gallons</v>
      </c>
      <c r="H42" s="31"/>
      <c r="I42" s="32" t="str">
        <f>"("&amp;E79&amp;" liters)"</f>
        <v>(739 liters)</v>
      </c>
      <c r="J42" s="32"/>
      <c r="K42" s="17"/>
      <c r="L42" s="17"/>
      <c r="M42" s="20"/>
      <c r="N42" s="1"/>
      <c r="O42" s="1"/>
      <c r="P42" s="2"/>
    </row>
    <row r="43" spans="2:16" ht="3" customHeight="1">
      <c r="B43" s="2"/>
      <c r="C43" s="1"/>
      <c r="D43" s="1"/>
      <c r="E43" s="1"/>
      <c r="F43" s="1"/>
      <c r="G43" s="14"/>
      <c r="H43" s="1"/>
      <c r="I43" s="17"/>
      <c r="J43" s="17"/>
      <c r="K43" s="17"/>
      <c r="L43" s="17"/>
      <c r="M43" s="20"/>
      <c r="N43" s="1"/>
      <c r="O43" s="1"/>
      <c r="P43" s="2"/>
    </row>
    <row r="44" spans="2:16" ht="15.75">
      <c r="B44" s="2"/>
      <c r="C44" s="1"/>
      <c r="D44" s="15" t="s">
        <v>33</v>
      </c>
      <c r="E44" s="12"/>
      <c r="F44" s="12"/>
      <c r="G44" s="31" t="str">
        <f>J72&amp;" gallons"</f>
        <v>55 gallons</v>
      </c>
      <c r="H44" s="31"/>
      <c r="I44" s="32" t="str">
        <f>"("&amp;J73&amp;")"</f>
        <v>(restricted by storage)</v>
      </c>
      <c r="J44" s="32"/>
      <c r="K44" s="32"/>
      <c r="L44" s="32"/>
      <c r="M44" s="20"/>
      <c r="N44" s="1"/>
      <c r="O44" s="1"/>
      <c r="P44" s="2"/>
    </row>
    <row r="45" spans="2:16" ht="3" customHeight="1">
      <c r="B45" s="2"/>
      <c r="C45" s="1"/>
      <c r="D45" s="1"/>
      <c r="E45" s="1"/>
      <c r="F45" s="1"/>
      <c r="G45" s="14"/>
      <c r="H45" s="1"/>
      <c r="I45" s="17"/>
      <c r="J45" s="17"/>
      <c r="K45" s="17"/>
      <c r="L45" s="17"/>
      <c r="M45" s="20"/>
      <c r="N45" s="1"/>
      <c r="O45" s="1"/>
      <c r="P45" s="2"/>
    </row>
    <row r="46" spans="2:16" ht="15.75">
      <c r="B46" s="2"/>
      <c r="C46" s="1"/>
      <c r="D46" s="15" t="s">
        <v>34</v>
      </c>
      <c r="E46" s="12"/>
      <c r="F46" s="12"/>
      <c r="G46" s="31" t="str">
        <f>H70&amp;" gallons"</f>
        <v>367 gallons</v>
      </c>
      <c r="H46" s="31"/>
      <c r="I46" s="32"/>
      <c r="J46" s="32"/>
      <c r="K46" s="32"/>
      <c r="L46" s="32"/>
      <c r="M46" s="20"/>
      <c r="N46" s="1"/>
      <c r="O46" s="1"/>
      <c r="P46" s="2"/>
    </row>
    <row r="47" spans="2:16" ht="3" customHeight="1">
      <c r="B47" s="2"/>
      <c r="C47" s="1"/>
      <c r="D47" s="1"/>
      <c r="E47" s="1"/>
      <c r="F47" s="1"/>
      <c r="G47" s="14"/>
      <c r="H47" s="1"/>
      <c r="I47" s="17"/>
      <c r="J47" s="17"/>
      <c r="K47" s="17"/>
      <c r="L47" s="17"/>
      <c r="M47" s="20"/>
      <c r="N47" s="1"/>
      <c r="O47" s="1"/>
      <c r="P47" s="2"/>
    </row>
    <row r="48" spans="2:16" ht="15.75">
      <c r="B48" s="2"/>
      <c r="C48" s="1"/>
      <c r="D48" s="15" t="s">
        <v>35</v>
      </c>
      <c r="E48" s="12"/>
      <c r="F48" s="12"/>
      <c r="G48" s="31" t="str">
        <f>D81&amp;" gallons"</f>
        <v>13971 gallons</v>
      </c>
      <c r="H48" s="31"/>
      <c r="I48" s="32" t="str">
        <f>"("&amp;D82&amp;" liters)"</f>
        <v>(52886 liters)</v>
      </c>
      <c r="J48" s="32"/>
      <c r="K48" s="17"/>
      <c r="L48" s="17"/>
      <c r="M48" s="20"/>
      <c r="N48" s="1"/>
      <c r="O48" s="1"/>
      <c r="P48" s="2"/>
    </row>
    <row r="49" spans="2:16" ht="15.75">
      <c r="B49" s="2"/>
      <c r="C49" s="1"/>
      <c r="D49" s="12"/>
      <c r="E49" s="12"/>
      <c r="F49" s="12"/>
      <c r="G49" s="13"/>
      <c r="H49" s="13"/>
      <c r="I49" s="17"/>
      <c r="J49" s="17"/>
      <c r="K49" s="17"/>
      <c r="L49" s="17"/>
      <c r="M49" s="20"/>
      <c r="N49" s="1"/>
      <c r="O49" s="1"/>
      <c r="P49" s="2"/>
    </row>
    <row r="50" spans="2:16" ht="15.75">
      <c r="B50" s="2"/>
      <c r="C50" s="1"/>
      <c r="D50" s="12"/>
      <c r="E50" s="12"/>
      <c r="F50" s="12"/>
      <c r="G50" s="13"/>
      <c r="H50" s="13"/>
      <c r="I50" s="17"/>
      <c r="J50" s="17"/>
      <c r="K50" s="17"/>
      <c r="L50" s="17"/>
      <c r="M50" s="20"/>
      <c r="N50" s="1"/>
      <c r="O50" s="1"/>
      <c r="P50" s="2"/>
    </row>
    <row r="51" spans="2:16" ht="15.75">
      <c r="B51" s="2"/>
      <c r="C51" s="1"/>
      <c r="D51" s="12"/>
      <c r="E51" s="12"/>
      <c r="F51" s="12"/>
      <c r="G51" s="13"/>
      <c r="H51" s="13"/>
      <c r="I51" s="17"/>
      <c r="J51" s="17"/>
      <c r="K51" s="17"/>
      <c r="L51" s="17"/>
      <c r="M51" s="20"/>
      <c r="N51" s="1"/>
      <c r="O51" s="1"/>
      <c r="P51" s="2"/>
    </row>
    <row r="52" spans="2:16" ht="15.75">
      <c r="B52" s="2"/>
      <c r="C52" s="1"/>
      <c r="D52" s="12"/>
      <c r="E52" s="12"/>
      <c r="F52" s="12"/>
      <c r="G52" s="13"/>
      <c r="H52" s="13"/>
      <c r="I52" s="17"/>
      <c r="J52" s="17"/>
      <c r="K52" s="17"/>
      <c r="L52" s="17"/>
      <c r="M52" s="20"/>
      <c r="N52" s="1"/>
      <c r="O52" s="1"/>
      <c r="P52" s="2"/>
    </row>
    <row r="53" spans="2:16" ht="15.75">
      <c r="B53" s="2"/>
      <c r="C53" s="1"/>
      <c r="D53" s="12"/>
      <c r="E53" s="12"/>
      <c r="F53" s="12"/>
      <c r="G53" s="13"/>
      <c r="H53" s="13"/>
      <c r="I53" s="17"/>
      <c r="J53" s="17"/>
      <c r="K53" s="17"/>
      <c r="L53" s="17"/>
      <c r="M53" s="20"/>
      <c r="N53" s="1"/>
      <c r="O53" s="1"/>
      <c r="P53" s="2"/>
    </row>
    <row r="54" spans="2:16" ht="15.75">
      <c r="B54" s="2"/>
      <c r="C54" s="1"/>
      <c r="D54" s="12"/>
      <c r="E54" s="12"/>
      <c r="F54" s="12"/>
      <c r="G54" s="13"/>
      <c r="H54" s="13"/>
      <c r="I54" s="17"/>
      <c r="J54" s="17"/>
      <c r="K54" s="17"/>
      <c r="L54" s="17"/>
      <c r="M54" s="20"/>
      <c r="N54" s="1"/>
      <c r="O54" s="1"/>
      <c r="P54" s="2"/>
    </row>
    <row r="55" spans="2:16" ht="15.75">
      <c r="B55" s="2"/>
      <c r="C55" s="1"/>
      <c r="D55" s="12"/>
      <c r="E55" s="12"/>
      <c r="F55" s="12"/>
      <c r="G55" s="13"/>
      <c r="H55" s="13"/>
      <c r="I55" s="17"/>
      <c r="J55" s="17"/>
      <c r="K55" s="17"/>
      <c r="L55" s="17"/>
      <c r="M55" s="20"/>
      <c r="N55" s="1"/>
      <c r="O55" s="1"/>
      <c r="P55" s="2"/>
    </row>
    <row r="56" spans="2:16" ht="15.75">
      <c r="B56" s="2"/>
      <c r="C56" s="1"/>
      <c r="D56" s="41" t="str">
        <f>H80&amp;"% to target"</f>
        <v>100% to target</v>
      </c>
      <c r="E56" s="41"/>
      <c r="F56" s="12"/>
      <c r="G56" s="13"/>
      <c r="H56" s="40" t="str">
        <f>N71&amp;"% rain"</f>
        <v>44% rain</v>
      </c>
      <c r="I56" s="17"/>
      <c r="J56" s="41" t="str">
        <f>H83&amp;"% treatment"</f>
        <v>100% treatment</v>
      </c>
      <c r="K56" s="41"/>
      <c r="L56" s="41"/>
      <c r="M56" s="41"/>
      <c r="N56" s="41"/>
      <c r="O56" s="1"/>
      <c r="P56" s="2"/>
    </row>
    <row r="57" spans="2:16" ht="15.75">
      <c r="B57" s="2"/>
      <c r="C57" s="1"/>
      <c r="D57" s="40"/>
      <c r="E57" s="40"/>
      <c r="F57" s="12"/>
      <c r="G57" s="13"/>
      <c r="H57" s="40" t="s">
        <v>36</v>
      </c>
      <c r="I57" s="17"/>
      <c r="J57" s="40"/>
      <c r="L57" s="40" t="s">
        <v>37</v>
      </c>
      <c r="M57" s="40"/>
      <c r="N57" s="40"/>
      <c r="O57" s="1"/>
      <c r="P57" s="2"/>
    </row>
    <row r="58" spans="2:16" ht="15.75">
      <c r="B58" s="2"/>
      <c r="C58" s="1"/>
      <c r="D58" s="12"/>
      <c r="E58" s="12"/>
      <c r="F58" s="12"/>
      <c r="G58" s="38"/>
      <c r="H58" s="38"/>
      <c r="I58" s="17"/>
      <c r="J58" s="17"/>
      <c r="K58" s="17"/>
      <c r="L58" s="17"/>
      <c r="M58" s="20"/>
      <c r="N58" s="1"/>
      <c r="O58" s="1"/>
      <c r="P58" s="2"/>
    </row>
    <row r="59" spans="2:16" ht="9.75" customHeight="1">
      <c r="B59" s="2"/>
      <c r="C59" s="2"/>
      <c r="D59" s="19"/>
      <c r="E59" s="19"/>
      <c r="F59" s="19"/>
      <c r="G59" s="21"/>
      <c r="H59" s="19"/>
      <c r="I59" s="19"/>
      <c r="J59" s="19"/>
      <c r="K59" s="19"/>
      <c r="L59" s="19"/>
      <c r="M59" s="21"/>
      <c r="N59" s="2"/>
      <c r="O59" s="2"/>
      <c r="P59" s="2"/>
    </row>
    <row r="60" spans="2:16">
      <c r="B60" s="1"/>
      <c r="C60" s="1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"/>
      <c r="O60" s="1"/>
      <c r="P60" s="1"/>
    </row>
    <row r="61" spans="2:16">
      <c r="C61" s="22"/>
      <c r="D61" s="22"/>
      <c r="E61" s="22"/>
      <c r="F61" s="22"/>
      <c r="G61" s="22"/>
      <c r="H61" s="23"/>
      <c r="M61" s="22"/>
      <c r="N61" s="22"/>
      <c r="O61" s="22"/>
    </row>
    <row r="62" spans="2:16">
      <c r="D62" t="s">
        <v>38</v>
      </c>
      <c r="E62" t="s">
        <v>39</v>
      </c>
      <c r="F62" t="s">
        <v>40</v>
      </c>
      <c r="G62" t="s">
        <v>41</v>
      </c>
      <c r="H62" s="23"/>
      <c r="M62" s="22"/>
      <c r="N62" s="22"/>
      <c r="O62" s="22"/>
    </row>
    <row r="63" spans="2:16">
      <c r="C63" t="s">
        <v>7</v>
      </c>
      <c r="D63">
        <v>0</v>
      </c>
      <c r="E63">
        <v>0.5</v>
      </c>
      <c r="F63">
        <v>15</v>
      </c>
      <c r="G63">
        <v>180</v>
      </c>
      <c r="H63" s="22">
        <f>IF(L10=$J$63,1,0)</f>
        <v>1</v>
      </c>
      <c r="J63" t="s">
        <v>8</v>
      </c>
      <c r="M63" s="22"/>
      <c r="N63" s="22"/>
      <c r="O63" s="22"/>
    </row>
    <row r="64" spans="2:16">
      <c r="C64" t="s">
        <v>10</v>
      </c>
      <c r="D64">
        <v>0</v>
      </c>
      <c r="E64">
        <v>0.25</v>
      </c>
      <c r="F64">
        <v>7.5</v>
      </c>
      <c r="G64">
        <v>90</v>
      </c>
      <c r="H64" s="22">
        <f>IF(L12=$J$63,1,0)</f>
        <v>1</v>
      </c>
      <c r="J64" t="s">
        <v>28</v>
      </c>
      <c r="M64" s="22"/>
      <c r="N64" s="22"/>
      <c r="O64" s="22"/>
    </row>
    <row r="65" spans="3:15">
      <c r="C65" t="s">
        <v>12</v>
      </c>
      <c r="D65">
        <v>0</v>
      </c>
      <c r="E65">
        <v>0.25</v>
      </c>
      <c r="F65">
        <v>7.5</v>
      </c>
      <c r="G65">
        <v>90</v>
      </c>
      <c r="H65" s="22">
        <f>IF(L14=$J$63,1,0)</f>
        <v>1</v>
      </c>
      <c r="M65" s="22"/>
      <c r="N65" s="22"/>
      <c r="O65" s="22"/>
    </row>
    <row r="66" spans="3:15">
      <c r="C66" t="s">
        <v>42</v>
      </c>
      <c r="D66">
        <f>G10</f>
        <v>4</v>
      </c>
      <c r="E66">
        <f>G12</f>
        <v>0</v>
      </c>
      <c r="F66">
        <f>G14</f>
        <v>1</v>
      </c>
      <c r="G66">
        <f>G16</f>
        <v>0</v>
      </c>
      <c r="H66" s="24"/>
      <c r="M66" s="22"/>
      <c r="N66" s="22"/>
      <c r="O66" s="22"/>
    </row>
    <row r="67" spans="3:15">
      <c r="E67">
        <f>E66*SUMPRODUCT(E63:E65,$H$63:$H$65)</f>
        <v>0</v>
      </c>
      <c r="F67">
        <f>F66*SUMPRODUCT(F63:F65,$H$63:$H$65)</f>
        <v>30</v>
      </c>
      <c r="G67">
        <f>G66*SUMPRODUCT(G63:G65,$H$63:$H$65)</f>
        <v>0</v>
      </c>
      <c r="H67" s="24"/>
      <c r="M67" s="22"/>
      <c r="N67" s="22"/>
      <c r="O67" s="22"/>
    </row>
    <row r="68" spans="3:15">
      <c r="C68" t="s">
        <v>43</v>
      </c>
      <c r="D68">
        <f>D66*SUM(E67:G67)</f>
        <v>120</v>
      </c>
    </row>
    <row r="69" spans="3:15">
      <c r="C69" t="s">
        <v>44</v>
      </c>
      <c r="D69">
        <f>ROUNDUP(D68*3.78541,0)</f>
        <v>455</v>
      </c>
    </row>
    <row r="70" spans="3:15">
      <c r="C70" t="s">
        <v>45</v>
      </c>
      <c r="E70">
        <f>(L21/365)*J72*E66</f>
        <v>0</v>
      </c>
      <c r="F70">
        <f>(L21/12)*J72*F66</f>
        <v>366.66666666666669</v>
      </c>
      <c r="G70">
        <f>(L21)*J72*G66</f>
        <v>0</v>
      </c>
      <c r="H70" s="30">
        <f>ROUND(SUM(E69:G70),0)</f>
        <v>367</v>
      </c>
    </row>
    <row r="71" spans="3:15">
      <c r="C71" t="s">
        <v>46</v>
      </c>
      <c r="D71">
        <f>G21</f>
        <v>5</v>
      </c>
      <c r="E71">
        <f>D71</f>
        <v>5</v>
      </c>
      <c r="J71">
        <f>L25*0.623*(L23/L21)</f>
        <v>124.6</v>
      </c>
      <c r="M71">
        <f>J72/J71</f>
        <v>0.4414125200642055</v>
      </c>
      <c r="N71" s="39">
        <f>ROUND(M71*100,0)</f>
        <v>44</v>
      </c>
      <c r="O71" s="39"/>
    </row>
    <row r="72" spans="3:15">
      <c r="C72" t="s">
        <v>47</v>
      </c>
      <c r="D72">
        <f>G23</f>
        <v>0</v>
      </c>
      <c r="E72">
        <f>D72*2.5</f>
        <v>0</v>
      </c>
      <c r="J72">
        <f>MIN(J71,J78)</f>
        <v>55</v>
      </c>
      <c r="M72">
        <f>1-M71</f>
        <v>0.5585874799357945</v>
      </c>
      <c r="N72" s="39">
        <f>100-N71</f>
        <v>56</v>
      </c>
      <c r="O72" s="39"/>
    </row>
    <row r="73" spans="3:15">
      <c r="C73" t="s">
        <v>48</v>
      </c>
      <c r="D73">
        <f>G25</f>
        <v>0</v>
      </c>
      <c r="E73">
        <f>D73*5</f>
        <v>0</v>
      </c>
      <c r="J73" t="str">
        <f>IF(J72=J71,"restricted by roof","restricted by storage")</f>
        <v>restricted by storage</v>
      </c>
    </row>
    <row r="74" spans="3:15">
      <c r="C74" t="s">
        <v>49</v>
      </c>
      <c r="D74">
        <f>G27</f>
        <v>10</v>
      </c>
      <c r="E74">
        <f>D74*3.5</f>
        <v>35</v>
      </c>
    </row>
    <row r="75" spans="3:15">
      <c r="C75" t="s">
        <v>50</v>
      </c>
      <c r="D75">
        <f>G29</f>
        <v>1</v>
      </c>
      <c r="E75">
        <f>D75*100</f>
        <v>100</v>
      </c>
      <c r="G75" t="s">
        <v>51</v>
      </c>
    </row>
    <row r="76" spans="3:15">
      <c r="C76" t="s">
        <v>52</v>
      </c>
      <c r="D76">
        <f>G31</f>
        <v>1</v>
      </c>
      <c r="E76">
        <f>D76*55</f>
        <v>55</v>
      </c>
      <c r="G76">
        <f>D76*H76*55</f>
        <v>55</v>
      </c>
      <c r="H76" s="22">
        <f>IF(L31=$J$63,1,0)</f>
        <v>1</v>
      </c>
      <c r="J76">
        <f>G76*H76</f>
        <v>55</v>
      </c>
    </row>
    <row r="77" spans="3:15">
      <c r="C77" t="s">
        <v>53</v>
      </c>
      <c r="D77">
        <f>G33</f>
        <v>0</v>
      </c>
      <c r="E77">
        <f>D77</f>
        <v>0</v>
      </c>
      <c r="G77">
        <f>D77*H77</f>
        <v>0</v>
      </c>
      <c r="H77" s="22">
        <f>IF(L33=$J$63,1,0)</f>
        <v>0</v>
      </c>
      <c r="J77">
        <f>G77*H77</f>
        <v>0</v>
      </c>
    </row>
    <row r="78" spans="3:15">
      <c r="E78">
        <f>SUM(E71:E77)</f>
        <v>195</v>
      </c>
      <c r="J78">
        <f>J76+J77</f>
        <v>55</v>
      </c>
    </row>
    <row r="79" spans="3:15">
      <c r="C79" t="s">
        <v>54</v>
      </c>
      <c r="D79">
        <f>G36*4755</f>
        <v>4755</v>
      </c>
      <c r="E79">
        <f>ROUNDUP(E78*3.78541,0)</f>
        <v>739</v>
      </c>
    </row>
    <row r="80" spans="3:15">
      <c r="C80" t="s">
        <v>55</v>
      </c>
      <c r="D80">
        <f>G38*9216</f>
        <v>9216</v>
      </c>
      <c r="G80">
        <f>MIN(E78/D68,1)</f>
        <v>1</v>
      </c>
      <c r="H80" s="39">
        <f>ROUND(G80*100,0)</f>
        <v>100</v>
      </c>
    </row>
    <row r="81" spans="4:8">
      <c r="D81">
        <f>SUM(D79:D80)</f>
        <v>13971</v>
      </c>
      <c r="H81" s="39">
        <f>100-H80</f>
        <v>0</v>
      </c>
    </row>
    <row r="82" spans="4:8">
      <c r="D82">
        <f>ROUNDUP(D81*3.78541,0)</f>
        <v>52886</v>
      </c>
    </row>
    <row r="83" spans="4:8">
      <c r="G83">
        <f>MIN(D81/D68,1)</f>
        <v>1</v>
      </c>
      <c r="H83" s="39">
        <f>ROUND(G83*100,0)</f>
        <v>100</v>
      </c>
    </row>
    <row r="84" spans="4:8">
      <c r="H84" s="39">
        <f>100-H83</f>
        <v>0</v>
      </c>
    </row>
  </sheetData>
  <mergeCells count="35">
    <mergeCell ref="I48:J48"/>
    <mergeCell ref="D56:E56"/>
    <mergeCell ref="J56:N56"/>
    <mergeCell ref="G58:H58"/>
    <mergeCell ref="G25:H25"/>
    <mergeCell ref="G27:H27"/>
    <mergeCell ref="G29:H29"/>
    <mergeCell ref="G35:H35"/>
    <mergeCell ref="G33:H33"/>
    <mergeCell ref="G36:H36"/>
    <mergeCell ref="G38:H38"/>
    <mergeCell ref="G42:H42"/>
    <mergeCell ref="G48:H48"/>
    <mergeCell ref="D6:M6"/>
    <mergeCell ref="G8:H8"/>
    <mergeCell ref="G10:H10"/>
    <mergeCell ref="G12:H12"/>
    <mergeCell ref="G18:H18"/>
    <mergeCell ref="G14:H14"/>
    <mergeCell ref="G16:H16"/>
    <mergeCell ref="I18:J18"/>
    <mergeCell ref="J8:L8"/>
    <mergeCell ref="G44:H44"/>
    <mergeCell ref="I44:L44"/>
    <mergeCell ref="G46:H46"/>
    <mergeCell ref="I46:L46"/>
    <mergeCell ref="G20:H20"/>
    <mergeCell ref="G21:H21"/>
    <mergeCell ref="G23:H23"/>
    <mergeCell ref="G31:H31"/>
    <mergeCell ref="L21:M21"/>
    <mergeCell ref="L23:M23"/>
    <mergeCell ref="L25:M25"/>
    <mergeCell ref="J20:L20"/>
    <mergeCell ref="I42:J42"/>
  </mergeCells>
  <conditionalFormatting sqref="L1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L1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L12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L1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L14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L14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L3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L3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L3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31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L10 L33 L14 L12 L31" xr:uid="{6966E8F7-33E6-4C01-88A2-6E8D9914DBF9}">
      <formula1>$J$63:$J$64</formula1>
    </dataValidation>
  </dataValidations>
  <hyperlinks>
    <hyperlink ref="D6" r:id="rId1" xr:uid="{2DC7566B-B680-4066-9CBF-0914C815D0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Gold</dc:creator>
  <cp:keywords/>
  <dc:description/>
  <cp:lastModifiedBy/>
  <cp:revision/>
  <dcterms:created xsi:type="dcterms:W3CDTF">2021-04-28T17:06:33Z</dcterms:created>
  <dcterms:modified xsi:type="dcterms:W3CDTF">2024-02-11T15:12:02Z</dcterms:modified>
  <cp:category/>
  <cp:contentStatus/>
</cp:coreProperties>
</file>