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4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2025" sheetId="8" r:id="rId6"/>
    <sheet name="Sheet6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<sst xmlns="http://schemas.openxmlformats.org/spreadsheetml/2006/main" count="606" uniqueCount="178">
  <si>
    <t>PLDT</t>
  </si>
  <si>
    <t>SMART</t>
  </si>
  <si>
    <t>HOUSE</t>
  </si>
  <si>
    <t>MERALCO</t>
  </si>
  <si>
    <t>MOTOR</t>
  </si>
  <si>
    <t>SLOAN</t>
  </si>
  <si>
    <t>EYEGLASS</t>
  </si>
  <si>
    <t>TIX(5)</t>
  </si>
  <si>
    <t>TIX(6)</t>
  </si>
  <si>
    <t>HOTEL(7)</t>
  </si>
  <si>
    <t>PS5 (5)</t>
  </si>
  <si>
    <t>HOTEL(5)</t>
  </si>
  <si>
    <t>PS5 (3)</t>
  </si>
  <si>
    <t>HOTEL(6)</t>
  </si>
  <si>
    <t>PS5 (4)</t>
  </si>
  <si>
    <t>SHOPEE</t>
  </si>
  <si>
    <t>GLOAN (3)</t>
  </si>
  <si>
    <t>DUNK LOW (1)</t>
  </si>
  <si>
    <t>DUNK LOW (2)</t>
  </si>
  <si>
    <t>DUNK LOW (3)</t>
  </si>
  <si>
    <t>GLOAN (1)</t>
  </si>
  <si>
    <t>GLOAN (2)</t>
  </si>
  <si>
    <t>LAPTOP (1)</t>
  </si>
  <si>
    <t>1700-1700</t>
  </si>
  <si>
    <t>PS5 (6)</t>
  </si>
  <si>
    <t>PS5 (7)</t>
  </si>
  <si>
    <t>PS5 (8)</t>
  </si>
  <si>
    <t>HOTEL(8)</t>
  </si>
  <si>
    <t>DUNK LOW (4)</t>
  </si>
  <si>
    <t>HOTEL(9)</t>
  </si>
  <si>
    <t>DUNK LOW (5)</t>
  </si>
  <si>
    <t>LAPTOP (4)</t>
  </si>
  <si>
    <t>DUNK LOW (6)</t>
  </si>
  <si>
    <t>GLOAN (4)</t>
  </si>
  <si>
    <t>LAPTOP (3)</t>
  </si>
  <si>
    <t>GLOAN (5)</t>
  </si>
  <si>
    <t>SLOAN (3)</t>
  </si>
  <si>
    <t>GLOAN (6)</t>
  </si>
  <si>
    <t>LAPTOP (2)</t>
  </si>
  <si>
    <t>PLANE(1)</t>
  </si>
  <si>
    <t>SLOAN (2)</t>
  </si>
  <si>
    <t>PLANE(2)</t>
  </si>
  <si>
    <t>PLANE(3)</t>
  </si>
  <si>
    <t>GGIVES</t>
  </si>
  <si>
    <t>SLOAN (1)</t>
  </si>
  <si>
    <t>PS5 (9)</t>
  </si>
  <si>
    <t>PS5 (10)</t>
  </si>
  <si>
    <t>PS5 (11)</t>
  </si>
  <si>
    <t>LAPTOP (5)</t>
  </si>
  <si>
    <t>GLOAN (7)</t>
  </si>
  <si>
    <t>LAPTOP (6)</t>
  </si>
  <si>
    <t>GLOAN (8)</t>
  </si>
  <si>
    <t>LAPTOP (7)</t>
  </si>
  <si>
    <t>GLOAN (9)</t>
  </si>
  <si>
    <t>SLOAN (4)</t>
  </si>
  <si>
    <t>PLANE(4)</t>
  </si>
  <si>
    <t>SLOAN (5)</t>
  </si>
  <si>
    <t>PLANE(5)</t>
  </si>
  <si>
    <t>SLOAN (6)</t>
  </si>
  <si>
    <t>PLANE(6)</t>
  </si>
  <si>
    <t xml:space="preserve">SHOPEE </t>
  </si>
  <si>
    <t>PLANE TIX</t>
  </si>
  <si>
    <t>LAPTOP (8)</t>
  </si>
  <si>
    <t>DUNK LOW</t>
  </si>
  <si>
    <t>*</t>
  </si>
  <si>
    <t>MOTOR (16/24)</t>
  </si>
  <si>
    <t>PS5 (7/11)</t>
  </si>
  <si>
    <t>MOTOR (17/24)</t>
  </si>
  <si>
    <t>PS5 (8/11)</t>
  </si>
  <si>
    <t>HOTEL(9/9)</t>
  </si>
  <si>
    <t>UB LOAN</t>
  </si>
  <si>
    <t>LAPTOP (3/12)</t>
  </si>
  <si>
    <t>GLOAN (5/9)</t>
  </si>
  <si>
    <t>LAPTOP (4/12)</t>
  </si>
  <si>
    <t>GLOAN (6/9)</t>
  </si>
  <si>
    <t>GGIVES (2)</t>
  </si>
  <si>
    <t>UB LOAN (1/12)</t>
  </si>
  <si>
    <t>GGIVES (3)</t>
  </si>
  <si>
    <t>UB LOAN (2/12)</t>
  </si>
  <si>
    <t>GCREDIT</t>
  </si>
  <si>
    <t>wwwwwwwwwww</t>
  </si>
  <si>
    <t>wwwwwwwwwwwwwwwwwwwwwwwwwwwwwww</t>
  </si>
  <si>
    <t>MOTOR (18/24)</t>
  </si>
  <si>
    <t>PS5 (9/11)</t>
  </si>
  <si>
    <t>MOTOR (19/24)</t>
  </si>
  <si>
    <t>PS5 (10/11)</t>
  </si>
  <si>
    <t>UB LOAN (3/12)</t>
  </si>
  <si>
    <t>UB LOAN (4/12)</t>
  </si>
  <si>
    <t>wwwwwwwwwwwwwwww</t>
  </si>
  <si>
    <t>LAPTOP (5/12)</t>
  </si>
  <si>
    <t>GLOAN (7/9)</t>
  </si>
  <si>
    <t>LAPTOP (6/12)</t>
  </si>
  <si>
    <t>GLOAN (8/9)</t>
  </si>
  <si>
    <t>GGIVES (4/9)</t>
  </si>
  <si>
    <t>HC</t>
  </si>
  <si>
    <t>GGIVES (5/9)</t>
  </si>
  <si>
    <t>MOTOR (20/24)</t>
  </si>
  <si>
    <t>MOTOR (21/24)</t>
  </si>
  <si>
    <t>UB LOAN (6/12)</t>
  </si>
  <si>
    <t>UB LOAN (5/12)</t>
  </si>
  <si>
    <t>CP (2/9)</t>
  </si>
  <si>
    <t>LAPTOP (7/12)</t>
  </si>
  <si>
    <t>GLOAN (9/9)</t>
  </si>
  <si>
    <t>LAPTOP (8/12)</t>
  </si>
  <si>
    <t>GGIVES (6/9)</t>
  </si>
  <si>
    <t>CP (1/9)</t>
  </si>
  <si>
    <t>GGIVES (7/9)</t>
  </si>
  <si>
    <t>APPLE WATCH (1/24)</t>
  </si>
  <si>
    <t>APPLE WATCH(2/24)</t>
  </si>
  <si>
    <t xml:space="preserve"> </t>
  </si>
  <si>
    <t>MOTOR (22/24)</t>
  </si>
  <si>
    <t>UB LOAN (7/12)</t>
  </si>
  <si>
    <t>MOTOR (23/24)</t>
  </si>
  <si>
    <t>UB LOAN (8/12)</t>
  </si>
  <si>
    <t>CP (3/9)</t>
  </si>
  <si>
    <t>CP (4/9)</t>
  </si>
  <si>
    <t>LAPTOP (9/12)</t>
  </si>
  <si>
    <t>1900+1250</t>
  </si>
  <si>
    <t>LAPTOP (10/12)</t>
  </si>
  <si>
    <t>GGIVES (8/9)</t>
  </si>
  <si>
    <t>GGIVES (9/9)</t>
  </si>
  <si>
    <t>EKAA</t>
  </si>
  <si>
    <t>APPLE WATCH(3/24)</t>
  </si>
  <si>
    <t>APPLE WATCH(4/24)</t>
  </si>
  <si>
    <t>MOTOR (24/24)</t>
  </si>
  <si>
    <t>UB LOAN (9/12)</t>
  </si>
  <si>
    <t>UB LOAN (10/12)</t>
  </si>
  <si>
    <t>CP (5/9)</t>
  </si>
  <si>
    <t>LAPTOP (12/12)</t>
  </si>
  <si>
    <t>CP (6/9)</t>
  </si>
  <si>
    <t>LAPTOP (11/12)</t>
  </si>
  <si>
    <t>APPLE WATCH</t>
  </si>
  <si>
    <t>UB LOAN (11/12)</t>
  </si>
  <si>
    <t>CP (7/9)</t>
  </si>
  <si>
    <t>MOMMY</t>
  </si>
  <si>
    <t>AIR FARE</t>
  </si>
  <si>
    <t>BUNDS</t>
  </si>
  <si>
    <t>DISNEYLAND</t>
  </si>
  <si>
    <t>MAYA</t>
  </si>
  <si>
    <t>RING</t>
  </si>
  <si>
    <t>SAVINGS</t>
  </si>
  <si>
    <t>LAPTOP</t>
  </si>
  <si>
    <t>M</t>
  </si>
  <si>
    <t>B</t>
  </si>
  <si>
    <t>GLOAN</t>
  </si>
  <si>
    <t>EKA</t>
  </si>
  <si>
    <t>APPLE WATCH (5/24)</t>
  </si>
  <si>
    <t>GLOAN (2/12)</t>
  </si>
  <si>
    <t>APPLE WATCH (6/24)</t>
  </si>
  <si>
    <t>GLOAN (3/12)</t>
  </si>
  <si>
    <t>UB LOAN (12/12)</t>
  </si>
  <si>
    <t>APPLE WATCH (7/24)</t>
  </si>
  <si>
    <t>APPLE WATCH (8/24)</t>
  </si>
  <si>
    <t>GLOAN (4/12)</t>
  </si>
  <si>
    <t>CP (8/9)</t>
  </si>
  <si>
    <t>APPLE WATCH (9/24)</t>
  </si>
  <si>
    <t>GLOAN (5/12)</t>
  </si>
  <si>
    <t>APPLE WATCH (10/24)</t>
  </si>
  <si>
    <t>GLOAN (6/12)</t>
  </si>
  <si>
    <t>TICKET PLANE (5/6)</t>
  </si>
  <si>
    <t>TICKET PLANE (6/6)</t>
  </si>
  <si>
    <t>CP (9/9)</t>
  </si>
  <si>
    <t>TRAVEL TAX (2/6)</t>
  </si>
  <si>
    <t>TRAVEL TAX (3/6)</t>
  </si>
  <si>
    <t>PALUWAGAN</t>
  </si>
  <si>
    <t>APPLE WATCH (11/24)</t>
  </si>
  <si>
    <t>GLOAN (8/12)</t>
  </si>
  <si>
    <t>APPLE WATCH (12/24)</t>
  </si>
  <si>
    <t>GLOAN (9/12)</t>
  </si>
  <si>
    <t>TRAVEL TAX (4/6)</t>
  </si>
  <si>
    <t>TRAVEL TAX (5&amp;6/6)</t>
  </si>
  <si>
    <t>MOTORYCYCLE REGISTER</t>
  </si>
  <si>
    <t>SLOAN 1</t>
  </si>
  <si>
    <t>SLOAN 2</t>
  </si>
  <si>
    <t>faye</t>
  </si>
  <si>
    <t>pat</t>
  </si>
  <si>
    <t>ate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</si>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</sst>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4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16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176" fontId="0" fillId="2" borderId="0" xfId="1" applyFill="1">
      <alignment vertical="center"/>
    </xf>
    <xf numFmtId="16" fontId="0" fillId="2" borderId="0" xfId="0" applyNumberFormat="1" applyFill="1" applyAlignment="1">
      <alignment horizontal="left" vertical="center"/>
    </xf>
    <xf numFmtId="16" fontId="0" fillId="2" borderId="0" xfId="0" applyNumberFormat="1" applyFill="1" applyAlignment="1">
      <alignment horizontal="center" vertical="center"/>
    </xf>
    <xf numFmtId="176" fontId="0" fillId="2" borderId="0" xfId="1" applyFill="1" applyAlignment="1">
      <alignment horizontal="center" vertical="center"/>
    </xf>
    <xf numFmtId="176" fontId="0" fillId="2" borderId="0" xfId="1" applyFill="1" applyAlignment="1">
      <alignment horizontal="right" vertical="center"/>
    </xf>
    <xf numFmtId="176" fontId="0" fillId="2" borderId="0" xfId="1" applyNumberFormat="1" applyFill="1" applyBorder="1" applyAlignment="1">
      <alignment horizontal="center" vertical="center"/>
    </xf>
    <xf numFmtId="176" fontId="0" fillId="2" borderId="0" xfId="1" applyFill="1" applyBorder="1" applyAlignment="1">
      <alignment horizontal="center" vertical="center"/>
    </xf>
    <xf numFmtId="176" fontId="0" fillId="2" borderId="0" xfId="0" applyNumberFormat="1" applyFill="1" applyAlignment="1">
      <alignment horizontal="left" vertical="center"/>
    </xf>
    <xf numFmtId="176" fontId="0" fillId="2" borderId="0" xfId="1" applyFill="1" applyBorder="1">
      <alignment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176" fontId="0" fillId="3" borderId="0" xfId="1" applyFill="1" applyAlignment="1">
      <alignment horizontal="left" vertical="center"/>
    </xf>
    <xf numFmtId="16" fontId="0" fillId="3" borderId="0" xfId="0" applyNumberFormat="1" applyFill="1" applyAlignment="1">
      <alignment horizontal="left" vertical="center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3" borderId="0" xfId="1" applyFill="1" applyAlignment="1">
      <alignment horizontal="right" vertical="center"/>
    </xf>
    <xf numFmtId="176" fontId="0" fillId="3" borderId="0" xfId="1" applyNumberFormat="1" applyFill="1" applyBorder="1" applyAlignment="1">
      <alignment horizontal="center" vertical="center"/>
    </xf>
    <xf numFmtId="176" fontId="0" fillId="3" borderId="0" xfId="1" applyFill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>
      <alignment vertical="center"/>
    </xf>
    <xf numFmtId="0" fontId="0" fillId="4" borderId="0" xfId="0" applyFill="1">
      <alignment vertical="center"/>
    </xf>
    <xf numFmtId="16" fontId="0" fillId="4" borderId="0" xfId="0" applyNumberFormat="1" applyFill="1" applyAlignment="1">
      <alignment horizontal="left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76" fontId="0" fillId="4" borderId="0" xfId="1" applyFill="1">
      <alignment vertical="center"/>
    </xf>
    <xf numFmtId="176" fontId="0" fillId="4" borderId="0" xfId="1" applyFill="1" applyAlignment="1">
      <alignment horizontal="center" vertical="center"/>
    </xf>
    <xf numFmtId="176" fontId="0" fillId="4" borderId="0" xfId="1" applyFill="1" applyAlignment="1">
      <alignment horizontal="right" vertical="center"/>
    </xf>
    <xf numFmtId="17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4" borderId="0" xfId="0" applyNumberFormat="1" applyFill="1">
      <alignment vertical="center"/>
    </xf>
    <xf numFmtId="16" fontId="0" fillId="0" borderId="0" xfId="0" applyNumberFormat="1" applyFill="1" applyAlignment="1">
      <alignment horizontal="left" vertical="center"/>
    </xf>
    <xf numFmtId="1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76" fontId="0" fillId="0" borderId="0" xfId="1" applyFill="1" applyAlignment="1">
      <alignment horizontal="right" vertical="center"/>
    </xf>
    <xf numFmtId="0" fontId="0" fillId="0" borderId="0" xfId="0" applyFill="1">
      <alignment vertical="center"/>
    </xf>
    <xf numFmtId="176" fontId="0" fillId="0" borderId="0" xfId="1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2" borderId="0" xfId="1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5" borderId="0" xfId="0" applyFill="1">
      <alignment vertical="center"/>
    </xf>
    <xf numFmtId="16" fontId="0" fillId="5" borderId="0" xfId="0" applyNumberFormat="1" applyFill="1" applyAlignment="1">
      <alignment horizontal="left" vertical="center"/>
    </xf>
    <xf numFmtId="16" fontId="0" fillId="5" borderId="0" xfId="0" applyNumberFormat="1" applyFill="1" applyAlignment="1">
      <alignment horizontal="center" vertical="center"/>
    </xf>
    <xf numFmtId="16" fontId="0" fillId="0" borderId="0" xfId="0" applyNumberFormat="1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5" borderId="0" xfId="1" applyFill="1" applyAlignment="1">
      <alignment vertical="center"/>
    </xf>
    <xf numFmtId="0" fontId="0" fillId="0" borderId="0" xfId="0" applyAlignment="1">
      <alignment horizontal="left" vertical="center"/>
    </xf>
    <xf numFmtId="176" fontId="0" fillId="0" borderId="0" xfId="1">
      <alignment vertical="center"/>
    </xf>
    <xf numFmtId="176" fontId="0" fillId="0" borderId="0" xfId="1" applyAlignment="1">
      <alignment horizontal="center" vertical="center"/>
    </xf>
    <xf numFmtId="176" fontId="0" fillId="0" borderId="0" xfId="1" applyAlignment="1">
      <alignment horizontal="right" vertical="center"/>
    </xf>
    <xf numFmtId="176" fontId="0" fillId="0" borderId="0" xfId="1" applyFill="1">
      <alignment vertical="center"/>
    </xf>
    <xf numFmtId="176" fontId="0" fillId="5" borderId="0" xfId="0" applyNumberForma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1" applyAlignment="1">
      <alignment horizontal="left" vertical="center"/>
    </xf>
    <xf numFmtId="16" fontId="0" fillId="6" borderId="0" xfId="0" applyNumberFormat="1" applyFill="1" applyAlignment="1">
      <alignment horizontal="left" vertical="center"/>
    </xf>
    <xf numFmtId="16" fontId="0" fillId="6" borderId="0" xfId="0" applyNumberFormat="1" applyFill="1" applyAlignment="1">
      <alignment horizontal="center" vertical="center"/>
    </xf>
    <xf numFmtId="176" fontId="0" fillId="6" borderId="0" xfId="1" applyFill="1">
      <alignment vertical="center"/>
    </xf>
    <xf numFmtId="0" fontId="0" fillId="6" borderId="0" xfId="0" applyFill="1" applyAlignment="1">
      <alignment horizontal="left" vertical="center"/>
    </xf>
    <xf numFmtId="176" fontId="0" fillId="6" borderId="0" xfId="1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0" fillId="6" borderId="0" xfId="1" applyFill="1" applyBorder="1" applyAlignment="1">
      <alignment horizontal="center" vertical="center"/>
    </xf>
    <xf numFmtId="0" fontId="0" fillId="6" borderId="0" xfId="0" applyFill="1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" fontId="0" fillId="7" borderId="0" xfId="0" applyNumberFormat="1" applyFill="1" applyAlignment="1">
      <alignment horizontal="left" vertical="center"/>
    </xf>
    <xf numFmtId="16" fontId="0" fillId="7" borderId="0" xfId="0" applyNumberFormat="1" applyFill="1" applyAlignment="1">
      <alignment horizontal="center" vertical="center"/>
    </xf>
    <xf numFmtId="176" fontId="0" fillId="7" borderId="0" xfId="1" applyFill="1">
      <alignment vertical="center"/>
    </xf>
    <xf numFmtId="0" fontId="0" fillId="7" borderId="0" xfId="0" applyFill="1" applyAlignment="1">
      <alignment horizontal="left" vertical="center"/>
    </xf>
    <xf numFmtId="176" fontId="0" fillId="7" borderId="0" xfId="1" applyFill="1" applyBorder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16" fontId="0" fillId="8" borderId="0" xfId="0" applyNumberFormat="1" applyFill="1" applyAlignment="1">
      <alignment horizontal="left" vertical="center"/>
    </xf>
    <xf numFmtId="16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16" fontId="0" fillId="2" borderId="0" xfId="0" applyNumberFormat="1" applyFill="1" applyAlignment="1">
      <alignment horizontal="right" vertical="center"/>
    </xf>
    <xf numFmtId="176" fontId="0" fillId="8" borderId="0" xfId="1" applyFill="1" applyAlignment="1">
      <alignment horizontal="right" vertical="center"/>
    </xf>
    <xf numFmtId="176" fontId="0" fillId="8" borderId="0" xfId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176" fontId="3" fillId="2" borderId="0" xfId="1" applyFont="1" applyFill="1">
      <alignment vertical="center"/>
    </xf>
    <xf numFmtId="176" fontId="0" fillId="8" borderId="0" xfId="1" applyNumberFormat="1" applyFill="1" applyBorder="1" applyAlignment="1">
      <alignment horizontal="center" vertical="center"/>
    </xf>
    <xf numFmtId="176" fontId="0" fillId="8" borderId="0" xfId="1" applyFill="1" applyBorder="1" applyAlignment="1">
      <alignment horizontal="center" vertical="center"/>
    </xf>
    <xf numFmtId="176" fontId="0" fillId="2" borderId="0" xfId="1" applyFill="1" applyBorder="1" applyAlignment="1">
      <alignment horizontal="right" vertical="center"/>
    </xf>
    <xf numFmtId="176" fontId="0" fillId="8" borderId="0" xfId="1" applyFill="1" applyBorder="1">
      <alignment vertical="center"/>
    </xf>
    <xf numFmtId="176" fontId="0" fillId="2" borderId="0" xfId="0" applyNumberFormat="1" applyFill="1" applyAlignment="1">
      <alignment horizontal="right" vertical="center"/>
    </xf>
    <xf numFmtId="176" fontId="1" fillId="8" borderId="0" xfId="0" applyNumberFormat="1" applyFont="1" applyFill="1" applyAlignment="1">
      <alignment horizontal="center" vertical="center"/>
    </xf>
    <xf numFmtId="0" fontId="0" fillId="8" borderId="0" xfId="0" applyFill="1">
      <alignment vertical="center"/>
    </xf>
    <xf numFmtId="176" fontId="0" fillId="8" borderId="0" xfId="1" applyFill="1" applyAlignment="1">
      <alignment horizontal="center" vertical="center"/>
    </xf>
    <xf numFmtId="176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76" fontId="0" fillId="8" borderId="0" xfId="0" applyNumberFormat="1" applyFill="1" applyAlignment="1">
      <alignment horizontal="left" vertical="center"/>
    </xf>
    <xf numFmtId="176" fontId="0" fillId="8" borderId="0" xfId="0" applyNumberFormat="1" applyFill="1">
      <alignment vertical="center"/>
    </xf>
    <xf numFmtId="176" fontId="1" fillId="2" borderId="0" xfId="1" applyFont="1" applyFill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0" fillId="0" borderId="0" xfId="1" applyBorder="1" applyAlignment="1">
      <alignment horizontal="center" vertical="center"/>
    </xf>
    <xf numFmtId="176" fontId="0" fillId="0" borderId="0" xfId="1" applyNumberFormat="1" applyBorder="1" applyAlignment="1">
      <alignment horizontal="center" vertical="center"/>
    </xf>
    <xf numFmtId="176" fontId="0" fillId="0" borderId="0" xfId="1" applyBorder="1">
      <alignment vertical="center"/>
    </xf>
    <xf numFmtId="16" fontId="0" fillId="9" borderId="0" xfId="0" applyNumberFormat="1" applyFill="1" applyAlignment="1">
      <alignment horizontal="left" vertical="center"/>
    </xf>
    <xf numFmtId="16" fontId="0" fillId="9" borderId="0" xfId="0" applyNumberFormat="1" applyFill="1" applyAlignment="1">
      <alignment horizontal="center" vertical="center"/>
    </xf>
    <xf numFmtId="176" fontId="0" fillId="9" borderId="0" xfId="1" applyFill="1" applyAlignment="1">
      <alignment horizontal="left" vertical="center"/>
    </xf>
    <xf numFmtId="16" fontId="0" fillId="10" borderId="0" xfId="0" applyNumberFormat="1" applyFill="1" applyAlignment="1">
      <alignment horizontal="left" vertical="center"/>
    </xf>
    <xf numFmtId="16" fontId="0" fillId="10" borderId="0" xfId="0" applyNumberFormat="1" applyFill="1" applyAlignment="1">
      <alignment horizontal="center" vertical="center"/>
    </xf>
    <xf numFmtId="0" fontId="0" fillId="10" borderId="0" xfId="0" applyFill="1">
      <alignment vertical="center"/>
    </xf>
    <xf numFmtId="0" fontId="0" fillId="9" borderId="0" xfId="0" applyFill="1" applyAlignment="1">
      <alignment horizontal="left" vertical="center"/>
    </xf>
    <xf numFmtId="176" fontId="0" fillId="9" borderId="0" xfId="1" applyFill="1" applyAlignment="1">
      <alignment horizontal="right" vertical="center"/>
    </xf>
    <xf numFmtId="0" fontId="0" fillId="10" borderId="0" xfId="0" applyFill="1" applyAlignment="1">
      <alignment horizontal="left" vertical="center"/>
    </xf>
    <xf numFmtId="176" fontId="0" fillId="10" borderId="0" xfId="1" applyFill="1">
      <alignment vertical="center"/>
    </xf>
    <xf numFmtId="0" fontId="3" fillId="9" borderId="0" xfId="0" applyFont="1" applyFill="1" applyAlignment="1">
      <alignment horizontal="left" vertical="center"/>
    </xf>
    <xf numFmtId="176" fontId="3" fillId="9" borderId="0" xfId="1" applyNumberFormat="1" applyFont="1" applyFill="1" applyBorder="1" applyAlignment="1">
      <alignment horizontal="center" vertical="center"/>
    </xf>
    <xf numFmtId="176" fontId="3" fillId="9" borderId="0" xfId="1" applyFont="1" applyFill="1" applyBorder="1" applyAlignment="1">
      <alignment horizontal="center" vertical="center"/>
    </xf>
    <xf numFmtId="176" fontId="3" fillId="9" borderId="0" xfId="1" applyFont="1" applyFill="1" applyAlignment="1">
      <alignment horizontal="left" vertical="center"/>
    </xf>
    <xf numFmtId="176" fontId="0" fillId="10" borderId="0" xfId="1" applyFill="1" applyAlignment="1">
      <alignment horizontal="center" vertical="center"/>
    </xf>
    <xf numFmtId="176" fontId="0" fillId="9" borderId="0" xfId="1" applyFill="1" applyBorder="1" applyAlignment="1">
      <alignment horizontal="center" vertical="center"/>
    </xf>
    <xf numFmtId="176" fontId="0" fillId="9" borderId="0" xfId="1" applyFill="1" applyBorder="1">
      <alignment vertical="center"/>
    </xf>
    <xf numFmtId="176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176" fontId="0" fillId="10" borderId="0" xfId="1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9" borderId="0" xfId="0" applyFill="1" applyAlignment="1">
      <alignment horizontal="center" vertical="center"/>
    </xf>
    <xf numFmtId="176" fontId="0" fillId="9" borderId="0" xfId="0" applyNumberFormat="1" applyFill="1" applyAlignment="1">
      <alignment horizontal="center" vertical="center"/>
    </xf>
    <xf numFmtId="176" fontId="0" fillId="0" borderId="0" xfId="1" applyFill="1" applyAlignment="1">
      <alignment horizontal="left" vertical="center"/>
    </xf>
    <xf numFmtId="176" fontId="3" fillId="2" borderId="0" xfId="1" applyFont="1" applyFill="1" applyAlignment="1">
      <alignment horizontal="left" vertical="center"/>
    </xf>
    <xf numFmtId="0" fontId="3" fillId="6" borderId="0" xfId="0" applyFont="1" applyFill="1">
      <alignment vertical="center"/>
    </xf>
    <xf numFmtId="0" fontId="0" fillId="6" borderId="0" xfId="0" applyNumberFormat="1" applyFill="1">
      <alignment vertical="center"/>
    </xf>
    <xf numFmtId="176" fontId="0" fillId="2" borderId="0" xfId="1" applyNumberFormat="1" applyFill="1" applyBorder="1" applyAlignment="1">
      <alignment horizontal="right" vertical="center"/>
    </xf>
    <xf numFmtId="176" fontId="1" fillId="2" borderId="0" xfId="0" applyNumberFormat="1" applyFont="1" applyFill="1" applyAlignment="1">
      <alignment horizontal="right" vertical="center"/>
    </xf>
    <xf numFmtId="0" fontId="0" fillId="0" borderId="0" xfId="0" applyNumberFormat="1" applyFill="1">
      <alignment vertical="center"/>
    </xf>
    <xf numFmtId="176" fontId="0" fillId="6" borderId="0" xfId="1" applyFill="1" applyAlignment="1">
      <alignment horizontal="right" vertical="center"/>
    </xf>
    <xf numFmtId="0" fontId="0" fillId="6" borderId="0" xfId="0" applyFill="1" applyAlignment="1">
      <alignment horizontal="right" vertical="center"/>
    </xf>
    <xf numFmtId="176" fontId="0" fillId="6" borderId="0" xfId="0" applyNumberFormat="1" applyFill="1">
      <alignment vertical="center"/>
    </xf>
    <xf numFmtId="176" fontId="0" fillId="6" borderId="0" xfId="0" applyNumberFormat="1" applyFill="1" applyAlignment="1">
      <alignment horizontal="right" vertical="center"/>
    </xf>
    <xf numFmtId="176" fontId="0" fillId="6" borderId="0" xfId="1" applyFill="1" applyBorder="1">
      <alignment vertical="center"/>
    </xf>
    <xf numFmtId="176" fontId="1" fillId="6" borderId="0" xfId="0" applyNumberFormat="1" applyFont="1" applyFill="1" applyAlignment="1">
      <alignment horizontal="center" vertical="center"/>
    </xf>
    <xf numFmtId="176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6" fontId="2" fillId="6" borderId="0" xfId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4" fillId="0" borderId="0" xfId="1" applyFont="1" applyAlignment="1">
      <alignment horizontal="center" vertical="center"/>
    </xf>
    <xf numFmtId="16" fontId="0" fillId="11" borderId="0" xfId="0" applyNumberFormat="1" applyFill="1" applyAlignment="1">
      <alignment horizontal="left" vertical="center"/>
    </xf>
    <xf numFmtId="16" fontId="0" fillId="11" borderId="0" xfId="0" applyNumberForma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left" vertical="center"/>
    </xf>
    <xf numFmtId="176" fontId="0" fillId="11" borderId="0" xfId="1" applyFill="1">
      <alignment vertical="center"/>
    </xf>
    <xf numFmtId="176" fontId="0" fillId="6" borderId="0" xfId="1" applyNumberFormat="1" applyFill="1" applyAlignment="1">
      <alignment horizontal="right" vertical="center"/>
    </xf>
    <xf numFmtId="176" fontId="0" fillId="11" borderId="0" xfId="1" applyFill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2" fillId="11" borderId="0" xfId="1" applyFont="1" applyFill="1" applyAlignment="1">
      <alignment horizontal="center" vertical="center"/>
    </xf>
    <xf numFmtId="176" fontId="5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2" fillId="10" borderId="0" xfId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8"/>
  <sheetViews>
    <sheetView zoomScale="130" zoomScaleNormal="130" workbookViewId="0">
      <selection activeCell="J12" sqref="J12:K12"/>
    </sheetView>
  </sheetViews>
  <sheetFormatPr defaultColWidth="9.14285714285714" defaultRowHeight="15"/>
  <cols>
    <col min="1" max="1" width="11.4285714285714" style="55" customWidth="1"/>
    <col min="4" max="4" width="9.57142857142857" customWidth="1"/>
    <col min="5" max="5" width="14.7142857142857" style="55" customWidth="1"/>
    <col min="6" max="6" width="9.57142857142857"/>
    <col min="8" max="8" width="9.57142857142857"/>
    <col min="9" max="9" width="14.7142857142857" style="55" customWidth="1"/>
    <col min="11" max="11" width="11.4285714285714" customWidth="1"/>
    <col min="12" max="12" width="10.5714285714286"/>
    <col min="13" max="13" width="14.7142857142857" style="55" customWidth="1"/>
    <col min="14" max="14" width="10.5714285714286"/>
    <col min="17" max="17" width="14.7142857142857" style="55" customWidth="1"/>
    <col min="18" max="19" width="9.57142857142857"/>
    <col min="21" max="21" width="14.7142857142857" customWidth="1"/>
    <col min="24" max="24" width="10.5714285714286"/>
  </cols>
  <sheetData>
    <row r="1" spans="1:23">
      <c r="A1" s="5">
        <v>45306</v>
      </c>
      <c r="B1" s="6"/>
      <c r="C1" s="6"/>
      <c r="D1" s="2"/>
      <c r="E1" s="65">
        <v>45322</v>
      </c>
      <c r="F1" s="71"/>
      <c r="G1" s="71"/>
      <c r="H1" s="74"/>
      <c r="I1" s="65">
        <v>45337</v>
      </c>
      <c r="J1" s="66"/>
      <c r="K1" s="66"/>
      <c r="L1" s="74"/>
      <c r="M1" s="155">
        <v>45351</v>
      </c>
      <c r="N1" s="156"/>
      <c r="O1" s="156"/>
      <c r="P1" s="157"/>
      <c r="Q1" s="65">
        <v>45366</v>
      </c>
      <c r="R1" s="66"/>
      <c r="S1" s="66"/>
      <c r="T1" s="74"/>
      <c r="U1" s="114">
        <v>45382</v>
      </c>
      <c r="V1" s="114"/>
      <c r="W1" s="114"/>
    </row>
    <row r="2" spans="1:24">
      <c r="A2" s="3" t="s">
        <v>0</v>
      </c>
      <c r="B2" s="8">
        <v>1700</v>
      </c>
      <c r="C2" s="8"/>
      <c r="D2" s="2">
        <v>0</v>
      </c>
      <c r="E2" s="68" t="s">
        <v>1</v>
      </c>
      <c r="F2" s="67">
        <v>5500</v>
      </c>
      <c r="G2" s="67"/>
      <c r="H2" s="74">
        <v>0</v>
      </c>
      <c r="I2" s="68" t="s">
        <v>0</v>
      </c>
      <c r="J2" s="141">
        <v>1700</v>
      </c>
      <c r="K2" s="141"/>
      <c r="L2" s="67">
        <v>0</v>
      </c>
      <c r="M2" s="158" t="s">
        <v>1</v>
      </c>
      <c r="N2" s="159">
        <v>5500</v>
      </c>
      <c r="O2" s="159"/>
      <c r="P2" s="157">
        <v>0</v>
      </c>
      <c r="Q2" s="68" t="s">
        <v>0</v>
      </c>
      <c r="R2" s="141">
        <v>0</v>
      </c>
      <c r="S2" s="141"/>
      <c r="T2" s="74">
        <v>0</v>
      </c>
      <c r="U2" s="115" t="s">
        <v>1</v>
      </c>
      <c r="V2" s="119">
        <v>5500</v>
      </c>
      <c r="W2" s="119"/>
      <c r="X2" s="63"/>
    </row>
    <row r="3" spans="1:24">
      <c r="A3" s="3" t="s">
        <v>2</v>
      </c>
      <c r="B3" s="8">
        <v>1500</v>
      </c>
      <c r="C3" s="8"/>
      <c r="D3" s="2">
        <v>0</v>
      </c>
      <c r="E3" s="68" t="s">
        <v>3</v>
      </c>
      <c r="F3" s="67">
        <v>2500</v>
      </c>
      <c r="G3" s="67"/>
      <c r="H3" s="74">
        <v>0</v>
      </c>
      <c r="I3" s="68" t="s">
        <v>2</v>
      </c>
      <c r="J3" s="141">
        <v>1500</v>
      </c>
      <c r="K3" s="141"/>
      <c r="L3" s="67">
        <v>0</v>
      </c>
      <c r="M3" s="158" t="s">
        <v>3</v>
      </c>
      <c r="N3" s="159">
        <v>2500</v>
      </c>
      <c r="O3" s="159"/>
      <c r="P3" s="157">
        <v>0</v>
      </c>
      <c r="Q3" s="68" t="s">
        <v>2</v>
      </c>
      <c r="R3" s="141">
        <v>1500</v>
      </c>
      <c r="S3" s="141"/>
      <c r="T3" s="74">
        <v>0</v>
      </c>
      <c r="U3" s="115" t="s">
        <v>3</v>
      </c>
      <c r="V3" s="119">
        <v>2500</v>
      </c>
      <c r="W3" s="119"/>
      <c r="X3">
        <v>0</v>
      </c>
    </row>
    <row r="4" spans="1:24">
      <c r="A4" s="3" t="s">
        <v>4</v>
      </c>
      <c r="B4" s="8">
        <v>5220</v>
      </c>
      <c r="C4" s="8"/>
      <c r="D4" s="27">
        <v>0</v>
      </c>
      <c r="E4" s="68" t="s">
        <v>5</v>
      </c>
      <c r="F4" s="67">
        <v>800</v>
      </c>
      <c r="G4" s="67"/>
      <c r="H4" s="74">
        <v>0</v>
      </c>
      <c r="I4" s="68" t="s">
        <v>4</v>
      </c>
      <c r="J4" s="141">
        <v>5220</v>
      </c>
      <c r="K4" s="141"/>
      <c r="L4" s="67">
        <v>0</v>
      </c>
      <c r="M4" s="158" t="s">
        <v>5</v>
      </c>
      <c r="N4" s="159">
        <v>800</v>
      </c>
      <c r="O4" s="159"/>
      <c r="P4" s="157">
        <v>0</v>
      </c>
      <c r="Q4" s="68" t="s">
        <v>4</v>
      </c>
      <c r="R4" s="141">
        <v>5220</v>
      </c>
      <c r="S4" s="141"/>
      <c r="T4" s="74">
        <v>0</v>
      </c>
      <c r="U4" s="115" t="s">
        <v>6</v>
      </c>
      <c r="V4" s="119">
        <v>800</v>
      </c>
      <c r="W4" s="119"/>
      <c r="X4">
        <v>0</v>
      </c>
    </row>
    <row r="5" spans="1:24">
      <c r="A5" s="3" t="s">
        <v>7</v>
      </c>
      <c r="B5" s="8">
        <v>2725.25</v>
      </c>
      <c r="C5" s="8"/>
      <c r="D5" s="27">
        <v>0</v>
      </c>
      <c r="E5" s="68" t="s">
        <v>6</v>
      </c>
      <c r="F5" s="67">
        <v>800</v>
      </c>
      <c r="G5" s="67"/>
      <c r="H5" s="74">
        <v>0</v>
      </c>
      <c r="I5" s="68" t="s">
        <v>8</v>
      </c>
      <c r="J5" s="141">
        <v>2725.25</v>
      </c>
      <c r="K5" s="141"/>
      <c r="L5" s="67">
        <v>0</v>
      </c>
      <c r="M5" s="158" t="s">
        <v>6</v>
      </c>
      <c r="N5" s="159">
        <v>800</v>
      </c>
      <c r="O5" s="159"/>
      <c r="P5" s="157">
        <v>0</v>
      </c>
      <c r="Q5" s="68" t="s">
        <v>9</v>
      </c>
      <c r="R5" s="141">
        <v>2364.65</v>
      </c>
      <c r="S5" s="141"/>
      <c r="T5" s="74">
        <v>0</v>
      </c>
      <c r="U5" s="115" t="s">
        <v>10</v>
      </c>
      <c r="V5" s="119">
        <v>3200</v>
      </c>
      <c r="W5" s="119"/>
      <c r="X5">
        <v>0</v>
      </c>
    </row>
    <row r="6" spans="1:24">
      <c r="A6" s="3" t="s">
        <v>11</v>
      </c>
      <c r="B6" s="8">
        <v>2364.65</v>
      </c>
      <c r="C6" s="8"/>
      <c r="D6" s="27">
        <v>0</v>
      </c>
      <c r="E6" s="68" t="s">
        <v>12</v>
      </c>
      <c r="F6" s="67">
        <v>3200</v>
      </c>
      <c r="G6" s="67"/>
      <c r="H6" s="74">
        <v>0</v>
      </c>
      <c r="I6" s="68" t="s">
        <v>13</v>
      </c>
      <c r="J6" s="141">
        <v>2364.65</v>
      </c>
      <c r="K6" s="141"/>
      <c r="L6" s="67">
        <v>0</v>
      </c>
      <c r="M6" s="158" t="s">
        <v>14</v>
      </c>
      <c r="N6" s="159">
        <v>3200</v>
      </c>
      <c r="O6" s="159"/>
      <c r="P6" s="157">
        <v>0</v>
      </c>
      <c r="Q6" s="68" t="s">
        <v>15</v>
      </c>
      <c r="R6" s="141">
        <v>2432.49</v>
      </c>
      <c r="S6" s="141"/>
      <c r="T6" s="74">
        <v>0</v>
      </c>
      <c r="U6" s="115" t="s">
        <v>16</v>
      </c>
      <c r="V6" s="127">
        <v>1764.13</v>
      </c>
      <c r="W6" s="128"/>
      <c r="X6" s="63">
        <v>0</v>
      </c>
    </row>
    <row r="7" spans="1:23">
      <c r="A7" s="3" t="s">
        <v>15</v>
      </c>
      <c r="B7" s="8">
        <v>0</v>
      </c>
      <c r="C7" s="8"/>
      <c r="D7" s="27">
        <f>SUM(D5:D6)</f>
        <v>0</v>
      </c>
      <c r="E7" s="68" t="s">
        <v>17</v>
      </c>
      <c r="F7" s="69">
        <v>1708</v>
      </c>
      <c r="G7" s="69"/>
      <c r="H7" s="74">
        <v>0</v>
      </c>
      <c r="I7" s="68" t="s">
        <v>15</v>
      </c>
      <c r="J7" s="160">
        <v>1955.65</v>
      </c>
      <c r="K7" s="141"/>
      <c r="L7" s="67">
        <v>0</v>
      </c>
      <c r="M7" s="158" t="s">
        <v>18</v>
      </c>
      <c r="N7" s="161">
        <v>0</v>
      </c>
      <c r="O7" s="161"/>
      <c r="P7" s="157"/>
      <c r="Q7" s="68" t="s">
        <v>19</v>
      </c>
      <c r="R7" s="69">
        <v>1708</v>
      </c>
      <c r="S7" s="69"/>
      <c r="T7" s="74">
        <v>0</v>
      </c>
      <c r="U7" s="115"/>
      <c r="V7" s="127"/>
      <c r="W7" s="128"/>
    </row>
    <row r="8" spans="1:23">
      <c r="A8" s="3"/>
      <c r="B8" s="2"/>
      <c r="C8" s="2"/>
      <c r="D8" s="2"/>
      <c r="E8" s="68" t="s">
        <v>20</v>
      </c>
      <c r="F8" s="70">
        <v>1764.13</v>
      </c>
      <c r="G8" s="71"/>
      <c r="H8" s="74">
        <v>0</v>
      </c>
      <c r="I8" s="68" t="s">
        <v>18</v>
      </c>
      <c r="J8" s="69">
        <v>1708</v>
      </c>
      <c r="K8" s="69"/>
      <c r="L8" s="67">
        <v>0</v>
      </c>
      <c r="M8" s="158" t="s">
        <v>21</v>
      </c>
      <c r="N8" s="162">
        <v>1764.13</v>
      </c>
      <c r="O8" s="163"/>
      <c r="P8" s="157">
        <v>0</v>
      </c>
      <c r="Q8" s="68" t="s">
        <v>22</v>
      </c>
      <c r="R8" s="73">
        <v>1834</v>
      </c>
      <c r="S8" s="145"/>
      <c r="T8" s="74">
        <v>0</v>
      </c>
      <c r="U8" s="115"/>
      <c r="V8" s="115"/>
      <c r="W8" s="115"/>
    </row>
    <row r="9" s="74" customFormat="1" ht="21" spans="1:23">
      <c r="A9" s="3"/>
      <c r="B9" s="75">
        <f>SUM(B2:C7)</f>
        <v>13509.9</v>
      </c>
      <c r="C9" s="76"/>
      <c r="D9" s="2"/>
      <c r="E9" s="68"/>
      <c r="F9" s="149">
        <f>SUM(F2:F8)</f>
        <v>16272.13</v>
      </c>
      <c r="G9" s="149"/>
      <c r="I9" s="68"/>
      <c r="J9" s="147">
        <f>SUM(J2:K8)</f>
        <v>17173.55</v>
      </c>
      <c r="K9" s="148"/>
      <c r="L9" s="137">
        <f>SUM(L2:L8)</f>
        <v>0</v>
      </c>
      <c r="M9" s="158"/>
      <c r="N9" s="164">
        <f>SUM(N2:N8)-3083</f>
        <v>11481.13</v>
      </c>
      <c r="O9" s="164"/>
      <c r="P9" s="157"/>
      <c r="Q9" s="68"/>
      <c r="R9" s="165">
        <f>SUM(R2:S8)+250</f>
        <v>15309.14</v>
      </c>
      <c r="S9" s="166"/>
      <c r="U9" s="115"/>
      <c r="V9" s="167">
        <f>SUM(V1:V7)</f>
        <v>13764.13</v>
      </c>
      <c r="W9" s="167"/>
    </row>
    <row r="10" spans="1:23">
      <c r="A10" s="65"/>
      <c r="B10" s="66"/>
      <c r="C10" s="66"/>
      <c r="D10" s="71"/>
      <c r="E10" s="68"/>
      <c r="F10" s="66"/>
      <c r="G10" s="66"/>
      <c r="H10" s="74"/>
      <c r="I10" s="51"/>
      <c r="J10" s="52"/>
      <c r="K10" s="52"/>
      <c r="M10" s="51"/>
      <c r="N10" s="52"/>
      <c r="O10" s="52"/>
      <c r="Q10" s="51"/>
      <c r="R10" s="52"/>
      <c r="S10" s="52"/>
      <c r="U10" s="52"/>
      <c r="V10" s="52"/>
      <c r="W10" s="52"/>
    </row>
    <row r="11" spans="1:23">
      <c r="A11" s="65">
        <v>45397</v>
      </c>
      <c r="B11" s="66"/>
      <c r="C11" s="66"/>
      <c r="D11" s="74"/>
      <c r="E11" s="65">
        <v>45412</v>
      </c>
      <c r="F11" s="66"/>
      <c r="G11" s="66"/>
      <c r="H11" s="74"/>
      <c r="I11" s="51">
        <v>45427</v>
      </c>
      <c r="J11" s="52"/>
      <c r="K11" s="52"/>
      <c r="M11" s="51">
        <v>45443</v>
      </c>
      <c r="N11" s="52"/>
      <c r="O11" s="52"/>
      <c r="Q11" s="51">
        <v>45458</v>
      </c>
      <c r="R11" s="52"/>
      <c r="S11" s="52"/>
      <c r="U11" s="52">
        <v>45473</v>
      </c>
      <c r="V11" s="52"/>
      <c r="W11" s="52"/>
    </row>
    <row r="12" spans="1:23">
      <c r="A12" s="68" t="s">
        <v>0</v>
      </c>
      <c r="B12" s="141">
        <v>1700</v>
      </c>
      <c r="C12" s="141"/>
      <c r="D12" s="74">
        <v>0</v>
      </c>
      <c r="E12" s="68" t="s">
        <v>1</v>
      </c>
      <c r="F12" s="141">
        <v>4300</v>
      </c>
      <c r="G12" s="141"/>
      <c r="H12" s="74">
        <v>0</v>
      </c>
      <c r="I12" s="55" t="s">
        <v>0</v>
      </c>
      <c r="J12" s="58" t="s">
        <v>23</v>
      </c>
      <c r="K12" s="58"/>
      <c r="M12" s="55" t="s">
        <v>1</v>
      </c>
      <c r="N12" s="56">
        <v>4300</v>
      </c>
      <c r="O12" s="56"/>
      <c r="Q12" s="55" t="s">
        <v>0</v>
      </c>
      <c r="R12" s="58" t="s">
        <v>23</v>
      </c>
      <c r="S12" s="58"/>
      <c r="U12" t="s">
        <v>1</v>
      </c>
      <c r="V12" s="56">
        <v>4300</v>
      </c>
      <c r="W12" s="56"/>
    </row>
    <row r="13" spans="1:23">
      <c r="A13" s="68" t="s">
        <v>2</v>
      </c>
      <c r="B13" s="141">
        <v>1500</v>
      </c>
      <c r="C13" s="141"/>
      <c r="D13" s="74">
        <v>0</v>
      </c>
      <c r="E13" s="68" t="s">
        <v>3</v>
      </c>
      <c r="F13" s="141">
        <f>2500</f>
        <v>2500</v>
      </c>
      <c r="G13" s="141"/>
      <c r="H13" s="74">
        <v>0</v>
      </c>
      <c r="I13" s="55" t="s">
        <v>2</v>
      </c>
      <c r="J13" s="58">
        <v>1500</v>
      </c>
      <c r="K13" s="58"/>
      <c r="M13" s="55" t="s">
        <v>3</v>
      </c>
      <c r="N13" s="56">
        <v>2500</v>
      </c>
      <c r="O13" s="56"/>
      <c r="Q13" s="55" t="s">
        <v>2</v>
      </c>
      <c r="R13" s="58">
        <v>1500</v>
      </c>
      <c r="S13" s="58"/>
      <c r="U13" t="s">
        <v>3</v>
      </c>
      <c r="V13" s="56">
        <v>2500</v>
      </c>
      <c r="W13" s="56"/>
    </row>
    <row r="14" spans="1:23">
      <c r="A14" s="68" t="s">
        <v>4</v>
      </c>
      <c r="B14" s="141">
        <v>5220</v>
      </c>
      <c r="C14" s="141"/>
      <c r="D14" s="142">
        <v>0</v>
      </c>
      <c r="E14" s="68" t="s">
        <v>24</v>
      </c>
      <c r="F14" s="141">
        <v>3200</v>
      </c>
      <c r="G14" s="141"/>
      <c r="H14" s="143">
        <v>0</v>
      </c>
      <c r="I14" s="55" t="s">
        <v>4</v>
      </c>
      <c r="J14" s="58">
        <v>5220</v>
      </c>
      <c r="K14" s="58"/>
      <c r="M14" s="55" t="s">
        <v>25</v>
      </c>
      <c r="N14" s="56">
        <v>3200</v>
      </c>
      <c r="O14" s="56"/>
      <c r="Q14" s="55" t="s">
        <v>4</v>
      </c>
      <c r="R14" s="58">
        <v>5220</v>
      </c>
      <c r="S14" s="58"/>
      <c r="U14" t="s">
        <v>26</v>
      </c>
      <c r="V14" s="56">
        <v>3200</v>
      </c>
      <c r="W14" s="56"/>
    </row>
    <row r="15" spans="1:23">
      <c r="A15" s="68" t="s">
        <v>27</v>
      </c>
      <c r="B15" s="141">
        <v>2364.65</v>
      </c>
      <c r="C15" s="141"/>
      <c r="D15" s="74">
        <v>0</v>
      </c>
      <c r="E15" s="68" t="s">
        <v>28</v>
      </c>
      <c r="F15" s="141">
        <v>0</v>
      </c>
      <c r="G15" s="141"/>
      <c r="H15" s="74"/>
      <c r="I15" s="55" t="s">
        <v>29</v>
      </c>
      <c r="J15" s="58">
        <v>2364.65</v>
      </c>
      <c r="K15" s="58"/>
      <c r="M15" s="55" t="s">
        <v>30</v>
      </c>
      <c r="N15" s="57">
        <v>1708</v>
      </c>
      <c r="O15" s="57"/>
      <c r="Q15" s="55" t="s">
        <v>31</v>
      </c>
      <c r="R15" s="107">
        <v>1834</v>
      </c>
      <c r="S15" s="109"/>
      <c r="U15" t="s">
        <v>32</v>
      </c>
      <c r="V15" s="57">
        <v>1708</v>
      </c>
      <c r="W15" s="57"/>
    </row>
    <row r="16" spans="1:23">
      <c r="A16" s="68" t="s">
        <v>15</v>
      </c>
      <c r="B16" s="141">
        <v>2204.91</v>
      </c>
      <c r="C16" s="141"/>
      <c r="D16" s="74">
        <v>0</v>
      </c>
      <c r="E16" s="68" t="s">
        <v>33</v>
      </c>
      <c r="F16" s="144">
        <v>1764.13</v>
      </c>
      <c r="G16" s="142"/>
      <c r="H16" s="74">
        <v>0</v>
      </c>
      <c r="I16" s="55" t="s">
        <v>34</v>
      </c>
      <c r="J16" s="107">
        <v>1834</v>
      </c>
      <c r="K16" s="109"/>
      <c r="M16" s="55" t="s">
        <v>35</v>
      </c>
      <c r="N16" s="61">
        <v>1764.13</v>
      </c>
      <c r="O16" s="62"/>
      <c r="Q16" s="68" t="s">
        <v>36</v>
      </c>
      <c r="R16" s="150">
        <v>1919.85</v>
      </c>
      <c r="S16" s="150"/>
      <c r="U16" t="s">
        <v>37</v>
      </c>
      <c r="V16" s="61">
        <v>1764.13</v>
      </c>
      <c r="W16" s="62"/>
    </row>
    <row r="17" s="74" customFormat="1" spans="1:23">
      <c r="A17" s="68" t="s">
        <v>38</v>
      </c>
      <c r="B17" s="73">
        <v>1834</v>
      </c>
      <c r="C17" s="145"/>
      <c r="D17" s="74">
        <v>0</v>
      </c>
      <c r="E17" s="68" t="s">
        <v>39</v>
      </c>
      <c r="F17" s="144">
        <v>0</v>
      </c>
      <c r="G17" s="142"/>
      <c r="I17" s="68" t="s">
        <v>40</v>
      </c>
      <c r="J17" s="150">
        <v>1919.85</v>
      </c>
      <c r="K17" s="150"/>
      <c r="M17" s="68" t="s">
        <v>41</v>
      </c>
      <c r="N17" s="61">
        <v>1300</v>
      </c>
      <c r="O17" s="62"/>
      <c r="Q17" s="55" t="s">
        <v>15</v>
      </c>
      <c r="R17" s="58">
        <v>1012.01</v>
      </c>
      <c r="S17" s="58"/>
      <c r="U17" s="68" t="s">
        <v>42</v>
      </c>
      <c r="V17" s="61">
        <v>1300</v>
      </c>
      <c r="W17" s="62"/>
    </row>
    <row r="18" s="74" customFormat="1" spans="1:23">
      <c r="A18" s="68"/>
      <c r="B18" s="69"/>
      <c r="C18" s="67"/>
      <c r="E18" s="68"/>
      <c r="F18" s="144"/>
      <c r="G18" s="142"/>
      <c r="I18" s="68" t="s">
        <v>43</v>
      </c>
      <c r="J18" s="150"/>
      <c r="K18" s="150">
        <v>1066</v>
      </c>
      <c r="M18" s="68" t="s">
        <v>43</v>
      </c>
      <c r="N18" s="61"/>
      <c r="O18" s="62">
        <v>1100</v>
      </c>
      <c r="Q18" s="68" t="s">
        <v>43</v>
      </c>
      <c r="R18" s="150"/>
      <c r="S18" s="150">
        <v>1066</v>
      </c>
      <c r="U18" s="68" t="s">
        <v>43</v>
      </c>
      <c r="V18" s="61"/>
      <c r="W18" s="62">
        <v>1100</v>
      </c>
    </row>
    <row r="19" s="74" customFormat="1" ht="18" customHeight="1" spans="1:23">
      <c r="A19" s="68" t="s">
        <v>44</v>
      </c>
      <c r="B19" s="146">
        <v>1919.85</v>
      </c>
      <c r="C19" s="146"/>
      <c r="D19" s="74">
        <v>0</v>
      </c>
      <c r="E19" s="68" t="s">
        <v>43</v>
      </c>
      <c r="F19" s="144">
        <v>700</v>
      </c>
      <c r="G19" s="142"/>
      <c r="H19" s="74">
        <v>0</v>
      </c>
      <c r="I19" s="55" t="s">
        <v>15</v>
      </c>
      <c r="J19" s="58">
        <v>2224.09</v>
      </c>
      <c r="K19" s="58"/>
      <c r="M19" s="68"/>
      <c r="N19" s="151"/>
      <c r="O19" s="151"/>
      <c r="Q19" s="68"/>
      <c r="R19" s="152"/>
      <c r="S19" s="153"/>
      <c r="V19" s="151"/>
      <c r="W19" s="151"/>
    </row>
    <row r="20" s="74" customFormat="1" ht="18" customHeight="1" spans="1:23">
      <c r="A20" s="68"/>
      <c r="B20" s="147">
        <f>SUM(B12:C19)</f>
        <v>16743.41</v>
      </c>
      <c r="C20" s="148"/>
      <c r="E20" s="68"/>
      <c r="F20" s="149">
        <f>SUM(F12:G19)</f>
        <v>12464.13</v>
      </c>
      <c r="G20" s="149"/>
      <c r="I20" s="68"/>
      <c r="J20" s="152">
        <f>SUM(J12:K19)-J17</f>
        <v>14208.74</v>
      </c>
      <c r="K20" s="153"/>
      <c r="M20" s="68"/>
      <c r="N20" s="151">
        <f>SUM(N12:O18)</f>
        <v>15872.13</v>
      </c>
      <c r="O20" s="151"/>
      <c r="P20" s="74">
        <v>0</v>
      </c>
      <c r="Q20" s="68"/>
      <c r="R20" s="152">
        <f>SUM(R12:S18)</f>
        <v>12551.86</v>
      </c>
      <c r="S20" s="153"/>
      <c r="V20" s="151">
        <f>SUM(V12:W18)</f>
        <v>15872.13</v>
      </c>
      <c r="W20" s="151"/>
    </row>
    <row r="21" spans="10:24">
      <c r="J21" s="62"/>
      <c r="K21" s="62"/>
      <c r="N21" s="61">
        <f>N20-N17-N15</f>
        <v>12864.13</v>
      </c>
      <c r="O21" s="62"/>
      <c r="R21" s="61">
        <f>R20-R16</f>
        <v>10632.01</v>
      </c>
      <c r="S21" s="62"/>
      <c r="T21">
        <v>3000</v>
      </c>
      <c r="V21" s="61">
        <f>V20-V17-V15</f>
        <v>12864.13</v>
      </c>
      <c r="W21" s="62"/>
      <c r="X21">
        <v>3000</v>
      </c>
    </row>
    <row r="22" spans="1:23">
      <c r="A22" s="51">
        <v>45488</v>
      </c>
      <c r="B22" s="52"/>
      <c r="C22" s="52"/>
      <c r="E22" s="51">
        <v>45504</v>
      </c>
      <c r="F22" s="52"/>
      <c r="G22" s="52"/>
      <c r="I22" s="51">
        <v>45519</v>
      </c>
      <c r="J22" s="52"/>
      <c r="K22" s="52"/>
      <c r="M22" s="51">
        <v>45534</v>
      </c>
      <c r="N22" s="52"/>
      <c r="O22" s="52"/>
      <c r="Q22" s="51">
        <v>45550</v>
      </c>
      <c r="R22" s="52"/>
      <c r="S22" s="52"/>
      <c r="U22" s="52">
        <v>45565</v>
      </c>
      <c r="V22" s="52"/>
      <c r="W22" s="52"/>
    </row>
    <row r="23" spans="1:23">
      <c r="A23" s="55" t="s">
        <v>0</v>
      </c>
      <c r="B23" s="58" t="s">
        <v>23</v>
      </c>
      <c r="C23" s="58"/>
      <c r="E23" s="55" t="s">
        <v>1</v>
      </c>
      <c r="F23" s="56">
        <v>4300</v>
      </c>
      <c r="G23" s="56"/>
      <c r="I23" s="55" t="s">
        <v>0</v>
      </c>
      <c r="J23" s="58">
        <v>1700</v>
      </c>
      <c r="K23" s="58"/>
      <c r="M23" s="55" t="s">
        <v>1</v>
      </c>
      <c r="N23" s="56">
        <v>4300</v>
      </c>
      <c r="O23" s="56"/>
      <c r="Q23" s="55" t="s">
        <v>0</v>
      </c>
      <c r="R23" s="58">
        <v>1700</v>
      </c>
      <c r="S23" s="58"/>
      <c r="U23" t="s">
        <v>1</v>
      </c>
      <c r="V23" s="56">
        <v>4300</v>
      </c>
      <c r="W23" s="56"/>
    </row>
    <row r="24" spans="1:23">
      <c r="A24" s="55" t="s">
        <v>2</v>
      </c>
      <c r="B24" s="58">
        <v>1500</v>
      </c>
      <c r="C24" s="58"/>
      <c r="E24" s="55" t="s">
        <v>3</v>
      </c>
      <c r="F24" s="56">
        <v>2500</v>
      </c>
      <c r="G24" s="56"/>
      <c r="I24" s="55" t="s">
        <v>2</v>
      </c>
      <c r="J24" s="58">
        <v>1500</v>
      </c>
      <c r="K24" s="58"/>
      <c r="M24" s="55" t="s">
        <v>3</v>
      </c>
      <c r="N24" s="56">
        <v>2500</v>
      </c>
      <c r="O24" s="56"/>
      <c r="Q24" s="55" t="s">
        <v>2</v>
      </c>
      <c r="R24" s="58">
        <v>1500</v>
      </c>
      <c r="S24" s="58"/>
      <c r="U24" t="s">
        <v>3</v>
      </c>
      <c r="V24" s="56">
        <v>2500</v>
      </c>
      <c r="W24" s="56"/>
    </row>
    <row r="25" spans="1:23">
      <c r="A25" s="55" t="s">
        <v>4</v>
      </c>
      <c r="B25" s="58">
        <v>5220</v>
      </c>
      <c r="C25" s="58"/>
      <c r="E25" s="55" t="s">
        <v>45</v>
      </c>
      <c r="F25" s="56">
        <v>3200</v>
      </c>
      <c r="G25" s="56"/>
      <c r="I25" s="55" t="s">
        <v>4</v>
      </c>
      <c r="J25" s="58">
        <v>5220</v>
      </c>
      <c r="K25" s="58"/>
      <c r="M25" s="55" t="s">
        <v>46</v>
      </c>
      <c r="N25" s="56">
        <v>3200</v>
      </c>
      <c r="O25" s="56"/>
      <c r="Q25" s="55" t="s">
        <v>4</v>
      </c>
      <c r="R25" s="58">
        <v>5220</v>
      </c>
      <c r="S25" s="58"/>
      <c r="U25" t="s">
        <v>47</v>
      </c>
      <c r="V25" s="56">
        <v>3200</v>
      </c>
      <c r="W25" s="56"/>
    </row>
    <row r="26" spans="1:23">
      <c r="A26" s="55" t="s">
        <v>48</v>
      </c>
      <c r="B26" s="107">
        <v>1834</v>
      </c>
      <c r="C26" s="109"/>
      <c r="E26" s="55" t="s">
        <v>49</v>
      </c>
      <c r="F26" s="61">
        <v>1764.13</v>
      </c>
      <c r="G26" s="62"/>
      <c r="I26" s="55" t="s">
        <v>50</v>
      </c>
      <c r="J26" s="107">
        <v>1834</v>
      </c>
      <c r="K26" s="109"/>
      <c r="M26" s="55" t="s">
        <v>51</v>
      </c>
      <c r="N26" s="61">
        <v>1764.13</v>
      </c>
      <c r="O26" s="62"/>
      <c r="Q26" s="55" t="s">
        <v>52</v>
      </c>
      <c r="R26" s="107">
        <v>1834</v>
      </c>
      <c r="S26" s="109"/>
      <c r="U26" t="s">
        <v>53</v>
      </c>
      <c r="V26" s="61">
        <v>1764.13</v>
      </c>
      <c r="W26" s="62"/>
    </row>
    <row r="27" s="74" customFormat="1" spans="1:23">
      <c r="A27" s="68" t="s">
        <v>54</v>
      </c>
      <c r="B27" s="150">
        <v>1919.85</v>
      </c>
      <c r="C27" s="150"/>
      <c r="E27" s="68" t="s">
        <v>55</v>
      </c>
      <c r="F27" s="61">
        <v>1300</v>
      </c>
      <c r="G27" s="62"/>
      <c r="I27" s="68" t="s">
        <v>56</v>
      </c>
      <c r="J27" s="150">
        <v>1919.85</v>
      </c>
      <c r="K27" s="150"/>
      <c r="M27" s="68" t="s">
        <v>57</v>
      </c>
      <c r="N27" s="61">
        <v>1300</v>
      </c>
      <c r="O27" s="62"/>
      <c r="Q27" s="68" t="s">
        <v>58</v>
      </c>
      <c r="R27" s="150">
        <v>1919.85</v>
      </c>
      <c r="S27" s="150"/>
      <c r="U27" s="68" t="s">
        <v>59</v>
      </c>
      <c r="V27" s="61">
        <v>1300</v>
      </c>
      <c r="W27" s="62"/>
    </row>
    <row r="28" s="74" customFormat="1" ht="21" spans="1:23">
      <c r="A28" s="55" t="s">
        <v>60</v>
      </c>
      <c r="B28" s="58">
        <v>1300</v>
      </c>
      <c r="C28" s="58"/>
      <c r="E28" s="68"/>
      <c r="F28" s="151"/>
      <c r="G28" s="151"/>
      <c r="I28" s="55" t="s">
        <v>15</v>
      </c>
      <c r="J28" s="58">
        <v>554.97</v>
      </c>
      <c r="K28" s="58"/>
      <c r="M28" s="68"/>
      <c r="N28" s="151"/>
      <c r="O28" s="151"/>
      <c r="Q28" s="55" t="s">
        <v>60</v>
      </c>
      <c r="R28" s="58">
        <v>554.97</v>
      </c>
      <c r="S28" s="58"/>
      <c r="V28" s="151"/>
      <c r="W28" s="151"/>
    </row>
    <row r="29" s="74" customFormat="1" ht="21" spans="1:23">
      <c r="A29" s="68" t="s">
        <v>43</v>
      </c>
      <c r="B29" s="150"/>
      <c r="C29" s="150">
        <v>1066</v>
      </c>
      <c r="E29" s="68" t="s">
        <v>43</v>
      </c>
      <c r="F29" s="61"/>
      <c r="G29" s="62">
        <v>1100</v>
      </c>
      <c r="I29" s="68"/>
      <c r="J29" s="152"/>
      <c r="K29" s="153"/>
      <c r="M29" s="68"/>
      <c r="N29" s="151"/>
      <c r="O29" s="151"/>
      <c r="Q29" s="68"/>
      <c r="R29" s="152"/>
      <c r="S29" s="153"/>
      <c r="V29" s="151"/>
      <c r="W29" s="151"/>
    </row>
    <row r="30" s="74" customFormat="1" ht="21" spans="1:23">
      <c r="A30" s="68"/>
      <c r="B30" s="152">
        <f>SUM(B23:C29)</f>
        <v>12839.85</v>
      </c>
      <c r="C30" s="153"/>
      <c r="E30" s="68"/>
      <c r="F30" s="151">
        <f>SUM(F22:G27)</f>
        <v>13064.13</v>
      </c>
      <c r="G30" s="151"/>
      <c r="I30" s="68"/>
      <c r="J30" s="152">
        <f>SUM(J23:K28)</f>
        <v>12728.82</v>
      </c>
      <c r="K30" s="153"/>
      <c r="M30" s="68"/>
      <c r="N30" s="151">
        <f>SUM(N23:O27)</f>
        <v>13064.13</v>
      </c>
      <c r="O30" s="151"/>
      <c r="Q30" s="68"/>
      <c r="R30" s="152">
        <f>SUM(R23:S28)</f>
        <v>12728.82</v>
      </c>
      <c r="S30" s="153"/>
      <c r="V30" s="151">
        <f>SUM(V23:W27)</f>
        <v>13064.13</v>
      </c>
      <c r="W30" s="151"/>
    </row>
    <row r="31" spans="2:23">
      <c r="B31" s="61">
        <f>B30-B27</f>
        <v>10920</v>
      </c>
      <c r="C31" s="62"/>
      <c r="D31">
        <v>3000</v>
      </c>
      <c r="F31" s="154">
        <f>F30-F27</f>
        <v>11764.13</v>
      </c>
      <c r="G31" s="154"/>
      <c r="J31" s="61">
        <f>J30-J27</f>
        <v>10808.97</v>
      </c>
      <c r="K31" s="62"/>
      <c r="N31" s="61">
        <f>N30-N27</f>
        <v>11764.13</v>
      </c>
      <c r="O31" s="62"/>
      <c r="R31" s="61">
        <f>R30-R27</f>
        <v>10808.97</v>
      </c>
      <c r="S31" s="62"/>
      <c r="V31" s="61">
        <f>V30-V27</f>
        <v>11764.13</v>
      </c>
      <c r="W31" s="62"/>
    </row>
    <row r="32" spans="1:7">
      <c r="A32" s="51">
        <v>45580</v>
      </c>
      <c r="B32" s="52"/>
      <c r="C32" s="52"/>
      <c r="E32" s="51">
        <v>45595</v>
      </c>
      <c r="F32" s="52"/>
      <c r="G32" s="52"/>
    </row>
    <row r="33" spans="1:7">
      <c r="A33" s="55" t="s">
        <v>0</v>
      </c>
      <c r="B33" s="58">
        <v>1700</v>
      </c>
      <c r="C33" s="58"/>
      <c r="E33" s="55" t="s">
        <v>1</v>
      </c>
      <c r="F33" s="56">
        <v>4300</v>
      </c>
      <c r="G33" s="56"/>
    </row>
    <row r="34" spans="1:15">
      <c r="A34" s="55" t="s">
        <v>2</v>
      </c>
      <c r="B34" s="58">
        <v>1500</v>
      </c>
      <c r="C34" s="58"/>
      <c r="E34" s="55" t="s">
        <v>3</v>
      </c>
      <c r="F34" s="56">
        <v>2500</v>
      </c>
      <c r="G34" s="56"/>
      <c r="K34" t="s">
        <v>5</v>
      </c>
      <c r="L34" s="63">
        <f>J17*3</f>
        <v>5759.55</v>
      </c>
      <c r="N34" s="63">
        <f>42000-L34-L36</f>
        <v>34532.45</v>
      </c>
      <c r="O34">
        <v>10000</v>
      </c>
    </row>
    <row r="35" spans="1:14">
      <c r="A35" s="55" t="s">
        <v>4</v>
      </c>
      <c r="B35" s="58">
        <v>5220</v>
      </c>
      <c r="C35" s="58"/>
      <c r="F35" s="56"/>
      <c r="G35" s="56"/>
      <c r="K35" t="s">
        <v>61</v>
      </c>
      <c r="L35" s="63">
        <f>N17*4</f>
        <v>5200</v>
      </c>
      <c r="N35" s="63">
        <f>N34</f>
        <v>34532.45</v>
      </c>
    </row>
    <row r="36" spans="1:14">
      <c r="A36" s="55" t="s">
        <v>62</v>
      </c>
      <c r="B36" s="107">
        <v>1834</v>
      </c>
      <c r="C36" s="109"/>
      <c r="F36" s="61"/>
      <c r="G36" s="62"/>
      <c r="K36" t="s">
        <v>63</v>
      </c>
      <c r="L36" s="63">
        <f>N15*1</f>
        <v>1708</v>
      </c>
      <c r="N36" s="63">
        <f>N35-20000</f>
        <v>14532.45</v>
      </c>
    </row>
    <row r="37" ht="21" spans="1:12">
      <c r="A37" s="68"/>
      <c r="B37" s="152">
        <f>SUM(B33:C36)</f>
        <v>10254</v>
      </c>
      <c r="C37" s="153"/>
      <c r="D37" s="74"/>
      <c r="E37" s="68"/>
      <c r="F37" s="151">
        <f>SUM(F33:F36)</f>
        <v>6800</v>
      </c>
      <c r="G37" s="151"/>
      <c r="L37" s="63">
        <f>SUM(L34:L36)</f>
        <v>12667.55</v>
      </c>
    </row>
    <row r="38" spans="2:12">
      <c r="B38" s="62"/>
      <c r="C38" s="62"/>
      <c r="L38" s="63">
        <f>90000-L37</f>
        <v>77332.45</v>
      </c>
    </row>
  </sheetData>
  <mergeCells count="172">
    <mergeCell ref="A1:C1"/>
    <mergeCell ref="E1:G1"/>
    <mergeCell ref="I1:K1"/>
    <mergeCell ref="M1:O1"/>
    <mergeCell ref="Q1:S1"/>
    <mergeCell ref="U1:W1"/>
    <mergeCell ref="B2:C2"/>
    <mergeCell ref="F2:G2"/>
    <mergeCell ref="J2:K2"/>
    <mergeCell ref="N2:O2"/>
    <mergeCell ref="R2:S2"/>
    <mergeCell ref="V2:W2"/>
    <mergeCell ref="B3:C3"/>
    <mergeCell ref="F3:G3"/>
    <mergeCell ref="J3:K3"/>
    <mergeCell ref="N3:O3"/>
    <mergeCell ref="R3:S3"/>
    <mergeCell ref="V3:W3"/>
    <mergeCell ref="B4:C4"/>
    <mergeCell ref="F4:G4"/>
    <mergeCell ref="J4:K4"/>
    <mergeCell ref="N4:O4"/>
    <mergeCell ref="R4:S4"/>
    <mergeCell ref="V4:W4"/>
    <mergeCell ref="B5:C5"/>
    <mergeCell ref="F5:G5"/>
    <mergeCell ref="J5:K5"/>
    <mergeCell ref="N5:O5"/>
    <mergeCell ref="R5:S5"/>
    <mergeCell ref="V5:W5"/>
    <mergeCell ref="B6:C6"/>
    <mergeCell ref="F6:G6"/>
    <mergeCell ref="J6:K6"/>
    <mergeCell ref="N6:O6"/>
    <mergeCell ref="R6:S6"/>
    <mergeCell ref="V6:W6"/>
    <mergeCell ref="B7:C7"/>
    <mergeCell ref="F7:G7"/>
    <mergeCell ref="J7:K7"/>
    <mergeCell ref="N7:O7"/>
    <mergeCell ref="R7:S7"/>
    <mergeCell ref="V7:W7"/>
    <mergeCell ref="F8:G8"/>
    <mergeCell ref="J8:K8"/>
    <mergeCell ref="N8:O8"/>
    <mergeCell ref="R8:S8"/>
    <mergeCell ref="B9:C9"/>
    <mergeCell ref="F9:G9"/>
    <mergeCell ref="J9:K9"/>
    <mergeCell ref="N9:O9"/>
    <mergeCell ref="R9:S9"/>
    <mergeCell ref="V9:W9"/>
    <mergeCell ref="D10:E10"/>
    <mergeCell ref="A11:C11"/>
    <mergeCell ref="E11:G11"/>
    <mergeCell ref="I11:K11"/>
    <mergeCell ref="M11:O11"/>
    <mergeCell ref="Q11:S11"/>
    <mergeCell ref="U11:W11"/>
    <mergeCell ref="B12:C12"/>
    <mergeCell ref="F12:G12"/>
    <mergeCell ref="J12:K12"/>
    <mergeCell ref="N12:O12"/>
    <mergeCell ref="R12:S12"/>
    <mergeCell ref="V12:W12"/>
    <mergeCell ref="B13:C13"/>
    <mergeCell ref="F13:G13"/>
    <mergeCell ref="J13:K13"/>
    <mergeCell ref="N13:O13"/>
    <mergeCell ref="R13:S13"/>
    <mergeCell ref="V13:W13"/>
    <mergeCell ref="B14:C14"/>
    <mergeCell ref="F14:G14"/>
    <mergeCell ref="J14:K14"/>
    <mergeCell ref="N14:O14"/>
    <mergeCell ref="R14:S14"/>
    <mergeCell ref="V14:W14"/>
    <mergeCell ref="B15:C15"/>
    <mergeCell ref="F15:G15"/>
    <mergeCell ref="J15:K15"/>
    <mergeCell ref="N15:O15"/>
    <mergeCell ref="R15:S15"/>
    <mergeCell ref="V15:W15"/>
    <mergeCell ref="B16:C16"/>
    <mergeCell ref="F16:G16"/>
    <mergeCell ref="J16:K16"/>
    <mergeCell ref="N16:O16"/>
    <mergeCell ref="R16:S16"/>
    <mergeCell ref="V16:W16"/>
    <mergeCell ref="B17:C17"/>
    <mergeCell ref="F17:G17"/>
    <mergeCell ref="J17:K17"/>
    <mergeCell ref="N17:O17"/>
    <mergeCell ref="R17:S17"/>
    <mergeCell ref="V17:W17"/>
    <mergeCell ref="B19:C19"/>
    <mergeCell ref="F19:G19"/>
    <mergeCell ref="J19:K19"/>
    <mergeCell ref="B20:C20"/>
    <mergeCell ref="F20:G20"/>
    <mergeCell ref="J20:K20"/>
    <mergeCell ref="N20:O20"/>
    <mergeCell ref="R20:S20"/>
    <mergeCell ref="V20:W20"/>
    <mergeCell ref="J21:K21"/>
    <mergeCell ref="N21:O21"/>
    <mergeCell ref="R21:S21"/>
    <mergeCell ref="V21:W21"/>
    <mergeCell ref="A22:C22"/>
    <mergeCell ref="E22:G22"/>
    <mergeCell ref="I22:K22"/>
    <mergeCell ref="M22:O22"/>
    <mergeCell ref="Q22:S22"/>
    <mergeCell ref="U22:W22"/>
    <mergeCell ref="B23:C23"/>
    <mergeCell ref="F23:G23"/>
    <mergeCell ref="J23:K23"/>
    <mergeCell ref="N23:O23"/>
    <mergeCell ref="R23:S23"/>
    <mergeCell ref="V23:W23"/>
    <mergeCell ref="B24:C24"/>
    <mergeCell ref="F24:G24"/>
    <mergeCell ref="J24:K24"/>
    <mergeCell ref="N24:O24"/>
    <mergeCell ref="R24:S24"/>
    <mergeCell ref="V24:W24"/>
    <mergeCell ref="B25:C25"/>
    <mergeCell ref="F25:G25"/>
    <mergeCell ref="J25:K25"/>
    <mergeCell ref="N25:O25"/>
    <mergeCell ref="R25:S25"/>
    <mergeCell ref="V25:W25"/>
    <mergeCell ref="B26:C26"/>
    <mergeCell ref="F26:G26"/>
    <mergeCell ref="J26:K26"/>
    <mergeCell ref="N26:O26"/>
    <mergeCell ref="R26:S26"/>
    <mergeCell ref="V26:W26"/>
    <mergeCell ref="B27:C27"/>
    <mergeCell ref="F27:G27"/>
    <mergeCell ref="J27:K27"/>
    <mergeCell ref="N27:O27"/>
    <mergeCell ref="R27:S27"/>
    <mergeCell ref="V27:W27"/>
    <mergeCell ref="B28:C28"/>
    <mergeCell ref="J28:K28"/>
    <mergeCell ref="R28:S28"/>
    <mergeCell ref="B30:C30"/>
    <mergeCell ref="F30:G30"/>
    <mergeCell ref="J30:K30"/>
    <mergeCell ref="N30:O30"/>
    <mergeCell ref="R30:S30"/>
    <mergeCell ref="V30:W30"/>
    <mergeCell ref="B31:C31"/>
    <mergeCell ref="F31:G31"/>
    <mergeCell ref="J31:K31"/>
    <mergeCell ref="N31:O31"/>
    <mergeCell ref="R31:S31"/>
    <mergeCell ref="V31:W31"/>
    <mergeCell ref="A32:C32"/>
    <mergeCell ref="E32:G32"/>
    <mergeCell ref="B33:C33"/>
    <mergeCell ref="F33:G33"/>
    <mergeCell ref="B34:C34"/>
    <mergeCell ref="F34:G34"/>
    <mergeCell ref="B35:C35"/>
    <mergeCell ref="F35:G35"/>
    <mergeCell ref="B36:C36"/>
    <mergeCell ref="F36:G36"/>
    <mergeCell ref="B37:C37"/>
    <mergeCell ref="F37:G37"/>
    <mergeCell ref="B38:C38"/>
  </mergeCells>
  <pageMargins left="0.75" right="0.75" top="1" bottom="1" header="0.5" footer="0.5"/>
  <headerFooter/>
  <ignoredErrors>
    <ignoredError sqref="D7" formulaRange="1"/>
    <ignoredError sqref="B20 B9 F37 B37 F20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8"/>
  <sheetViews>
    <sheetView zoomScale="115" zoomScaleNormal="115" workbookViewId="0">
      <selection activeCell="Q1" sqref="Q1"/>
    </sheetView>
  </sheetViews>
  <sheetFormatPr defaultColWidth="9.14285714285714" defaultRowHeight="15"/>
  <sheetData>
    <row r="1" spans="1:23">
      <c r="A1" s="65"/>
      <c r="B1" s="66"/>
      <c r="C1" s="66"/>
      <c r="D1" s="71"/>
      <c r="E1" s="68"/>
      <c r="F1" s="66"/>
      <c r="G1" s="66"/>
      <c r="H1" s="74"/>
      <c r="I1" s="51"/>
      <c r="J1" s="52"/>
      <c r="K1" s="52"/>
      <c r="M1" s="51"/>
      <c r="N1" s="52"/>
      <c r="O1" s="52"/>
      <c r="Q1" s="51"/>
      <c r="R1" s="52"/>
      <c r="S1" s="52"/>
      <c r="U1" s="52"/>
      <c r="V1" s="52"/>
      <c r="W1" s="52"/>
    </row>
    <row r="2" spans="1:23">
      <c r="A2" s="65"/>
      <c r="B2" s="66"/>
      <c r="C2" s="66"/>
      <c r="D2" s="74"/>
      <c r="E2" s="65"/>
      <c r="F2" s="66"/>
      <c r="G2" s="66"/>
      <c r="H2" s="74"/>
      <c r="I2" s="51">
        <v>45427</v>
      </c>
      <c r="J2" s="52"/>
      <c r="K2" s="52"/>
      <c r="M2" s="51">
        <v>45443</v>
      </c>
      <c r="N2" s="52"/>
      <c r="O2" s="52"/>
      <c r="Q2" s="51">
        <v>45458</v>
      </c>
      <c r="R2" s="52"/>
      <c r="S2" s="52"/>
      <c r="U2" s="52">
        <v>45473</v>
      </c>
      <c r="V2" s="52"/>
      <c r="W2" s="52"/>
    </row>
    <row r="3" spans="1:23">
      <c r="A3" s="68"/>
      <c r="B3" s="141"/>
      <c r="C3" s="141"/>
      <c r="D3" s="74"/>
      <c r="E3" s="68"/>
      <c r="F3" s="141"/>
      <c r="G3" s="141"/>
      <c r="H3" s="74"/>
      <c r="I3" s="55" t="s">
        <v>0</v>
      </c>
      <c r="J3" s="58" t="s">
        <v>23</v>
      </c>
      <c r="K3" s="58"/>
      <c r="M3" s="55" t="s">
        <v>1</v>
      </c>
      <c r="N3" s="56">
        <v>4300</v>
      </c>
      <c r="O3" s="56"/>
      <c r="Q3" s="55" t="s">
        <v>0</v>
      </c>
      <c r="R3" s="58" t="s">
        <v>23</v>
      </c>
      <c r="S3" s="58"/>
      <c r="U3" t="s">
        <v>1</v>
      </c>
      <c r="V3" s="56">
        <v>4300</v>
      </c>
      <c r="W3" s="56"/>
    </row>
    <row r="4" spans="1:23">
      <c r="A4" s="68"/>
      <c r="B4" s="141"/>
      <c r="C4" s="141"/>
      <c r="D4" s="74"/>
      <c r="E4" s="68"/>
      <c r="F4" s="141"/>
      <c r="G4" s="141"/>
      <c r="H4" s="74"/>
      <c r="I4" s="55" t="s">
        <v>2</v>
      </c>
      <c r="J4" s="58">
        <v>1500</v>
      </c>
      <c r="K4" s="58"/>
      <c r="M4" s="55" t="s">
        <v>3</v>
      </c>
      <c r="N4" s="56">
        <v>2500</v>
      </c>
      <c r="O4" s="56"/>
      <c r="Q4" s="55" t="s">
        <v>2</v>
      </c>
      <c r="R4" s="58">
        <v>1500</v>
      </c>
      <c r="S4" s="58"/>
      <c r="U4" t="s">
        <v>3</v>
      </c>
      <c r="V4" s="56">
        <v>2500</v>
      </c>
      <c r="W4" s="56"/>
    </row>
    <row r="5" spans="1:23">
      <c r="A5" s="68"/>
      <c r="B5" s="141"/>
      <c r="C5" s="141"/>
      <c r="D5" s="142"/>
      <c r="E5" s="68"/>
      <c r="F5" s="141"/>
      <c r="G5" s="141"/>
      <c r="H5" s="143"/>
      <c r="I5" s="55" t="s">
        <v>4</v>
      </c>
      <c r="J5" s="58">
        <v>5220</v>
      </c>
      <c r="K5" s="58"/>
      <c r="M5" s="55" t="s">
        <v>25</v>
      </c>
      <c r="N5" s="56">
        <v>3200</v>
      </c>
      <c r="O5" s="56"/>
      <c r="Q5" s="55" t="s">
        <v>4</v>
      </c>
      <c r="R5" s="58">
        <v>5220</v>
      </c>
      <c r="S5" s="58"/>
      <c r="U5" t="s">
        <v>26</v>
      </c>
      <c r="V5" s="56">
        <v>3200</v>
      </c>
      <c r="W5" s="56"/>
    </row>
    <row r="6" spans="1:23">
      <c r="A6" s="68"/>
      <c r="B6" s="141"/>
      <c r="C6" s="141"/>
      <c r="D6" s="74"/>
      <c r="E6" s="68"/>
      <c r="F6" s="141"/>
      <c r="G6" s="141"/>
      <c r="H6" s="74"/>
      <c r="I6" s="55" t="s">
        <v>29</v>
      </c>
      <c r="J6" s="58">
        <v>2364.65</v>
      </c>
      <c r="K6" s="58"/>
      <c r="M6" s="55" t="s">
        <v>30</v>
      </c>
      <c r="N6" s="57">
        <v>1708</v>
      </c>
      <c r="O6" s="57"/>
      <c r="Q6" s="55" t="s">
        <v>31</v>
      </c>
      <c r="R6" s="107">
        <v>1834</v>
      </c>
      <c r="S6" s="109"/>
      <c r="U6" t="s">
        <v>32</v>
      </c>
      <c r="V6" s="57">
        <v>1708</v>
      </c>
      <c r="W6" s="57"/>
    </row>
    <row r="7" spans="1:23">
      <c r="A7" s="68"/>
      <c r="B7" s="141"/>
      <c r="C7" s="141"/>
      <c r="D7" s="74"/>
      <c r="E7" s="68"/>
      <c r="F7" s="144"/>
      <c r="G7" s="142"/>
      <c r="H7" s="74"/>
      <c r="I7" s="55" t="s">
        <v>34</v>
      </c>
      <c r="J7" s="107">
        <v>1834</v>
      </c>
      <c r="K7" s="109"/>
      <c r="M7" s="55" t="s">
        <v>35</v>
      </c>
      <c r="N7" s="61">
        <v>1764.13</v>
      </c>
      <c r="O7" s="62"/>
      <c r="Q7" s="68" t="s">
        <v>36</v>
      </c>
      <c r="R7" s="150">
        <v>1919.85</v>
      </c>
      <c r="S7" s="150"/>
      <c r="U7" t="s">
        <v>37</v>
      </c>
      <c r="V7" s="61">
        <v>1764.13</v>
      </c>
      <c r="W7" s="62"/>
    </row>
    <row r="8" spans="1:23">
      <c r="A8" s="68"/>
      <c r="B8" s="73"/>
      <c r="C8" s="145"/>
      <c r="D8" s="74"/>
      <c r="E8" s="68"/>
      <c r="F8" s="144"/>
      <c r="G8" s="142"/>
      <c r="H8" s="74"/>
      <c r="I8" s="68" t="s">
        <v>40</v>
      </c>
      <c r="J8" s="150">
        <v>0</v>
      </c>
      <c r="K8" s="150"/>
      <c r="L8" s="74"/>
      <c r="M8" s="68" t="s">
        <v>41</v>
      </c>
      <c r="N8" s="61">
        <v>1300</v>
      </c>
      <c r="O8" s="62"/>
      <c r="P8" s="74"/>
      <c r="Q8" s="55" t="s">
        <v>15</v>
      </c>
      <c r="R8" s="58">
        <v>1012.01</v>
      </c>
      <c r="S8" s="58"/>
      <c r="T8" s="74"/>
      <c r="U8" s="68" t="s">
        <v>42</v>
      </c>
      <c r="V8" s="61">
        <v>1300</v>
      </c>
      <c r="W8" s="62"/>
    </row>
    <row r="9" spans="1:23">
      <c r="A9" s="68"/>
      <c r="B9" s="69"/>
      <c r="C9" s="67"/>
      <c r="D9" s="74"/>
      <c r="E9" s="68"/>
      <c r="F9" s="144"/>
      <c r="G9" s="142"/>
      <c r="H9" s="74"/>
      <c r="I9" s="68" t="s">
        <v>43</v>
      </c>
      <c r="J9" s="150"/>
      <c r="K9" s="150">
        <v>1066</v>
      </c>
      <c r="L9" s="74"/>
      <c r="M9" s="68" t="s">
        <v>43</v>
      </c>
      <c r="N9" s="61"/>
      <c r="O9" s="62">
        <v>1100</v>
      </c>
      <c r="P9" s="74"/>
      <c r="Q9" s="68" t="s">
        <v>43</v>
      </c>
      <c r="R9" s="150"/>
      <c r="S9" s="150">
        <v>1066</v>
      </c>
      <c r="T9" s="74"/>
      <c r="U9" s="68" t="s">
        <v>43</v>
      </c>
      <c r="V9" s="61"/>
      <c r="W9" s="62">
        <v>1100</v>
      </c>
    </row>
    <row r="10" ht="21" spans="1:23">
      <c r="A10" s="68"/>
      <c r="B10" s="146"/>
      <c r="C10" s="146"/>
      <c r="D10" s="74"/>
      <c r="E10" s="68"/>
      <c r="F10" s="144"/>
      <c r="G10" s="142"/>
      <c r="H10" s="74"/>
      <c r="I10" s="55" t="s">
        <v>15</v>
      </c>
      <c r="J10" s="58">
        <v>2224.09</v>
      </c>
      <c r="K10" s="58"/>
      <c r="L10" s="74"/>
      <c r="M10" s="68"/>
      <c r="N10" s="151"/>
      <c r="O10" s="151"/>
      <c r="P10" s="74"/>
      <c r="Q10" s="68"/>
      <c r="R10" s="152"/>
      <c r="S10" s="153"/>
      <c r="T10" s="74"/>
      <c r="U10" s="74"/>
      <c r="V10" s="151"/>
      <c r="W10" s="151"/>
    </row>
    <row r="11" ht="21" spans="1:23">
      <c r="A11" s="68"/>
      <c r="B11" s="147"/>
      <c r="C11" s="148"/>
      <c r="D11" s="74"/>
      <c r="E11" s="68"/>
      <c r="F11" s="149"/>
      <c r="G11" s="149"/>
      <c r="H11" s="74"/>
      <c r="I11" s="68"/>
      <c r="J11" s="152">
        <f>SUM(J3:K10)-J8</f>
        <v>14208.74</v>
      </c>
      <c r="K11" s="153"/>
      <c r="L11" s="74"/>
      <c r="M11" s="68"/>
      <c r="N11" s="151">
        <f>SUM(N3:O9)</f>
        <v>15872.13</v>
      </c>
      <c r="O11" s="151"/>
      <c r="P11" s="74">
        <v>0</v>
      </c>
      <c r="Q11" s="68"/>
      <c r="R11" s="152">
        <f>SUM(R3:S9)</f>
        <v>12551.86</v>
      </c>
      <c r="S11" s="153"/>
      <c r="T11" s="74"/>
      <c r="U11" s="74"/>
      <c r="V11" s="151">
        <f>SUM(V3:W9)</f>
        <v>15872.13</v>
      </c>
      <c r="W11" s="151"/>
    </row>
    <row r="12" spans="1:23">
      <c r="A12" s="55"/>
      <c r="E12" s="55"/>
      <c r="I12" s="55"/>
      <c r="J12" s="62"/>
      <c r="K12" s="62"/>
      <c r="M12" s="55"/>
      <c r="N12" s="61">
        <f>N11-N8-N6</f>
        <v>12864.13</v>
      </c>
      <c r="O12" s="62"/>
      <c r="Q12" s="55"/>
      <c r="R12" s="61">
        <f>R11-R7</f>
        <v>10632.01</v>
      </c>
      <c r="S12" s="62"/>
      <c r="T12">
        <v>3000</v>
      </c>
      <c r="V12" s="61">
        <f>V11-V8-V6</f>
        <v>12864.13</v>
      </c>
      <c r="W12" s="62"/>
    </row>
    <row r="13" spans="1:23">
      <c r="A13" s="51">
        <v>45488</v>
      </c>
      <c r="B13" s="52"/>
      <c r="C13" s="52"/>
      <c r="E13" s="51">
        <v>45504</v>
      </c>
      <c r="F13" s="52"/>
      <c r="G13" s="52"/>
      <c r="I13" s="51">
        <v>45519</v>
      </c>
      <c r="J13" s="52"/>
      <c r="K13" s="52"/>
      <c r="M13" s="51">
        <v>45534</v>
      </c>
      <c r="N13" s="52"/>
      <c r="O13" s="52"/>
      <c r="Q13" s="51">
        <v>45550</v>
      </c>
      <c r="R13" s="52"/>
      <c r="S13" s="52"/>
      <c r="U13" s="52">
        <v>45565</v>
      </c>
      <c r="V13" s="52"/>
      <c r="W13" s="52"/>
    </row>
    <row r="14" spans="1:23">
      <c r="A14" s="55" t="s">
        <v>0</v>
      </c>
      <c r="B14" s="58" t="s">
        <v>23</v>
      </c>
      <c r="C14" s="58"/>
      <c r="E14" s="55" t="s">
        <v>1</v>
      </c>
      <c r="F14" s="56">
        <v>4300</v>
      </c>
      <c r="G14" s="56"/>
      <c r="I14" s="55" t="s">
        <v>0</v>
      </c>
      <c r="J14" s="58">
        <v>1700</v>
      </c>
      <c r="K14" s="58"/>
      <c r="M14" s="55" t="s">
        <v>1</v>
      </c>
      <c r="N14" s="56">
        <v>4300</v>
      </c>
      <c r="O14" s="56"/>
      <c r="Q14" s="55" t="s">
        <v>0</v>
      </c>
      <c r="R14" s="58">
        <v>1700</v>
      </c>
      <c r="S14" s="58"/>
      <c r="U14" t="s">
        <v>1</v>
      </c>
      <c r="V14" s="56">
        <v>4300</v>
      </c>
      <c r="W14" s="56"/>
    </row>
    <row r="15" spans="1:23">
      <c r="A15" s="55" t="s">
        <v>2</v>
      </c>
      <c r="B15" s="58">
        <v>1500</v>
      </c>
      <c r="C15" s="58"/>
      <c r="E15" s="55" t="s">
        <v>3</v>
      </c>
      <c r="F15" s="56">
        <v>2500</v>
      </c>
      <c r="G15" s="56"/>
      <c r="I15" s="55" t="s">
        <v>2</v>
      </c>
      <c r="J15" s="58">
        <v>1500</v>
      </c>
      <c r="K15" s="58"/>
      <c r="M15" s="55" t="s">
        <v>3</v>
      </c>
      <c r="N15" s="56">
        <v>2500</v>
      </c>
      <c r="O15" s="56"/>
      <c r="Q15" s="55" t="s">
        <v>2</v>
      </c>
      <c r="R15" s="58">
        <v>1500</v>
      </c>
      <c r="S15" s="58"/>
      <c r="U15" t="s">
        <v>3</v>
      </c>
      <c r="V15" s="56">
        <v>2500</v>
      </c>
      <c r="W15" s="56"/>
    </row>
    <row r="16" spans="1:23">
      <c r="A16" s="55" t="s">
        <v>4</v>
      </c>
      <c r="B16" s="58">
        <v>5220</v>
      </c>
      <c r="C16" s="58"/>
      <c r="E16" s="55" t="s">
        <v>45</v>
      </c>
      <c r="F16" s="56">
        <v>3200</v>
      </c>
      <c r="G16" s="56"/>
      <c r="I16" s="55" t="s">
        <v>4</v>
      </c>
      <c r="J16" s="58">
        <v>5220</v>
      </c>
      <c r="K16" s="58"/>
      <c r="M16" s="55" t="s">
        <v>46</v>
      </c>
      <c r="N16" s="56">
        <v>3200</v>
      </c>
      <c r="O16" s="56"/>
      <c r="Q16" s="55" t="s">
        <v>4</v>
      </c>
      <c r="R16" s="58">
        <v>5220</v>
      </c>
      <c r="S16" s="58"/>
      <c r="U16" t="s">
        <v>47</v>
      </c>
      <c r="V16" s="56">
        <v>3200</v>
      </c>
      <c r="W16" s="56"/>
    </row>
    <row r="17" spans="1:23">
      <c r="A17" s="55" t="s">
        <v>48</v>
      </c>
      <c r="B17" s="107">
        <v>1834</v>
      </c>
      <c r="C17" s="109"/>
      <c r="E17" s="55" t="s">
        <v>49</v>
      </c>
      <c r="F17" s="61">
        <v>1764.13</v>
      </c>
      <c r="G17" s="62"/>
      <c r="I17" s="55" t="s">
        <v>50</v>
      </c>
      <c r="J17" s="107">
        <v>1834</v>
      </c>
      <c r="K17" s="109"/>
      <c r="M17" s="55" t="s">
        <v>51</v>
      </c>
      <c r="N17" s="61">
        <v>1764.13</v>
      </c>
      <c r="O17" s="62"/>
      <c r="Q17" s="55" t="s">
        <v>52</v>
      </c>
      <c r="R17" s="107">
        <v>1834</v>
      </c>
      <c r="S17" s="109"/>
      <c r="U17" t="s">
        <v>53</v>
      </c>
      <c r="V17" s="61">
        <v>1764.13</v>
      </c>
      <c r="W17" s="62"/>
    </row>
    <row r="18" spans="1:23">
      <c r="A18" s="68" t="s">
        <v>54</v>
      </c>
      <c r="B18" s="150">
        <v>1919.85</v>
      </c>
      <c r="C18" s="150"/>
      <c r="D18" s="74"/>
      <c r="E18" s="68" t="s">
        <v>55</v>
      </c>
      <c r="F18" s="61">
        <v>1300</v>
      </c>
      <c r="G18" s="62"/>
      <c r="H18" s="74"/>
      <c r="I18" s="68" t="s">
        <v>56</v>
      </c>
      <c r="J18" s="150">
        <v>1919.85</v>
      </c>
      <c r="K18" s="150"/>
      <c r="L18" s="74"/>
      <c r="M18" s="68" t="s">
        <v>57</v>
      </c>
      <c r="N18" s="61">
        <v>1300</v>
      </c>
      <c r="O18" s="62"/>
      <c r="P18" s="74"/>
      <c r="Q18" s="68" t="s">
        <v>58</v>
      </c>
      <c r="R18" s="150">
        <v>1919.85</v>
      </c>
      <c r="S18" s="150"/>
      <c r="T18" s="74"/>
      <c r="U18" s="68" t="s">
        <v>59</v>
      </c>
      <c r="V18" s="61">
        <v>1300</v>
      </c>
      <c r="W18" s="62"/>
    </row>
    <row r="19" ht="21" spans="1:23">
      <c r="A19" s="55" t="s">
        <v>60</v>
      </c>
      <c r="B19" s="58">
        <v>1300</v>
      </c>
      <c r="C19" s="58"/>
      <c r="D19" s="74"/>
      <c r="E19" s="68"/>
      <c r="F19" s="151"/>
      <c r="G19" s="151"/>
      <c r="H19" s="74"/>
      <c r="I19" s="55" t="s">
        <v>15</v>
      </c>
      <c r="J19" s="58">
        <v>554.97</v>
      </c>
      <c r="K19" s="58"/>
      <c r="L19" s="74"/>
      <c r="M19" s="68"/>
      <c r="N19" s="151"/>
      <c r="O19" s="151"/>
      <c r="P19" s="74"/>
      <c r="Q19" s="55" t="s">
        <v>60</v>
      </c>
      <c r="R19" s="58">
        <v>554.97</v>
      </c>
      <c r="S19" s="58"/>
      <c r="T19" s="74"/>
      <c r="U19" s="74"/>
      <c r="V19" s="151"/>
      <c r="W19" s="151"/>
    </row>
    <row r="20" ht="21" spans="1:23">
      <c r="A20" s="68" t="s">
        <v>43</v>
      </c>
      <c r="B20" s="150"/>
      <c r="C20" s="150">
        <v>1066</v>
      </c>
      <c r="D20" s="74"/>
      <c r="E20" s="68" t="s">
        <v>43</v>
      </c>
      <c r="F20" s="61"/>
      <c r="G20" s="62">
        <v>1100</v>
      </c>
      <c r="H20" s="74"/>
      <c r="I20" s="68"/>
      <c r="J20" s="152"/>
      <c r="K20" s="153"/>
      <c r="L20" s="74"/>
      <c r="M20" s="68"/>
      <c r="N20" s="151"/>
      <c r="O20" s="151"/>
      <c r="P20" s="74"/>
      <c r="Q20" s="68"/>
      <c r="R20" s="152"/>
      <c r="S20" s="153"/>
      <c r="T20" s="74"/>
      <c r="U20" s="74"/>
      <c r="V20" s="151"/>
      <c r="W20" s="151"/>
    </row>
    <row r="21" ht="21" spans="1:23">
      <c r="A21" s="68"/>
      <c r="B21" s="152">
        <f>SUM(B14:C20)</f>
        <v>12839.85</v>
      </c>
      <c r="C21" s="153"/>
      <c r="D21" s="74"/>
      <c r="E21" s="68"/>
      <c r="F21" s="151">
        <f>SUM(F13:G18)</f>
        <v>13064.13</v>
      </c>
      <c r="G21" s="151"/>
      <c r="H21" s="74"/>
      <c r="I21" s="68"/>
      <c r="J21" s="152">
        <f>SUM(J14:K19)</f>
        <v>12728.82</v>
      </c>
      <c r="K21" s="153"/>
      <c r="L21" s="74"/>
      <c r="M21" s="68"/>
      <c r="N21" s="151">
        <f>SUM(N14:O18)</f>
        <v>13064.13</v>
      </c>
      <c r="O21" s="151"/>
      <c r="P21" s="74"/>
      <c r="Q21" s="68"/>
      <c r="R21" s="152">
        <f>SUM(R14:S19)</f>
        <v>12728.82</v>
      </c>
      <c r="S21" s="153"/>
      <c r="T21" s="74"/>
      <c r="U21" s="74"/>
      <c r="V21" s="151">
        <f>SUM(V14:W18)</f>
        <v>13064.13</v>
      </c>
      <c r="W21" s="151"/>
    </row>
    <row r="22" spans="1:23">
      <c r="A22" s="55"/>
      <c r="B22" s="61">
        <f>B21-B18</f>
        <v>10920</v>
      </c>
      <c r="C22" s="62"/>
      <c r="D22">
        <v>3000</v>
      </c>
      <c r="E22" s="55"/>
      <c r="F22" s="154">
        <f>F21-F18</f>
        <v>11764.13</v>
      </c>
      <c r="G22" s="154"/>
      <c r="I22" s="55"/>
      <c r="J22" s="61">
        <f>J21-J18</f>
        <v>10808.97</v>
      </c>
      <c r="K22" s="62"/>
      <c r="M22" s="55"/>
      <c r="N22" s="61">
        <f>N21-N18</f>
        <v>11764.13</v>
      </c>
      <c r="O22" s="62"/>
      <c r="Q22" s="55"/>
      <c r="R22" s="61">
        <f>R21-R18</f>
        <v>10808.97</v>
      </c>
      <c r="S22" s="62"/>
      <c r="V22" s="61">
        <f>V21-V18</f>
        <v>11764.13</v>
      </c>
      <c r="W22" s="62"/>
    </row>
    <row r="23" spans="1:17">
      <c r="A23" s="51">
        <v>45580</v>
      </c>
      <c r="B23" s="52"/>
      <c r="C23" s="52"/>
      <c r="E23" s="51">
        <v>45595</v>
      </c>
      <c r="F23" s="52"/>
      <c r="G23" s="52"/>
      <c r="I23" s="55"/>
      <c r="M23" s="55"/>
      <c r="Q23" s="55"/>
    </row>
    <row r="24" spans="1:17">
      <c r="A24" s="55" t="s">
        <v>0</v>
      </c>
      <c r="B24" s="58">
        <v>1700</v>
      </c>
      <c r="C24" s="58"/>
      <c r="E24" s="55" t="s">
        <v>1</v>
      </c>
      <c r="F24" s="56">
        <v>4300</v>
      </c>
      <c r="G24" s="56"/>
      <c r="I24" s="55"/>
      <c r="M24" s="55"/>
      <c r="Q24" s="55"/>
    </row>
    <row r="25" spans="1:17">
      <c r="A25" s="55" t="s">
        <v>2</v>
      </c>
      <c r="B25" s="58">
        <v>1500</v>
      </c>
      <c r="C25" s="58"/>
      <c r="E25" s="55" t="s">
        <v>3</v>
      </c>
      <c r="F25" s="56">
        <v>2500</v>
      </c>
      <c r="G25" s="56"/>
      <c r="I25" s="55"/>
      <c r="K25" t="s">
        <v>5</v>
      </c>
      <c r="L25" s="63">
        <f>J8*3</f>
        <v>0</v>
      </c>
      <c r="M25" s="55"/>
      <c r="N25" s="63">
        <f>42000-L25-L27</f>
        <v>40292</v>
      </c>
      <c r="O25">
        <v>10000</v>
      </c>
      <c r="Q25" s="55"/>
    </row>
    <row r="26" spans="1:17">
      <c r="A26" s="55" t="s">
        <v>4</v>
      </c>
      <c r="B26" s="58">
        <v>5220</v>
      </c>
      <c r="C26" s="58"/>
      <c r="E26" s="55"/>
      <c r="F26" s="56"/>
      <c r="G26" s="56"/>
      <c r="I26" s="55"/>
      <c r="K26" t="s">
        <v>61</v>
      </c>
      <c r="L26" s="63">
        <f>N8*4</f>
        <v>5200</v>
      </c>
      <c r="M26" s="55"/>
      <c r="N26" s="63">
        <f>N25</f>
        <v>40292</v>
      </c>
      <c r="Q26" s="55"/>
    </row>
    <row r="27" spans="1:17">
      <c r="A27" s="55" t="s">
        <v>62</v>
      </c>
      <c r="B27" s="107">
        <v>1834</v>
      </c>
      <c r="C27" s="109"/>
      <c r="E27" s="55"/>
      <c r="F27" s="61"/>
      <c r="G27" s="62"/>
      <c r="I27" s="55"/>
      <c r="K27" t="s">
        <v>63</v>
      </c>
      <c r="L27" s="63">
        <f>N6*1</f>
        <v>1708</v>
      </c>
      <c r="M27" s="55"/>
      <c r="N27" s="63">
        <f>N26-20000</f>
        <v>20292</v>
      </c>
      <c r="Q27" s="55"/>
    </row>
    <row r="28" ht="21" spans="1:17">
      <c r="A28" s="68"/>
      <c r="B28" s="152">
        <f>SUM(B24:C27)</f>
        <v>10254</v>
      </c>
      <c r="C28" s="153"/>
      <c r="D28" s="74"/>
      <c r="E28" s="68"/>
      <c r="F28" s="151">
        <f>SUM(F24:F27)</f>
        <v>6800</v>
      </c>
      <c r="G28" s="151"/>
      <c r="I28" s="55"/>
      <c r="L28" s="63">
        <f>SUM(L25:L27)</f>
        <v>6908</v>
      </c>
      <c r="M28" s="55"/>
      <c r="Q28" s="55"/>
    </row>
  </sheetData>
  <mergeCells count="119">
    <mergeCell ref="D1:E1"/>
    <mergeCell ref="A2:C2"/>
    <mergeCell ref="E2:G2"/>
    <mergeCell ref="I2:K2"/>
    <mergeCell ref="M2:O2"/>
    <mergeCell ref="Q2:S2"/>
    <mergeCell ref="U2:W2"/>
    <mergeCell ref="B3:C3"/>
    <mergeCell ref="F3:G3"/>
    <mergeCell ref="J3:K3"/>
    <mergeCell ref="N3:O3"/>
    <mergeCell ref="R3:S3"/>
    <mergeCell ref="V3:W3"/>
    <mergeCell ref="B4:C4"/>
    <mergeCell ref="F4:G4"/>
    <mergeCell ref="J4:K4"/>
    <mergeCell ref="N4:O4"/>
    <mergeCell ref="R4:S4"/>
    <mergeCell ref="V4:W4"/>
    <mergeCell ref="B5:C5"/>
    <mergeCell ref="F5:G5"/>
    <mergeCell ref="J5:K5"/>
    <mergeCell ref="N5:O5"/>
    <mergeCell ref="R5:S5"/>
    <mergeCell ref="V5:W5"/>
    <mergeCell ref="B6:C6"/>
    <mergeCell ref="F6:G6"/>
    <mergeCell ref="J6:K6"/>
    <mergeCell ref="N6:O6"/>
    <mergeCell ref="R6:S6"/>
    <mergeCell ref="V6:W6"/>
    <mergeCell ref="B7:C7"/>
    <mergeCell ref="F7:G7"/>
    <mergeCell ref="J7:K7"/>
    <mergeCell ref="N7:O7"/>
    <mergeCell ref="R7:S7"/>
    <mergeCell ref="V7:W7"/>
    <mergeCell ref="B8:C8"/>
    <mergeCell ref="F8:G8"/>
    <mergeCell ref="J8:K8"/>
    <mergeCell ref="N8:O8"/>
    <mergeCell ref="R8:S8"/>
    <mergeCell ref="V8:W8"/>
    <mergeCell ref="B10:C10"/>
    <mergeCell ref="F10:G10"/>
    <mergeCell ref="J10:K10"/>
    <mergeCell ref="B11:C11"/>
    <mergeCell ref="F11:G11"/>
    <mergeCell ref="J11:K11"/>
    <mergeCell ref="N11:O11"/>
    <mergeCell ref="R11:S11"/>
    <mergeCell ref="V11:W11"/>
    <mergeCell ref="J12:K12"/>
    <mergeCell ref="N12:O12"/>
    <mergeCell ref="R12:S12"/>
    <mergeCell ref="V12:W12"/>
    <mergeCell ref="A13:C13"/>
    <mergeCell ref="E13:G13"/>
    <mergeCell ref="I13:K13"/>
    <mergeCell ref="M13:O13"/>
    <mergeCell ref="Q13:S13"/>
    <mergeCell ref="U13:W13"/>
    <mergeCell ref="B14:C14"/>
    <mergeCell ref="F14:G14"/>
    <mergeCell ref="J14:K14"/>
    <mergeCell ref="N14:O14"/>
    <mergeCell ref="R14:S14"/>
    <mergeCell ref="V14:W14"/>
    <mergeCell ref="B15:C15"/>
    <mergeCell ref="F15:G15"/>
    <mergeCell ref="J15:K15"/>
    <mergeCell ref="N15:O15"/>
    <mergeCell ref="R15:S15"/>
    <mergeCell ref="V15:W15"/>
    <mergeCell ref="B16:C16"/>
    <mergeCell ref="F16:G16"/>
    <mergeCell ref="J16:K16"/>
    <mergeCell ref="N16:O16"/>
    <mergeCell ref="R16:S16"/>
    <mergeCell ref="V16:W16"/>
    <mergeCell ref="B17:C17"/>
    <mergeCell ref="F17:G17"/>
    <mergeCell ref="J17:K17"/>
    <mergeCell ref="N17:O17"/>
    <mergeCell ref="R17:S17"/>
    <mergeCell ref="V17:W17"/>
    <mergeCell ref="B18:C18"/>
    <mergeCell ref="F18:G18"/>
    <mergeCell ref="J18:K18"/>
    <mergeCell ref="N18:O18"/>
    <mergeCell ref="R18:S18"/>
    <mergeCell ref="V18:W18"/>
    <mergeCell ref="B19:C19"/>
    <mergeCell ref="J19:K19"/>
    <mergeCell ref="R19:S19"/>
    <mergeCell ref="B21:C21"/>
    <mergeCell ref="F21:G21"/>
    <mergeCell ref="J21:K21"/>
    <mergeCell ref="N21:O21"/>
    <mergeCell ref="R21:S21"/>
    <mergeCell ref="V21:W21"/>
    <mergeCell ref="B22:C22"/>
    <mergeCell ref="F22:G22"/>
    <mergeCell ref="J22:K22"/>
    <mergeCell ref="N22:O22"/>
    <mergeCell ref="R22:S22"/>
    <mergeCell ref="V22:W22"/>
    <mergeCell ref="A23:C23"/>
    <mergeCell ref="E23:G23"/>
    <mergeCell ref="B24:C24"/>
    <mergeCell ref="F24:G24"/>
    <mergeCell ref="B25:C25"/>
    <mergeCell ref="F25:G25"/>
    <mergeCell ref="B26:C26"/>
    <mergeCell ref="F26:G26"/>
    <mergeCell ref="B27:C27"/>
    <mergeCell ref="F27:G27"/>
    <mergeCell ref="B28:C28"/>
    <mergeCell ref="F28:G2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8"/>
  <sheetViews>
    <sheetView zoomScale="175" zoomScaleNormal="175" topLeftCell="E35" workbookViewId="0">
      <selection activeCell="L58" sqref="L58"/>
    </sheetView>
  </sheetViews>
  <sheetFormatPr defaultColWidth="9.14285714285714" defaultRowHeight="15"/>
  <cols>
    <col min="1" max="1" width="20.8571428571429" customWidth="1"/>
    <col min="3" max="3" width="20.1428571428571" customWidth="1"/>
    <col min="4" max="4" width="12.9809523809524" style="55" customWidth="1"/>
    <col min="5" max="5" width="16.8571428571429" customWidth="1"/>
    <col min="7" max="7" width="10.5714285714286"/>
    <col min="8" max="8" width="10.5714285714286" style="56"/>
    <col min="9" max="9" width="20.4285714285714" customWidth="1"/>
    <col min="11" max="11" width="9.57142857142857"/>
    <col min="12" max="12" width="10.5714285714286" style="64"/>
    <col min="13" max="13" width="17" customWidth="1"/>
    <col min="16" max="17" width="9.57142857142857"/>
  </cols>
  <sheetData>
    <row r="1" s="42" customFormat="1" spans="1:17">
      <c r="A1" s="5">
        <v>45427</v>
      </c>
      <c r="B1" s="6"/>
      <c r="C1" s="6"/>
      <c r="D1" s="3"/>
      <c r="E1" s="65">
        <v>45443</v>
      </c>
      <c r="F1" s="66"/>
      <c r="G1" s="66"/>
      <c r="H1" s="67"/>
      <c r="I1" s="110">
        <v>45458</v>
      </c>
      <c r="J1" s="111"/>
      <c r="K1" s="111"/>
      <c r="L1" s="112"/>
      <c r="M1" s="113">
        <v>45473</v>
      </c>
      <c r="N1" s="114"/>
      <c r="O1" s="114"/>
      <c r="P1" s="115"/>
      <c r="Q1" s="42">
        <f>2896.69/2</f>
        <v>1448.345</v>
      </c>
    </row>
    <row r="2" s="42" customFormat="1" spans="1:17">
      <c r="A2" s="3" t="s">
        <v>0</v>
      </c>
      <c r="B2" s="8">
        <v>1700</v>
      </c>
      <c r="C2" s="8"/>
      <c r="D2" s="3" t="s">
        <v>64</v>
      </c>
      <c r="E2" s="68" t="s">
        <v>1</v>
      </c>
      <c r="F2" s="67">
        <v>4300</v>
      </c>
      <c r="G2" s="67"/>
      <c r="H2" s="67" t="s">
        <v>64</v>
      </c>
      <c r="I2" s="116" t="s">
        <v>0</v>
      </c>
      <c r="J2" s="117">
        <v>1700</v>
      </c>
      <c r="K2" s="117"/>
      <c r="L2" s="112" t="s">
        <v>64</v>
      </c>
      <c r="M2" s="118" t="s">
        <v>1</v>
      </c>
      <c r="N2" s="119">
        <v>4300</v>
      </c>
      <c r="O2" s="119"/>
      <c r="P2" s="115" t="s">
        <v>64</v>
      </c>
      <c r="Q2" s="42">
        <v>71.33</v>
      </c>
    </row>
    <row r="3" s="42" customFormat="1" spans="1:17">
      <c r="A3" s="3" t="s">
        <v>2</v>
      </c>
      <c r="B3" s="8">
        <v>1500</v>
      </c>
      <c r="C3" s="8"/>
      <c r="D3" s="11" t="s">
        <v>64</v>
      </c>
      <c r="E3" s="68" t="s">
        <v>3</v>
      </c>
      <c r="F3" s="67">
        <v>2500</v>
      </c>
      <c r="G3" s="67"/>
      <c r="H3" s="67" t="s">
        <v>64</v>
      </c>
      <c r="I3" s="116" t="s">
        <v>2</v>
      </c>
      <c r="J3" s="117">
        <v>1500</v>
      </c>
      <c r="K3" s="117"/>
      <c r="L3" s="112" t="s">
        <v>64</v>
      </c>
      <c r="M3" s="118" t="s">
        <v>3</v>
      </c>
      <c r="N3" s="119">
        <v>2500</v>
      </c>
      <c r="O3" s="119"/>
      <c r="P3" s="115" t="s">
        <v>64</v>
      </c>
      <c r="Q3" s="42">
        <v>2364.65</v>
      </c>
    </row>
    <row r="4" s="42" customFormat="1" spans="1:17">
      <c r="A4" s="3" t="s">
        <v>65</v>
      </c>
      <c r="B4" s="8">
        <v>5220</v>
      </c>
      <c r="C4" s="8"/>
      <c r="D4" s="3" t="s">
        <v>64</v>
      </c>
      <c r="E4" s="68" t="s">
        <v>66</v>
      </c>
      <c r="F4" s="67">
        <v>3200</v>
      </c>
      <c r="G4" s="67"/>
      <c r="H4" s="67" t="s">
        <v>64</v>
      </c>
      <c r="I4" s="116" t="s">
        <v>67</v>
      </c>
      <c r="J4" s="117">
        <v>5220</v>
      </c>
      <c r="K4" s="117"/>
      <c r="L4" s="112" t="s">
        <v>64</v>
      </c>
      <c r="M4" s="118" t="s">
        <v>68</v>
      </c>
      <c r="N4" s="119">
        <v>3200</v>
      </c>
      <c r="O4" s="119"/>
      <c r="P4" s="115" t="s">
        <v>64</v>
      </c>
      <c r="Q4" s="42">
        <v>5000</v>
      </c>
    </row>
    <row r="5" s="42" customFormat="1" spans="1:17">
      <c r="A5" s="3" t="s">
        <v>69</v>
      </c>
      <c r="B5" s="8">
        <v>2364.65</v>
      </c>
      <c r="C5" s="8"/>
      <c r="D5" s="3" t="s">
        <v>64</v>
      </c>
      <c r="E5" s="68" t="s">
        <v>30</v>
      </c>
      <c r="F5" s="69">
        <v>1708</v>
      </c>
      <c r="G5" s="69"/>
      <c r="H5" s="67" t="s">
        <v>64</v>
      </c>
      <c r="I5" s="120" t="s">
        <v>70</v>
      </c>
      <c r="J5" s="121">
        <v>3000</v>
      </c>
      <c r="K5" s="122"/>
      <c r="L5" s="123"/>
      <c r="M5" s="118" t="s">
        <v>32</v>
      </c>
      <c r="N5" s="124">
        <v>1708</v>
      </c>
      <c r="O5" s="124"/>
      <c r="P5" s="115" t="s">
        <v>64</v>
      </c>
      <c r="Q5" s="42">
        <v>5220</v>
      </c>
    </row>
    <row r="6" s="42" customFormat="1" spans="1:17">
      <c r="A6" s="3" t="s">
        <v>71</v>
      </c>
      <c r="B6" s="10">
        <v>1834</v>
      </c>
      <c r="C6" s="12"/>
      <c r="D6" s="3" t="s">
        <v>64</v>
      </c>
      <c r="E6" s="68" t="s">
        <v>72</v>
      </c>
      <c r="F6" s="70">
        <v>1764.13</v>
      </c>
      <c r="G6" s="71"/>
      <c r="H6" s="67" t="s">
        <v>64</v>
      </c>
      <c r="I6" s="116" t="s">
        <v>73</v>
      </c>
      <c r="J6" s="125">
        <v>1850</v>
      </c>
      <c r="K6" s="126"/>
      <c r="L6" s="112" t="s">
        <v>64</v>
      </c>
      <c r="M6" s="118" t="s">
        <v>74</v>
      </c>
      <c r="N6" s="127">
        <v>1764.13</v>
      </c>
      <c r="O6" s="128"/>
      <c r="P6" s="115" t="s">
        <v>64</v>
      </c>
      <c r="Q6" s="42">
        <v>1800</v>
      </c>
    </row>
    <row r="7" s="42" customFormat="1" spans="1:17">
      <c r="A7" s="3" t="s">
        <v>75</v>
      </c>
      <c r="B7" s="72"/>
      <c r="C7" s="72">
        <v>1066</v>
      </c>
      <c r="D7" s="3" t="s">
        <v>64</v>
      </c>
      <c r="E7" s="68" t="s">
        <v>76</v>
      </c>
      <c r="F7" s="73">
        <v>0</v>
      </c>
      <c r="G7" s="73"/>
      <c r="H7" s="67"/>
      <c r="I7" s="116" t="s">
        <v>77</v>
      </c>
      <c r="J7" s="129"/>
      <c r="K7" s="129">
        <v>1066</v>
      </c>
      <c r="L7" s="112" t="s">
        <v>64</v>
      </c>
      <c r="M7" s="118" t="s">
        <v>78</v>
      </c>
      <c r="N7" s="130">
        <v>3500</v>
      </c>
      <c r="O7" s="130"/>
      <c r="P7" s="115"/>
      <c r="Q7" s="42">
        <v>1066</v>
      </c>
    </row>
    <row r="8" s="42" customFormat="1" spans="1:17">
      <c r="A8" s="3" t="s">
        <v>15</v>
      </c>
      <c r="B8" s="8">
        <v>2224.09</v>
      </c>
      <c r="C8" s="8"/>
      <c r="D8" s="3" t="s">
        <v>64</v>
      </c>
      <c r="E8" s="74"/>
      <c r="F8" s="71"/>
      <c r="G8" s="71"/>
      <c r="H8" s="67"/>
      <c r="I8" s="116" t="s">
        <v>15</v>
      </c>
      <c r="J8" s="117">
        <v>1924.08</v>
      </c>
      <c r="K8" s="117"/>
      <c r="L8" s="112" t="s">
        <v>64</v>
      </c>
      <c r="M8" s="115"/>
      <c r="N8" s="128"/>
      <c r="O8" s="128"/>
      <c r="P8" s="115"/>
      <c r="Q8" s="42">
        <v>2225</v>
      </c>
    </row>
    <row r="9" s="42" customFormat="1" ht="16" customHeight="1" spans="1:17">
      <c r="A9" s="3" t="s">
        <v>79</v>
      </c>
      <c r="B9" s="72"/>
      <c r="C9" s="72">
        <v>1500</v>
      </c>
      <c r="D9" s="3" t="s">
        <v>64</v>
      </c>
      <c r="E9" s="74"/>
      <c r="F9" s="70"/>
      <c r="G9" s="71"/>
      <c r="H9" s="67"/>
      <c r="I9" s="131"/>
      <c r="J9" s="132"/>
      <c r="K9" s="132"/>
      <c r="L9" s="112"/>
      <c r="M9" s="115"/>
      <c r="N9" s="128"/>
      <c r="O9" s="128"/>
      <c r="P9" s="115"/>
      <c r="Q9" s="42">
        <v>1400</v>
      </c>
    </row>
    <row r="10" s="42" customFormat="1" ht="21" spans="1:17">
      <c r="A10" s="3"/>
      <c r="B10" s="75"/>
      <c r="C10" s="76"/>
      <c r="D10" s="3"/>
      <c r="E10" s="74"/>
      <c r="F10" s="71"/>
      <c r="G10" s="71"/>
      <c r="H10" s="67"/>
      <c r="I10" s="131"/>
      <c r="J10" s="132"/>
      <c r="K10" s="132"/>
      <c r="L10" s="112"/>
      <c r="M10" s="115"/>
      <c r="N10" s="128"/>
      <c r="O10" s="128"/>
      <c r="P10" s="115"/>
      <c r="Q10" s="140">
        <f>SUM(Q1:Q9)</f>
        <v>20595.325</v>
      </c>
    </row>
    <row r="11" s="42" customFormat="1" ht="21" spans="1:8189">
      <c r="A11" s="3"/>
      <c r="B11" s="75">
        <f>SUM(B2:C8)-B2+C9</f>
        <v>15708.74</v>
      </c>
      <c r="C11" s="76"/>
      <c r="D11" s="11"/>
      <c r="E11" s="74"/>
      <c r="F11" s="70">
        <f>SUM(F2:G10)-F5</f>
        <v>11764.13</v>
      </c>
      <c r="G11" s="71"/>
      <c r="H11" s="67"/>
      <c r="I11" s="131"/>
      <c r="J11" s="133">
        <f>SUM(J2:K10)-J2</f>
        <v>14560.08</v>
      </c>
      <c r="K11" s="132"/>
      <c r="L11" s="112"/>
      <c r="M11" s="115"/>
      <c r="N11" s="127">
        <f>SUM(N2:O10)-N5</f>
        <v>15264.13</v>
      </c>
      <c r="O11" s="128"/>
      <c r="P11" s="115"/>
      <c r="U11" s="42">
        <f>17200+3150</f>
        <v>20350</v>
      </c>
      <c r="V11" s="42">
        <f>U11-Q10</f>
        <v>-245.325000000001</v>
      </c>
      <c r="LBY11" s="42" t="s">
        <v>80</v>
      </c>
    </row>
    <row r="12" s="45" customFormat="1" spans="1:12">
      <c r="A12" s="45" t="s">
        <v>81</v>
      </c>
      <c r="D12" s="40"/>
      <c r="H12" s="43"/>
      <c r="L12" s="134"/>
    </row>
    <row r="13" spans="1:16">
      <c r="A13" s="5">
        <v>45488</v>
      </c>
      <c r="B13" s="6"/>
      <c r="C13" s="6"/>
      <c r="D13" s="3"/>
      <c r="E13" s="77">
        <v>45504</v>
      </c>
      <c r="F13" s="78"/>
      <c r="G13" s="78"/>
      <c r="H13" s="79"/>
      <c r="I13" s="5">
        <v>45519</v>
      </c>
      <c r="J13" s="6"/>
      <c r="K13" s="6"/>
      <c r="L13" s="46"/>
      <c r="M13" s="65">
        <v>45535</v>
      </c>
      <c r="N13" s="66"/>
      <c r="O13" s="66"/>
      <c r="P13" s="74"/>
    </row>
    <row r="14" spans="1:16">
      <c r="A14" s="3" t="s">
        <v>0</v>
      </c>
      <c r="B14" s="8">
        <v>1700</v>
      </c>
      <c r="C14" s="8"/>
      <c r="D14" s="3" t="s">
        <v>64</v>
      </c>
      <c r="E14" s="80" t="s">
        <v>1</v>
      </c>
      <c r="F14" s="79">
        <v>4300</v>
      </c>
      <c r="G14" s="79"/>
      <c r="H14" s="79">
        <v>0</v>
      </c>
      <c r="I14" s="3" t="s">
        <v>0</v>
      </c>
      <c r="J14" s="8">
        <v>1700</v>
      </c>
      <c r="K14" s="8"/>
      <c r="L14" s="135">
        <v>1800</v>
      </c>
      <c r="M14" s="68" t="s">
        <v>1</v>
      </c>
      <c r="N14" s="67">
        <v>4300</v>
      </c>
      <c r="O14" s="67"/>
      <c r="P14" s="136">
        <v>4300</v>
      </c>
    </row>
    <row r="15" spans="1:16">
      <c r="A15" s="3" t="s">
        <v>2</v>
      </c>
      <c r="B15" s="8">
        <v>1500</v>
      </c>
      <c r="C15" s="8"/>
      <c r="D15" s="11" t="s">
        <v>64</v>
      </c>
      <c r="E15" s="80" t="s">
        <v>3</v>
      </c>
      <c r="F15" s="79">
        <v>2500</v>
      </c>
      <c r="G15" s="79"/>
      <c r="H15" s="79">
        <v>0</v>
      </c>
      <c r="I15" s="3" t="s">
        <v>2</v>
      </c>
      <c r="J15" s="8">
        <v>1500</v>
      </c>
      <c r="K15" s="8"/>
      <c r="L15" s="135">
        <v>1830</v>
      </c>
      <c r="M15" s="68" t="s">
        <v>3</v>
      </c>
      <c r="N15" s="67">
        <v>2500</v>
      </c>
      <c r="O15" s="67"/>
      <c r="P15" s="136">
        <v>3000</v>
      </c>
    </row>
    <row r="16" spans="1:16">
      <c r="A16" s="3" t="s">
        <v>82</v>
      </c>
      <c r="B16" s="8">
        <v>5220</v>
      </c>
      <c r="C16" s="8"/>
      <c r="D16" s="3" t="s">
        <v>64</v>
      </c>
      <c r="E16" s="80" t="s">
        <v>83</v>
      </c>
      <c r="F16" s="79">
        <v>3200</v>
      </c>
      <c r="G16" s="79"/>
      <c r="H16" s="79">
        <v>0</v>
      </c>
      <c r="I16" s="3" t="s">
        <v>84</v>
      </c>
      <c r="J16" s="8">
        <v>5220</v>
      </c>
      <c r="K16" s="8"/>
      <c r="L16" s="135">
        <v>5220</v>
      </c>
      <c r="M16" s="68" t="s">
        <v>85</v>
      </c>
      <c r="N16" s="67">
        <v>3200</v>
      </c>
      <c r="O16" s="67"/>
      <c r="P16" s="74"/>
    </row>
    <row r="17" spans="1:8188">
      <c r="A17" s="3" t="s">
        <v>70</v>
      </c>
      <c r="B17" s="9">
        <v>3500</v>
      </c>
      <c r="C17" s="10"/>
      <c r="D17" s="3"/>
      <c r="E17" s="80" t="s">
        <v>86</v>
      </c>
      <c r="F17" s="81">
        <v>3500</v>
      </c>
      <c r="G17" s="81"/>
      <c r="H17" s="79">
        <v>0</v>
      </c>
      <c r="I17" s="3" t="s">
        <v>70</v>
      </c>
      <c r="J17" s="9">
        <v>3500</v>
      </c>
      <c r="K17" s="10"/>
      <c r="L17" s="46"/>
      <c r="M17" s="68" t="s">
        <v>87</v>
      </c>
      <c r="N17" s="73">
        <v>3500</v>
      </c>
      <c r="O17" s="73"/>
      <c r="P17" s="74"/>
      <c r="LBX17" t="s">
        <v>88</v>
      </c>
    </row>
    <row r="18" spans="1:16">
      <c r="A18" s="3" t="s">
        <v>89</v>
      </c>
      <c r="B18" s="10">
        <v>1900</v>
      </c>
      <c r="C18" s="12"/>
      <c r="D18" s="3" t="s">
        <v>64</v>
      </c>
      <c r="E18" s="80" t="s">
        <v>90</v>
      </c>
      <c r="F18" s="82">
        <v>1764.13</v>
      </c>
      <c r="G18" s="83"/>
      <c r="H18" s="79">
        <v>0</v>
      </c>
      <c r="I18" s="3" t="s">
        <v>91</v>
      </c>
      <c r="J18" s="10">
        <v>1900</v>
      </c>
      <c r="K18" s="12"/>
      <c r="L18" s="135">
        <v>5068</v>
      </c>
      <c r="M18" s="68" t="s">
        <v>92</v>
      </c>
      <c r="N18" s="70">
        <v>1764.13</v>
      </c>
      <c r="O18" s="71"/>
      <c r="P18" s="136">
        <v>1764.13</v>
      </c>
    </row>
    <row r="19" spans="1:16">
      <c r="A19" s="3" t="s">
        <v>93</v>
      </c>
      <c r="B19" s="72"/>
      <c r="C19" s="72">
        <v>1066</v>
      </c>
      <c r="D19" s="3" t="s">
        <v>64</v>
      </c>
      <c r="E19" s="84" t="s">
        <v>94</v>
      </c>
      <c r="F19" s="84"/>
      <c r="G19" s="84"/>
      <c r="H19" s="79">
        <v>0</v>
      </c>
      <c r="I19" s="3" t="s">
        <v>95</v>
      </c>
      <c r="J19" s="72"/>
      <c r="K19" s="72">
        <v>1066</v>
      </c>
      <c r="L19" s="135">
        <f>K19</f>
        <v>1066</v>
      </c>
      <c r="M19" s="74"/>
      <c r="N19" s="74"/>
      <c r="O19" s="74"/>
      <c r="P19" s="74"/>
    </row>
    <row r="20" spans="1:16">
      <c r="A20" s="3" t="s">
        <v>15</v>
      </c>
      <c r="B20" s="8">
        <v>1839.29</v>
      </c>
      <c r="C20" s="8"/>
      <c r="D20" s="3" t="s">
        <v>64</v>
      </c>
      <c r="E20" s="84" t="s">
        <v>43</v>
      </c>
      <c r="F20" s="83"/>
      <c r="G20" s="83"/>
      <c r="H20" s="79">
        <v>0</v>
      </c>
      <c r="I20" s="3" t="s">
        <v>15</v>
      </c>
      <c r="J20" s="8">
        <v>1924.08</v>
      </c>
      <c r="K20" s="8"/>
      <c r="L20" s="135">
        <v>2407.09</v>
      </c>
      <c r="M20" s="74"/>
      <c r="N20" s="71"/>
      <c r="O20" s="71"/>
      <c r="P20" s="74"/>
    </row>
    <row r="21" spans="1:16">
      <c r="A21" s="2"/>
      <c r="B21" s="14"/>
      <c r="C21" s="14"/>
      <c r="D21" s="3"/>
      <c r="E21" s="84"/>
      <c r="F21" s="83"/>
      <c r="G21" s="83"/>
      <c r="H21" s="79"/>
      <c r="I21" s="2" t="s">
        <v>79</v>
      </c>
      <c r="J21" s="8">
        <v>2119.05</v>
      </c>
      <c r="K21" s="8"/>
      <c r="L21" s="135">
        <f>J21</f>
        <v>2119.05</v>
      </c>
      <c r="M21" s="74"/>
      <c r="N21" s="71"/>
      <c r="O21" s="71"/>
      <c r="P21" s="74"/>
    </row>
    <row r="22" spans="1:16">
      <c r="A22" s="2"/>
      <c r="B22" s="13">
        <f>SUM(B14:C21)-B14-B17</f>
        <v>11525.29</v>
      </c>
      <c r="C22" s="14"/>
      <c r="D22" s="3"/>
      <c r="E22" s="84"/>
      <c r="F22" s="82">
        <f>SUM(F14:G21)</f>
        <v>15264.13</v>
      </c>
      <c r="G22" s="83"/>
      <c r="H22" s="79">
        <f>SUM(H14:H21)</f>
        <v>0</v>
      </c>
      <c r="I22" s="2" t="s">
        <v>5</v>
      </c>
      <c r="J22" s="13">
        <v>1919.85</v>
      </c>
      <c r="K22" s="14"/>
      <c r="L22" s="135">
        <f>J22</f>
        <v>1919.85</v>
      </c>
      <c r="M22" s="74"/>
      <c r="N22" s="70">
        <f>SUM(N14:O21)</f>
        <v>15264.13</v>
      </c>
      <c r="O22" s="71"/>
      <c r="P22" s="137">
        <f>SUM(P14:P21)</f>
        <v>9064.13</v>
      </c>
    </row>
    <row r="23" spans="2:16">
      <c r="B23" s="61"/>
      <c r="C23" s="62"/>
      <c r="F23" s="61"/>
      <c r="G23" s="62"/>
      <c r="I23" s="2"/>
      <c r="J23" s="13">
        <f>SUM(I14:K22)-J14</f>
        <v>19148.98</v>
      </c>
      <c r="K23" s="14"/>
      <c r="L23" s="46"/>
      <c r="M23" s="74"/>
      <c r="N23" s="74"/>
      <c r="O23" s="74"/>
      <c r="P23" s="74"/>
    </row>
    <row r="24" spans="1:16">
      <c r="A24" s="85">
        <v>45550</v>
      </c>
      <c r="B24" s="86"/>
      <c r="C24" s="86"/>
      <c r="D24" s="87"/>
      <c r="E24" s="88">
        <v>45565</v>
      </c>
      <c r="F24" s="88"/>
      <c r="G24" s="88"/>
      <c r="H24" s="4"/>
      <c r="I24" s="88">
        <v>45580</v>
      </c>
      <c r="J24" s="88"/>
      <c r="K24" s="88"/>
      <c r="L24" s="46"/>
      <c r="M24" s="5">
        <v>45595</v>
      </c>
      <c r="N24" s="6"/>
      <c r="O24" s="6"/>
      <c r="P24" s="2"/>
    </row>
    <row r="25" spans="1:16">
      <c r="A25" s="87" t="s">
        <v>0</v>
      </c>
      <c r="B25" s="89">
        <v>1700</v>
      </c>
      <c r="C25" s="89"/>
      <c r="D25" s="90">
        <v>0</v>
      </c>
      <c r="E25" s="91" t="s">
        <v>1</v>
      </c>
      <c r="F25" s="8">
        <v>4300</v>
      </c>
      <c r="G25" s="8"/>
      <c r="H25" s="92">
        <v>4300</v>
      </c>
      <c r="I25" s="91" t="s">
        <v>0</v>
      </c>
      <c r="J25" s="8">
        <v>1700</v>
      </c>
      <c r="K25" s="8"/>
      <c r="L25" s="135">
        <v>1800</v>
      </c>
      <c r="M25" s="3" t="s">
        <v>1</v>
      </c>
      <c r="N25" s="4">
        <v>4300</v>
      </c>
      <c r="O25" s="4"/>
      <c r="P25" s="2"/>
    </row>
    <row r="26" spans="1:16">
      <c r="A26" s="87" t="s">
        <v>2</v>
      </c>
      <c r="B26" s="89">
        <v>1500</v>
      </c>
      <c r="C26" s="89"/>
      <c r="D26" s="90">
        <v>2100</v>
      </c>
      <c r="E26" s="91" t="s">
        <v>3</v>
      </c>
      <c r="F26" s="8">
        <v>3000</v>
      </c>
      <c r="G26" s="8"/>
      <c r="H26" s="92">
        <v>3000</v>
      </c>
      <c r="I26" s="91" t="s">
        <v>2</v>
      </c>
      <c r="J26" s="8">
        <v>1500</v>
      </c>
      <c r="K26" s="8"/>
      <c r="L26" s="135">
        <v>2000</v>
      </c>
      <c r="M26" s="3" t="s">
        <v>3</v>
      </c>
      <c r="N26" s="4">
        <v>2500</v>
      </c>
      <c r="O26" s="4"/>
      <c r="P26" s="2">
        <v>3000</v>
      </c>
    </row>
    <row r="27" spans="1:16">
      <c r="A27" s="87" t="s">
        <v>96</v>
      </c>
      <c r="B27" s="89">
        <v>5220</v>
      </c>
      <c r="C27" s="89"/>
      <c r="D27" s="90">
        <f>B27</f>
        <v>5220</v>
      </c>
      <c r="E27" s="91" t="s">
        <v>47</v>
      </c>
      <c r="F27" s="8">
        <v>3200</v>
      </c>
      <c r="G27" s="8"/>
      <c r="H27" s="92">
        <v>6450</v>
      </c>
      <c r="I27" s="91" t="s">
        <v>97</v>
      </c>
      <c r="J27" s="8">
        <v>5220</v>
      </c>
      <c r="K27" s="8"/>
      <c r="L27" s="135">
        <f>J27</f>
        <v>5220</v>
      </c>
      <c r="M27" s="3" t="s">
        <v>98</v>
      </c>
      <c r="N27" s="10">
        <v>6500</v>
      </c>
      <c r="O27" s="10"/>
      <c r="P27" s="2"/>
    </row>
    <row r="28" spans="1:16">
      <c r="A28" s="87" t="s">
        <v>70</v>
      </c>
      <c r="B28" s="93">
        <v>3500</v>
      </c>
      <c r="C28" s="94"/>
      <c r="D28" s="90">
        <v>0</v>
      </c>
      <c r="E28" s="91" t="s">
        <v>99</v>
      </c>
      <c r="F28" s="95">
        <v>10000</v>
      </c>
      <c r="G28" s="95"/>
      <c r="H28" s="4">
        <v>0</v>
      </c>
      <c r="I28" s="91" t="s">
        <v>70</v>
      </c>
      <c r="J28" s="138">
        <v>3500</v>
      </c>
      <c r="K28" s="95"/>
      <c r="L28" s="46"/>
      <c r="M28" s="2" t="s">
        <v>100</v>
      </c>
      <c r="N28" s="7">
        <v>1784</v>
      </c>
      <c r="O28" s="7"/>
      <c r="P28" s="27">
        <f>N28</f>
        <v>1784</v>
      </c>
    </row>
    <row r="29" spans="1:16">
      <c r="A29" s="87" t="s">
        <v>101</v>
      </c>
      <c r="B29" s="94">
        <v>1900</v>
      </c>
      <c r="C29" s="96"/>
      <c r="D29" s="90">
        <f>B29</f>
        <v>1900</v>
      </c>
      <c r="E29" s="91" t="s">
        <v>102</v>
      </c>
      <c r="F29" s="97">
        <v>1764.13</v>
      </c>
      <c r="G29" s="91"/>
      <c r="H29" s="92">
        <f>F29</f>
        <v>1764.13</v>
      </c>
      <c r="I29" s="91" t="s">
        <v>103</v>
      </c>
      <c r="J29" s="95">
        <v>1900</v>
      </c>
      <c r="K29" s="95"/>
      <c r="L29" s="135">
        <f>J29+1250</f>
        <v>3150</v>
      </c>
      <c r="M29" s="3"/>
      <c r="N29" s="13"/>
      <c r="O29" s="14"/>
      <c r="P29" s="2">
        <v>1000</v>
      </c>
    </row>
    <row r="30" spans="1:16">
      <c r="A30" s="87" t="s">
        <v>104</v>
      </c>
      <c r="B30" s="98"/>
      <c r="C30" s="98">
        <v>1066</v>
      </c>
      <c r="D30" s="90">
        <f>B30</f>
        <v>0</v>
      </c>
      <c r="E30" s="91" t="s">
        <v>105</v>
      </c>
      <c r="F30" s="8">
        <v>1784</v>
      </c>
      <c r="G30" s="8"/>
      <c r="H30" s="92">
        <f>F30</f>
        <v>1784</v>
      </c>
      <c r="I30" s="91" t="s">
        <v>106</v>
      </c>
      <c r="J30" s="139"/>
      <c r="K30" s="139">
        <v>1066</v>
      </c>
      <c r="L30" s="135">
        <f>K30</f>
        <v>1066</v>
      </c>
      <c r="M30" s="2"/>
      <c r="N30" s="14"/>
      <c r="O30" s="14"/>
      <c r="P30" s="27">
        <f>SUM(P26:P29)</f>
        <v>5784</v>
      </c>
    </row>
    <row r="31" spans="1:16">
      <c r="A31" s="87" t="s">
        <v>15</v>
      </c>
      <c r="B31" s="89">
        <v>0</v>
      </c>
      <c r="C31" s="89"/>
      <c r="D31" s="90">
        <f>B31</f>
        <v>0</v>
      </c>
      <c r="E31" s="8" t="s">
        <v>94</v>
      </c>
      <c r="F31" s="91">
        <v>1000</v>
      </c>
      <c r="G31" s="91"/>
      <c r="H31" s="92">
        <f>F31</f>
        <v>1000</v>
      </c>
      <c r="I31" s="91" t="s">
        <v>15</v>
      </c>
      <c r="J31" s="8">
        <v>2100</v>
      </c>
      <c r="K31" s="8"/>
      <c r="L31" s="135">
        <v>2100</v>
      </c>
      <c r="M31" s="2"/>
      <c r="N31" s="14"/>
      <c r="O31" s="14"/>
      <c r="P31" s="2"/>
    </row>
    <row r="32" spans="1:16">
      <c r="A32" s="99" t="s">
        <v>107</v>
      </c>
      <c r="B32" s="100">
        <v>1400</v>
      </c>
      <c r="C32" s="100"/>
      <c r="D32" s="90">
        <f>B32</f>
        <v>1400</v>
      </c>
      <c r="E32" s="91"/>
      <c r="F32" s="91"/>
      <c r="G32" s="91"/>
      <c r="H32" s="4"/>
      <c r="I32" s="91" t="s">
        <v>108</v>
      </c>
      <c r="J32" s="8">
        <v>1400</v>
      </c>
      <c r="K32" s="8"/>
      <c r="L32" s="46">
        <v>1400</v>
      </c>
      <c r="M32" s="2"/>
      <c r="N32" s="14"/>
      <c r="O32" s="14"/>
      <c r="P32" s="2"/>
    </row>
    <row r="33" spans="1:16">
      <c r="A33" s="99" t="s">
        <v>79</v>
      </c>
      <c r="B33" s="101">
        <v>2238.47</v>
      </c>
      <c r="C33" s="102"/>
      <c r="D33" s="90">
        <f>B33</f>
        <v>2238.47</v>
      </c>
      <c r="E33" s="97"/>
      <c r="F33" s="91"/>
      <c r="G33" s="91"/>
      <c r="H33" s="4"/>
      <c r="I33" s="91" t="s">
        <v>79</v>
      </c>
      <c r="J33" s="8">
        <v>2200</v>
      </c>
      <c r="K33" s="8"/>
      <c r="L33" s="46"/>
      <c r="M33" s="2"/>
      <c r="N33" s="14"/>
      <c r="O33" s="14"/>
      <c r="P33" s="2"/>
    </row>
    <row r="34" spans="1:16">
      <c r="A34" s="99"/>
      <c r="B34" s="101">
        <f>SUM(B25:C33)-B25</f>
        <v>16824.47</v>
      </c>
      <c r="C34" s="102"/>
      <c r="D34" s="103">
        <f>SUM(D26:D33)</f>
        <v>12858.47</v>
      </c>
      <c r="E34" s="91"/>
      <c r="F34" s="97">
        <f>SUM(F25:G33)</f>
        <v>25048.13</v>
      </c>
      <c r="G34" s="91"/>
      <c r="H34" s="4"/>
      <c r="I34" s="91"/>
      <c r="J34" s="97">
        <f>SUM(J25:K33)-J25</f>
        <v>18886</v>
      </c>
      <c r="K34" s="91"/>
      <c r="L34" s="46" t="s">
        <v>109</v>
      </c>
      <c r="M34" s="2"/>
      <c r="N34" s="13">
        <f>SUM(N25:O33)</f>
        <v>15084</v>
      </c>
      <c r="O34" s="14"/>
      <c r="P34" s="2"/>
    </row>
    <row r="35" spans="1:16">
      <c r="A35" s="99"/>
      <c r="B35" s="99"/>
      <c r="C35" s="104">
        <f>5093+B32</f>
        <v>6493</v>
      </c>
      <c r="D35" s="87"/>
      <c r="E35" s="2"/>
      <c r="F35" s="14"/>
      <c r="G35" s="14"/>
      <c r="H35" s="4"/>
      <c r="I35" s="91"/>
      <c r="J35" s="91"/>
      <c r="K35" s="91"/>
      <c r="L35" s="46"/>
      <c r="M35" s="2"/>
      <c r="N35" s="2"/>
      <c r="O35" s="2"/>
      <c r="P35" s="2"/>
    </row>
    <row r="36" spans="1:16">
      <c r="A36" s="5">
        <v>45611</v>
      </c>
      <c r="B36" s="6"/>
      <c r="C36" s="6"/>
      <c r="D36" s="3"/>
      <c r="E36" s="65">
        <v>45626</v>
      </c>
      <c r="F36" s="66"/>
      <c r="G36" s="66"/>
      <c r="H36" s="67"/>
      <c r="I36" s="5">
        <v>45641</v>
      </c>
      <c r="J36" s="6"/>
      <c r="K36" s="6"/>
      <c r="L36" s="3"/>
      <c r="M36" s="5">
        <v>45656</v>
      </c>
      <c r="N36" s="6"/>
      <c r="O36" s="6"/>
      <c r="P36" s="2"/>
    </row>
    <row r="37" spans="1:16">
      <c r="A37" s="3" t="s">
        <v>0</v>
      </c>
      <c r="B37" s="8">
        <v>1700</v>
      </c>
      <c r="C37" s="8"/>
      <c r="D37" s="46">
        <v>1800</v>
      </c>
      <c r="E37" s="68" t="s">
        <v>1</v>
      </c>
      <c r="F37" s="67">
        <v>4300</v>
      </c>
      <c r="G37" s="67"/>
      <c r="H37" s="67"/>
      <c r="I37" s="3" t="s">
        <v>0</v>
      </c>
      <c r="J37" s="8">
        <v>1700</v>
      </c>
      <c r="K37" s="8"/>
      <c r="L37" s="46">
        <v>0</v>
      </c>
      <c r="M37" s="3" t="s">
        <v>1</v>
      </c>
      <c r="N37" s="4">
        <v>4300</v>
      </c>
      <c r="O37" s="4"/>
      <c r="P37" s="2"/>
    </row>
    <row r="38" spans="1:16">
      <c r="A38" s="3" t="s">
        <v>2</v>
      </c>
      <c r="B38" s="8">
        <v>1500</v>
      </c>
      <c r="C38" s="8"/>
      <c r="D38" s="46">
        <v>2000</v>
      </c>
      <c r="E38" s="68" t="s">
        <v>3</v>
      </c>
      <c r="F38" s="67">
        <v>2800</v>
      </c>
      <c r="G38" s="67"/>
      <c r="H38" s="67"/>
      <c r="I38" s="3" t="s">
        <v>2</v>
      </c>
      <c r="J38" s="8">
        <v>1500</v>
      </c>
      <c r="K38" s="8"/>
      <c r="L38" s="46">
        <v>1700</v>
      </c>
      <c r="M38" s="3" t="s">
        <v>3</v>
      </c>
      <c r="N38" s="4">
        <v>2500</v>
      </c>
      <c r="O38" s="4"/>
      <c r="P38" s="2"/>
    </row>
    <row r="39" spans="1:16">
      <c r="A39" s="3" t="s">
        <v>110</v>
      </c>
      <c r="B39" s="8">
        <v>5220</v>
      </c>
      <c r="C39" s="8"/>
      <c r="D39" s="46"/>
      <c r="E39" s="68" t="s">
        <v>111</v>
      </c>
      <c r="F39" s="73">
        <v>10000</v>
      </c>
      <c r="G39" s="73"/>
      <c r="H39" s="67"/>
      <c r="I39" s="3" t="s">
        <v>112</v>
      </c>
      <c r="J39" s="8">
        <v>5220</v>
      </c>
      <c r="K39" s="8"/>
      <c r="L39" s="46"/>
      <c r="M39" s="3" t="s">
        <v>113</v>
      </c>
      <c r="N39" s="10">
        <v>5000</v>
      </c>
      <c r="O39" s="10"/>
      <c r="P39" s="27">
        <f>N39+N37</f>
        <v>9300</v>
      </c>
    </row>
    <row r="40" spans="1:16">
      <c r="A40" s="3" t="s">
        <v>70</v>
      </c>
      <c r="B40" s="10">
        <v>3500</v>
      </c>
      <c r="C40" s="10"/>
      <c r="D40" s="46"/>
      <c r="E40" s="74" t="s">
        <v>114</v>
      </c>
      <c r="F40" s="69">
        <v>1784</v>
      </c>
      <c r="G40" s="69"/>
      <c r="H40" s="67" t="s">
        <v>64</v>
      </c>
      <c r="I40" s="3" t="s">
        <v>70</v>
      </c>
      <c r="J40" s="9">
        <v>3500</v>
      </c>
      <c r="K40" s="10"/>
      <c r="L40" s="46">
        <v>5000</v>
      </c>
      <c r="M40" s="2" t="s">
        <v>115</v>
      </c>
      <c r="N40" s="7">
        <v>1784</v>
      </c>
      <c r="O40" s="7"/>
      <c r="P40" s="2"/>
    </row>
    <row r="41" spans="1:16">
      <c r="A41" s="3" t="s">
        <v>116</v>
      </c>
      <c r="B41" s="95" t="s">
        <v>117</v>
      </c>
      <c r="C41" s="95"/>
      <c r="D41" s="46">
        <f>1900+1250</f>
        <v>3150</v>
      </c>
      <c r="E41" s="68" t="s">
        <v>94</v>
      </c>
      <c r="F41" s="70">
        <v>1000</v>
      </c>
      <c r="G41" s="71"/>
      <c r="H41" s="67" t="s">
        <v>64</v>
      </c>
      <c r="I41" s="3" t="s">
        <v>118</v>
      </c>
      <c r="J41" s="10">
        <v>1900</v>
      </c>
      <c r="K41" s="12"/>
      <c r="L41" s="46">
        <v>1900</v>
      </c>
      <c r="M41" s="3" t="s">
        <v>94</v>
      </c>
      <c r="N41" s="13">
        <v>1000</v>
      </c>
      <c r="O41" s="14"/>
      <c r="P41" s="27">
        <f>N38+N40+N41</f>
        <v>5284</v>
      </c>
    </row>
    <row r="42" spans="1:16">
      <c r="A42" s="3" t="s">
        <v>119</v>
      </c>
      <c r="B42" s="105"/>
      <c r="C42" s="105">
        <v>1066</v>
      </c>
      <c r="D42" s="46">
        <v>1066</v>
      </c>
      <c r="E42" s="74" t="s">
        <v>43</v>
      </c>
      <c r="F42" s="69">
        <v>700</v>
      </c>
      <c r="G42" s="69"/>
      <c r="H42" s="67" t="s">
        <v>64</v>
      </c>
      <c r="I42" s="3" t="s">
        <v>120</v>
      </c>
      <c r="J42" s="72"/>
      <c r="K42" s="72">
        <v>1066</v>
      </c>
      <c r="L42" s="46">
        <v>0</v>
      </c>
      <c r="M42" s="2"/>
      <c r="N42" s="7"/>
      <c r="O42" s="7"/>
      <c r="P42" s="2"/>
    </row>
    <row r="43" spans="1:16">
      <c r="A43" s="3" t="s">
        <v>15</v>
      </c>
      <c r="B43" s="8">
        <v>7000</v>
      </c>
      <c r="C43" s="8"/>
      <c r="D43" s="46">
        <v>6919.39</v>
      </c>
      <c r="E43" s="74"/>
      <c r="F43" s="71"/>
      <c r="G43" s="71"/>
      <c r="H43" s="67"/>
      <c r="I43" s="3" t="s">
        <v>15</v>
      </c>
      <c r="J43" s="8">
        <v>7000</v>
      </c>
      <c r="K43" s="8"/>
      <c r="L43" s="46">
        <v>0</v>
      </c>
      <c r="M43" s="2" t="s">
        <v>121</v>
      </c>
      <c r="N43" s="7">
        <v>-1000</v>
      </c>
      <c r="O43" s="7"/>
      <c r="P43" s="2"/>
    </row>
    <row r="44" spans="1:16">
      <c r="A44" s="2" t="s">
        <v>122</v>
      </c>
      <c r="B44" s="7">
        <v>1400</v>
      </c>
      <c r="C44" s="7"/>
      <c r="D44" s="46"/>
      <c r="E44" s="74"/>
      <c r="F44" s="71"/>
      <c r="G44" s="71"/>
      <c r="H44" s="67"/>
      <c r="I44" s="2" t="s">
        <v>123</v>
      </c>
      <c r="J44" s="7">
        <v>1400</v>
      </c>
      <c r="K44" s="7"/>
      <c r="L44" s="46">
        <v>1400</v>
      </c>
      <c r="M44" s="2"/>
      <c r="N44" s="14"/>
      <c r="O44" s="14"/>
      <c r="P44" s="2"/>
    </row>
    <row r="45" spans="1:16">
      <c r="A45" s="2" t="s">
        <v>79</v>
      </c>
      <c r="B45" s="7">
        <v>2632.44</v>
      </c>
      <c r="C45" s="7"/>
      <c r="D45" s="46">
        <v>2632.44</v>
      </c>
      <c r="E45" s="74"/>
      <c r="F45" s="71"/>
      <c r="G45" s="71"/>
      <c r="H45" s="67"/>
      <c r="I45" s="2"/>
      <c r="J45" s="14"/>
      <c r="K45" s="14"/>
      <c r="L45" s="46"/>
      <c r="M45" s="2"/>
      <c r="N45" s="14"/>
      <c r="O45" s="14"/>
      <c r="P45" s="2"/>
    </row>
    <row r="46" spans="1:16">
      <c r="A46" s="2"/>
      <c r="B46" s="13">
        <f>SUM(B37:C45)-B37-B40</f>
        <v>18818.44</v>
      </c>
      <c r="C46" s="14"/>
      <c r="D46" s="46">
        <f>SUM(D37:D45)</f>
        <v>17567.83</v>
      </c>
      <c r="E46" s="74"/>
      <c r="F46" s="70">
        <f>SUM(F37:G45)-F37</f>
        <v>16284</v>
      </c>
      <c r="G46" s="71"/>
      <c r="H46" s="67">
        <f>F38+F37</f>
        <v>7100</v>
      </c>
      <c r="I46" s="2"/>
      <c r="J46" s="13">
        <f>SUM(J37:K45)-J37-J40-J39-J43</f>
        <v>5866</v>
      </c>
      <c r="K46" s="14"/>
      <c r="L46" s="46">
        <f>SUM(L37:L45)</f>
        <v>10000</v>
      </c>
      <c r="M46" s="2"/>
      <c r="N46" s="13">
        <f>SUM(N37:O45)-1000</f>
        <v>12584</v>
      </c>
      <c r="O46" s="14"/>
      <c r="P46" s="2"/>
    </row>
    <row r="48" spans="1:15">
      <c r="A48" s="51">
        <v>45672</v>
      </c>
      <c r="B48" s="52"/>
      <c r="C48" s="52"/>
      <c r="E48" s="51">
        <v>45688</v>
      </c>
      <c r="F48" s="52"/>
      <c r="G48" s="52"/>
      <c r="I48" s="51">
        <v>45703</v>
      </c>
      <c r="J48" s="52"/>
      <c r="K48" s="52"/>
      <c r="L48" s="55"/>
      <c r="M48" s="51">
        <v>45716</v>
      </c>
      <c r="N48" s="52"/>
      <c r="O48" s="52"/>
    </row>
    <row r="49" spans="1:15">
      <c r="A49" s="55" t="s">
        <v>0</v>
      </c>
      <c r="B49" s="58">
        <v>1700</v>
      </c>
      <c r="C49" s="58"/>
      <c r="E49" s="55" t="s">
        <v>1</v>
      </c>
      <c r="F49" s="56">
        <v>4300</v>
      </c>
      <c r="G49" s="56"/>
      <c r="I49" s="55" t="s">
        <v>0</v>
      </c>
      <c r="J49" s="58">
        <v>1700</v>
      </c>
      <c r="K49" s="58"/>
      <c r="L49" s="55"/>
      <c r="M49" s="55" t="s">
        <v>1</v>
      </c>
      <c r="N49" s="56">
        <v>4300</v>
      </c>
      <c r="O49" s="56"/>
    </row>
    <row r="50" spans="1:15">
      <c r="A50" s="55" t="s">
        <v>2</v>
      </c>
      <c r="B50" s="58">
        <v>1800</v>
      </c>
      <c r="C50" s="58"/>
      <c r="E50" s="55" t="s">
        <v>3</v>
      </c>
      <c r="F50" s="56">
        <v>2500</v>
      </c>
      <c r="G50" s="56"/>
      <c r="I50" s="55" t="s">
        <v>2</v>
      </c>
      <c r="J50" s="58">
        <v>1500</v>
      </c>
      <c r="K50" s="58"/>
      <c r="L50" s="55"/>
      <c r="M50" s="55" t="s">
        <v>3</v>
      </c>
      <c r="N50" s="56">
        <v>2500</v>
      </c>
      <c r="O50" s="56"/>
    </row>
    <row r="51" spans="1:15">
      <c r="A51" s="55" t="s">
        <v>124</v>
      </c>
      <c r="B51" s="58">
        <v>5220</v>
      </c>
      <c r="C51" s="58"/>
      <c r="D51" s="106"/>
      <c r="E51" s="68" t="s">
        <v>125</v>
      </c>
      <c r="F51" s="107">
        <v>5000</v>
      </c>
      <c r="G51" s="107"/>
      <c r="I51" s="68" t="s">
        <v>70</v>
      </c>
      <c r="J51" s="108">
        <v>3500</v>
      </c>
      <c r="K51" s="107"/>
      <c r="L51" s="106"/>
      <c r="M51" s="68" t="s">
        <v>126</v>
      </c>
      <c r="N51" s="107">
        <v>6500</v>
      </c>
      <c r="O51" s="107"/>
    </row>
    <row r="52" spans="1:15">
      <c r="A52" s="68" t="s">
        <v>70</v>
      </c>
      <c r="B52" s="108">
        <v>5000</v>
      </c>
      <c r="C52" s="107"/>
      <c r="D52" s="106"/>
      <c r="E52" t="s">
        <v>127</v>
      </c>
      <c r="F52" s="57">
        <v>1784</v>
      </c>
      <c r="G52" s="57"/>
      <c r="I52" s="55" t="s">
        <v>128</v>
      </c>
      <c r="J52" s="107">
        <v>1900</v>
      </c>
      <c r="K52" s="109"/>
      <c r="L52" s="106"/>
      <c r="M52" t="s">
        <v>129</v>
      </c>
      <c r="N52" s="57">
        <v>1784</v>
      </c>
      <c r="O52" s="57"/>
    </row>
    <row r="53" spans="1:15">
      <c r="A53" s="55" t="s">
        <v>130</v>
      </c>
      <c r="B53" s="107">
        <v>1900</v>
      </c>
      <c r="C53" s="109"/>
      <c r="D53" s="106"/>
      <c r="E53" s="55" t="s">
        <v>94</v>
      </c>
      <c r="F53" s="61">
        <v>1000</v>
      </c>
      <c r="G53" s="62"/>
      <c r="I53" s="55" t="s">
        <v>15</v>
      </c>
      <c r="J53" s="58">
        <v>0</v>
      </c>
      <c r="K53" s="58"/>
      <c r="L53" s="106"/>
      <c r="M53" s="55" t="s">
        <v>94</v>
      </c>
      <c r="N53" s="61">
        <v>1000</v>
      </c>
      <c r="O53" s="62"/>
    </row>
    <row r="54" spans="1:15">
      <c r="A54" s="55" t="s">
        <v>15</v>
      </c>
      <c r="B54" s="58">
        <v>1741.12</v>
      </c>
      <c r="C54" s="58"/>
      <c r="D54" s="106"/>
      <c r="F54" s="62"/>
      <c r="G54" s="62"/>
      <c r="I54" t="s">
        <v>131</v>
      </c>
      <c r="J54" s="57">
        <v>1400</v>
      </c>
      <c r="K54" s="57"/>
      <c r="L54" s="106"/>
      <c r="N54" s="62"/>
      <c r="O54" s="62"/>
    </row>
    <row r="55" spans="1:15">
      <c r="A55" t="s">
        <v>131</v>
      </c>
      <c r="B55" s="57">
        <v>1400</v>
      </c>
      <c r="C55" s="57"/>
      <c r="F55" s="62"/>
      <c r="G55" s="62"/>
      <c r="L55" s="55"/>
      <c r="N55" s="62"/>
      <c r="O55" s="62"/>
    </row>
    <row r="56" spans="2:15">
      <c r="B56" s="62"/>
      <c r="C56" s="62"/>
      <c r="F56" s="62"/>
      <c r="G56" s="62"/>
      <c r="J56" s="62"/>
      <c r="K56" s="62"/>
      <c r="L56" s="55"/>
      <c r="N56" s="62"/>
      <c r="O56" s="62"/>
    </row>
    <row r="57" spans="2:15">
      <c r="B57" s="61">
        <f>SUM(B49:C56)-5000</f>
        <v>13761.12</v>
      </c>
      <c r="C57" s="62"/>
      <c r="F57" s="61">
        <f>SUM(F49:G56)</f>
        <v>14584</v>
      </c>
      <c r="G57" s="62"/>
      <c r="J57" s="61">
        <f>SUM(J49:K56)</f>
        <v>10000</v>
      </c>
      <c r="K57" s="62"/>
      <c r="L57" s="55"/>
      <c r="N57" s="61">
        <f>SUM(N49:O56)</f>
        <v>16084</v>
      </c>
      <c r="O57" s="62"/>
    </row>
    <row r="59" spans="1:7">
      <c r="A59" s="51">
        <v>45731</v>
      </c>
      <c r="B59" s="52"/>
      <c r="C59" s="52"/>
      <c r="E59" s="51">
        <v>45747</v>
      </c>
      <c r="F59" s="52"/>
      <c r="G59" s="52"/>
    </row>
    <row r="60" spans="1:7">
      <c r="A60" s="55" t="s">
        <v>0</v>
      </c>
      <c r="B60" s="58">
        <v>1700</v>
      </c>
      <c r="C60" s="58"/>
      <c r="E60" s="55" t="s">
        <v>1</v>
      </c>
      <c r="F60" s="56">
        <v>4300</v>
      </c>
      <c r="G60" s="56"/>
    </row>
    <row r="61" spans="1:7">
      <c r="A61" s="55" t="s">
        <v>2</v>
      </c>
      <c r="B61" s="58">
        <v>1500</v>
      </c>
      <c r="C61" s="58"/>
      <c r="E61" s="55" t="s">
        <v>3</v>
      </c>
      <c r="F61" s="56">
        <v>2500</v>
      </c>
      <c r="G61" s="56"/>
    </row>
    <row r="62" spans="1:7">
      <c r="A62" s="68" t="s">
        <v>70</v>
      </c>
      <c r="B62" s="108">
        <v>3500</v>
      </c>
      <c r="C62" s="107"/>
      <c r="D62" s="106"/>
      <c r="E62" s="68" t="s">
        <v>132</v>
      </c>
      <c r="F62" s="107">
        <v>6500</v>
      </c>
      <c r="G62" s="107"/>
    </row>
    <row r="63" spans="1:7">
      <c r="A63" s="55" t="s">
        <v>15</v>
      </c>
      <c r="B63" s="58">
        <v>323</v>
      </c>
      <c r="C63" s="58"/>
      <c r="D63" s="106"/>
      <c r="E63" t="s">
        <v>133</v>
      </c>
      <c r="F63" s="57">
        <v>1784</v>
      </c>
      <c r="G63" s="57"/>
    </row>
    <row r="64" spans="1:7">
      <c r="A64" t="s">
        <v>131</v>
      </c>
      <c r="B64" s="57">
        <v>1400</v>
      </c>
      <c r="C64" s="57"/>
      <c r="D64" s="106"/>
      <c r="E64" s="55"/>
      <c r="F64" s="61"/>
      <c r="G64" s="62"/>
    </row>
    <row r="65" spans="4:7">
      <c r="D65" s="106"/>
      <c r="F65" s="62"/>
      <c r="G65" s="62"/>
    </row>
    <row r="66" spans="6:7">
      <c r="F66" s="62"/>
      <c r="G66" s="62"/>
    </row>
    <row r="67" spans="2:7">
      <c r="B67" s="62"/>
      <c r="C67" s="62"/>
      <c r="F67" s="62"/>
      <c r="G67" s="62"/>
    </row>
    <row r="68" spans="2:7">
      <c r="B68" s="61">
        <f>SUM(B60:C67)</f>
        <v>8423</v>
      </c>
      <c r="C68" s="62"/>
      <c r="F68" s="61">
        <f>SUM(F60:G67)</f>
        <v>15084</v>
      </c>
      <c r="G68" s="62"/>
    </row>
  </sheetData>
  <mergeCells count="222">
    <mergeCell ref="A1:C1"/>
    <mergeCell ref="E1:G1"/>
    <mergeCell ref="I1:K1"/>
    <mergeCell ref="M1:O1"/>
    <mergeCell ref="B2:C2"/>
    <mergeCell ref="F2:G2"/>
    <mergeCell ref="J2:K2"/>
    <mergeCell ref="N2:O2"/>
    <mergeCell ref="B3:C3"/>
    <mergeCell ref="F3:G3"/>
    <mergeCell ref="J3:K3"/>
    <mergeCell ref="N3:O3"/>
    <mergeCell ref="B4:C4"/>
    <mergeCell ref="F4:G4"/>
    <mergeCell ref="J4:K4"/>
    <mergeCell ref="N4:O4"/>
    <mergeCell ref="B5:C5"/>
    <mergeCell ref="F5:G5"/>
    <mergeCell ref="J5:K5"/>
    <mergeCell ref="N5:O5"/>
    <mergeCell ref="B6:C6"/>
    <mergeCell ref="F6:G6"/>
    <mergeCell ref="J6:K6"/>
    <mergeCell ref="N6:O6"/>
    <mergeCell ref="F7:G7"/>
    <mergeCell ref="N7:O7"/>
    <mergeCell ref="B8:C8"/>
    <mergeCell ref="F8:G8"/>
    <mergeCell ref="J8:K8"/>
    <mergeCell ref="N8:O8"/>
    <mergeCell ref="F9:G9"/>
    <mergeCell ref="J9:K9"/>
    <mergeCell ref="N9:O9"/>
    <mergeCell ref="F10:G10"/>
    <mergeCell ref="J10:K10"/>
    <mergeCell ref="N10:O10"/>
    <mergeCell ref="B11:C11"/>
    <mergeCell ref="F11:G11"/>
    <mergeCell ref="J11:K11"/>
    <mergeCell ref="N11:O11"/>
    <mergeCell ref="A12:XFD12"/>
    <mergeCell ref="A13:C13"/>
    <mergeCell ref="E13:G13"/>
    <mergeCell ref="I13:K13"/>
    <mergeCell ref="M13:O13"/>
    <mergeCell ref="B14:C14"/>
    <mergeCell ref="F14:G14"/>
    <mergeCell ref="J14:K14"/>
    <mergeCell ref="N14:O14"/>
    <mergeCell ref="B15:C15"/>
    <mergeCell ref="F15:G15"/>
    <mergeCell ref="J15:K15"/>
    <mergeCell ref="N15:O15"/>
    <mergeCell ref="B16:C16"/>
    <mergeCell ref="F16:G16"/>
    <mergeCell ref="J16:K16"/>
    <mergeCell ref="N16:O16"/>
    <mergeCell ref="B17:C17"/>
    <mergeCell ref="F17:G17"/>
    <mergeCell ref="J17:K17"/>
    <mergeCell ref="N17:O17"/>
    <mergeCell ref="B18:C18"/>
    <mergeCell ref="F18:G18"/>
    <mergeCell ref="J18:K18"/>
    <mergeCell ref="N18:O18"/>
    <mergeCell ref="B20:C20"/>
    <mergeCell ref="F20:G20"/>
    <mergeCell ref="J20:K20"/>
    <mergeCell ref="N20:O20"/>
    <mergeCell ref="B21:C21"/>
    <mergeCell ref="F21:G21"/>
    <mergeCell ref="J21:K21"/>
    <mergeCell ref="N21:O21"/>
    <mergeCell ref="B22:C22"/>
    <mergeCell ref="F22:G22"/>
    <mergeCell ref="J22:K22"/>
    <mergeCell ref="N22:O22"/>
    <mergeCell ref="B23:C23"/>
    <mergeCell ref="F23:G23"/>
    <mergeCell ref="J23:K23"/>
    <mergeCell ref="A24:C24"/>
    <mergeCell ref="E24:G24"/>
    <mergeCell ref="I24:K24"/>
    <mergeCell ref="M24:O24"/>
    <mergeCell ref="B25:C25"/>
    <mergeCell ref="F25:G25"/>
    <mergeCell ref="J25:K25"/>
    <mergeCell ref="N25:O25"/>
    <mergeCell ref="B26:C26"/>
    <mergeCell ref="F26:G26"/>
    <mergeCell ref="J26:K26"/>
    <mergeCell ref="N26:O26"/>
    <mergeCell ref="B27:C27"/>
    <mergeCell ref="F27:G27"/>
    <mergeCell ref="J27:K27"/>
    <mergeCell ref="N27:O27"/>
    <mergeCell ref="B28:C28"/>
    <mergeCell ref="F28:G28"/>
    <mergeCell ref="J28:K28"/>
    <mergeCell ref="N28:O28"/>
    <mergeCell ref="B29:C29"/>
    <mergeCell ref="F29:G29"/>
    <mergeCell ref="J29:K29"/>
    <mergeCell ref="N29:O29"/>
    <mergeCell ref="F30:G30"/>
    <mergeCell ref="N30:O30"/>
    <mergeCell ref="B31:C31"/>
    <mergeCell ref="F31:G31"/>
    <mergeCell ref="J31:K31"/>
    <mergeCell ref="N31:O31"/>
    <mergeCell ref="B32:C32"/>
    <mergeCell ref="F32:G32"/>
    <mergeCell ref="J32:K32"/>
    <mergeCell ref="N32:O32"/>
    <mergeCell ref="B33:C33"/>
    <mergeCell ref="F33:G33"/>
    <mergeCell ref="J33:K33"/>
    <mergeCell ref="N33:O33"/>
    <mergeCell ref="B34:C34"/>
    <mergeCell ref="F34:G34"/>
    <mergeCell ref="J34:K34"/>
    <mergeCell ref="N34:O34"/>
    <mergeCell ref="F35:G35"/>
    <mergeCell ref="A36:C36"/>
    <mergeCell ref="E36:G36"/>
    <mergeCell ref="I36:K36"/>
    <mergeCell ref="M36:O36"/>
    <mergeCell ref="B37:C37"/>
    <mergeCell ref="F37:G37"/>
    <mergeCell ref="J37:K37"/>
    <mergeCell ref="N37:O37"/>
    <mergeCell ref="B38:C38"/>
    <mergeCell ref="F38:G38"/>
    <mergeCell ref="J38:K38"/>
    <mergeCell ref="N38:O38"/>
    <mergeCell ref="B39:C39"/>
    <mergeCell ref="F39:G39"/>
    <mergeCell ref="J39:K39"/>
    <mergeCell ref="N39:O39"/>
    <mergeCell ref="B40:C40"/>
    <mergeCell ref="F40:G40"/>
    <mergeCell ref="J40:K40"/>
    <mergeCell ref="N40:O40"/>
    <mergeCell ref="B41:C41"/>
    <mergeCell ref="F41:G41"/>
    <mergeCell ref="J41:K41"/>
    <mergeCell ref="N41:O41"/>
    <mergeCell ref="F42:G42"/>
    <mergeCell ref="N42:O42"/>
    <mergeCell ref="B43:C43"/>
    <mergeCell ref="F43:G43"/>
    <mergeCell ref="J43:K43"/>
    <mergeCell ref="N43:O43"/>
    <mergeCell ref="B44:C44"/>
    <mergeCell ref="F44:G44"/>
    <mergeCell ref="J44:K44"/>
    <mergeCell ref="N44:O44"/>
    <mergeCell ref="B45:C45"/>
    <mergeCell ref="F45:G45"/>
    <mergeCell ref="J45:K45"/>
    <mergeCell ref="N45:O45"/>
    <mergeCell ref="B46:C46"/>
    <mergeCell ref="F46:G46"/>
    <mergeCell ref="J46:K46"/>
    <mergeCell ref="N46:O46"/>
    <mergeCell ref="A48:C48"/>
    <mergeCell ref="E48:G48"/>
    <mergeCell ref="I48:K48"/>
    <mergeCell ref="M48:O48"/>
    <mergeCell ref="B49:C49"/>
    <mergeCell ref="F49:G49"/>
    <mergeCell ref="J49:K49"/>
    <mergeCell ref="N49:O49"/>
    <mergeCell ref="B50:C50"/>
    <mergeCell ref="F50:G50"/>
    <mergeCell ref="J50:K50"/>
    <mergeCell ref="N50:O50"/>
    <mergeCell ref="B51:C51"/>
    <mergeCell ref="F51:G51"/>
    <mergeCell ref="J51:K51"/>
    <mergeCell ref="N51:O51"/>
    <mergeCell ref="B52:C52"/>
    <mergeCell ref="F52:G52"/>
    <mergeCell ref="J52:K52"/>
    <mergeCell ref="N52:O52"/>
    <mergeCell ref="B53:C53"/>
    <mergeCell ref="F53:G53"/>
    <mergeCell ref="J53:K53"/>
    <mergeCell ref="N53:O53"/>
    <mergeCell ref="B54:C54"/>
    <mergeCell ref="F54:G54"/>
    <mergeCell ref="J54:K54"/>
    <mergeCell ref="N54:O54"/>
    <mergeCell ref="B55:C55"/>
    <mergeCell ref="F55:G55"/>
    <mergeCell ref="N55:O55"/>
    <mergeCell ref="B56:C56"/>
    <mergeCell ref="F56:G56"/>
    <mergeCell ref="J56:K56"/>
    <mergeCell ref="N56:O56"/>
    <mergeCell ref="B57:C57"/>
    <mergeCell ref="F57:G57"/>
    <mergeCell ref="J57:K57"/>
    <mergeCell ref="N57:O57"/>
    <mergeCell ref="A59:C59"/>
    <mergeCell ref="E59:G59"/>
    <mergeCell ref="B60:C60"/>
    <mergeCell ref="F60:G60"/>
    <mergeCell ref="B61:C61"/>
    <mergeCell ref="F61:G61"/>
    <mergeCell ref="B62:C62"/>
    <mergeCell ref="F62:G62"/>
    <mergeCell ref="B63:C63"/>
    <mergeCell ref="F63:G63"/>
    <mergeCell ref="B64:C64"/>
    <mergeCell ref="F64:G64"/>
    <mergeCell ref="F65:G65"/>
    <mergeCell ref="F66:G66"/>
    <mergeCell ref="B67:C67"/>
    <mergeCell ref="F67:G67"/>
    <mergeCell ref="B68:C68"/>
    <mergeCell ref="F68:G68"/>
  </mergeCells>
  <pageMargins left="0.75" right="0.75" top="1" bottom="1" header="0.5" footer="0.5"/>
  <headerFooter/>
  <ignoredErrors>
    <ignoredError sqref="J11 N11 F11 H22 N22 F22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:Q21"/>
  <sheetViews>
    <sheetView workbookViewId="0">
      <selection activeCell="E39" sqref="E39"/>
    </sheetView>
  </sheetViews>
  <sheetFormatPr defaultColWidth="9.14285714285714" defaultRowHeight="15"/>
  <cols>
    <col min="4" max="4" width="14.4285714285714" customWidth="1"/>
    <col min="5" max="5" width="11.7142857142857" style="56"/>
    <col min="14" max="14" width="11.7142857142857"/>
    <col min="16" max="16" width="13" customWidth="1"/>
    <col min="17" max="17" width="10.5714285714286"/>
  </cols>
  <sheetData>
    <row r="10" spans="13:17">
      <c r="M10" t="s">
        <v>134</v>
      </c>
      <c r="N10" s="56">
        <v>30000</v>
      </c>
      <c r="P10" t="s">
        <v>135</v>
      </c>
      <c r="Q10" s="56">
        <f>18000</f>
        <v>18000</v>
      </c>
    </row>
    <row r="11" spans="13:17">
      <c r="M11" t="s">
        <v>136</v>
      </c>
      <c r="N11" s="56">
        <v>20000</v>
      </c>
      <c r="P11" t="s">
        <v>137</v>
      </c>
      <c r="Q11" s="56">
        <v>18000</v>
      </c>
    </row>
    <row r="12" spans="13:17">
      <c r="M12" t="s">
        <v>138</v>
      </c>
      <c r="N12" s="56">
        <v>30000</v>
      </c>
      <c r="P12" t="s">
        <v>139</v>
      </c>
      <c r="Q12" s="56">
        <v>10000</v>
      </c>
    </row>
    <row r="13" spans="5:14">
      <c r="E13" s="56">
        <v>139020.43</v>
      </c>
      <c r="M13" t="s">
        <v>140</v>
      </c>
      <c r="N13" s="56">
        <v>30000</v>
      </c>
    </row>
    <row r="14" spans="5:17">
      <c r="E14" s="56">
        <f>E13+15005</f>
        <v>154025.43</v>
      </c>
      <c r="N14" s="63">
        <f>SUM(N10:N13)</f>
        <v>110000</v>
      </c>
      <c r="Q14" s="63">
        <f>SUM(Q10:Q13)</f>
        <v>46000</v>
      </c>
    </row>
    <row r="15" spans="5:17">
      <c r="E15" s="56">
        <f>E14-20000</f>
        <v>134025.43</v>
      </c>
      <c r="Q15" s="63">
        <f>N14-Q14</f>
        <v>64000</v>
      </c>
    </row>
    <row r="17" spans="4:5">
      <c r="D17" t="s">
        <v>131</v>
      </c>
      <c r="E17" s="56">
        <v>1400</v>
      </c>
    </row>
    <row r="18" spans="4:5">
      <c r="D18" t="s">
        <v>141</v>
      </c>
      <c r="E18" s="56">
        <v>5093</v>
      </c>
    </row>
    <row r="19" spans="5:5">
      <c r="E19" s="56">
        <f>SUM(E17:E18)</f>
        <v>6493</v>
      </c>
    </row>
    <row r="21" spans="5:5">
      <c r="E21" s="56">
        <f>E13-E19</f>
        <v>132527.43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5:I9"/>
  <sheetViews>
    <sheetView workbookViewId="0">
      <selection activeCell="I9" sqref="I9"/>
    </sheetView>
  </sheetViews>
  <sheetFormatPr defaultColWidth="9.14285714285714" defaultRowHeight="15"/>
  <cols>
    <col min="8" max="8" width="11.7142857142857" style="56"/>
    <col min="9" max="9" width="10.5714285714286"/>
  </cols>
  <sheetData>
    <row r="5" spans="7:9">
      <c r="G5" t="s">
        <v>142</v>
      </c>
      <c r="H5" s="56">
        <v>15000</v>
      </c>
      <c r="I5" s="63">
        <f>H5</f>
        <v>15000</v>
      </c>
    </row>
    <row r="6" spans="7:9">
      <c r="G6" t="s">
        <v>143</v>
      </c>
      <c r="H6" s="56">
        <v>20000</v>
      </c>
      <c r="I6" s="63">
        <f>10000</f>
        <v>10000</v>
      </c>
    </row>
    <row r="7" spans="7:9">
      <c r="G7" t="s">
        <v>138</v>
      </c>
      <c r="H7" s="56">
        <v>30000</v>
      </c>
      <c r="I7" s="63">
        <f>20000</f>
        <v>20000</v>
      </c>
    </row>
    <row r="8" spans="7:9">
      <c r="G8" t="s">
        <v>144</v>
      </c>
      <c r="H8" s="56">
        <v>25000</v>
      </c>
      <c r="I8" s="56">
        <v>30000</v>
      </c>
    </row>
    <row r="9" spans="8:9">
      <c r="H9" s="56">
        <f>SUM(H5:H8)</f>
        <v>90000</v>
      </c>
      <c r="I9" s="56">
        <f>SUM(I5:I8)</f>
        <v>75000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9"/>
  <sheetViews>
    <sheetView tabSelected="1" zoomScale="160" zoomScaleNormal="160" topLeftCell="B43" workbookViewId="0">
      <selection activeCell="L54" sqref="L54"/>
    </sheetView>
  </sheetViews>
  <sheetFormatPr defaultColWidth="9.14285714285714" defaultRowHeight="15"/>
  <cols>
    <col min="1" max="1" width="20.8571428571429" customWidth="1"/>
    <col min="3" max="3" width="9.57142857142857"/>
    <col min="4" max="4" width="10.5714285714286"/>
    <col min="5" max="5" width="16.8571428571429" customWidth="1"/>
    <col min="6" max="7" width="9.57142857142857"/>
    <col min="8" max="8" width="10.5714285714286"/>
    <col min="9" max="9" width="20.8571428571429" customWidth="1"/>
    <col min="10" max="10" width="18.8952380952381" customWidth="1"/>
    <col min="12" max="12" width="17.247619047619" customWidth="1"/>
    <col min="13" max="13" width="16.8571428571429" customWidth="1"/>
    <col min="14" max="14" width="14" customWidth="1"/>
    <col min="16" max="16" width="10.5714285714286"/>
    <col min="17" max="17" width="9.57142857142857"/>
  </cols>
  <sheetData>
    <row r="1" spans="1:16">
      <c r="A1" s="2"/>
      <c r="B1" s="2"/>
      <c r="C1" s="2"/>
      <c r="D1" s="3"/>
      <c r="E1" s="2"/>
      <c r="F1" s="2"/>
      <c r="G1" s="2"/>
      <c r="H1" s="4"/>
      <c r="I1" s="2"/>
      <c r="J1" s="2"/>
      <c r="K1" s="2"/>
      <c r="L1" s="46"/>
      <c r="M1" s="2"/>
      <c r="N1" s="2"/>
      <c r="O1" s="2"/>
      <c r="P1" s="2"/>
    </row>
    <row r="2" spans="1:16">
      <c r="A2" s="5">
        <v>45672</v>
      </c>
      <c r="B2" s="6"/>
      <c r="C2" s="6"/>
      <c r="D2" s="3"/>
      <c r="E2" s="5">
        <v>45688</v>
      </c>
      <c r="F2" s="6"/>
      <c r="G2" s="6"/>
      <c r="H2" s="4"/>
      <c r="I2" s="5">
        <v>45703</v>
      </c>
      <c r="J2" s="6"/>
      <c r="K2" s="6"/>
      <c r="L2" s="3"/>
      <c r="M2" s="5">
        <v>45716</v>
      </c>
      <c r="N2" s="6"/>
      <c r="O2" s="6"/>
      <c r="P2" s="2"/>
    </row>
    <row r="3" spans="1:16">
      <c r="A3" s="5" t="s">
        <v>145</v>
      </c>
      <c r="B3" s="7">
        <v>1000</v>
      </c>
      <c r="C3" s="7"/>
      <c r="D3" s="3"/>
      <c r="E3" s="5"/>
      <c r="F3" s="7"/>
      <c r="G3" s="7"/>
      <c r="H3" s="4"/>
      <c r="I3" s="5" t="s">
        <v>145</v>
      </c>
      <c r="J3" s="7">
        <v>1000</v>
      </c>
      <c r="K3" s="7"/>
      <c r="L3" s="3"/>
      <c r="M3" s="5" t="s">
        <v>145</v>
      </c>
      <c r="N3" s="7">
        <v>1000</v>
      </c>
      <c r="O3" s="7"/>
      <c r="P3" s="2"/>
    </row>
    <row r="4" spans="1:16">
      <c r="A4" s="3" t="s">
        <v>0</v>
      </c>
      <c r="B4" s="8">
        <v>1700</v>
      </c>
      <c r="C4" s="8"/>
      <c r="D4" s="3" t="s">
        <v>64</v>
      </c>
      <c r="E4" s="3" t="s">
        <v>1</v>
      </c>
      <c r="F4" s="4">
        <v>4300</v>
      </c>
      <c r="G4" s="4"/>
      <c r="H4" s="4" t="s">
        <v>64</v>
      </c>
      <c r="I4" s="3" t="s">
        <v>0</v>
      </c>
      <c r="J4" s="8">
        <v>1700</v>
      </c>
      <c r="K4" s="8"/>
      <c r="L4" s="3" t="s">
        <v>64</v>
      </c>
      <c r="M4" s="3" t="s">
        <v>1</v>
      </c>
      <c r="N4" s="4">
        <v>4500</v>
      </c>
      <c r="O4" s="4"/>
      <c r="P4" s="2" t="s">
        <v>64</v>
      </c>
    </row>
    <row r="5" spans="1:16">
      <c r="A5" s="3" t="s">
        <v>2</v>
      </c>
      <c r="B5" s="8">
        <v>2000</v>
      </c>
      <c r="C5" s="8"/>
      <c r="D5" s="3" t="s">
        <v>64</v>
      </c>
      <c r="E5" s="3" t="s">
        <v>3</v>
      </c>
      <c r="F5" s="4">
        <v>3000</v>
      </c>
      <c r="G5" s="4"/>
      <c r="H5" s="4" t="s">
        <v>64</v>
      </c>
      <c r="I5" s="3" t="s">
        <v>2</v>
      </c>
      <c r="J5" s="8">
        <v>2000</v>
      </c>
      <c r="K5" s="8"/>
      <c r="L5" s="3" t="s">
        <v>64</v>
      </c>
      <c r="M5" s="3" t="s">
        <v>3</v>
      </c>
      <c r="N5" s="4">
        <v>3000</v>
      </c>
      <c r="O5" s="4"/>
      <c r="P5" s="2" t="s">
        <v>64</v>
      </c>
    </row>
    <row r="6" spans="1:16">
      <c r="A6" s="3" t="s">
        <v>70</v>
      </c>
      <c r="B6" s="9">
        <v>5000</v>
      </c>
      <c r="C6" s="10"/>
      <c r="D6" s="11" t="s">
        <v>64</v>
      </c>
      <c r="E6" s="3" t="s">
        <v>125</v>
      </c>
      <c r="F6" s="10">
        <v>5000</v>
      </c>
      <c r="G6" s="10"/>
      <c r="H6" s="4" t="s">
        <v>64</v>
      </c>
      <c r="I6" s="3" t="s">
        <v>70</v>
      </c>
      <c r="J6" s="9">
        <v>5000</v>
      </c>
      <c r="K6" s="10"/>
      <c r="L6" s="11"/>
      <c r="M6" s="3" t="s">
        <v>126</v>
      </c>
      <c r="N6" s="10">
        <v>8000</v>
      </c>
      <c r="O6" s="10"/>
      <c r="P6" s="2" t="s">
        <v>64</v>
      </c>
    </row>
    <row r="7" spans="1:16">
      <c r="A7" s="3" t="s">
        <v>130</v>
      </c>
      <c r="B7" s="10">
        <v>1900</v>
      </c>
      <c r="C7" s="12"/>
      <c r="D7" s="11" t="s">
        <v>64</v>
      </c>
      <c r="E7" s="3" t="s">
        <v>94</v>
      </c>
      <c r="F7" s="13">
        <v>1000</v>
      </c>
      <c r="G7" s="14"/>
      <c r="H7" s="4" t="s">
        <v>64</v>
      </c>
      <c r="I7" s="3" t="s">
        <v>128</v>
      </c>
      <c r="J7" s="10">
        <v>1900</v>
      </c>
      <c r="K7" s="12"/>
      <c r="L7" s="11" t="s">
        <v>64</v>
      </c>
      <c r="M7" s="3" t="s">
        <v>94</v>
      </c>
      <c r="N7" s="13">
        <v>1500</v>
      </c>
      <c r="O7" s="14"/>
      <c r="P7" s="2" t="s">
        <v>64</v>
      </c>
    </row>
    <row r="8" spans="1:16">
      <c r="A8" s="2" t="s">
        <v>146</v>
      </c>
      <c r="B8" s="7">
        <v>1400</v>
      </c>
      <c r="C8" s="7"/>
      <c r="D8" s="11"/>
      <c r="E8" s="2" t="s">
        <v>147</v>
      </c>
      <c r="F8" s="7"/>
      <c r="G8" s="7"/>
      <c r="H8" s="4"/>
      <c r="I8" s="2" t="s">
        <v>148</v>
      </c>
      <c r="J8" s="7">
        <v>1400</v>
      </c>
      <c r="K8" s="7"/>
      <c r="L8" s="11" t="s">
        <v>64</v>
      </c>
      <c r="M8" s="2" t="s">
        <v>149</v>
      </c>
      <c r="N8" s="7">
        <v>2730.83</v>
      </c>
      <c r="O8" s="7"/>
      <c r="P8" s="27" t="s">
        <v>64</v>
      </c>
    </row>
    <row r="9" spans="1:16">
      <c r="A9" s="2"/>
      <c r="B9" s="2"/>
      <c r="C9" s="2"/>
      <c r="D9" s="11"/>
      <c r="E9" s="2" t="s">
        <v>127</v>
      </c>
      <c r="F9" s="7">
        <v>1784</v>
      </c>
      <c r="G9" s="7"/>
      <c r="H9" s="4" t="s">
        <v>64</v>
      </c>
      <c r="I9" s="2" t="s">
        <v>15</v>
      </c>
      <c r="J9" s="7">
        <v>3827.16</v>
      </c>
      <c r="K9" s="7"/>
      <c r="L9" s="11" t="s">
        <v>64</v>
      </c>
      <c r="M9" s="2" t="s">
        <v>129</v>
      </c>
      <c r="N9" s="7">
        <v>1784</v>
      </c>
      <c r="O9" s="7"/>
      <c r="P9" s="2" t="s">
        <v>64</v>
      </c>
    </row>
    <row r="10" spans="1:16">
      <c r="A10" s="2"/>
      <c r="B10" s="13">
        <f>SUM(B4:C9)-B3+5220+4000+2000</f>
        <v>22220</v>
      </c>
      <c r="C10" s="14"/>
      <c r="D10" s="3"/>
      <c r="E10" s="2"/>
      <c r="F10" s="13">
        <f>SUM(F4:G9)-F9+650+500+4000</f>
        <v>18450</v>
      </c>
      <c r="G10" s="14"/>
      <c r="H10" s="4"/>
      <c r="I10" s="2" t="s">
        <v>79</v>
      </c>
      <c r="J10" s="7">
        <v>4150</v>
      </c>
      <c r="K10" s="7"/>
      <c r="L10" s="3" t="s">
        <v>64</v>
      </c>
      <c r="M10" s="2"/>
      <c r="N10" s="13">
        <f>SUM(N4:O9)-2000-N4</f>
        <v>15014.83</v>
      </c>
      <c r="O10" s="14"/>
      <c r="P10" s="2"/>
    </row>
    <row r="11" spans="1:16">
      <c r="A11" s="2"/>
      <c r="B11" s="13">
        <f>32500-B10</f>
        <v>10280</v>
      </c>
      <c r="C11" s="14"/>
      <c r="D11" s="3"/>
      <c r="E11" s="2"/>
      <c r="F11" s="14"/>
      <c r="G11" s="14"/>
      <c r="H11" s="4"/>
      <c r="I11" s="2"/>
      <c r="J11" s="13">
        <f>SUM(J4:K10)-J4</f>
        <v>18277.16</v>
      </c>
      <c r="K11" s="14"/>
      <c r="L11" s="3"/>
      <c r="M11" s="2"/>
      <c r="N11" s="14"/>
      <c r="O11" s="14"/>
      <c r="P11" s="2"/>
    </row>
    <row r="12" spans="1:17">
      <c r="A12" s="15"/>
      <c r="B12" s="15"/>
      <c r="C12" s="15"/>
      <c r="D12" s="16"/>
      <c r="E12" s="2"/>
      <c r="F12" s="2"/>
      <c r="G12" s="2"/>
      <c r="H12" s="4"/>
      <c r="I12" s="2"/>
      <c r="J12" s="2"/>
      <c r="K12" s="2"/>
      <c r="L12" s="3"/>
      <c r="M12" s="2"/>
      <c r="N12" s="2"/>
      <c r="O12" s="2"/>
      <c r="P12" s="2"/>
      <c r="Q12" s="2"/>
    </row>
    <row r="13" spans="1:17">
      <c r="A13" s="17">
        <v>45731</v>
      </c>
      <c r="B13" s="18"/>
      <c r="C13" s="18"/>
      <c r="D13" s="19"/>
      <c r="E13" s="5">
        <v>45746</v>
      </c>
      <c r="F13" s="6"/>
      <c r="G13" s="6"/>
      <c r="H13" s="4"/>
      <c r="I13" s="5">
        <v>45762</v>
      </c>
      <c r="J13" s="6"/>
      <c r="K13" s="6"/>
      <c r="L13" s="3"/>
      <c r="M13" s="5">
        <v>45777</v>
      </c>
      <c r="N13" s="6"/>
      <c r="O13" s="6"/>
      <c r="P13" s="2"/>
      <c r="Q13" s="2"/>
    </row>
    <row r="14" spans="1:17">
      <c r="A14" s="19" t="s">
        <v>0</v>
      </c>
      <c r="B14" s="20">
        <v>1700</v>
      </c>
      <c r="C14" s="20"/>
      <c r="D14" s="19"/>
      <c r="E14" s="3" t="s">
        <v>1</v>
      </c>
      <c r="F14" s="4">
        <v>4300</v>
      </c>
      <c r="G14" s="4"/>
      <c r="H14" s="4" t="s">
        <v>64</v>
      </c>
      <c r="I14" s="3" t="s">
        <v>0</v>
      </c>
      <c r="J14" s="8">
        <v>1700</v>
      </c>
      <c r="K14" s="8"/>
      <c r="L14" s="3"/>
      <c r="M14" s="3" t="s">
        <v>3</v>
      </c>
      <c r="N14" s="4">
        <v>3000</v>
      </c>
      <c r="O14" s="4"/>
      <c r="P14" s="2">
        <v>4000</v>
      </c>
      <c r="Q14" s="2" t="s">
        <v>64</v>
      </c>
    </row>
    <row r="15" spans="1:17">
      <c r="A15" s="19" t="s">
        <v>2</v>
      </c>
      <c r="B15" s="20">
        <v>500</v>
      </c>
      <c r="C15" s="20"/>
      <c r="D15" s="19"/>
      <c r="E15" s="3" t="s">
        <v>3</v>
      </c>
      <c r="F15" s="4">
        <v>4000</v>
      </c>
      <c r="G15" s="4"/>
      <c r="H15" s="4" t="s">
        <v>64</v>
      </c>
      <c r="I15" s="3" t="s">
        <v>2</v>
      </c>
      <c r="J15" s="8">
        <v>1000</v>
      </c>
      <c r="K15" s="8"/>
      <c r="L15" s="3"/>
      <c r="M15" s="3" t="s">
        <v>150</v>
      </c>
      <c r="N15" s="10">
        <v>8500</v>
      </c>
      <c r="O15" s="10"/>
      <c r="P15" s="2"/>
      <c r="Q15" s="27" t="s">
        <v>64</v>
      </c>
    </row>
    <row r="16" spans="1:17">
      <c r="A16" s="19" t="s">
        <v>70</v>
      </c>
      <c r="B16" s="21">
        <v>5000</v>
      </c>
      <c r="C16" s="22"/>
      <c r="D16" s="23"/>
      <c r="E16" s="3" t="s">
        <v>132</v>
      </c>
      <c r="F16" s="10">
        <v>5000</v>
      </c>
      <c r="G16" s="10"/>
      <c r="H16" s="4" t="s">
        <v>64</v>
      </c>
      <c r="I16" s="3" t="s">
        <v>70</v>
      </c>
      <c r="J16" s="9">
        <v>4500</v>
      </c>
      <c r="K16" s="10"/>
      <c r="L16" s="11"/>
      <c r="M16" s="3" t="s">
        <v>94</v>
      </c>
      <c r="N16" s="13">
        <v>2000</v>
      </c>
      <c r="O16" s="14"/>
      <c r="P16" s="27">
        <f>N16</f>
        <v>2000</v>
      </c>
      <c r="Q16" s="2" t="s">
        <v>64</v>
      </c>
    </row>
    <row r="17" spans="1:17">
      <c r="A17" s="15" t="s">
        <v>151</v>
      </c>
      <c r="B17" s="24">
        <v>1400</v>
      </c>
      <c r="C17" s="24"/>
      <c r="D17" s="23"/>
      <c r="E17" s="3" t="s">
        <v>94</v>
      </c>
      <c r="F17" s="13">
        <v>1500</v>
      </c>
      <c r="G17" s="14"/>
      <c r="H17" s="4" t="s">
        <v>64</v>
      </c>
      <c r="I17" s="2" t="s">
        <v>152</v>
      </c>
      <c r="J17" s="7">
        <v>1400</v>
      </c>
      <c r="K17" s="7"/>
      <c r="L17" s="11"/>
      <c r="M17" s="2" t="s">
        <v>153</v>
      </c>
      <c r="N17" s="7">
        <v>2730.83</v>
      </c>
      <c r="O17" s="7"/>
      <c r="P17" s="27">
        <f>N17</f>
        <v>2730.83</v>
      </c>
      <c r="Q17" s="2" t="s">
        <v>64</v>
      </c>
    </row>
    <row r="18" spans="1:17">
      <c r="A18" s="15" t="s">
        <v>133</v>
      </c>
      <c r="B18" s="24">
        <v>1784</v>
      </c>
      <c r="C18" s="24"/>
      <c r="D18" s="23"/>
      <c r="E18" s="2" t="s">
        <v>149</v>
      </c>
      <c r="F18" s="7">
        <v>2730.83</v>
      </c>
      <c r="G18" s="7"/>
      <c r="H18" s="4" t="s">
        <v>64</v>
      </c>
      <c r="I18" s="2" t="s">
        <v>154</v>
      </c>
      <c r="J18" s="7">
        <v>1784</v>
      </c>
      <c r="K18" s="7"/>
      <c r="L18" s="11"/>
      <c r="M18" s="2" t="s">
        <v>138</v>
      </c>
      <c r="N18" s="8">
        <v>3102.69</v>
      </c>
      <c r="O18" s="8"/>
      <c r="P18" s="27">
        <f>N18</f>
        <v>3102.69</v>
      </c>
      <c r="Q18" s="27" t="s">
        <v>64</v>
      </c>
    </row>
    <row r="19" spans="1:17">
      <c r="A19" s="15" t="s">
        <v>15</v>
      </c>
      <c r="B19" s="25">
        <v>1800</v>
      </c>
      <c r="C19" s="26"/>
      <c r="D19" s="23"/>
      <c r="E19" s="2"/>
      <c r="F19" s="13">
        <f>SUM(F14:G18)-F14</f>
        <v>13230.83</v>
      </c>
      <c r="G19" s="14"/>
      <c r="H19" s="2"/>
      <c r="I19" s="2" t="s">
        <v>79</v>
      </c>
      <c r="J19" s="7">
        <v>5000</v>
      </c>
      <c r="K19" s="7"/>
      <c r="L19" s="11"/>
      <c r="M19" s="3" t="s">
        <v>1</v>
      </c>
      <c r="N19" s="4">
        <v>2800</v>
      </c>
      <c r="O19" s="4"/>
      <c r="P19" s="2">
        <f>2500</f>
        <v>2500</v>
      </c>
      <c r="Q19" s="2" t="s">
        <v>64</v>
      </c>
    </row>
    <row r="20" spans="1:17">
      <c r="A20" s="15" t="s">
        <v>79</v>
      </c>
      <c r="B20" s="24">
        <v>4500</v>
      </c>
      <c r="C20" s="24"/>
      <c r="D20" s="19"/>
      <c r="E20" s="2"/>
      <c r="F20" s="14"/>
      <c r="G20" s="14"/>
      <c r="H20" s="2"/>
      <c r="I20" s="2" t="s">
        <v>15</v>
      </c>
      <c r="J20" s="7">
        <v>3100</v>
      </c>
      <c r="K20" s="7"/>
      <c r="L20" s="11"/>
      <c r="M20" s="2"/>
      <c r="N20" s="13">
        <f>SUM(N14:O19)-3500-N19+2500</f>
        <v>18333.52</v>
      </c>
      <c r="O20" s="14"/>
      <c r="P20" s="47">
        <f>SUM(P14:P19)</f>
        <v>14333.52</v>
      </c>
      <c r="Q20" s="2"/>
    </row>
    <row r="21" spans="1:17">
      <c r="A21" s="17"/>
      <c r="B21" s="25">
        <f>SUM(B14:C20)-B14</f>
        <v>14984</v>
      </c>
      <c r="C21" s="26"/>
      <c r="D21" s="15"/>
      <c r="E21" s="2"/>
      <c r="F21" s="2"/>
      <c r="G21" s="2"/>
      <c r="H21" s="2"/>
      <c r="I21" s="2"/>
      <c r="J21" s="13">
        <f>SUM(J14:K20)-J14</f>
        <v>16784</v>
      </c>
      <c r="K21" s="14"/>
      <c r="L21" s="2"/>
      <c r="M21" s="2"/>
      <c r="N21" s="14"/>
      <c r="O21" s="14"/>
      <c r="P21" s="2"/>
      <c r="Q21" s="2"/>
    </row>
    <row r="22" spans="1:16">
      <c r="A22" s="3"/>
      <c r="B22" s="8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5">
        <v>45792</v>
      </c>
      <c r="B23" s="6"/>
      <c r="C23" s="6"/>
      <c r="D23" s="3"/>
      <c r="E23" s="5">
        <v>45808</v>
      </c>
      <c r="F23" s="6"/>
      <c r="G23" s="6"/>
      <c r="H23" s="2"/>
      <c r="I23" s="5">
        <v>45823</v>
      </c>
      <c r="J23" s="6"/>
      <c r="K23" s="6"/>
      <c r="L23" s="3"/>
      <c r="M23" s="5">
        <v>45838</v>
      </c>
      <c r="N23" s="6"/>
      <c r="O23" s="6"/>
      <c r="P23" s="2"/>
    </row>
    <row r="24" spans="1:16">
      <c r="A24" s="3" t="s">
        <v>0</v>
      </c>
      <c r="B24" s="8">
        <v>1700</v>
      </c>
      <c r="C24" s="8"/>
      <c r="D24" s="3" t="s">
        <v>64</v>
      </c>
      <c r="E24" s="3" t="s">
        <v>3</v>
      </c>
      <c r="F24" s="4">
        <v>3000</v>
      </c>
      <c r="G24" s="4"/>
      <c r="H24" s="2" t="s">
        <v>64</v>
      </c>
      <c r="I24" s="3" t="s">
        <v>0</v>
      </c>
      <c r="J24" s="8">
        <v>1700</v>
      </c>
      <c r="K24" s="8"/>
      <c r="L24" s="3" t="s">
        <v>64</v>
      </c>
      <c r="M24" s="3" t="s">
        <v>3</v>
      </c>
      <c r="N24" s="4">
        <v>3000</v>
      </c>
      <c r="O24" s="4"/>
      <c r="P24" s="2" t="s">
        <v>64</v>
      </c>
    </row>
    <row r="25" spans="1:16">
      <c r="A25" s="3" t="s">
        <v>2</v>
      </c>
      <c r="B25" s="8">
        <v>1200</v>
      </c>
      <c r="C25" s="8"/>
      <c r="D25" s="3" t="s">
        <v>64</v>
      </c>
      <c r="E25" s="3" t="s">
        <v>94</v>
      </c>
      <c r="F25" s="7">
        <v>2000</v>
      </c>
      <c r="G25" s="7"/>
      <c r="H25" s="2" t="s">
        <v>64</v>
      </c>
      <c r="I25" s="3" t="s">
        <v>2</v>
      </c>
      <c r="J25" s="8">
        <v>2000</v>
      </c>
      <c r="K25" s="8"/>
      <c r="L25" s="3" t="s">
        <v>64</v>
      </c>
      <c r="M25" s="3" t="s">
        <v>94</v>
      </c>
      <c r="N25" s="7">
        <v>2000</v>
      </c>
      <c r="O25" s="7"/>
      <c r="P25" s="2" t="s">
        <v>64</v>
      </c>
    </row>
    <row r="26" spans="1:16">
      <c r="A26" s="2" t="s">
        <v>155</v>
      </c>
      <c r="B26" s="7">
        <v>1400</v>
      </c>
      <c r="C26" s="7"/>
      <c r="D26" s="11" t="s">
        <v>64</v>
      </c>
      <c r="E26" s="2" t="s">
        <v>156</v>
      </c>
      <c r="F26" s="7">
        <v>2730.83</v>
      </c>
      <c r="G26" s="7"/>
      <c r="H26" s="2" t="s">
        <v>64</v>
      </c>
      <c r="I26" s="2" t="s">
        <v>157</v>
      </c>
      <c r="J26" s="7">
        <v>1400</v>
      </c>
      <c r="K26" s="7"/>
      <c r="L26" s="11" t="s">
        <v>64</v>
      </c>
      <c r="M26" s="2" t="s">
        <v>158</v>
      </c>
      <c r="N26" s="7">
        <v>2730.83</v>
      </c>
      <c r="O26" s="7"/>
      <c r="P26" s="2" t="s">
        <v>64</v>
      </c>
    </row>
    <row r="27" spans="1:16">
      <c r="A27" s="2" t="s">
        <v>159</v>
      </c>
      <c r="B27" s="13">
        <v>2650</v>
      </c>
      <c r="C27" s="14"/>
      <c r="D27" s="11" t="s">
        <v>64</v>
      </c>
      <c r="E27" s="2" t="s">
        <v>138</v>
      </c>
      <c r="F27" s="8">
        <v>3102.69</v>
      </c>
      <c r="G27" s="8"/>
      <c r="H27" s="2" t="s">
        <v>64</v>
      </c>
      <c r="I27" s="2" t="s">
        <v>160</v>
      </c>
      <c r="J27" s="13">
        <v>2600</v>
      </c>
      <c r="K27" s="14"/>
      <c r="L27" s="11" t="s">
        <v>64</v>
      </c>
      <c r="M27" s="2" t="s">
        <v>138</v>
      </c>
      <c r="N27" s="8">
        <v>3102.69</v>
      </c>
      <c r="O27" s="8"/>
      <c r="P27" s="2" t="s">
        <v>64</v>
      </c>
    </row>
    <row r="28" spans="1:16">
      <c r="A28" s="2" t="s">
        <v>79</v>
      </c>
      <c r="B28" s="7">
        <v>4900</v>
      </c>
      <c r="C28" s="7"/>
      <c r="D28" s="11" t="s">
        <v>64</v>
      </c>
      <c r="E28" s="2" t="s">
        <v>161</v>
      </c>
      <c r="F28" s="7">
        <v>1784</v>
      </c>
      <c r="G28" s="7"/>
      <c r="H28" s="2" t="s">
        <v>64</v>
      </c>
      <c r="I28" s="2" t="s">
        <v>79</v>
      </c>
      <c r="J28" s="7">
        <v>5100</v>
      </c>
      <c r="K28" s="7"/>
      <c r="L28" s="11"/>
      <c r="M28" s="3" t="s">
        <v>1</v>
      </c>
      <c r="N28" s="4">
        <v>4300</v>
      </c>
      <c r="O28" s="4"/>
      <c r="P28" s="2" t="s">
        <v>64</v>
      </c>
    </row>
    <row r="29" spans="1:16">
      <c r="A29" s="2" t="s">
        <v>162</v>
      </c>
      <c r="B29" s="7">
        <v>1000</v>
      </c>
      <c r="C29" s="7"/>
      <c r="D29" s="11" t="s">
        <v>64</v>
      </c>
      <c r="E29" s="3" t="s">
        <v>1</v>
      </c>
      <c r="F29" s="4">
        <v>4300</v>
      </c>
      <c r="G29" s="4"/>
      <c r="H29" s="2" t="s">
        <v>64</v>
      </c>
      <c r="I29" s="2" t="s">
        <v>163</v>
      </c>
      <c r="J29" s="7">
        <v>1000</v>
      </c>
      <c r="K29" s="7"/>
      <c r="L29" s="2" t="s">
        <v>64</v>
      </c>
      <c r="M29" s="2" t="s">
        <v>164</v>
      </c>
      <c r="N29" s="7">
        <v>2000</v>
      </c>
      <c r="O29" s="7"/>
      <c r="P29" s="2" t="s">
        <v>64</v>
      </c>
    </row>
    <row r="30" spans="1:16">
      <c r="A30" s="2" t="s">
        <v>15</v>
      </c>
      <c r="B30" s="8">
        <v>3000</v>
      </c>
      <c r="C30" s="8"/>
      <c r="D30" s="2" t="s">
        <v>64</v>
      </c>
      <c r="E30" s="2"/>
      <c r="F30" s="2"/>
      <c r="G30" s="2"/>
      <c r="H30" s="2"/>
      <c r="I30" s="2" t="s">
        <v>15</v>
      </c>
      <c r="J30" s="7">
        <v>3000</v>
      </c>
      <c r="K30" s="7"/>
      <c r="L30" s="2" t="s">
        <v>64</v>
      </c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2"/>
      <c r="I31" s="2" t="s">
        <v>164</v>
      </c>
      <c r="J31" s="7">
        <v>2000</v>
      </c>
      <c r="K31" s="7"/>
      <c r="L31" s="2" t="s">
        <v>64</v>
      </c>
      <c r="M31" s="2"/>
      <c r="N31" s="2"/>
      <c r="O31" s="2"/>
      <c r="P31" s="2"/>
    </row>
    <row r="32" spans="1:16">
      <c r="A32" s="2"/>
      <c r="B32" s="13">
        <f>SUM(B24:C31)-B24+2000</f>
        <v>16150</v>
      </c>
      <c r="C32" s="14"/>
      <c r="D32" s="27">
        <f>22000-B32</f>
        <v>5850</v>
      </c>
      <c r="E32" s="2"/>
      <c r="F32" s="13">
        <f>SUM(F24:G29)</f>
        <v>16917.52</v>
      </c>
      <c r="G32" s="14"/>
      <c r="H32" s="2"/>
      <c r="I32" s="2"/>
      <c r="J32" s="13">
        <f>SUM(J24:K31)-J24-J25</f>
        <v>15100</v>
      </c>
      <c r="K32" s="14"/>
      <c r="L32" s="27">
        <f>J26+J27+J29+8433</f>
        <v>13433</v>
      </c>
      <c r="M32" s="2"/>
      <c r="N32" s="13">
        <f>SUM(N24:O29)</f>
        <v>17133.52</v>
      </c>
      <c r="O32" s="14"/>
      <c r="P32" s="2"/>
    </row>
    <row r="33" spans="9:16">
      <c r="I33" s="2"/>
      <c r="J33" s="2"/>
      <c r="K33" s="2"/>
      <c r="L33" s="27">
        <f>J29+J27+J26</f>
        <v>5000</v>
      </c>
      <c r="M33" s="2"/>
      <c r="N33" s="2"/>
      <c r="O33" s="2"/>
      <c r="P33" s="2"/>
    </row>
    <row r="34" spans="1:11">
      <c r="A34" s="2"/>
      <c r="B34" s="2"/>
      <c r="C34" s="2"/>
      <c r="D34" s="2"/>
      <c r="E34" s="28"/>
      <c r="F34" s="28"/>
      <c r="G34" s="28"/>
      <c r="H34" s="28"/>
      <c r="I34" s="48"/>
      <c r="J34" s="48"/>
      <c r="K34" s="48"/>
    </row>
    <row r="35" spans="1:13">
      <c r="A35" s="5">
        <v>45853</v>
      </c>
      <c r="B35" s="6"/>
      <c r="C35" s="6"/>
      <c r="D35" s="3"/>
      <c r="E35" s="29">
        <v>45868</v>
      </c>
      <c r="F35" s="30"/>
      <c r="G35" s="30"/>
      <c r="H35" s="28"/>
      <c r="I35" s="49">
        <v>45884</v>
      </c>
      <c r="J35" s="50"/>
      <c r="K35" s="50"/>
      <c r="L35" s="51">
        <v>45899</v>
      </c>
      <c r="M35" s="52"/>
    </row>
    <row r="36" spans="1:15">
      <c r="A36" s="3" t="s">
        <v>0</v>
      </c>
      <c r="B36" s="8">
        <v>1700</v>
      </c>
      <c r="C36" s="8"/>
      <c r="D36" s="3"/>
      <c r="E36" s="31" t="s">
        <v>3</v>
      </c>
      <c r="F36" s="32">
        <v>3000</v>
      </c>
      <c r="G36" s="32"/>
      <c r="H36" s="28" t="s">
        <v>64</v>
      </c>
      <c r="I36" s="53" t="s">
        <v>0</v>
      </c>
      <c r="J36" s="54">
        <v>1700</v>
      </c>
      <c r="K36" s="54" t="s">
        <v>64</v>
      </c>
      <c r="L36" s="55" t="s">
        <v>3</v>
      </c>
      <c r="M36" s="56">
        <v>3000</v>
      </c>
      <c r="O36" s="52"/>
    </row>
    <row r="37" spans="1:15">
      <c r="A37" s="3" t="s">
        <v>2</v>
      </c>
      <c r="B37" s="8">
        <v>0</v>
      </c>
      <c r="C37" s="8"/>
      <c r="D37" s="3"/>
      <c r="E37" s="31" t="s">
        <v>94</v>
      </c>
      <c r="F37" s="33">
        <v>2500</v>
      </c>
      <c r="G37" s="33"/>
      <c r="H37" s="28" t="s">
        <v>64</v>
      </c>
      <c r="I37" s="53" t="s">
        <v>2</v>
      </c>
      <c r="J37" s="54">
        <v>0</v>
      </c>
      <c r="K37" s="54" t="s">
        <v>64</v>
      </c>
      <c r="L37" s="55" t="s">
        <v>94</v>
      </c>
      <c r="M37" s="57">
        <v>2500</v>
      </c>
      <c r="O37" s="56"/>
    </row>
    <row r="38" spans="1:15">
      <c r="A38" s="2" t="s">
        <v>165</v>
      </c>
      <c r="B38" s="7">
        <v>1400</v>
      </c>
      <c r="C38" s="7"/>
      <c r="D38" s="11" t="s">
        <v>64</v>
      </c>
      <c r="E38" s="28" t="s">
        <v>166</v>
      </c>
      <c r="F38" s="33">
        <v>2730.83</v>
      </c>
      <c r="G38" s="33"/>
      <c r="H38" s="28" t="s">
        <v>64</v>
      </c>
      <c r="I38" s="48" t="s">
        <v>167</v>
      </c>
      <c r="J38" s="54">
        <v>1400</v>
      </c>
      <c r="K38" s="54"/>
      <c r="L38" t="s">
        <v>168</v>
      </c>
      <c r="M38" s="57">
        <v>2730.83</v>
      </c>
      <c r="O38" s="57"/>
    </row>
    <row r="39" spans="1:15">
      <c r="A39" s="2" t="s">
        <v>79</v>
      </c>
      <c r="B39" s="7">
        <v>5300</v>
      </c>
      <c r="C39" s="7"/>
      <c r="D39" s="11" t="s">
        <v>64</v>
      </c>
      <c r="E39" s="28" t="s">
        <v>138</v>
      </c>
      <c r="F39" s="34">
        <v>3102.69</v>
      </c>
      <c r="G39" s="34"/>
      <c r="H39" s="28" t="s">
        <v>64</v>
      </c>
      <c r="I39" s="48" t="s">
        <v>79</v>
      </c>
      <c r="J39" s="54">
        <v>5400</v>
      </c>
      <c r="K39" s="54" t="s">
        <v>64</v>
      </c>
      <c r="L39" t="s">
        <v>138</v>
      </c>
      <c r="M39" s="58">
        <v>3102.69</v>
      </c>
      <c r="O39" s="57"/>
    </row>
    <row r="40" spans="1:15">
      <c r="A40" s="2" t="s">
        <v>169</v>
      </c>
      <c r="B40" s="7">
        <v>1000</v>
      </c>
      <c r="C40" s="7"/>
      <c r="D40" s="11" t="s">
        <v>64</v>
      </c>
      <c r="E40" s="28" t="s">
        <v>164</v>
      </c>
      <c r="F40" s="33">
        <v>2000</v>
      </c>
      <c r="G40" s="33"/>
      <c r="H40" s="28" t="s">
        <v>64</v>
      </c>
      <c r="I40" s="48" t="s">
        <v>170</v>
      </c>
      <c r="J40" s="54">
        <v>2000</v>
      </c>
      <c r="K40" s="54"/>
      <c r="L40" t="s">
        <v>164</v>
      </c>
      <c r="M40" s="57">
        <v>0</v>
      </c>
      <c r="O40" s="58"/>
    </row>
    <row r="41" spans="1:15">
      <c r="A41" s="2" t="s">
        <v>164</v>
      </c>
      <c r="B41" s="7">
        <v>2000</v>
      </c>
      <c r="C41" s="7"/>
      <c r="D41" s="11" t="s">
        <v>64</v>
      </c>
      <c r="E41" s="28" t="s">
        <v>171</v>
      </c>
      <c r="F41" s="28"/>
      <c r="G41" s="32">
        <v>2000</v>
      </c>
      <c r="H41" s="28" t="s">
        <v>64</v>
      </c>
      <c r="I41" s="48" t="s">
        <v>164</v>
      </c>
      <c r="J41" s="54">
        <v>0</v>
      </c>
      <c r="K41" s="54" t="s">
        <v>64</v>
      </c>
      <c r="L41" s="40" t="s">
        <v>1</v>
      </c>
      <c r="M41" s="59">
        <v>4300</v>
      </c>
      <c r="O41" s="57"/>
    </row>
    <row r="42" spans="1:15">
      <c r="A42" s="2" t="s">
        <v>15</v>
      </c>
      <c r="B42" s="8">
        <v>2500</v>
      </c>
      <c r="C42" s="8"/>
      <c r="D42" s="2" t="s">
        <v>64</v>
      </c>
      <c r="E42" s="31" t="s">
        <v>1</v>
      </c>
      <c r="F42" s="32">
        <v>4300</v>
      </c>
      <c r="G42" s="32"/>
      <c r="H42" s="28" t="s">
        <v>64</v>
      </c>
      <c r="I42" s="48" t="s">
        <v>15</v>
      </c>
      <c r="J42" s="54">
        <v>2500</v>
      </c>
      <c r="K42" s="54" t="s">
        <v>64</v>
      </c>
      <c r="L42" s="56"/>
      <c r="O42" s="59"/>
    </row>
    <row r="43" spans="1:11">
      <c r="A43" s="2"/>
      <c r="B43" s="2"/>
      <c r="C43" s="2"/>
      <c r="D43" s="2"/>
      <c r="E43" s="28"/>
      <c r="F43" s="28"/>
      <c r="G43" s="28"/>
      <c r="H43" s="28"/>
      <c r="I43" s="48"/>
      <c r="J43" s="48"/>
      <c r="K43" s="48"/>
    </row>
    <row r="44" spans="1:13">
      <c r="A44" s="2"/>
      <c r="B44" s="13">
        <f>SUM(B36:C43)</f>
        <v>13900</v>
      </c>
      <c r="C44" s="14"/>
      <c r="D44" s="27"/>
      <c r="E44" s="28"/>
      <c r="F44" s="35">
        <f>SUM(F36:G42)</f>
        <v>19633.52</v>
      </c>
      <c r="G44" s="36"/>
      <c r="H44" s="37">
        <f>SUM(H36:H43)</f>
        <v>0</v>
      </c>
      <c r="I44" s="48"/>
      <c r="J44" s="60">
        <f>SUM(J36:K43)</f>
        <v>13000</v>
      </c>
      <c r="K44" s="60"/>
      <c r="M44" s="61">
        <f>SUM(M36:O41)</f>
        <v>15633.52</v>
      </c>
    </row>
    <row r="45" spans="10:15">
      <c r="J45" s="62"/>
      <c r="K45" s="62"/>
      <c r="O45" s="62"/>
    </row>
    <row r="47" spans="1:3">
      <c r="A47" s="38">
        <v>45884</v>
      </c>
      <c r="B47" s="39"/>
      <c r="C47" s="39"/>
    </row>
    <row r="48" spans="1:3">
      <c r="A48" s="40" t="s">
        <v>0</v>
      </c>
      <c r="B48" s="41">
        <v>1700</v>
      </c>
      <c r="C48" s="41"/>
    </row>
    <row r="49" spans="1:3">
      <c r="A49" s="40" t="s">
        <v>2</v>
      </c>
      <c r="B49" s="41">
        <v>2000</v>
      </c>
      <c r="C49" s="41"/>
    </row>
    <row r="50" spans="1:3">
      <c r="A50" s="42" t="s">
        <v>167</v>
      </c>
      <c r="B50" s="43">
        <v>1400</v>
      </c>
      <c r="C50" s="43"/>
    </row>
    <row r="51" spans="1:3">
      <c r="A51" s="42" t="s">
        <v>79</v>
      </c>
      <c r="B51" s="43">
        <v>5000</v>
      </c>
      <c r="C51" s="43"/>
    </row>
    <row r="52" spans="1:12">
      <c r="A52" s="42" t="s">
        <v>164</v>
      </c>
      <c r="B52" s="43">
        <v>2000</v>
      </c>
      <c r="C52" s="43"/>
      <c r="I52" s="40" t="s">
        <v>0</v>
      </c>
      <c r="J52" s="41">
        <v>1700</v>
      </c>
      <c r="K52" s="41"/>
      <c r="L52" t="s">
        <v>64</v>
      </c>
    </row>
    <row r="53" spans="1:12">
      <c r="A53" s="42" t="s">
        <v>15</v>
      </c>
      <c r="B53" s="41">
        <v>2500</v>
      </c>
      <c r="C53" s="41"/>
      <c r="I53" s="42" t="s">
        <v>79</v>
      </c>
      <c r="J53" s="43">
        <v>5324.45</v>
      </c>
      <c r="K53" s="43"/>
      <c r="L53" t="s">
        <v>64</v>
      </c>
    </row>
    <row r="54" spans="1:11">
      <c r="A54" s="42"/>
      <c r="B54" s="42"/>
      <c r="C54" s="42"/>
      <c r="I54" s="42" t="s">
        <v>170</v>
      </c>
      <c r="J54" s="43">
        <v>2016</v>
      </c>
      <c r="K54" s="43"/>
    </row>
    <row r="55" spans="1:13">
      <c r="A55" s="42"/>
      <c r="B55" s="44">
        <f>SUM(B48:C54)</f>
        <v>14600</v>
      </c>
      <c r="C55" s="45"/>
      <c r="I55" s="42" t="s">
        <v>15</v>
      </c>
      <c r="J55" s="41">
        <v>5019.45</v>
      </c>
      <c r="K55" s="41"/>
      <c r="L55" t="s">
        <v>64</v>
      </c>
      <c r="M55" s="63">
        <f>J57+900+520+550.94</f>
        <v>7045.14</v>
      </c>
    </row>
    <row r="56" spans="9:12">
      <c r="I56" t="s">
        <v>172</v>
      </c>
      <c r="J56" s="57">
        <v>765.67</v>
      </c>
      <c r="K56" s="57"/>
      <c r="L56" t="s">
        <v>64</v>
      </c>
    </row>
    <row r="57" spans="9:12">
      <c r="I57" t="s">
        <v>173</v>
      </c>
      <c r="J57" s="57">
        <v>5074.2</v>
      </c>
      <c r="K57" s="57"/>
      <c r="L57" t="s">
        <v>64</v>
      </c>
    </row>
    <row r="58" spans="9:11">
      <c r="I58" t="s">
        <v>145</v>
      </c>
      <c r="J58" s="57">
        <v>3081</v>
      </c>
      <c r="K58" s="57"/>
    </row>
    <row r="59" spans="10:11">
      <c r="J59" s="61">
        <f>J52+J53+J54+J55+J56+J57+J58</f>
        <v>22980.77</v>
      </c>
      <c r="K59" s="62"/>
    </row>
  </sheetData>
  <mergeCells count="144">
    <mergeCell ref="A2:C2"/>
    <mergeCell ref="E2:G2"/>
    <mergeCell ref="I2:K2"/>
    <mergeCell ref="M2:O2"/>
    <mergeCell ref="B3:C3"/>
    <mergeCell ref="F3:G3"/>
    <mergeCell ref="J3:K3"/>
    <mergeCell ref="N3:O3"/>
    <mergeCell ref="B4:C4"/>
    <mergeCell ref="F4:G4"/>
    <mergeCell ref="J4:K4"/>
    <mergeCell ref="N4:O4"/>
    <mergeCell ref="B5:C5"/>
    <mergeCell ref="F5:G5"/>
    <mergeCell ref="J5:K5"/>
    <mergeCell ref="N5:O5"/>
    <mergeCell ref="B6:C6"/>
    <mergeCell ref="F6:G6"/>
    <mergeCell ref="J6:K6"/>
    <mergeCell ref="N6:O6"/>
    <mergeCell ref="B7:C7"/>
    <mergeCell ref="F7:G7"/>
    <mergeCell ref="J7:K7"/>
    <mergeCell ref="N7:O7"/>
    <mergeCell ref="B8:C8"/>
    <mergeCell ref="F8:G8"/>
    <mergeCell ref="J8:K8"/>
    <mergeCell ref="N8:O8"/>
    <mergeCell ref="F9:G9"/>
    <mergeCell ref="J9:K9"/>
    <mergeCell ref="N9:O9"/>
    <mergeCell ref="B10:C10"/>
    <mergeCell ref="F10:G10"/>
    <mergeCell ref="J10:K10"/>
    <mergeCell ref="N10:O10"/>
    <mergeCell ref="B11:C11"/>
    <mergeCell ref="F11:G11"/>
    <mergeCell ref="J11:K11"/>
    <mergeCell ref="N11:O11"/>
    <mergeCell ref="A13:C13"/>
    <mergeCell ref="E13:G13"/>
    <mergeCell ref="I13:K13"/>
    <mergeCell ref="M13:O13"/>
    <mergeCell ref="B14:C14"/>
    <mergeCell ref="F14:G14"/>
    <mergeCell ref="J14:K14"/>
    <mergeCell ref="N14:O14"/>
    <mergeCell ref="B15:C15"/>
    <mergeCell ref="F15:G15"/>
    <mergeCell ref="J15:K15"/>
    <mergeCell ref="N15:O15"/>
    <mergeCell ref="B16:C16"/>
    <mergeCell ref="F16:G16"/>
    <mergeCell ref="J16:K16"/>
    <mergeCell ref="N16:O16"/>
    <mergeCell ref="B17:C17"/>
    <mergeCell ref="F17:G17"/>
    <mergeCell ref="J17:K17"/>
    <mergeCell ref="N17:O17"/>
    <mergeCell ref="B18:C18"/>
    <mergeCell ref="F18:G18"/>
    <mergeCell ref="J18:K18"/>
    <mergeCell ref="N18:O18"/>
    <mergeCell ref="B19:C19"/>
    <mergeCell ref="F19:G19"/>
    <mergeCell ref="J19:K19"/>
    <mergeCell ref="N19:O19"/>
    <mergeCell ref="B20:C20"/>
    <mergeCell ref="F20:G20"/>
    <mergeCell ref="J20:K20"/>
    <mergeCell ref="N20:O20"/>
    <mergeCell ref="B21:C21"/>
    <mergeCell ref="J21:K21"/>
    <mergeCell ref="N21:O21"/>
    <mergeCell ref="A23:C23"/>
    <mergeCell ref="E23:G23"/>
    <mergeCell ref="I23:K23"/>
    <mergeCell ref="M23:O23"/>
    <mergeCell ref="B24:C24"/>
    <mergeCell ref="F24:G24"/>
    <mergeCell ref="J24:K24"/>
    <mergeCell ref="N24:O24"/>
    <mergeCell ref="B25:C25"/>
    <mergeCell ref="F25:G25"/>
    <mergeCell ref="J25:K25"/>
    <mergeCell ref="N25:O25"/>
    <mergeCell ref="B26:C26"/>
    <mergeCell ref="F26:G26"/>
    <mergeCell ref="J26:K26"/>
    <mergeCell ref="N26:O26"/>
    <mergeCell ref="B27:C27"/>
    <mergeCell ref="F27:G27"/>
    <mergeCell ref="J27:K27"/>
    <mergeCell ref="N27:O27"/>
    <mergeCell ref="B28:C28"/>
    <mergeCell ref="F28:G28"/>
    <mergeCell ref="J28:K28"/>
    <mergeCell ref="N28:O28"/>
    <mergeCell ref="B29:C29"/>
    <mergeCell ref="F29:G29"/>
    <mergeCell ref="J29:K29"/>
    <mergeCell ref="N29:O29"/>
    <mergeCell ref="B30:C30"/>
    <mergeCell ref="J30:K30"/>
    <mergeCell ref="J31:K31"/>
    <mergeCell ref="B32:C32"/>
    <mergeCell ref="F32:G32"/>
    <mergeCell ref="J32:K32"/>
    <mergeCell ref="N32:O32"/>
    <mergeCell ref="A35:C35"/>
    <mergeCell ref="E35:G35"/>
    <mergeCell ref="I35:K35"/>
    <mergeCell ref="B36:C36"/>
    <mergeCell ref="F36:G36"/>
    <mergeCell ref="B37:C37"/>
    <mergeCell ref="F37:G37"/>
    <mergeCell ref="B38:C38"/>
    <mergeCell ref="F38:G38"/>
    <mergeCell ref="B39:C39"/>
    <mergeCell ref="F39:G39"/>
    <mergeCell ref="B40:C40"/>
    <mergeCell ref="F40:G40"/>
    <mergeCell ref="B41:C41"/>
    <mergeCell ref="B42:C42"/>
    <mergeCell ref="F42:G42"/>
    <mergeCell ref="B44:C44"/>
    <mergeCell ref="F44:G44"/>
    <mergeCell ref="J45:K45"/>
    <mergeCell ref="A47:C47"/>
    <mergeCell ref="B48:C48"/>
    <mergeCell ref="B49:C49"/>
    <mergeCell ref="B50:C50"/>
    <mergeCell ref="B51:C51"/>
    <mergeCell ref="B52:C52"/>
    <mergeCell ref="J52:K52"/>
    <mergeCell ref="B53:C53"/>
    <mergeCell ref="J53:K53"/>
    <mergeCell ref="J54:K54"/>
    <mergeCell ref="B55:C55"/>
    <mergeCell ref="J55:K55"/>
    <mergeCell ref="J56:K56"/>
    <mergeCell ref="J57:K57"/>
    <mergeCell ref="J58:K58"/>
    <mergeCell ref="J59:K59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9:J17"/>
  <sheetViews>
    <sheetView workbookViewId="0">
      <selection activeCell="G37" sqref="G37"/>
    </sheetView>
  </sheetViews>
  <sheetFormatPr defaultColWidth="9.14285714285714" defaultRowHeight="15"/>
  <sheetData>
    <row r="9" spans="9:10">
      <c r="I9" t="s">
        <v>174</v>
      </c>
      <c r="J9">
        <v>517.36</v>
      </c>
    </row>
    <row r="10" spans="9:10">
      <c r="I10" t="s">
        <v>175</v>
      </c>
      <c r="J10">
        <v>274.65</v>
      </c>
    </row>
    <row r="11" spans="9:10">
      <c r="I11" t="s">
        <v>175</v>
      </c>
      <c r="J11">
        <v>368.47</v>
      </c>
    </row>
    <row r="12" spans="9:10">
      <c r="I12" t="s">
        <v>176</v>
      </c>
      <c r="J12">
        <v>354.43</v>
      </c>
    </row>
    <row r="13" spans="9:10">
      <c r="I13" t="s">
        <v>176</v>
      </c>
      <c r="J13">
        <v>196.51</v>
      </c>
    </row>
    <row r="14" spans="9:10">
      <c r="I14" t="s">
        <v>177</v>
      </c>
      <c r="J14">
        <v>900.82</v>
      </c>
    </row>
    <row r="15" spans="10:10">
      <c r="J15" s="1">
        <f>SUM(J9:J14)</f>
        <v>2612.24</v>
      </c>
    </row>
    <row r="16" spans="10:10">
      <c r="J16">
        <v>5019.45</v>
      </c>
    </row>
    <row r="17" spans="10:10">
      <c r="J17">
        <f>J16-J15</f>
        <v>2407.21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2025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PDMC - IT</dc:creator>
  <cp:lastModifiedBy>PDMC - IT</cp:lastModifiedBy>
  <dcterms:created xsi:type="dcterms:W3CDTF">2024-01-12T05:43:00Z</dcterms:created>
  <dcterms:modified xsi:type="dcterms:W3CDTF">2025-08-15T05:41:54Z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2F7C406006314947808223CDCAFBA455_11</vt:lpwstr>
  </property>
  <property fmtid="{D5CDD505-2E9C-101B-9397-08002B2CF9AE}" pid="3" name="KSOProductBuildVer">
    <vt:lpwstr>1033-12.2.0.21931</vt:lpwstr>
  </property>
</Properties>
</file>