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伊伴" sheetId="2" r:id="rId1"/>
    <sheet name="19年补单时间" sheetId="1" r:id="rId2"/>
  </sheets>
  <calcPr calcId="144525"/>
</workbook>
</file>

<file path=xl/comments1.xml><?xml version="1.0" encoding="utf-8"?>
<comments xmlns="http://schemas.openxmlformats.org/spreadsheetml/2006/main">
  <authors>
    <author>123</author>
    <author>Administrator</author>
  </authors>
  <commentList>
    <comment ref="BH3" authorId="0">
      <text>
        <r>
          <rPr>
            <b/>
            <sz val="9"/>
            <rFont val="宋体"/>
            <charset val="134"/>
          </rPr>
          <t>123:</t>
        </r>
        <r>
          <rPr>
            <sz val="9"/>
            <rFont val="宋体"/>
            <charset val="134"/>
          </rPr>
          <t xml:space="preserve">
补充款
</t>
        </r>
      </text>
    </comment>
    <comment ref="AC10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补充款</t>
        </r>
      </text>
    </comment>
    <comment ref="AQ12" authorId="0">
      <text>
        <r>
          <rPr>
            <b/>
            <sz val="9"/>
            <rFont val="宋体"/>
            <charset val="134"/>
          </rPr>
          <t>123:</t>
        </r>
        <r>
          <rPr>
            <sz val="9"/>
            <rFont val="宋体"/>
            <charset val="134"/>
          </rPr>
          <t xml:space="preserve">
补充款</t>
        </r>
      </text>
    </comment>
  </commentList>
</comments>
</file>

<file path=xl/sharedStrings.xml><?xml version="1.0" encoding="utf-8"?>
<sst xmlns="http://schemas.openxmlformats.org/spreadsheetml/2006/main" count="305" uniqueCount="66">
  <si>
    <r>
      <rPr>
        <b/>
        <sz val="11"/>
        <color theme="1"/>
        <rFont val="宋体"/>
        <charset val="134"/>
        <scheme val="minor"/>
      </rPr>
      <t>表1：2019年 伊伴</t>
    </r>
    <r>
      <rPr>
        <b/>
        <sz val="12"/>
        <color indexed="8"/>
        <rFont val="宋体"/>
        <charset val="134"/>
      </rPr>
      <t xml:space="preserve"> 总计 </t>
    </r>
    <r>
      <rPr>
        <b/>
        <sz val="10"/>
        <color indexed="8"/>
        <rFont val="宋体"/>
        <charset val="134"/>
      </rPr>
      <t>采购计划表</t>
    </r>
  </si>
  <si>
    <t>（单位：万，保留小数点后2位）</t>
  </si>
  <si>
    <t>店铺281家</t>
  </si>
  <si>
    <t>季度</t>
  </si>
  <si>
    <t>类型</t>
  </si>
  <si>
    <t>18年实际买货量</t>
  </si>
  <si>
    <t>19年买货计划</t>
  </si>
  <si>
    <t>19年实际买货量</t>
  </si>
  <si>
    <t>年初
计划
总量</t>
  </si>
  <si>
    <t>首单1</t>
  </si>
  <si>
    <t>首单2</t>
  </si>
  <si>
    <t>首单
合计</t>
  </si>
  <si>
    <t>补单</t>
  </si>
  <si>
    <t>总量</t>
  </si>
  <si>
    <t>实收</t>
  </si>
  <si>
    <t>总销</t>
  </si>
  <si>
    <t>售罄
率</t>
  </si>
  <si>
    <t>总销
增长率</t>
  </si>
  <si>
    <t>总量
增长率</t>
  </si>
  <si>
    <t>首单
率</t>
  </si>
  <si>
    <t>补单
空间</t>
  </si>
  <si>
    <t>春季</t>
  </si>
  <si>
    <t>春浅</t>
  </si>
  <si>
    <t>春深</t>
  </si>
  <si>
    <t>小计</t>
  </si>
  <si>
    <t>夏季</t>
  </si>
  <si>
    <t>半凉</t>
  </si>
  <si>
    <t>全凉</t>
  </si>
  <si>
    <t>秋季</t>
  </si>
  <si>
    <t>过渡单</t>
  </si>
  <si>
    <t>秋浅</t>
  </si>
  <si>
    <t>秋深</t>
  </si>
  <si>
    <t>冬靴</t>
  </si>
  <si>
    <t>单靴</t>
  </si>
  <si>
    <t>二棉</t>
  </si>
  <si>
    <t>大棉</t>
  </si>
  <si>
    <t>合计</t>
  </si>
  <si>
    <r>
      <rPr>
        <b/>
        <sz val="11"/>
        <color theme="1"/>
        <rFont val="宋体"/>
        <charset val="134"/>
        <scheme val="minor"/>
      </rPr>
      <t>表2：2019年 伊伴</t>
    </r>
    <r>
      <rPr>
        <b/>
        <sz val="12"/>
        <color indexed="30"/>
        <rFont val="宋体"/>
        <charset val="134"/>
      </rPr>
      <t>（零售）</t>
    </r>
    <r>
      <rPr>
        <b/>
        <sz val="10"/>
        <color indexed="8"/>
        <rFont val="宋体"/>
        <charset val="134"/>
      </rPr>
      <t>采购计划表</t>
    </r>
  </si>
  <si>
    <t>首单率</t>
  </si>
  <si>
    <t>总销增长率</t>
  </si>
  <si>
    <t>浅口</t>
  </si>
  <si>
    <t>深口</t>
  </si>
  <si>
    <r>
      <rPr>
        <b/>
        <sz val="11"/>
        <color theme="1"/>
        <rFont val="宋体"/>
        <charset val="134"/>
        <scheme val="minor"/>
      </rPr>
      <t>表3：2019年 伊伴</t>
    </r>
    <r>
      <rPr>
        <b/>
        <sz val="12"/>
        <color indexed="30"/>
        <rFont val="宋体"/>
        <charset val="134"/>
      </rPr>
      <t>（加盟）</t>
    </r>
    <r>
      <rPr>
        <b/>
        <sz val="10"/>
        <color indexed="8"/>
        <rFont val="宋体"/>
        <charset val="134"/>
      </rPr>
      <t>采购计划表</t>
    </r>
  </si>
  <si>
    <t/>
  </si>
  <si>
    <r>
      <rPr>
        <b/>
        <sz val="11"/>
        <color theme="1"/>
        <rFont val="宋体"/>
        <charset val="134"/>
        <scheme val="minor"/>
      </rPr>
      <t>表4：2019年 伊伴</t>
    </r>
    <r>
      <rPr>
        <b/>
        <sz val="12"/>
        <color indexed="30"/>
        <rFont val="宋体"/>
        <charset val="134"/>
      </rPr>
      <t>（网销）</t>
    </r>
    <r>
      <rPr>
        <b/>
        <sz val="10"/>
        <color indexed="8"/>
        <rFont val="宋体"/>
        <charset val="134"/>
      </rPr>
      <t>采购计划表</t>
    </r>
  </si>
  <si>
    <r>
      <rPr>
        <b/>
        <sz val="11"/>
        <color theme="1"/>
        <rFont val="宋体"/>
        <charset val="134"/>
        <scheme val="minor"/>
      </rPr>
      <t>表5：2018年 伊伴</t>
    </r>
    <r>
      <rPr>
        <b/>
        <sz val="12"/>
        <color indexed="30"/>
        <rFont val="宋体"/>
        <charset val="134"/>
      </rPr>
      <t>（新媒体）</t>
    </r>
    <r>
      <rPr>
        <b/>
        <sz val="10"/>
        <color indexed="8"/>
        <rFont val="宋体"/>
        <charset val="134"/>
      </rPr>
      <t>采购计划表</t>
    </r>
  </si>
  <si>
    <t>月份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</si>
  <si>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</si>
  <si>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</si>
  <si>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</si>
  <si>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</si>
  <si>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</si>
  <si>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</si>
  <si>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</si>
  <si>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</si>
  <si>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</si>
  <si>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</si>
  <si>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</si>
  <si>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</si>
  <si>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办事处上报时间</t>
  </si>
  <si>
    <t>事业部下单时间</t>
  </si>
  <si>
    <t>补单工厂最晚出货期</t>
  </si>
  <si>
    <t>补充款工厂最晚出货期</t>
  </si>
  <si>
    <t>EB</t>
  </si>
  <si>
    <t>EB 小计</t>
  </si>
  <si>
    <t>冬季</t>
  </si>
</sst>
</file>

<file path=xl/styles.xml><?xml version="1.0" encoding="utf-8"?>
<styleSheet xmlns="http://schemas.openxmlformats.org/spreadsheetml/2006/main">
  <numFmts count="12"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m/d;@"/>
    <numFmt numFmtId="178" formatCode="0.00_ "/>
    <numFmt numFmtId="179" formatCode="m&quot;月&quot;d&quot;日&quot;;@"/>
    <numFmt numFmtId="180" formatCode="0.0_);[Red]\(0.0\)"/>
    <numFmt numFmtId="181" formatCode="0_);[Red]\(0\)"/>
    <numFmt numFmtId="182" formatCode="0.0_ ;[Red]\-0.0\ "/>
    <numFmt numFmtId="183" formatCode="0.00_ ;[Red]\-0.00\ 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</font>
    <font>
      <b/>
      <sz val="10"/>
      <color theme="1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indexed="8"/>
      <name val="宋体"/>
      <charset val="134"/>
    </font>
    <font>
      <b/>
      <sz val="10"/>
      <color indexed="8"/>
      <name val="宋体"/>
      <charset val="134"/>
    </font>
    <font>
      <b/>
      <sz val="12"/>
      <color indexed="3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9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36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5" fillId="25" borderId="37" applyNumberFormat="0" applyAlignment="0" applyProtection="0">
      <alignment vertical="center"/>
    </xf>
    <xf numFmtId="0" fontId="28" fillId="25" borderId="34" applyNumberFormat="0" applyAlignment="0" applyProtection="0">
      <alignment vertical="center"/>
    </xf>
    <xf numFmtId="0" fontId="31" fillId="32" borderId="4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5">
    <xf numFmtId="0" fontId="0" fillId="0" borderId="0" xfId="0">
      <alignment vertical="center"/>
    </xf>
    <xf numFmtId="0" fontId="1" fillId="0" borderId="0" xfId="46" applyFont="1">
      <alignment vertical="center"/>
    </xf>
    <xf numFmtId="177" fontId="1" fillId="2" borderId="0" xfId="46" applyNumberFormat="1" applyFont="1" applyFill="1">
      <alignment vertical="center"/>
    </xf>
    <xf numFmtId="177" fontId="1" fillId="0" borderId="0" xfId="46" applyNumberFormat="1" applyFont="1">
      <alignment vertical="center"/>
    </xf>
    <xf numFmtId="0" fontId="0" fillId="0" borderId="0" xfId="46">
      <alignment vertical="center"/>
    </xf>
    <xf numFmtId="0" fontId="0" fillId="3" borderId="0" xfId="46" applyFill="1">
      <alignment vertical="center"/>
    </xf>
    <xf numFmtId="0" fontId="0" fillId="0" borderId="0" xfId="46" applyAlignment="1">
      <alignment vertical="center"/>
    </xf>
    <xf numFmtId="0" fontId="2" fillId="0" borderId="1" xfId="41" applyFont="1" applyFill="1" applyBorder="1" applyAlignment="1">
      <alignment horizontal="center" vertical="center"/>
    </xf>
    <xf numFmtId="0" fontId="2" fillId="0" borderId="2" xfId="41" applyFont="1" applyFill="1" applyBorder="1" applyAlignment="1">
      <alignment horizontal="center" vertical="center"/>
    </xf>
    <xf numFmtId="0" fontId="2" fillId="0" borderId="3" xfId="41" applyFont="1" applyFill="1" applyBorder="1" applyAlignment="1">
      <alignment horizontal="center" vertical="center"/>
    </xf>
    <xf numFmtId="0" fontId="3" fillId="0" borderId="4" xfId="41" applyFont="1" applyFill="1" applyBorder="1" applyAlignment="1">
      <alignment horizontal="center" vertical="center"/>
    </xf>
    <xf numFmtId="0" fontId="3" fillId="0" borderId="5" xfId="41" applyFont="1" applyFill="1" applyBorder="1" applyAlignment="1">
      <alignment horizontal="center" vertical="center"/>
    </xf>
    <xf numFmtId="177" fontId="3" fillId="2" borderId="6" xfId="41" applyNumberFormat="1" applyFont="1" applyFill="1" applyBorder="1" applyAlignment="1">
      <alignment horizontal="center" vertical="center"/>
    </xf>
    <xf numFmtId="177" fontId="3" fillId="2" borderId="7" xfId="41" applyNumberFormat="1" applyFont="1" applyFill="1" applyBorder="1" applyAlignment="1">
      <alignment horizontal="center" vertical="center"/>
    </xf>
    <xf numFmtId="177" fontId="3" fillId="2" borderId="8" xfId="41" applyNumberFormat="1" applyFont="1" applyFill="1" applyBorder="1" applyAlignment="1">
      <alignment horizontal="center" vertical="center"/>
    </xf>
    <xf numFmtId="177" fontId="3" fillId="2" borderId="9" xfId="46" applyNumberFormat="1" applyFont="1" applyFill="1" applyBorder="1" applyAlignment="1">
      <alignment horizontal="center" vertical="center"/>
    </xf>
    <xf numFmtId="177" fontId="4" fillId="2" borderId="9" xfId="46" applyNumberFormat="1" applyFont="1" applyFill="1" applyBorder="1" applyAlignment="1">
      <alignment horizontal="center" vertical="center"/>
    </xf>
    <xf numFmtId="177" fontId="4" fillId="2" borderId="10" xfId="46" applyNumberFormat="1" applyFont="1" applyFill="1" applyBorder="1" applyAlignment="1">
      <alignment horizontal="center" vertical="center"/>
    </xf>
    <xf numFmtId="177" fontId="5" fillId="0" borderId="6" xfId="41" applyNumberFormat="1" applyFont="1" applyFill="1" applyBorder="1" applyAlignment="1">
      <alignment horizontal="center" vertical="center"/>
    </xf>
    <xf numFmtId="177" fontId="5" fillId="0" borderId="7" xfId="41" applyNumberFormat="1" applyFont="1" applyFill="1" applyBorder="1" applyAlignment="1">
      <alignment horizontal="center" vertical="center"/>
    </xf>
    <xf numFmtId="177" fontId="5" fillId="0" borderId="8" xfId="41" applyNumberFormat="1" applyFont="1" applyFill="1" applyBorder="1" applyAlignment="1">
      <alignment horizontal="center" vertical="center"/>
    </xf>
    <xf numFmtId="177" fontId="3" fillId="0" borderId="9" xfId="46" applyNumberFormat="1" applyFont="1" applyBorder="1" applyAlignment="1">
      <alignment horizontal="center" vertical="center" wrapText="1"/>
    </xf>
    <xf numFmtId="177" fontId="3" fillId="4" borderId="9" xfId="46" applyNumberFormat="1" applyFont="1" applyFill="1" applyBorder="1" applyAlignment="1">
      <alignment horizontal="center" vertical="center"/>
    </xf>
    <xf numFmtId="177" fontId="4" fillId="0" borderId="9" xfId="46" applyNumberFormat="1" applyFont="1" applyBorder="1" applyAlignment="1">
      <alignment horizontal="center" vertical="center"/>
    </xf>
    <xf numFmtId="177" fontId="4" fillId="0" borderId="10" xfId="46" applyNumberFormat="1" applyFont="1" applyBorder="1" applyAlignment="1">
      <alignment horizontal="center" vertical="center"/>
    </xf>
    <xf numFmtId="177" fontId="3" fillId="0" borderId="6" xfId="41" applyNumberFormat="1" applyFont="1" applyFill="1" applyBorder="1" applyAlignment="1">
      <alignment horizontal="center" vertical="center"/>
    </xf>
    <xf numFmtId="177" fontId="3" fillId="0" borderId="7" xfId="41" applyNumberFormat="1" applyFont="1" applyFill="1" applyBorder="1" applyAlignment="1">
      <alignment horizontal="center" vertical="center"/>
    </xf>
    <xf numFmtId="177" fontId="3" fillId="0" borderId="8" xfId="41" applyNumberFormat="1" applyFont="1" applyFill="1" applyBorder="1" applyAlignment="1">
      <alignment horizontal="center" vertical="center"/>
    </xf>
    <xf numFmtId="177" fontId="3" fillId="0" borderId="9" xfId="46" applyNumberFormat="1" applyFont="1" applyBorder="1" applyAlignment="1">
      <alignment horizontal="center" vertical="center"/>
    </xf>
    <xf numFmtId="177" fontId="3" fillId="5" borderId="9" xfId="46" applyNumberFormat="1" applyFont="1" applyFill="1" applyBorder="1" applyAlignment="1">
      <alignment horizontal="center" vertical="center"/>
    </xf>
    <xf numFmtId="0" fontId="4" fillId="6" borderId="11" xfId="41" applyFont="1" applyFill="1" applyBorder="1" applyAlignment="1">
      <alignment horizontal="center" vertical="center" wrapText="1"/>
    </xf>
    <xf numFmtId="176" fontId="3" fillId="6" borderId="9" xfId="41" applyNumberFormat="1" applyFont="1" applyFill="1" applyBorder="1" applyAlignment="1">
      <alignment horizontal="center" vertical="center"/>
    </xf>
    <xf numFmtId="176" fontId="3" fillId="7" borderId="9" xfId="41" applyNumberFormat="1" applyFont="1" applyFill="1" applyBorder="1" applyAlignment="1">
      <alignment horizontal="center" vertical="center" shrinkToFit="1"/>
    </xf>
    <xf numFmtId="0" fontId="4" fillId="6" borderId="12" xfId="41" applyFont="1" applyFill="1" applyBorder="1" applyAlignment="1">
      <alignment horizontal="center" vertical="center" wrapText="1"/>
    </xf>
    <xf numFmtId="176" fontId="3" fillId="3" borderId="13" xfId="41" applyNumberFormat="1" applyFont="1" applyFill="1" applyBorder="1" applyAlignment="1">
      <alignment horizontal="center" vertical="center"/>
    </xf>
    <xf numFmtId="176" fontId="3" fillId="3" borderId="9" xfId="41" applyNumberFormat="1" applyFont="1" applyFill="1" applyBorder="1" applyAlignment="1">
      <alignment horizontal="center" vertical="center"/>
    </xf>
    <xf numFmtId="176" fontId="6" fillId="3" borderId="14" xfId="41" applyNumberFormat="1" applyFont="1" applyFill="1" applyBorder="1" applyAlignment="1">
      <alignment horizontal="center" vertical="center"/>
    </xf>
    <xf numFmtId="178" fontId="6" fillId="3" borderId="9" xfId="46" applyNumberFormat="1" applyFont="1" applyFill="1" applyBorder="1">
      <alignment vertical="center"/>
    </xf>
    <xf numFmtId="178" fontId="7" fillId="3" borderId="9" xfId="46" applyNumberFormat="1" applyFont="1" applyFill="1" applyBorder="1">
      <alignment vertical="center"/>
    </xf>
    <xf numFmtId="178" fontId="8" fillId="3" borderId="10" xfId="46" applyNumberFormat="1" applyFont="1" applyFill="1" applyBorder="1">
      <alignment vertical="center"/>
    </xf>
    <xf numFmtId="176" fontId="3" fillId="3" borderId="15" xfId="41" applyNumberFormat="1" applyFont="1" applyFill="1" applyBorder="1" applyAlignment="1">
      <alignment horizontal="center" vertical="center"/>
    </xf>
    <xf numFmtId="176" fontId="6" fillId="0" borderId="14" xfId="41" applyNumberFormat="1" applyFont="1" applyFill="1" applyBorder="1" applyAlignment="1">
      <alignment horizontal="center" vertical="center"/>
    </xf>
    <xf numFmtId="178" fontId="6" fillId="0" borderId="9" xfId="46" applyNumberFormat="1" applyFont="1" applyBorder="1">
      <alignment vertical="center"/>
    </xf>
    <xf numFmtId="178" fontId="6" fillId="0" borderId="9" xfId="46" applyNumberFormat="1" applyFont="1" applyFill="1" applyBorder="1">
      <alignment vertical="center"/>
    </xf>
    <xf numFmtId="178" fontId="7" fillId="0" borderId="9" xfId="46" applyNumberFormat="1" applyFont="1" applyBorder="1">
      <alignment vertical="center"/>
    </xf>
    <xf numFmtId="178" fontId="7" fillId="0" borderId="10" xfId="46" applyNumberFormat="1" applyFont="1" applyBorder="1">
      <alignment vertical="center"/>
    </xf>
    <xf numFmtId="0" fontId="3" fillId="6" borderId="13" xfId="41" applyFont="1" applyFill="1" applyBorder="1" applyAlignment="1">
      <alignment horizontal="center" vertical="center"/>
    </xf>
    <xf numFmtId="179" fontId="3" fillId="6" borderId="9" xfId="41" applyNumberFormat="1" applyFont="1" applyFill="1" applyBorder="1" applyAlignment="1">
      <alignment horizontal="center" vertical="center"/>
    </xf>
    <xf numFmtId="0" fontId="3" fillId="6" borderId="15" xfId="41" applyFont="1" applyFill="1" applyBorder="1" applyAlignment="1">
      <alignment horizontal="center" vertical="center"/>
    </xf>
    <xf numFmtId="0" fontId="3" fillId="3" borderId="9" xfId="41" applyFont="1" applyFill="1" applyBorder="1" applyAlignment="1">
      <alignment horizontal="center" vertical="center"/>
    </xf>
    <xf numFmtId="178" fontId="7" fillId="3" borderId="10" xfId="46" applyNumberFormat="1" applyFont="1" applyFill="1" applyBorder="1">
      <alignment vertical="center"/>
    </xf>
    <xf numFmtId="0" fontId="3" fillId="6" borderId="16" xfId="41" applyFont="1" applyFill="1" applyBorder="1" applyAlignment="1">
      <alignment horizontal="center" vertical="center"/>
    </xf>
    <xf numFmtId="0" fontId="3" fillId="6" borderId="9" xfId="41" applyFont="1" applyFill="1" applyBorder="1" applyAlignment="1">
      <alignment horizontal="center" vertical="center"/>
    </xf>
    <xf numFmtId="0" fontId="4" fillId="6" borderId="17" xfId="41" applyFont="1" applyFill="1" applyBorder="1" applyAlignment="1">
      <alignment horizontal="center" vertical="center" wrapText="1"/>
    </xf>
    <xf numFmtId="0" fontId="3" fillId="6" borderId="18" xfId="41" applyFont="1" applyFill="1" applyBorder="1" applyAlignment="1">
      <alignment horizontal="center" vertical="center"/>
    </xf>
    <xf numFmtId="0" fontId="3" fillId="6" borderId="19" xfId="41" applyFont="1" applyFill="1" applyBorder="1" applyAlignment="1">
      <alignment horizontal="center" vertical="center"/>
    </xf>
    <xf numFmtId="178" fontId="6" fillId="0" borderId="19" xfId="46" applyNumberFormat="1" applyFont="1" applyBorder="1">
      <alignment vertical="center"/>
    </xf>
    <xf numFmtId="178" fontId="7" fillId="0" borderId="19" xfId="46" applyNumberFormat="1" applyFont="1" applyBorder="1">
      <alignment vertical="center"/>
    </xf>
    <xf numFmtId="178" fontId="7" fillId="0" borderId="20" xfId="46" applyNumberFormat="1" applyFont="1" applyBorder="1">
      <alignment vertical="center"/>
    </xf>
    <xf numFmtId="0" fontId="3" fillId="0" borderId="3" xfId="41" applyFont="1" applyFill="1" applyBorder="1" applyAlignment="1">
      <alignment horizontal="center" vertical="center"/>
    </xf>
    <xf numFmtId="0" fontId="3" fillId="0" borderId="21" xfId="46" applyFont="1" applyBorder="1" applyAlignment="1">
      <alignment horizontal="center" vertical="center"/>
    </xf>
    <xf numFmtId="0" fontId="3" fillId="0" borderId="4" xfId="46" applyFont="1" applyBorder="1" applyAlignment="1">
      <alignment horizontal="center" vertical="center"/>
    </xf>
    <xf numFmtId="177" fontId="3" fillId="2" borderId="22" xfId="46" applyNumberFormat="1" applyFont="1" applyFill="1" applyBorder="1" applyAlignment="1">
      <alignment horizontal="center" vertical="center"/>
    </xf>
    <xf numFmtId="177" fontId="3" fillId="0" borderId="22" xfId="46" applyNumberFormat="1" applyFont="1" applyBorder="1" applyAlignment="1">
      <alignment horizontal="center" vertical="center"/>
    </xf>
    <xf numFmtId="178" fontId="6" fillId="3" borderId="22" xfId="46" applyNumberFormat="1" applyFont="1" applyFill="1" applyBorder="1">
      <alignment vertical="center"/>
    </xf>
    <xf numFmtId="178" fontId="6" fillId="0" borderId="22" xfId="46" applyNumberFormat="1" applyFont="1" applyBorder="1">
      <alignment vertical="center"/>
    </xf>
    <xf numFmtId="178" fontId="6" fillId="8" borderId="9" xfId="46" applyNumberFormat="1" applyFont="1" applyFill="1" applyBorder="1">
      <alignment vertical="center"/>
    </xf>
    <xf numFmtId="178" fontId="7" fillId="0" borderId="23" xfId="46" applyNumberFormat="1" applyFont="1" applyBorder="1">
      <alignment vertical="center"/>
    </xf>
    <xf numFmtId="178" fontId="6" fillId="0" borderId="24" xfId="46" applyNumberFormat="1" applyFont="1" applyBorder="1">
      <alignment vertical="center"/>
    </xf>
    <xf numFmtId="178" fontId="7" fillId="0" borderId="9" xfId="46" applyNumberFormat="1" applyFont="1" applyFill="1" applyBorder="1">
      <alignment vertical="center"/>
    </xf>
    <xf numFmtId="178" fontId="6" fillId="0" borderId="19" xfId="46" applyNumberFormat="1" applyFont="1" applyFill="1" applyBorder="1">
      <alignment vertical="center"/>
    </xf>
    <xf numFmtId="178" fontId="7" fillId="0" borderId="19" xfId="46" applyNumberFormat="1" applyFont="1" applyFill="1" applyBorder="1">
      <alignment vertical="center"/>
    </xf>
    <xf numFmtId="178" fontId="8" fillId="3" borderId="9" xfId="46" applyNumberFormat="1" applyFont="1" applyFill="1" applyBorder="1">
      <alignment vertical="center"/>
    </xf>
    <xf numFmtId="178" fontId="6" fillId="8" borderId="19" xfId="46" applyNumberFormat="1" applyFont="1" applyFill="1" applyBorder="1">
      <alignment vertical="center"/>
    </xf>
    <xf numFmtId="0" fontId="3" fillId="0" borderId="25" xfId="46" applyFont="1" applyBorder="1" applyAlignment="1">
      <alignment horizontal="center" vertical="center"/>
    </xf>
    <xf numFmtId="177" fontId="4" fillId="2" borderId="14" xfId="46" applyNumberFormat="1" applyFont="1" applyFill="1" applyBorder="1" applyAlignment="1">
      <alignment horizontal="center" vertical="center"/>
    </xf>
    <xf numFmtId="177" fontId="3" fillId="0" borderId="14" xfId="46" applyNumberFormat="1" applyFont="1" applyBorder="1" applyAlignment="1">
      <alignment horizontal="center" vertical="center"/>
    </xf>
    <xf numFmtId="0" fontId="3" fillId="0" borderId="14" xfId="46" applyFont="1" applyBorder="1" applyAlignment="1">
      <alignment horizontal="center" vertical="center"/>
    </xf>
    <xf numFmtId="178" fontId="7" fillId="3" borderId="14" xfId="46" applyNumberFormat="1" applyFont="1" applyFill="1" applyBorder="1">
      <alignment vertical="center"/>
    </xf>
    <xf numFmtId="178" fontId="7" fillId="0" borderId="14" xfId="46" applyNumberFormat="1" applyFont="1" applyBorder="1">
      <alignment vertical="center"/>
    </xf>
    <xf numFmtId="0" fontId="0" fillId="0" borderId="0" xfId="52">
      <alignment vertical="center"/>
    </xf>
    <xf numFmtId="0" fontId="1" fillId="0" borderId="0" xfId="46" applyFont="1" applyFill="1" applyProtection="1">
      <alignment vertical="center"/>
      <protection locked="0"/>
    </xf>
    <xf numFmtId="0" fontId="6" fillId="0" borderId="0" xfId="46" applyFont="1" applyFill="1" applyProtection="1">
      <alignment vertical="center"/>
      <protection locked="0"/>
    </xf>
    <xf numFmtId="176" fontId="6" fillId="0" borderId="0" xfId="46" applyNumberFormat="1" applyFont="1" applyFill="1" applyProtection="1">
      <alignment vertical="center"/>
      <protection locked="0"/>
    </xf>
    <xf numFmtId="180" fontId="9" fillId="0" borderId="21" xfId="46" applyNumberFormat="1" applyFont="1" applyFill="1" applyBorder="1" applyAlignment="1" applyProtection="1">
      <alignment horizontal="center" vertical="center" wrapText="1"/>
      <protection locked="0"/>
    </xf>
    <xf numFmtId="180" fontId="9" fillId="0" borderId="4" xfId="46" applyNumberFormat="1" applyFont="1" applyFill="1" applyBorder="1" applyAlignment="1" applyProtection="1">
      <alignment horizontal="center" vertical="center" wrapText="1"/>
      <protection locked="0"/>
    </xf>
    <xf numFmtId="180" fontId="10" fillId="0" borderId="4" xfId="46" applyNumberFormat="1" applyFont="1" applyFill="1" applyBorder="1" applyAlignment="1" applyProtection="1">
      <alignment horizontal="center" vertical="center" wrapText="1"/>
      <protection locked="0"/>
    </xf>
    <xf numFmtId="180" fontId="9" fillId="0" borderId="22" xfId="46" applyNumberFormat="1" applyFont="1" applyFill="1" applyBorder="1" applyAlignment="1" applyProtection="1">
      <alignment horizontal="center" vertical="center" wrapText="1"/>
      <protection locked="0"/>
    </xf>
    <xf numFmtId="180" fontId="9" fillId="0" borderId="9" xfId="46" applyNumberFormat="1" applyFont="1" applyFill="1" applyBorder="1" applyAlignment="1" applyProtection="1">
      <alignment horizontal="center" vertical="center" wrapText="1"/>
      <protection locked="0"/>
    </xf>
    <xf numFmtId="176" fontId="10" fillId="0" borderId="9" xfId="46" applyNumberFormat="1" applyFont="1" applyFill="1" applyBorder="1" applyAlignment="1" applyProtection="1">
      <alignment horizontal="center" vertical="center" wrapText="1"/>
      <protection locked="0"/>
    </xf>
    <xf numFmtId="180" fontId="9" fillId="0" borderId="22" xfId="46" applyNumberFormat="1" applyFont="1" applyFill="1" applyBorder="1" applyAlignment="1" applyProtection="1">
      <alignment horizontal="center" vertical="center"/>
      <protection locked="0"/>
    </xf>
    <xf numFmtId="180" fontId="11" fillId="0" borderId="9" xfId="46" applyNumberFormat="1" applyFont="1" applyFill="1" applyBorder="1" applyAlignment="1" applyProtection="1">
      <alignment horizontal="center" vertical="center"/>
      <protection locked="0"/>
    </xf>
    <xf numFmtId="176" fontId="12" fillId="0" borderId="9" xfId="41" applyNumberFormat="1" applyFont="1" applyFill="1" applyBorder="1" applyAlignment="1" applyProtection="1">
      <alignment horizontal="center" vertical="center" shrinkToFit="1"/>
    </xf>
    <xf numFmtId="180" fontId="9" fillId="9" borderId="9" xfId="46" applyNumberFormat="1" applyFont="1" applyFill="1" applyBorder="1" applyAlignment="1" applyProtection="1">
      <alignment horizontal="center" vertical="center"/>
      <protection locked="0"/>
    </xf>
    <xf numFmtId="176" fontId="9" fillId="9" borderId="9" xfId="41" applyNumberFormat="1" applyFont="1" applyFill="1" applyBorder="1" applyAlignment="1" applyProtection="1">
      <alignment horizontal="center" vertical="center" shrinkToFit="1"/>
    </xf>
    <xf numFmtId="180" fontId="9" fillId="0" borderId="11" xfId="46" applyNumberFormat="1" applyFont="1" applyFill="1" applyBorder="1" applyAlignment="1" applyProtection="1">
      <alignment horizontal="center" vertical="center"/>
      <protection locked="0"/>
    </xf>
    <xf numFmtId="180" fontId="9" fillId="0" borderId="12" xfId="46" applyNumberFormat="1" applyFont="1" applyFill="1" applyBorder="1" applyAlignment="1" applyProtection="1">
      <alignment horizontal="center" vertical="center"/>
      <protection locked="0"/>
    </xf>
    <xf numFmtId="180" fontId="9" fillId="0" borderId="26" xfId="46" applyNumberFormat="1" applyFont="1" applyFill="1" applyBorder="1" applyAlignment="1" applyProtection="1">
      <alignment horizontal="center" vertical="center"/>
      <protection locked="0"/>
    </xf>
    <xf numFmtId="180" fontId="9" fillId="0" borderId="24" xfId="46" applyNumberFormat="1" applyFont="1" applyFill="1" applyBorder="1" applyAlignment="1" applyProtection="1">
      <alignment horizontal="center" vertical="center"/>
      <protection locked="0"/>
    </xf>
    <xf numFmtId="180" fontId="10" fillId="0" borderId="19" xfId="46" applyNumberFormat="1" applyFont="1" applyFill="1" applyBorder="1" applyAlignment="1" applyProtection="1">
      <alignment horizontal="center" vertical="center"/>
      <protection locked="0"/>
    </xf>
    <xf numFmtId="176" fontId="10" fillId="0" borderId="19" xfId="41" applyNumberFormat="1" applyFont="1" applyFill="1" applyBorder="1" applyAlignment="1" applyProtection="1">
      <alignment horizontal="center" vertical="center" shrinkToFit="1"/>
    </xf>
    <xf numFmtId="176" fontId="10" fillId="10" borderId="19" xfId="41" applyNumberFormat="1" applyFont="1" applyFill="1" applyBorder="1" applyAlignment="1" applyProtection="1">
      <alignment horizontal="center" vertical="center" shrinkToFit="1"/>
    </xf>
    <xf numFmtId="176" fontId="12" fillId="0" borderId="9" xfId="41" applyNumberFormat="1" applyFont="1" applyFill="1" applyBorder="1" applyAlignment="1" applyProtection="1">
      <alignment horizontal="center" vertical="center" shrinkToFit="1"/>
      <protection locked="0"/>
    </xf>
    <xf numFmtId="176" fontId="11" fillId="0" borderId="9" xfId="41" applyNumberFormat="1" applyFont="1" applyFill="1" applyBorder="1" applyAlignment="1" applyProtection="1">
      <alignment horizontal="center" vertical="center" shrinkToFit="1"/>
    </xf>
    <xf numFmtId="176" fontId="9" fillId="0" borderId="9" xfId="41" applyNumberFormat="1" applyFont="1" applyFill="1" applyBorder="1" applyAlignment="1" applyProtection="1">
      <alignment horizontal="center" vertical="center" shrinkToFit="1"/>
    </xf>
    <xf numFmtId="9" fontId="9" fillId="0" borderId="0" xfId="46" applyNumberFormat="1" applyFont="1" applyFill="1" applyBorder="1" applyAlignment="1" applyProtection="1">
      <alignment horizontal="center" vertical="center"/>
      <protection locked="0"/>
    </xf>
    <xf numFmtId="9" fontId="6" fillId="0" borderId="0" xfId="46" applyNumberFormat="1" applyFont="1" applyFill="1" applyProtection="1">
      <alignment vertical="center"/>
      <protection locked="0"/>
    </xf>
    <xf numFmtId="180" fontId="10" fillId="0" borderId="5" xfId="46" applyNumberFormat="1" applyFont="1" applyFill="1" applyBorder="1" applyAlignment="1" applyProtection="1">
      <alignment horizontal="center" vertical="center" wrapText="1"/>
      <protection locked="0"/>
    </xf>
    <xf numFmtId="180" fontId="10" fillId="7" borderId="21" xfId="46" applyNumberFormat="1" applyFont="1" applyFill="1" applyBorder="1" applyAlignment="1" applyProtection="1">
      <alignment horizontal="center" vertical="center" wrapText="1"/>
      <protection locked="0"/>
    </xf>
    <xf numFmtId="180" fontId="10" fillId="7" borderId="4" xfId="46" applyNumberFormat="1" applyFont="1" applyFill="1" applyBorder="1" applyAlignment="1" applyProtection="1">
      <alignment horizontal="center" vertical="center" wrapText="1"/>
      <protection locked="0"/>
    </xf>
    <xf numFmtId="9" fontId="10" fillId="0" borderId="27" xfId="46" applyNumberFormat="1" applyFont="1" applyFill="1" applyBorder="1" applyAlignment="1" applyProtection="1">
      <alignment horizontal="center" vertical="center" wrapText="1"/>
      <protection locked="0"/>
    </xf>
    <xf numFmtId="9" fontId="10" fillId="7" borderId="22" xfId="46" applyNumberFormat="1" applyFont="1" applyFill="1" applyBorder="1" applyAlignment="1" applyProtection="1">
      <alignment horizontal="center" vertical="center" wrapText="1"/>
      <protection locked="0"/>
    </xf>
    <xf numFmtId="181" fontId="10" fillId="7" borderId="9" xfId="46" applyNumberFormat="1" applyFont="1" applyFill="1" applyBorder="1" applyAlignment="1" applyProtection="1">
      <alignment horizontal="center" vertical="center" wrapText="1"/>
      <protection locked="0"/>
    </xf>
    <xf numFmtId="9" fontId="10" fillId="7" borderId="9" xfId="27" applyFont="1" applyFill="1" applyBorder="1" applyAlignment="1" applyProtection="1">
      <alignment horizontal="center" vertical="center" wrapText="1"/>
      <protection locked="0"/>
    </xf>
    <xf numFmtId="176" fontId="10" fillId="7" borderId="9" xfId="46" applyNumberFormat="1" applyFont="1" applyFill="1" applyBorder="1" applyAlignment="1" applyProtection="1">
      <alignment horizontal="center" vertical="center"/>
      <protection locked="0"/>
    </xf>
    <xf numFmtId="9" fontId="12" fillId="0" borderId="27" xfId="27" applyFont="1" applyFill="1" applyBorder="1" applyAlignment="1" applyProtection="1">
      <alignment horizontal="center" vertical="center" shrinkToFit="1"/>
    </xf>
    <xf numFmtId="9" fontId="10" fillId="0" borderId="22" xfId="27" applyFont="1" applyFill="1" applyBorder="1" applyAlignment="1" applyProtection="1">
      <alignment horizontal="center" vertical="center" shrinkToFit="1"/>
    </xf>
    <xf numFmtId="9" fontId="10" fillId="0" borderId="9" xfId="27" applyFont="1" applyFill="1" applyBorder="1" applyAlignment="1" applyProtection="1">
      <alignment horizontal="center" vertical="center" shrinkToFit="1"/>
    </xf>
    <xf numFmtId="9" fontId="12" fillId="0" borderId="9" xfId="27" applyFont="1" applyFill="1" applyBorder="1" applyAlignment="1" applyProtection="1">
      <alignment horizontal="center" vertical="center" shrinkToFit="1"/>
    </xf>
    <xf numFmtId="9" fontId="12" fillId="9" borderId="27" xfId="27" applyFont="1" applyFill="1" applyBorder="1" applyAlignment="1" applyProtection="1">
      <alignment horizontal="center" vertical="center" shrinkToFit="1"/>
    </xf>
    <xf numFmtId="9" fontId="10" fillId="9" borderId="22" xfId="27" applyFont="1" applyFill="1" applyBorder="1" applyAlignment="1" applyProtection="1">
      <alignment horizontal="center" vertical="center" shrinkToFit="1"/>
    </xf>
    <xf numFmtId="9" fontId="10" fillId="9" borderId="9" xfId="27" applyFont="1" applyFill="1" applyBorder="1" applyAlignment="1" applyProtection="1">
      <alignment horizontal="center" vertical="center" shrinkToFit="1"/>
    </xf>
    <xf numFmtId="9" fontId="12" fillId="9" borderId="9" xfId="27" applyFont="1" applyFill="1" applyBorder="1" applyAlignment="1" applyProtection="1">
      <alignment horizontal="center" vertical="center" shrinkToFit="1"/>
    </xf>
    <xf numFmtId="176" fontId="10" fillId="9" borderId="9" xfId="41" applyNumberFormat="1" applyFont="1" applyFill="1" applyBorder="1" applyAlignment="1" applyProtection="1">
      <alignment horizontal="center" vertical="center" shrinkToFit="1"/>
    </xf>
    <xf numFmtId="9" fontId="12" fillId="0" borderId="28" xfId="27" applyFont="1" applyFill="1" applyBorder="1" applyAlignment="1" applyProtection="1">
      <alignment horizontal="center" vertical="center" shrinkToFit="1"/>
    </xf>
    <xf numFmtId="9" fontId="10" fillId="0" borderId="24" xfId="27" applyFont="1" applyFill="1" applyBorder="1" applyAlignment="1" applyProtection="1">
      <alignment horizontal="center" vertical="center" shrinkToFit="1"/>
    </xf>
    <xf numFmtId="9" fontId="10" fillId="0" borderId="19" xfId="27" applyFont="1" applyFill="1" applyBorder="1" applyAlignment="1" applyProtection="1">
      <alignment horizontal="center" vertical="center" shrinkToFit="1"/>
    </xf>
    <xf numFmtId="9" fontId="12" fillId="0" borderId="19" xfId="27" applyFont="1" applyFill="1" applyBorder="1" applyAlignment="1" applyProtection="1">
      <alignment horizontal="center" vertical="center" shrinkToFit="1"/>
    </xf>
    <xf numFmtId="9" fontId="10" fillId="0" borderId="22" xfId="27" applyFont="1" applyFill="1" applyBorder="1" applyAlignment="1" applyProtection="1">
      <alignment horizontal="center" vertical="center" shrinkToFit="1"/>
      <protection locked="0"/>
    </xf>
    <xf numFmtId="9" fontId="10" fillId="0" borderId="9" xfId="27" applyFont="1" applyFill="1" applyBorder="1" applyAlignment="1" applyProtection="1">
      <alignment horizontal="center" vertical="center" shrinkToFit="1"/>
      <protection locked="0"/>
    </xf>
    <xf numFmtId="182" fontId="6" fillId="0" borderId="0" xfId="46" applyNumberFormat="1" applyFont="1" applyFill="1" applyProtection="1">
      <alignment vertical="center"/>
      <protection locked="0"/>
    </xf>
    <xf numFmtId="180" fontId="10" fillId="7" borderId="25" xfId="46" applyNumberFormat="1" applyFont="1" applyFill="1" applyBorder="1" applyAlignment="1" applyProtection="1">
      <alignment horizontal="center" vertical="center" wrapText="1"/>
      <protection locked="0"/>
    </xf>
    <xf numFmtId="176" fontId="10" fillId="0" borderId="29" xfId="46" applyNumberFormat="1" applyFont="1" applyFill="1" applyBorder="1" applyAlignment="1" applyProtection="1">
      <alignment horizontal="center" vertical="center" wrapText="1"/>
      <protection locked="0"/>
    </xf>
    <xf numFmtId="176" fontId="10" fillId="0" borderId="4" xfId="46" applyNumberFormat="1" applyFont="1" applyFill="1" applyBorder="1" applyAlignment="1" applyProtection="1">
      <alignment horizontal="center" vertical="center" wrapText="1"/>
      <protection locked="0"/>
    </xf>
    <xf numFmtId="176" fontId="10" fillId="7" borderId="9" xfId="46" applyNumberFormat="1" applyFont="1" applyFill="1" applyBorder="1" applyAlignment="1" applyProtection="1">
      <alignment horizontal="center" vertical="center" wrapText="1"/>
      <protection locked="0"/>
    </xf>
    <xf numFmtId="176" fontId="10" fillId="7" borderId="14" xfId="46" applyNumberFormat="1" applyFont="1" applyFill="1" applyBorder="1" applyAlignment="1" applyProtection="1">
      <alignment horizontal="center" vertical="center"/>
      <protection locked="0"/>
    </xf>
    <xf numFmtId="176" fontId="10" fillId="0" borderId="10" xfId="46" applyNumberFormat="1" applyFont="1" applyFill="1" applyBorder="1" applyAlignment="1" applyProtection="1">
      <alignment horizontal="center" vertical="center" wrapText="1"/>
      <protection locked="0"/>
    </xf>
    <xf numFmtId="176" fontId="10" fillId="0" borderId="9" xfId="46" applyNumberFormat="1" applyFont="1" applyFill="1" applyBorder="1" applyAlignment="1" applyProtection="1">
      <alignment horizontal="center" vertical="center"/>
      <protection locked="0"/>
    </xf>
    <xf numFmtId="176" fontId="12" fillId="0" borderId="14" xfId="41" applyNumberFormat="1" applyFont="1" applyFill="1" applyBorder="1" applyAlignment="1" applyProtection="1">
      <alignment horizontal="center" vertical="center" shrinkToFit="1"/>
    </xf>
    <xf numFmtId="176" fontId="12" fillId="0" borderId="10" xfId="41" applyNumberFormat="1" applyFont="1" applyFill="1" applyBorder="1" applyAlignment="1" applyProtection="1">
      <alignment horizontal="center" vertical="center" shrinkToFit="1"/>
    </xf>
    <xf numFmtId="176" fontId="9" fillId="9" borderId="14" xfId="41" applyNumberFormat="1" applyFont="1" applyFill="1" applyBorder="1" applyAlignment="1" applyProtection="1">
      <alignment horizontal="center" vertical="center" shrinkToFit="1"/>
    </xf>
    <xf numFmtId="176" fontId="9" fillId="9" borderId="10" xfId="41" applyNumberFormat="1" applyFont="1" applyFill="1" applyBorder="1" applyAlignment="1" applyProtection="1">
      <alignment horizontal="center" vertical="center" shrinkToFit="1"/>
    </xf>
    <xf numFmtId="176" fontId="10" fillId="9" borderId="10" xfId="41" applyNumberFormat="1" applyFont="1" applyFill="1" applyBorder="1" applyAlignment="1" applyProtection="1">
      <alignment horizontal="center" vertical="center" shrinkToFit="1"/>
    </xf>
    <xf numFmtId="176" fontId="10" fillId="9" borderId="14" xfId="41" applyNumberFormat="1" applyFont="1" applyFill="1" applyBorder="1" applyAlignment="1" applyProtection="1">
      <alignment horizontal="center" vertical="center" shrinkToFit="1"/>
    </xf>
    <xf numFmtId="176" fontId="10" fillId="0" borderId="23" xfId="41" applyNumberFormat="1" applyFont="1" applyFill="1" applyBorder="1" applyAlignment="1" applyProtection="1">
      <alignment horizontal="center" vertical="center" shrinkToFit="1"/>
    </xf>
    <xf numFmtId="176" fontId="10" fillId="0" borderId="20" xfId="41" applyNumberFormat="1" applyFont="1" applyFill="1" applyBorder="1" applyAlignment="1" applyProtection="1">
      <alignment horizontal="center" vertical="center" shrinkToFit="1"/>
    </xf>
    <xf numFmtId="176" fontId="12" fillId="0" borderId="10" xfId="41" applyNumberFormat="1" applyFont="1" applyFill="1" applyBorder="1" applyAlignment="1" applyProtection="1">
      <alignment horizontal="center" vertical="center" shrinkToFit="1"/>
      <protection locked="0"/>
    </xf>
    <xf numFmtId="176" fontId="12" fillId="9" borderId="9" xfId="41" applyNumberFormat="1" applyFont="1" applyFill="1" applyBorder="1" applyAlignment="1" applyProtection="1">
      <alignment horizontal="center" vertical="center" shrinkToFit="1"/>
    </xf>
    <xf numFmtId="176" fontId="12" fillId="9" borderId="14" xfId="41" applyNumberFormat="1" applyFont="1" applyFill="1" applyBorder="1" applyAlignment="1" applyProtection="1">
      <alignment horizontal="center" vertical="center" shrinkToFit="1"/>
    </xf>
    <xf numFmtId="176" fontId="12" fillId="8" borderId="9" xfId="41" applyNumberFormat="1" applyFont="1" applyFill="1" applyBorder="1" applyAlignment="1" applyProtection="1">
      <alignment horizontal="center" vertical="center" shrinkToFit="1"/>
    </xf>
    <xf numFmtId="176" fontId="11" fillId="0" borderId="10" xfId="41" applyNumberFormat="1" applyFont="1" applyFill="1" applyBorder="1" applyAlignment="1" applyProtection="1">
      <alignment horizontal="center" vertical="center" shrinkToFit="1"/>
    </xf>
    <xf numFmtId="176" fontId="6" fillId="0" borderId="0" xfId="41" applyNumberFormat="1" applyFont="1" applyFill="1" applyProtection="1">
      <alignment vertical="center"/>
      <protection locked="0"/>
    </xf>
    <xf numFmtId="0" fontId="6" fillId="0" borderId="0" xfId="41" applyFont="1" applyFill="1" applyProtection="1">
      <alignment vertical="center"/>
      <protection locked="0"/>
    </xf>
    <xf numFmtId="176" fontId="10" fillId="7" borderId="27" xfId="46" applyNumberFormat="1" applyFont="1" applyFill="1" applyBorder="1" applyAlignment="1" applyProtection="1">
      <alignment horizontal="center" vertical="center"/>
      <protection locked="0"/>
    </xf>
    <xf numFmtId="176" fontId="10" fillId="0" borderId="22" xfId="46" applyNumberFormat="1" applyFont="1" applyFill="1" applyBorder="1" applyAlignment="1" applyProtection="1">
      <alignment horizontal="center" vertical="center" wrapText="1"/>
      <protection locked="0"/>
    </xf>
    <xf numFmtId="176" fontId="12" fillId="0" borderId="27" xfId="41" applyNumberFormat="1" applyFont="1" applyFill="1" applyBorder="1" applyAlignment="1" applyProtection="1">
      <alignment horizontal="center" vertical="center" shrinkToFit="1"/>
    </xf>
    <xf numFmtId="176" fontId="12" fillId="0" borderId="22" xfId="41" applyNumberFormat="1" applyFont="1" applyFill="1" applyBorder="1" applyAlignment="1" applyProtection="1">
      <alignment horizontal="center" vertical="center" shrinkToFit="1"/>
      <protection locked="0"/>
    </xf>
    <xf numFmtId="176" fontId="9" fillId="9" borderId="22" xfId="41" applyNumberFormat="1" applyFont="1" applyFill="1" applyBorder="1" applyAlignment="1" applyProtection="1">
      <alignment horizontal="center" vertical="center" shrinkToFit="1"/>
    </xf>
    <xf numFmtId="176" fontId="9" fillId="9" borderId="6" xfId="41" applyNumberFormat="1" applyFont="1" applyFill="1" applyBorder="1" applyAlignment="1" applyProtection="1">
      <alignment horizontal="center" vertical="center" shrinkToFit="1"/>
    </xf>
    <xf numFmtId="176" fontId="10" fillId="0" borderId="28" xfId="41" applyNumberFormat="1" applyFont="1" applyFill="1" applyBorder="1" applyAlignment="1" applyProtection="1">
      <alignment horizontal="center" vertical="center" shrinkToFit="1"/>
    </xf>
    <xf numFmtId="176" fontId="10" fillId="0" borderId="24" xfId="41" applyNumberFormat="1" applyFont="1" applyFill="1" applyBorder="1" applyAlignment="1" applyProtection="1">
      <alignment horizontal="center" vertical="center" shrinkToFit="1"/>
    </xf>
    <xf numFmtId="176" fontId="10" fillId="0" borderId="25" xfId="46" applyNumberFormat="1" applyFont="1" applyFill="1" applyBorder="1" applyAlignment="1" applyProtection="1">
      <alignment horizontal="center" vertical="center" wrapText="1"/>
      <protection locked="0"/>
    </xf>
    <xf numFmtId="183" fontId="10" fillId="0" borderId="9" xfId="46" applyNumberFormat="1" applyFont="1" applyFill="1" applyBorder="1" applyAlignment="1" applyProtection="1">
      <alignment horizontal="center" vertical="center" wrapText="1"/>
      <protection locked="0"/>
    </xf>
    <xf numFmtId="176" fontId="10" fillId="0" borderId="14" xfId="46" applyNumberFormat="1" applyFont="1" applyFill="1" applyBorder="1" applyAlignment="1" applyProtection="1">
      <alignment horizontal="center" vertical="center" wrapText="1"/>
      <protection locked="0"/>
    </xf>
    <xf numFmtId="176" fontId="12" fillId="0" borderId="14" xfId="41" applyNumberFormat="1" applyFont="1" applyFill="1" applyBorder="1" applyAlignment="1" applyProtection="1">
      <alignment horizontal="center" vertical="center" shrinkToFit="1"/>
      <protection locked="0"/>
    </xf>
    <xf numFmtId="176" fontId="9" fillId="0" borderId="14" xfId="41" applyNumberFormat="1" applyFont="1" applyFill="1" applyBorder="1" applyAlignment="1" applyProtection="1">
      <alignment horizontal="center" vertical="center" shrinkToFit="1"/>
    </xf>
    <xf numFmtId="180" fontId="9" fillId="0" borderId="30" xfId="46" applyNumberFormat="1" applyFont="1" applyFill="1" applyBorder="1" applyAlignment="1" applyProtection="1">
      <alignment horizontal="center" vertical="center" wrapText="1"/>
      <protection locked="0"/>
    </xf>
    <xf numFmtId="180" fontId="9" fillId="0" borderId="31" xfId="46" applyNumberFormat="1" applyFont="1" applyFill="1" applyBorder="1" applyAlignment="1" applyProtection="1">
      <alignment horizontal="center" vertical="center" wrapText="1"/>
      <protection locked="0"/>
    </xf>
    <xf numFmtId="180" fontId="10" fillId="0" borderId="2" xfId="46" applyNumberFormat="1" applyFont="1" applyFill="1" applyBorder="1" applyAlignment="1" applyProtection="1">
      <alignment horizontal="center" vertical="center" wrapText="1"/>
      <protection locked="0"/>
    </xf>
    <xf numFmtId="180" fontId="9" fillId="0" borderId="26" xfId="46" applyNumberFormat="1" applyFont="1" applyFill="1" applyBorder="1" applyAlignment="1" applyProtection="1">
      <alignment horizontal="center" vertical="center" wrapText="1"/>
      <protection locked="0"/>
    </xf>
    <xf numFmtId="180" fontId="9" fillId="0" borderId="15" xfId="46" applyNumberFormat="1" applyFont="1" applyFill="1" applyBorder="1" applyAlignment="1" applyProtection="1">
      <alignment horizontal="center" vertical="center" wrapText="1"/>
      <protection locked="0"/>
    </xf>
    <xf numFmtId="180" fontId="9" fillId="0" borderId="11" xfId="46" applyNumberFormat="1" applyFont="1" applyFill="1" applyBorder="1" applyAlignment="1" applyProtection="1">
      <alignment horizontal="center" vertical="center" wrapText="1"/>
      <protection locked="0"/>
    </xf>
    <xf numFmtId="180" fontId="9" fillId="0" borderId="12" xfId="46" applyNumberFormat="1" applyFont="1" applyFill="1" applyBorder="1" applyAlignment="1" applyProtection="1">
      <alignment horizontal="center" vertical="center" wrapText="1"/>
      <protection locked="0"/>
    </xf>
    <xf numFmtId="180" fontId="10" fillId="0" borderId="3" xfId="46" applyNumberFormat="1" applyFont="1" applyFill="1" applyBorder="1" applyAlignment="1" applyProtection="1">
      <alignment horizontal="center" vertical="center" wrapText="1"/>
      <protection locked="0"/>
    </xf>
    <xf numFmtId="180" fontId="10" fillId="7" borderId="1" xfId="46" applyNumberFormat="1" applyFont="1" applyFill="1" applyBorder="1" applyAlignment="1" applyProtection="1">
      <alignment horizontal="center" vertical="center" wrapText="1"/>
      <protection locked="0"/>
    </xf>
    <xf numFmtId="180" fontId="10" fillId="7" borderId="2" xfId="46" applyNumberFormat="1" applyFont="1" applyFill="1" applyBorder="1" applyAlignment="1" applyProtection="1">
      <alignment horizontal="center" vertical="center" wrapText="1"/>
      <protection locked="0"/>
    </xf>
    <xf numFmtId="176" fontId="10" fillId="0" borderId="9" xfId="41" applyNumberFormat="1" applyFont="1" applyFill="1" applyBorder="1" applyAlignment="1" applyProtection="1">
      <alignment horizontal="center" vertical="center" shrinkToFit="1"/>
    </xf>
    <xf numFmtId="176" fontId="9" fillId="0" borderId="10" xfId="41" applyNumberFormat="1" applyFont="1" applyFill="1" applyBorder="1" applyAlignment="1" applyProtection="1">
      <alignment horizontal="center" vertical="center" shrinkToFit="1"/>
    </xf>
    <xf numFmtId="180" fontId="10" fillId="7" borderId="3" xfId="46" applyNumberFormat="1" applyFont="1" applyFill="1" applyBorder="1" applyAlignment="1" applyProtection="1">
      <alignment horizontal="center" vertical="center" wrapText="1"/>
      <protection locked="0"/>
    </xf>
    <xf numFmtId="176" fontId="10" fillId="0" borderId="1" xfId="46" applyNumberFormat="1" applyFont="1" applyFill="1" applyBorder="1" applyAlignment="1" applyProtection="1">
      <alignment horizontal="center" vertical="center" wrapText="1"/>
      <protection locked="0"/>
    </xf>
    <xf numFmtId="176" fontId="10" fillId="0" borderId="2" xfId="46" applyNumberFormat="1" applyFont="1" applyFill="1" applyBorder="1" applyAlignment="1" applyProtection="1">
      <alignment horizontal="center" vertical="center" wrapText="1"/>
      <protection locked="0"/>
    </xf>
    <xf numFmtId="176" fontId="10" fillId="0" borderId="27" xfId="41" applyNumberFormat="1" applyFont="1" applyFill="1" applyBorder="1" applyAlignment="1" applyProtection="1">
      <alignment horizontal="center" vertical="center" shrinkToFit="1"/>
    </xf>
    <xf numFmtId="176" fontId="9" fillId="0" borderId="22" xfId="41" applyNumberFormat="1" applyFont="1" applyFill="1" applyBorder="1" applyAlignment="1" applyProtection="1">
      <alignment horizontal="center" vertical="center" shrinkToFit="1"/>
    </xf>
    <xf numFmtId="176" fontId="10" fillId="0" borderId="32" xfId="46" applyNumberFormat="1" applyFont="1" applyFill="1" applyBorder="1" applyAlignment="1" applyProtection="1">
      <alignment horizontal="center" vertical="center" wrapText="1"/>
      <protection locked="0"/>
    </xf>
    <xf numFmtId="176" fontId="10" fillId="0" borderId="33" xfId="46" applyNumberFormat="1" applyFont="1" applyFill="1" applyBorder="1" applyAlignment="1" applyProtection="1">
      <alignment horizontal="center" vertical="center" wrapText="1"/>
      <protection locked="0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百分比 2 2 3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7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2"/>
  <sheetViews>
    <sheetView workbookViewId="0">
      <selection activeCell="B11" sqref="B11"/>
    </sheetView>
  </sheetViews>
  <sheetFormatPr defaultColWidth="9" defaultRowHeight="13.5"/>
  <cols>
    <col min="1" max="1" width="6.875" style="80" customWidth="1"/>
    <col min="2" max="2" width="6.375" style="80" customWidth="1"/>
    <col min="3" max="3" width="6.25" style="80" customWidth="1"/>
    <col min="4" max="4" width="6.125" style="80" customWidth="1"/>
    <col min="5" max="5" width="6.5" style="80" customWidth="1"/>
    <col min="6" max="6" width="6.25" style="80" customWidth="1"/>
    <col min="7" max="7" width="6.625" style="80" customWidth="1"/>
    <col min="8" max="8" width="7.625" style="80" customWidth="1"/>
    <col min="9" max="9" width="7.5" style="80" customWidth="1"/>
    <col min="10" max="10" width="5" style="80" customWidth="1"/>
    <col min="11" max="20" width="6.125" style="80" customWidth="1"/>
    <col min="21" max="21" width="5.625" style="80" customWidth="1"/>
    <col min="22" max="22" width="5.125" style="80" customWidth="1"/>
    <col min="23" max="27" width="5.625" style="80" customWidth="1"/>
    <col min="28" max="28" width="11.25" style="80" customWidth="1"/>
    <col min="29" max="29" width="12.25" style="80" customWidth="1"/>
    <col min="30" max="16384" width="9" style="80"/>
  </cols>
  <sheetData>
    <row r="1" s="80" customFormat="1" ht="15" spans="1:29">
      <c r="A1" s="81" t="s">
        <v>0</v>
      </c>
      <c r="B1" s="82"/>
      <c r="C1" s="83"/>
      <c r="D1" s="83"/>
      <c r="E1" s="83"/>
      <c r="F1" s="83"/>
      <c r="G1" s="83"/>
      <c r="H1" s="83"/>
      <c r="I1" s="83"/>
      <c r="J1" s="105"/>
      <c r="K1" s="106"/>
      <c r="L1" s="83"/>
      <c r="M1" s="106"/>
      <c r="N1" s="83"/>
      <c r="O1" s="83" t="s">
        <v>1</v>
      </c>
      <c r="P1" s="82"/>
      <c r="Q1" s="106"/>
      <c r="R1" s="82"/>
      <c r="S1" s="83"/>
      <c r="T1" s="83"/>
      <c r="U1" s="83" t="s">
        <v>2</v>
      </c>
      <c r="V1" s="83"/>
      <c r="W1" s="83"/>
      <c r="X1" s="130"/>
      <c r="Y1" s="82"/>
      <c r="Z1" s="82"/>
      <c r="AA1" s="82"/>
      <c r="AB1" s="82"/>
      <c r="AC1" s="82"/>
    </row>
    <row r="2" s="80" customFormat="1" spans="1:29">
      <c r="A2" s="84" t="s">
        <v>3</v>
      </c>
      <c r="B2" s="85" t="s">
        <v>4</v>
      </c>
      <c r="C2" s="86" t="s">
        <v>5</v>
      </c>
      <c r="D2" s="86"/>
      <c r="E2" s="86"/>
      <c r="F2" s="86"/>
      <c r="G2" s="86"/>
      <c r="H2" s="86"/>
      <c r="I2" s="86"/>
      <c r="J2" s="107"/>
      <c r="K2" s="108" t="s">
        <v>6</v>
      </c>
      <c r="L2" s="109"/>
      <c r="M2" s="109"/>
      <c r="N2" s="109"/>
      <c r="O2" s="109"/>
      <c r="P2" s="109"/>
      <c r="Q2" s="109"/>
      <c r="R2" s="109"/>
      <c r="S2" s="109"/>
      <c r="T2" s="131"/>
      <c r="U2" s="132" t="s">
        <v>7</v>
      </c>
      <c r="V2" s="133"/>
      <c r="W2" s="133"/>
      <c r="X2" s="133"/>
      <c r="Y2" s="133"/>
      <c r="Z2" s="133"/>
      <c r="AA2" s="161" t="s">
        <v>8</v>
      </c>
      <c r="AB2" s="82"/>
      <c r="AC2" s="82"/>
    </row>
    <row r="3" s="80" customFormat="1" ht="24" spans="1:29">
      <c r="A3" s="87"/>
      <c r="B3" s="88"/>
      <c r="C3" s="89" t="s">
        <v>9</v>
      </c>
      <c r="D3" s="89" t="s">
        <v>10</v>
      </c>
      <c r="E3" s="89" t="s">
        <v>11</v>
      </c>
      <c r="F3" s="89" t="s">
        <v>12</v>
      </c>
      <c r="G3" s="89" t="s">
        <v>13</v>
      </c>
      <c r="H3" s="89" t="s">
        <v>14</v>
      </c>
      <c r="I3" s="89" t="s">
        <v>15</v>
      </c>
      <c r="J3" s="110" t="s">
        <v>16</v>
      </c>
      <c r="K3" s="111" t="s">
        <v>17</v>
      </c>
      <c r="L3" s="112" t="s">
        <v>15</v>
      </c>
      <c r="M3" s="113" t="s">
        <v>16</v>
      </c>
      <c r="N3" s="114" t="s">
        <v>13</v>
      </c>
      <c r="O3" s="113" t="s">
        <v>18</v>
      </c>
      <c r="P3" s="113" t="s">
        <v>19</v>
      </c>
      <c r="Q3" s="134" t="s">
        <v>11</v>
      </c>
      <c r="R3" s="114" t="s">
        <v>9</v>
      </c>
      <c r="S3" s="134" t="s">
        <v>10</v>
      </c>
      <c r="T3" s="135" t="s">
        <v>12</v>
      </c>
      <c r="U3" s="136" t="s">
        <v>9</v>
      </c>
      <c r="V3" s="89" t="s">
        <v>10</v>
      </c>
      <c r="W3" s="89" t="s">
        <v>11</v>
      </c>
      <c r="X3" s="137" t="s">
        <v>12</v>
      </c>
      <c r="Y3" s="137" t="s">
        <v>13</v>
      </c>
      <c r="Z3" s="162" t="s">
        <v>20</v>
      </c>
      <c r="AA3" s="163"/>
      <c r="AB3" s="82"/>
      <c r="AC3" s="82"/>
    </row>
    <row r="4" s="80" customFormat="1" spans="1:29">
      <c r="A4" s="90" t="s">
        <v>21</v>
      </c>
      <c r="B4" s="91" t="s">
        <v>22</v>
      </c>
      <c r="C4" s="92">
        <f t="shared" ref="C4:I4" si="0">IFERROR(C22+C40+C58+C77,0)</f>
        <v>8.2563</v>
      </c>
      <c r="D4" s="92">
        <f t="shared" si="0"/>
        <v>0</v>
      </c>
      <c r="E4" s="92">
        <f t="shared" si="0"/>
        <v>8.2563</v>
      </c>
      <c r="F4" s="92">
        <f t="shared" si="0"/>
        <v>7.0662</v>
      </c>
      <c r="G4" s="92">
        <f t="shared" si="0"/>
        <v>15.3225</v>
      </c>
      <c r="H4" s="92">
        <f t="shared" si="0"/>
        <v>15.3139</v>
      </c>
      <c r="I4" s="92">
        <f t="shared" si="0"/>
        <v>8.2483</v>
      </c>
      <c r="J4" s="115">
        <f t="shared" ref="J4:J18" si="1">IFERROR(I4/H4,0)</f>
        <v>0.538615244973521</v>
      </c>
      <c r="K4" s="116">
        <f t="shared" ref="K4:K18" si="2">IFERROR((L4-I4)/I4,0)</f>
        <v>-0.271334093085848</v>
      </c>
      <c r="L4" s="92">
        <f t="shared" ref="L4:AA4" si="3">IFERROR(L22+L40+L58+L77,0)</f>
        <v>6.010255</v>
      </c>
      <c r="M4" s="117">
        <f t="shared" ref="M4:M18" si="4">IFERROR(L4/N4,0)</f>
        <v>0.562763228120114</v>
      </c>
      <c r="N4" s="92">
        <f t="shared" si="3"/>
        <v>10.6799</v>
      </c>
      <c r="O4" s="118">
        <f t="shared" ref="O4:O18" si="5">IFERROR((N4-G4)/G4,0)</f>
        <v>-0.302992331538587</v>
      </c>
      <c r="P4" s="117">
        <f t="shared" ref="P4:P18" si="6">IFERROR(Q4/N4,0)</f>
        <v>0.654753321660315</v>
      </c>
      <c r="Q4" s="92">
        <f t="shared" si="3"/>
        <v>6.9927</v>
      </c>
      <c r="R4" s="92">
        <f t="shared" si="3"/>
        <v>6.9927</v>
      </c>
      <c r="S4" s="92">
        <f t="shared" si="3"/>
        <v>0</v>
      </c>
      <c r="T4" s="138">
        <f t="shared" si="3"/>
        <v>3.6872</v>
      </c>
      <c r="U4" s="139">
        <f t="shared" si="3"/>
        <v>6.9915</v>
      </c>
      <c r="V4" s="92">
        <f t="shared" si="3"/>
        <v>0</v>
      </c>
      <c r="W4" s="92">
        <f t="shared" si="3"/>
        <v>6.9915</v>
      </c>
      <c r="X4" s="92">
        <f t="shared" si="3"/>
        <v>3.6884</v>
      </c>
      <c r="Y4" s="92">
        <f t="shared" si="3"/>
        <v>10.6799</v>
      </c>
      <c r="Z4" s="92">
        <f t="shared" si="3"/>
        <v>0</v>
      </c>
      <c r="AA4" s="138">
        <f t="shared" si="3"/>
        <v>0</v>
      </c>
      <c r="AB4" s="82"/>
      <c r="AC4" s="82"/>
    </row>
    <row r="5" s="80" customFormat="1" spans="1:29">
      <c r="A5" s="90"/>
      <c r="B5" s="91" t="s">
        <v>23</v>
      </c>
      <c r="C5" s="92">
        <f t="shared" ref="C5:I5" si="7">IFERROR(C23+C41+C59+C78,0)</f>
        <v>0.8203</v>
      </c>
      <c r="D5" s="92">
        <f t="shared" si="7"/>
        <v>0</v>
      </c>
      <c r="E5" s="92">
        <f t="shared" si="7"/>
        <v>0.8203</v>
      </c>
      <c r="F5" s="92">
        <f t="shared" si="7"/>
        <v>0.5846</v>
      </c>
      <c r="G5" s="92">
        <f t="shared" si="7"/>
        <v>1.4049</v>
      </c>
      <c r="H5" s="92">
        <f t="shared" si="7"/>
        <v>1.3938</v>
      </c>
      <c r="I5" s="92">
        <f t="shared" si="7"/>
        <v>0.5707</v>
      </c>
      <c r="J5" s="115">
        <f t="shared" si="1"/>
        <v>0.409456163007605</v>
      </c>
      <c r="K5" s="116">
        <f t="shared" si="2"/>
        <v>3.6041352724724</v>
      </c>
      <c r="L5" s="92">
        <f t="shared" ref="L5:AA5" si="8">IFERROR(L23+L41+L59+L78,0)</f>
        <v>2.62758</v>
      </c>
      <c r="M5" s="117">
        <f t="shared" si="4"/>
        <v>0.507509560783405</v>
      </c>
      <c r="N5" s="92">
        <f t="shared" si="8"/>
        <v>5.1774</v>
      </c>
      <c r="O5" s="118">
        <f t="shared" si="5"/>
        <v>2.685244501388</v>
      </c>
      <c r="P5" s="117">
        <f t="shared" si="6"/>
        <v>0.240893112373006</v>
      </c>
      <c r="Q5" s="92">
        <f t="shared" si="8"/>
        <v>1.2472</v>
      </c>
      <c r="R5" s="92">
        <f t="shared" si="8"/>
        <v>1.2472</v>
      </c>
      <c r="S5" s="92">
        <f t="shared" si="8"/>
        <v>0</v>
      </c>
      <c r="T5" s="138">
        <f t="shared" si="8"/>
        <v>3.9302</v>
      </c>
      <c r="U5" s="139">
        <f t="shared" si="8"/>
        <v>1.2472</v>
      </c>
      <c r="V5" s="92">
        <f t="shared" si="8"/>
        <v>0</v>
      </c>
      <c r="W5" s="92">
        <f t="shared" si="8"/>
        <v>1.2472</v>
      </c>
      <c r="X5" s="92">
        <f t="shared" si="8"/>
        <v>3.9302</v>
      </c>
      <c r="Y5" s="92">
        <f t="shared" si="8"/>
        <v>5.1774</v>
      </c>
      <c r="Z5" s="92">
        <f t="shared" si="8"/>
        <v>0</v>
      </c>
      <c r="AA5" s="138">
        <f t="shared" si="8"/>
        <v>0</v>
      </c>
      <c r="AB5" s="82"/>
      <c r="AC5" s="82"/>
    </row>
    <row r="6" s="80" customFormat="1" spans="1:29">
      <c r="A6" s="90"/>
      <c r="B6" s="93" t="s">
        <v>24</v>
      </c>
      <c r="C6" s="94">
        <f t="shared" ref="C6:I6" si="9">SUM(C4:C5)</f>
        <v>9.0766</v>
      </c>
      <c r="D6" s="94">
        <f t="shared" si="9"/>
        <v>0</v>
      </c>
      <c r="E6" s="94">
        <f t="shared" si="9"/>
        <v>9.0766</v>
      </c>
      <c r="F6" s="94">
        <f t="shared" si="9"/>
        <v>7.6508</v>
      </c>
      <c r="G6" s="94">
        <f t="shared" si="9"/>
        <v>16.7274</v>
      </c>
      <c r="H6" s="94">
        <f t="shared" si="9"/>
        <v>16.7077</v>
      </c>
      <c r="I6" s="94">
        <f t="shared" si="9"/>
        <v>8.819</v>
      </c>
      <c r="J6" s="119">
        <f t="shared" si="1"/>
        <v>0.52784045679537</v>
      </c>
      <c r="K6" s="120">
        <f t="shared" si="2"/>
        <v>-0.0205425785236417</v>
      </c>
      <c r="L6" s="94">
        <f t="shared" ref="L6:AA6" si="10">SUM(L4:L5)</f>
        <v>8.637835</v>
      </c>
      <c r="M6" s="121">
        <f t="shared" si="4"/>
        <v>0.54472293517812</v>
      </c>
      <c r="N6" s="94">
        <f t="shared" si="10"/>
        <v>15.8573</v>
      </c>
      <c r="O6" s="122">
        <f t="shared" si="5"/>
        <v>-0.0520164520487339</v>
      </c>
      <c r="P6" s="121">
        <f t="shared" si="6"/>
        <v>0.519628183864844</v>
      </c>
      <c r="Q6" s="94">
        <f t="shared" si="10"/>
        <v>8.2399</v>
      </c>
      <c r="R6" s="94">
        <f t="shared" si="10"/>
        <v>8.2399</v>
      </c>
      <c r="S6" s="94">
        <f t="shared" si="10"/>
        <v>0</v>
      </c>
      <c r="T6" s="140">
        <f t="shared" si="10"/>
        <v>7.61740000000001</v>
      </c>
      <c r="U6" s="141">
        <f t="shared" si="10"/>
        <v>8.2387</v>
      </c>
      <c r="V6" s="94">
        <f t="shared" si="10"/>
        <v>0</v>
      </c>
      <c r="W6" s="94">
        <f t="shared" si="10"/>
        <v>8.2387</v>
      </c>
      <c r="X6" s="94">
        <f t="shared" si="10"/>
        <v>7.6186</v>
      </c>
      <c r="Y6" s="94">
        <f t="shared" si="10"/>
        <v>15.8573</v>
      </c>
      <c r="Z6" s="94">
        <f t="shared" si="10"/>
        <v>0</v>
      </c>
      <c r="AA6" s="140">
        <f t="shared" si="10"/>
        <v>0</v>
      </c>
      <c r="AB6" s="82"/>
      <c r="AC6" s="82"/>
    </row>
    <row r="7" s="80" customFormat="1" spans="1:29">
      <c r="A7" s="90" t="s">
        <v>25</v>
      </c>
      <c r="B7" s="91" t="s">
        <v>26</v>
      </c>
      <c r="C7" s="92">
        <f t="shared" ref="C7:I7" si="11">IFERROR(C25+C43+C61+C80,0)</f>
        <v>5.9843</v>
      </c>
      <c r="D7" s="92">
        <f t="shared" si="11"/>
        <v>0</v>
      </c>
      <c r="E7" s="92">
        <f t="shared" si="11"/>
        <v>5.9843</v>
      </c>
      <c r="F7" s="92">
        <f t="shared" si="11"/>
        <v>6.5429</v>
      </c>
      <c r="G7" s="92">
        <f t="shared" si="11"/>
        <v>12.5272</v>
      </c>
      <c r="H7" s="92">
        <f t="shared" si="11"/>
        <v>12.5456</v>
      </c>
      <c r="I7" s="92">
        <f t="shared" si="11"/>
        <v>6.9606</v>
      </c>
      <c r="J7" s="115">
        <f t="shared" si="1"/>
        <v>0.554824002040556</v>
      </c>
      <c r="K7" s="116">
        <f t="shared" si="2"/>
        <v>0.034748297560555</v>
      </c>
      <c r="L7" s="92">
        <f t="shared" ref="L7:AA7" si="12">IFERROR(L25+L43+L61+L80,0)</f>
        <v>7.202469</v>
      </c>
      <c r="M7" s="117">
        <f t="shared" si="4"/>
        <v>0.653587509868511</v>
      </c>
      <c r="N7" s="92">
        <f t="shared" si="12"/>
        <v>11.0199</v>
      </c>
      <c r="O7" s="118">
        <f t="shared" si="5"/>
        <v>-0.12032217893863</v>
      </c>
      <c r="P7" s="117">
        <f t="shared" si="6"/>
        <v>0.308405702411092</v>
      </c>
      <c r="Q7" s="92">
        <f t="shared" si="12"/>
        <v>3.3986</v>
      </c>
      <c r="R7" s="92">
        <f t="shared" si="12"/>
        <v>3.3986</v>
      </c>
      <c r="S7" s="92">
        <f t="shared" si="12"/>
        <v>0</v>
      </c>
      <c r="T7" s="138">
        <f t="shared" si="12"/>
        <v>7.6213</v>
      </c>
      <c r="U7" s="139">
        <f t="shared" si="12"/>
        <v>3.3986</v>
      </c>
      <c r="V7" s="92">
        <f t="shared" si="12"/>
        <v>0</v>
      </c>
      <c r="W7" s="92">
        <f t="shared" si="12"/>
        <v>3.3986</v>
      </c>
      <c r="X7" s="92">
        <f t="shared" si="12"/>
        <v>7.6213</v>
      </c>
      <c r="Y7" s="92">
        <f t="shared" si="12"/>
        <v>11.0199</v>
      </c>
      <c r="Z7" s="92">
        <f t="shared" si="12"/>
        <v>0</v>
      </c>
      <c r="AA7" s="138">
        <f t="shared" si="12"/>
        <v>0</v>
      </c>
      <c r="AB7" s="82"/>
      <c r="AC7" s="82"/>
    </row>
    <row r="8" s="80" customFormat="1" spans="1:29">
      <c r="A8" s="90"/>
      <c r="B8" s="91" t="s">
        <v>27</v>
      </c>
      <c r="C8" s="92">
        <f t="shared" ref="C8:I8" si="13">IFERROR(C26+C44+C62+C81,0)</f>
        <v>0.4952</v>
      </c>
      <c r="D8" s="92">
        <f t="shared" si="13"/>
        <v>9.0758</v>
      </c>
      <c r="E8" s="92">
        <f t="shared" si="13"/>
        <v>9.571</v>
      </c>
      <c r="F8" s="92">
        <f t="shared" si="13"/>
        <v>4.0674</v>
      </c>
      <c r="G8" s="92">
        <f t="shared" si="13"/>
        <v>13.6384</v>
      </c>
      <c r="H8" s="92">
        <f t="shared" si="13"/>
        <v>13.6107</v>
      </c>
      <c r="I8" s="92">
        <f t="shared" si="13"/>
        <v>8.146</v>
      </c>
      <c r="J8" s="115">
        <f t="shared" si="1"/>
        <v>0.598499709787153</v>
      </c>
      <c r="K8" s="116">
        <f t="shared" si="2"/>
        <v>-0.20024416891726</v>
      </c>
      <c r="L8" s="92">
        <f t="shared" ref="L8:AA8" si="14">IFERROR(L26+L44+L62+L81,0)</f>
        <v>6.514811</v>
      </c>
      <c r="M8" s="117">
        <f t="shared" si="4"/>
        <v>0.655987735744565</v>
      </c>
      <c r="N8" s="92">
        <f t="shared" si="14"/>
        <v>9.93129999999999</v>
      </c>
      <c r="O8" s="118">
        <f t="shared" si="5"/>
        <v>-0.27181340919756</v>
      </c>
      <c r="P8" s="117">
        <f t="shared" si="6"/>
        <v>0.72789060848026</v>
      </c>
      <c r="Q8" s="92">
        <f t="shared" si="14"/>
        <v>7.2289</v>
      </c>
      <c r="R8" s="92">
        <f t="shared" si="14"/>
        <v>0.005</v>
      </c>
      <c r="S8" s="92">
        <f t="shared" si="14"/>
        <v>7.2239</v>
      </c>
      <c r="T8" s="138">
        <f t="shared" si="14"/>
        <v>2.7024</v>
      </c>
      <c r="U8" s="139">
        <f t="shared" si="14"/>
        <v>7.2265</v>
      </c>
      <c r="V8" s="92">
        <f t="shared" si="14"/>
        <v>0</v>
      </c>
      <c r="W8" s="92">
        <f t="shared" si="14"/>
        <v>7.2265</v>
      </c>
      <c r="X8" s="92">
        <f t="shared" si="14"/>
        <v>2.7048</v>
      </c>
      <c r="Y8" s="92">
        <f t="shared" si="14"/>
        <v>9.9313</v>
      </c>
      <c r="Z8" s="92">
        <f t="shared" si="14"/>
        <v>-2.22044604925031e-16</v>
      </c>
      <c r="AA8" s="138">
        <f t="shared" si="14"/>
        <v>0</v>
      </c>
      <c r="AB8" s="82"/>
      <c r="AC8" s="82"/>
    </row>
    <row r="9" s="80" customFormat="1" spans="1:29">
      <c r="A9" s="90"/>
      <c r="B9" s="93" t="s">
        <v>24</v>
      </c>
      <c r="C9" s="94">
        <f t="shared" ref="C9:I9" si="15">SUM(C7:C8)</f>
        <v>6.4795</v>
      </c>
      <c r="D9" s="94">
        <f t="shared" si="15"/>
        <v>9.0758</v>
      </c>
      <c r="E9" s="94">
        <f t="shared" si="15"/>
        <v>15.5553</v>
      </c>
      <c r="F9" s="94">
        <f t="shared" si="15"/>
        <v>10.6103</v>
      </c>
      <c r="G9" s="94">
        <f t="shared" si="15"/>
        <v>26.1656</v>
      </c>
      <c r="H9" s="94">
        <f t="shared" si="15"/>
        <v>26.1563</v>
      </c>
      <c r="I9" s="94">
        <f t="shared" si="15"/>
        <v>15.1066</v>
      </c>
      <c r="J9" s="119">
        <f t="shared" si="1"/>
        <v>0.577551106234444</v>
      </c>
      <c r="K9" s="120">
        <f t="shared" si="2"/>
        <v>-0.091967749195716</v>
      </c>
      <c r="L9" s="94">
        <f t="shared" ref="L9:AA9" si="16">SUM(L7:L8)</f>
        <v>13.71728</v>
      </c>
      <c r="M9" s="121">
        <f t="shared" si="4"/>
        <v>0.654725266333193</v>
      </c>
      <c r="N9" s="94">
        <f t="shared" si="16"/>
        <v>20.9512</v>
      </c>
      <c r="O9" s="122">
        <f t="shared" si="5"/>
        <v>-0.199284556822699</v>
      </c>
      <c r="P9" s="121">
        <f t="shared" si="6"/>
        <v>0.507250181373859</v>
      </c>
      <c r="Q9" s="94">
        <f t="shared" si="16"/>
        <v>10.6275</v>
      </c>
      <c r="R9" s="94">
        <f t="shared" si="16"/>
        <v>3.4036</v>
      </c>
      <c r="S9" s="94">
        <f t="shared" si="16"/>
        <v>7.2239</v>
      </c>
      <c r="T9" s="140">
        <f t="shared" si="16"/>
        <v>10.3237</v>
      </c>
      <c r="U9" s="141">
        <f t="shared" si="16"/>
        <v>10.6251</v>
      </c>
      <c r="V9" s="94">
        <f t="shared" si="16"/>
        <v>0</v>
      </c>
      <c r="W9" s="94">
        <f t="shared" si="16"/>
        <v>10.6251</v>
      </c>
      <c r="X9" s="94">
        <f t="shared" si="16"/>
        <v>10.3261</v>
      </c>
      <c r="Y9" s="94">
        <f t="shared" si="16"/>
        <v>20.9512</v>
      </c>
      <c r="Z9" s="94">
        <f t="shared" si="16"/>
        <v>-2.22044604925031e-16</v>
      </c>
      <c r="AA9" s="140">
        <f t="shared" si="16"/>
        <v>0</v>
      </c>
      <c r="AB9" s="82"/>
      <c r="AC9" s="82"/>
    </row>
    <row r="10" s="80" customFormat="1" spans="1:29">
      <c r="A10" s="95" t="s">
        <v>28</v>
      </c>
      <c r="B10" s="91" t="s">
        <v>29</v>
      </c>
      <c r="C10" s="92">
        <f t="shared" ref="C10:I10" si="17">IFERROR(C28+C46+C65+C84,0)</f>
        <v>0</v>
      </c>
      <c r="D10" s="92">
        <f t="shared" si="17"/>
        <v>0</v>
      </c>
      <c r="E10" s="92">
        <f t="shared" si="17"/>
        <v>0</v>
      </c>
      <c r="F10" s="92">
        <f t="shared" si="17"/>
        <v>3.7037</v>
      </c>
      <c r="G10" s="92">
        <f t="shared" si="17"/>
        <v>3.7037</v>
      </c>
      <c r="H10" s="92">
        <f t="shared" si="17"/>
        <v>3.7037</v>
      </c>
      <c r="I10" s="92">
        <f t="shared" si="17"/>
        <v>1.9288</v>
      </c>
      <c r="J10" s="115">
        <f t="shared" si="1"/>
        <v>0.520776520776521</v>
      </c>
      <c r="K10" s="116">
        <f t="shared" si="2"/>
        <v>0.122928763998341</v>
      </c>
      <c r="L10" s="92">
        <f t="shared" ref="L10:AA10" si="18">IFERROR(L28+L46+L65+L84,0)</f>
        <v>2.165905</v>
      </c>
      <c r="M10" s="117">
        <f t="shared" si="4"/>
        <v>0.555628039468525</v>
      </c>
      <c r="N10" s="92">
        <f t="shared" si="18"/>
        <v>3.89812040816326</v>
      </c>
      <c r="O10" s="118">
        <f t="shared" si="5"/>
        <v>0.0524935626976442</v>
      </c>
      <c r="P10" s="117">
        <f t="shared" si="6"/>
        <v>0.106907024300547</v>
      </c>
      <c r="Q10" s="92">
        <f t="shared" si="18"/>
        <v>0.416736453201969</v>
      </c>
      <c r="R10" s="92">
        <f t="shared" si="18"/>
        <v>0.41673645320197</v>
      </c>
      <c r="S10" s="92">
        <f t="shared" si="18"/>
        <v>0</v>
      </c>
      <c r="T10" s="138">
        <f t="shared" si="18"/>
        <v>3.4813839549613</v>
      </c>
      <c r="U10" s="139">
        <f t="shared" si="18"/>
        <v>0.4159</v>
      </c>
      <c r="V10" s="92">
        <f t="shared" si="18"/>
        <v>0</v>
      </c>
      <c r="W10" s="92">
        <f t="shared" si="18"/>
        <v>0.4159</v>
      </c>
      <c r="X10" s="92">
        <f t="shared" si="18"/>
        <v>3.4776</v>
      </c>
      <c r="Y10" s="92">
        <f t="shared" si="18"/>
        <v>3.8935</v>
      </c>
      <c r="Z10" s="92">
        <f t="shared" si="18"/>
        <v>0.00462040816326531</v>
      </c>
      <c r="AA10" s="138">
        <f t="shared" si="18"/>
        <v>0</v>
      </c>
      <c r="AB10" s="82"/>
      <c r="AC10" s="82"/>
    </row>
    <row r="11" s="80" customFormat="1" spans="1:29">
      <c r="A11" s="96"/>
      <c r="B11" s="91" t="s">
        <v>30</v>
      </c>
      <c r="C11" s="92">
        <f t="shared" ref="C11:I11" si="19">IFERROR(C29+C47+C66+C85,0)</f>
        <v>7.5213</v>
      </c>
      <c r="D11" s="92">
        <f t="shared" si="19"/>
        <v>0</v>
      </c>
      <c r="E11" s="92">
        <f t="shared" si="19"/>
        <v>7.5213</v>
      </c>
      <c r="F11" s="92">
        <f t="shared" si="19"/>
        <v>1.3137</v>
      </c>
      <c r="G11" s="92">
        <f t="shared" si="19"/>
        <v>8.8062</v>
      </c>
      <c r="H11" s="92">
        <f t="shared" si="19"/>
        <v>8.8062</v>
      </c>
      <c r="I11" s="92">
        <f t="shared" si="19"/>
        <v>3.7609</v>
      </c>
      <c r="J11" s="115">
        <f t="shared" si="1"/>
        <v>0.427074106879244</v>
      </c>
      <c r="K11" s="116">
        <f t="shared" si="2"/>
        <v>-0.0158334441224175</v>
      </c>
      <c r="L11" s="92">
        <f t="shared" ref="L11:AA11" si="20">IFERROR(L29+L47+L66+L85,0)</f>
        <v>3.701352</v>
      </c>
      <c r="M11" s="117">
        <f t="shared" si="4"/>
        <v>0.552787120284357</v>
      </c>
      <c r="N11" s="92">
        <f t="shared" si="20"/>
        <v>6.6958</v>
      </c>
      <c r="O11" s="118">
        <f t="shared" si="5"/>
        <v>-0.239649337966433</v>
      </c>
      <c r="P11" s="117">
        <f t="shared" si="6"/>
        <v>0.45491203440963</v>
      </c>
      <c r="Q11" s="92">
        <f t="shared" si="20"/>
        <v>3.046</v>
      </c>
      <c r="R11" s="92">
        <f t="shared" si="20"/>
        <v>3.046</v>
      </c>
      <c r="S11" s="92">
        <f t="shared" si="20"/>
        <v>0</v>
      </c>
      <c r="T11" s="138">
        <f t="shared" si="20"/>
        <v>3.6498</v>
      </c>
      <c r="U11" s="139">
        <f t="shared" si="20"/>
        <v>3.046</v>
      </c>
      <c r="V11" s="92">
        <f t="shared" si="20"/>
        <v>0</v>
      </c>
      <c r="W11" s="92">
        <f t="shared" si="20"/>
        <v>3.046</v>
      </c>
      <c r="X11" s="92">
        <f t="shared" si="20"/>
        <v>3.6498</v>
      </c>
      <c r="Y11" s="92">
        <f t="shared" si="20"/>
        <v>6.6958</v>
      </c>
      <c r="Z11" s="92">
        <f t="shared" si="20"/>
        <v>8.32667268468867e-17</v>
      </c>
      <c r="AA11" s="138">
        <f t="shared" si="20"/>
        <v>0</v>
      </c>
      <c r="AB11" s="82"/>
      <c r="AC11" s="82"/>
    </row>
    <row r="12" s="80" customFormat="1" spans="1:29">
      <c r="A12" s="96"/>
      <c r="B12" s="91" t="s">
        <v>31</v>
      </c>
      <c r="C12" s="92">
        <f t="shared" ref="C12:I12" si="21">IFERROR(C30+C48+C67+C86,0)</f>
        <v>4.5792</v>
      </c>
      <c r="D12" s="92">
        <f t="shared" si="21"/>
        <v>0</v>
      </c>
      <c r="E12" s="92">
        <f t="shared" si="21"/>
        <v>4.5792</v>
      </c>
      <c r="F12" s="92">
        <f t="shared" si="21"/>
        <v>0.6051</v>
      </c>
      <c r="G12" s="92">
        <f t="shared" si="21"/>
        <v>5.1843</v>
      </c>
      <c r="H12" s="92">
        <f t="shared" si="21"/>
        <v>5.1843</v>
      </c>
      <c r="I12" s="92">
        <f t="shared" si="21"/>
        <v>1.813</v>
      </c>
      <c r="J12" s="115">
        <f t="shared" si="1"/>
        <v>0.349709700441718</v>
      </c>
      <c r="K12" s="116">
        <f t="shared" si="2"/>
        <v>-0.0143519029233315</v>
      </c>
      <c r="L12" s="92">
        <f t="shared" ref="L12:AA12" si="22">IFERROR(L30+L48+L67+L86,0)</f>
        <v>1.78698</v>
      </c>
      <c r="M12" s="117">
        <f t="shared" si="4"/>
        <v>0.507982261640798</v>
      </c>
      <c r="N12" s="92">
        <f t="shared" si="22"/>
        <v>3.5178</v>
      </c>
      <c r="O12" s="118">
        <f t="shared" si="5"/>
        <v>-0.321451304901337</v>
      </c>
      <c r="P12" s="117">
        <f t="shared" si="6"/>
        <v>0.384331116038433</v>
      </c>
      <c r="Q12" s="92">
        <f t="shared" si="22"/>
        <v>1.352</v>
      </c>
      <c r="R12" s="92">
        <f t="shared" si="22"/>
        <v>1.352</v>
      </c>
      <c r="S12" s="92">
        <f t="shared" si="22"/>
        <v>0</v>
      </c>
      <c r="T12" s="138">
        <f t="shared" si="22"/>
        <v>2.1658</v>
      </c>
      <c r="U12" s="139">
        <f t="shared" si="22"/>
        <v>1.352</v>
      </c>
      <c r="V12" s="92">
        <f t="shared" si="22"/>
        <v>0</v>
      </c>
      <c r="W12" s="92">
        <f t="shared" si="22"/>
        <v>1.352</v>
      </c>
      <c r="X12" s="92">
        <f t="shared" si="22"/>
        <v>2.1658</v>
      </c>
      <c r="Y12" s="92">
        <f t="shared" si="22"/>
        <v>3.5178</v>
      </c>
      <c r="Z12" s="92">
        <f t="shared" si="22"/>
        <v>-4.85722573273506e-17</v>
      </c>
      <c r="AA12" s="138">
        <f t="shared" si="22"/>
        <v>0</v>
      </c>
      <c r="AB12" s="82"/>
      <c r="AC12" s="82"/>
    </row>
    <row r="13" s="80" customFormat="1" spans="1:29">
      <c r="A13" s="97"/>
      <c r="B13" s="93" t="s">
        <v>24</v>
      </c>
      <c r="C13" s="94">
        <f t="shared" ref="C13:I13" si="23">SUM(C10:C12)</f>
        <v>12.1005</v>
      </c>
      <c r="D13" s="94">
        <f t="shared" si="23"/>
        <v>0</v>
      </c>
      <c r="E13" s="94">
        <f t="shared" si="23"/>
        <v>12.1005</v>
      </c>
      <c r="F13" s="94">
        <f t="shared" si="23"/>
        <v>5.6225</v>
      </c>
      <c r="G13" s="94">
        <f t="shared" si="23"/>
        <v>17.6942</v>
      </c>
      <c r="H13" s="94">
        <f t="shared" si="23"/>
        <v>17.6942</v>
      </c>
      <c r="I13" s="94">
        <f t="shared" si="23"/>
        <v>7.5027</v>
      </c>
      <c r="J13" s="119">
        <f t="shared" si="1"/>
        <v>0.424020300437431</v>
      </c>
      <c r="K13" s="120">
        <f t="shared" si="2"/>
        <v>0.0201976621749504</v>
      </c>
      <c r="L13" s="123">
        <f t="shared" ref="L13:AA13" si="24">SUM(L10:L12)</f>
        <v>7.654237</v>
      </c>
      <c r="M13" s="121">
        <f t="shared" si="4"/>
        <v>0.542402823937202</v>
      </c>
      <c r="N13" s="123">
        <f t="shared" si="24"/>
        <v>14.1117204081633</v>
      </c>
      <c r="O13" s="122">
        <f t="shared" si="5"/>
        <v>-0.20246632183635</v>
      </c>
      <c r="P13" s="121">
        <f t="shared" si="6"/>
        <v>0.341187063939899</v>
      </c>
      <c r="Q13" s="142">
        <f t="shared" si="24"/>
        <v>4.81473645320197</v>
      </c>
      <c r="R13" s="142">
        <f t="shared" si="24"/>
        <v>4.81473645320197</v>
      </c>
      <c r="S13" s="142">
        <f t="shared" si="24"/>
        <v>0</v>
      </c>
      <c r="T13" s="142">
        <f t="shared" si="24"/>
        <v>9.29698395496129</v>
      </c>
      <c r="U13" s="142">
        <f t="shared" si="24"/>
        <v>4.8139</v>
      </c>
      <c r="V13" s="142">
        <f t="shared" si="24"/>
        <v>0</v>
      </c>
      <c r="W13" s="142">
        <f t="shared" si="24"/>
        <v>4.8139</v>
      </c>
      <c r="X13" s="142">
        <f t="shared" si="24"/>
        <v>9.2932</v>
      </c>
      <c r="Y13" s="142">
        <f t="shared" si="24"/>
        <v>14.1071</v>
      </c>
      <c r="Z13" s="142">
        <f t="shared" si="24"/>
        <v>0.00462040816326535</v>
      </c>
      <c r="AA13" s="142">
        <f t="shared" si="24"/>
        <v>0</v>
      </c>
      <c r="AB13" s="82"/>
      <c r="AC13" s="82"/>
    </row>
    <row r="14" s="80" customFormat="1" spans="1:29">
      <c r="A14" s="87" t="s">
        <v>32</v>
      </c>
      <c r="B14" s="91" t="s">
        <v>33</v>
      </c>
      <c r="C14" s="92">
        <f t="shared" ref="C14:I14" si="25">IFERROR(C32+C50+C69+C88,0)</f>
        <v>1.7972</v>
      </c>
      <c r="D14" s="92">
        <f t="shared" si="25"/>
        <v>7.6198</v>
      </c>
      <c r="E14" s="92">
        <f t="shared" si="25"/>
        <v>9.417</v>
      </c>
      <c r="F14" s="92">
        <f t="shared" si="25"/>
        <v>6.797</v>
      </c>
      <c r="G14" s="92">
        <f t="shared" si="25"/>
        <v>16.2044</v>
      </c>
      <c r="H14" s="92">
        <f t="shared" si="25"/>
        <v>16.2044</v>
      </c>
      <c r="I14" s="92">
        <f t="shared" si="25"/>
        <v>9.3235</v>
      </c>
      <c r="J14" s="115">
        <f t="shared" si="1"/>
        <v>0.575368418454247</v>
      </c>
      <c r="K14" s="116">
        <f t="shared" si="2"/>
        <v>-0.0375395505979514</v>
      </c>
      <c r="L14" s="92">
        <f t="shared" ref="L14:AA14" si="26">IFERROR(L32+L50+L69+L88,0)</f>
        <v>8.9735</v>
      </c>
      <c r="M14" s="117">
        <f t="shared" si="4"/>
        <v>0.603914373648711</v>
      </c>
      <c r="N14" s="92">
        <f t="shared" si="26"/>
        <v>14.8588945578231</v>
      </c>
      <c r="O14" s="118">
        <f t="shared" si="5"/>
        <v>-0.0830333392274241</v>
      </c>
      <c r="P14" s="117">
        <f t="shared" si="6"/>
        <v>0.454122281828035</v>
      </c>
      <c r="Q14" s="92">
        <f t="shared" si="26"/>
        <v>6.74775510204082</v>
      </c>
      <c r="R14" s="92">
        <f t="shared" si="26"/>
        <v>1.071</v>
      </c>
      <c r="S14" s="92">
        <f t="shared" si="26"/>
        <v>5.67675510204082</v>
      </c>
      <c r="T14" s="138">
        <f t="shared" si="26"/>
        <v>8.11113945578231</v>
      </c>
      <c r="U14" s="139">
        <f t="shared" si="26"/>
        <v>1.6097</v>
      </c>
      <c r="V14" s="92">
        <f t="shared" si="26"/>
        <v>5.1114</v>
      </c>
      <c r="W14" s="92">
        <f t="shared" si="26"/>
        <v>6.7211</v>
      </c>
      <c r="X14" s="92">
        <f t="shared" si="26"/>
        <v>3.9801</v>
      </c>
      <c r="Y14" s="92">
        <f t="shared" si="26"/>
        <v>10.7012</v>
      </c>
      <c r="Z14" s="92">
        <f t="shared" si="26"/>
        <v>4.15769455782313</v>
      </c>
      <c r="AA14" s="138">
        <f t="shared" si="26"/>
        <v>0</v>
      </c>
      <c r="AB14" s="82"/>
      <c r="AC14" s="82"/>
    </row>
    <row r="15" s="80" customFormat="1" spans="1:29">
      <c r="A15" s="87"/>
      <c r="B15" s="91" t="s">
        <v>34</v>
      </c>
      <c r="C15" s="92">
        <f t="shared" ref="C15:I15" si="27">IFERROR(C33+C51+C70+C89,0)</f>
        <v>0.1287</v>
      </c>
      <c r="D15" s="92">
        <f t="shared" si="27"/>
        <v>2.1373</v>
      </c>
      <c r="E15" s="92">
        <f t="shared" si="27"/>
        <v>2.266</v>
      </c>
      <c r="F15" s="92">
        <f t="shared" si="27"/>
        <v>1.7792</v>
      </c>
      <c r="G15" s="92">
        <f t="shared" si="27"/>
        <v>4.0452</v>
      </c>
      <c r="H15" s="92">
        <f t="shared" si="27"/>
        <v>4.0452</v>
      </c>
      <c r="I15" s="92">
        <f t="shared" si="27"/>
        <v>2.3984</v>
      </c>
      <c r="J15" s="115">
        <f t="shared" si="1"/>
        <v>0.592900227430041</v>
      </c>
      <c r="K15" s="116">
        <f t="shared" si="2"/>
        <v>-0.0350233488992662</v>
      </c>
      <c r="L15" s="92">
        <f t="shared" ref="L15:AA15" si="28">IFERROR(L33+L51+L70+L89,0)</f>
        <v>2.3144</v>
      </c>
      <c r="M15" s="117">
        <f t="shared" si="4"/>
        <v>0.60364082837717</v>
      </c>
      <c r="N15" s="92">
        <f t="shared" si="28"/>
        <v>3.83406802721088</v>
      </c>
      <c r="O15" s="118">
        <f t="shared" si="5"/>
        <v>-0.0521932099251251</v>
      </c>
      <c r="P15" s="117">
        <f t="shared" si="6"/>
        <v>0.440315609430668</v>
      </c>
      <c r="Q15" s="92">
        <f t="shared" si="28"/>
        <v>1.6882</v>
      </c>
      <c r="R15" s="92">
        <f t="shared" si="28"/>
        <v>0.0096</v>
      </c>
      <c r="S15" s="92">
        <f t="shared" si="28"/>
        <v>1.6786</v>
      </c>
      <c r="T15" s="138">
        <f t="shared" si="28"/>
        <v>2.14586802721089</v>
      </c>
      <c r="U15" s="139">
        <f t="shared" si="28"/>
        <v>0.123</v>
      </c>
      <c r="V15" s="92">
        <f t="shared" si="28"/>
        <v>1.5404</v>
      </c>
      <c r="W15" s="92">
        <f t="shared" si="28"/>
        <v>1.6634</v>
      </c>
      <c r="X15" s="92">
        <f t="shared" si="28"/>
        <v>1.9134</v>
      </c>
      <c r="Y15" s="92">
        <f t="shared" si="28"/>
        <v>3.5768</v>
      </c>
      <c r="Z15" s="92">
        <f t="shared" si="28"/>
        <v>0.257268027210885</v>
      </c>
      <c r="AA15" s="138">
        <f t="shared" si="28"/>
        <v>0</v>
      </c>
      <c r="AB15" s="82"/>
      <c r="AC15" s="82"/>
    </row>
    <row r="16" s="80" customFormat="1" spans="1:29">
      <c r="A16" s="87"/>
      <c r="B16" s="91" t="s">
        <v>35</v>
      </c>
      <c r="C16" s="92">
        <f t="shared" ref="C16:I16" si="29">IFERROR(C34+C52+C71+C90,0)</f>
        <v>0</v>
      </c>
      <c r="D16" s="92">
        <f t="shared" si="29"/>
        <v>0.4469</v>
      </c>
      <c r="E16" s="92">
        <f t="shared" si="29"/>
        <v>0.4469</v>
      </c>
      <c r="F16" s="92">
        <f t="shared" si="29"/>
        <v>0.4504</v>
      </c>
      <c r="G16" s="92">
        <f t="shared" si="29"/>
        <v>0.8973</v>
      </c>
      <c r="H16" s="92">
        <f t="shared" si="29"/>
        <v>0.8973</v>
      </c>
      <c r="I16" s="92">
        <f t="shared" si="29"/>
        <v>0.2758</v>
      </c>
      <c r="J16" s="115">
        <f t="shared" si="1"/>
        <v>0.307366544076674</v>
      </c>
      <c r="K16" s="116">
        <f t="shared" si="2"/>
        <v>-0.0369833212472808</v>
      </c>
      <c r="L16" s="92">
        <f t="shared" ref="L16:T16" si="30">IFERROR(L34+L52+L71+L90,0)</f>
        <v>0.2656</v>
      </c>
      <c r="M16" s="117">
        <f t="shared" si="4"/>
        <v>0.606016204637879</v>
      </c>
      <c r="N16" s="92">
        <f t="shared" si="30"/>
        <v>0.438272108843537</v>
      </c>
      <c r="O16" s="118">
        <f t="shared" si="5"/>
        <v>-0.511565687235554</v>
      </c>
      <c r="P16" s="117">
        <f t="shared" si="6"/>
        <v>0.607841554651849</v>
      </c>
      <c r="Q16" s="92">
        <f t="shared" si="30"/>
        <v>0.2664</v>
      </c>
      <c r="R16" s="92">
        <f t="shared" si="30"/>
        <v>0.0096</v>
      </c>
      <c r="S16" s="92">
        <f t="shared" si="30"/>
        <v>0.2568</v>
      </c>
      <c r="T16" s="138">
        <f t="shared" si="30"/>
        <v>0.171872108843537</v>
      </c>
      <c r="U16" s="139">
        <f>IFERROR(V34+U52+U71+U90,0)</f>
        <v>0.2596</v>
      </c>
      <c r="V16" s="92">
        <f>IFERROR(#REF!+V52+V71+V90,0)</f>
        <v>0</v>
      </c>
      <c r="W16" s="92">
        <f t="shared" ref="W16:AA16" si="31">IFERROR(W34+W52+W71+W90,0)</f>
        <v>0.2596</v>
      </c>
      <c r="X16" s="92">
        <f t="shared" si="31"/>
        <v>0.6516</v>
      </c>
      <c r="Y16" s="92">
        <f t="shared" si="31"/>
        <v>0.9112</v>
      </c>
      <c r="Z16" s="92">
        <f t="shared" si="31"/>
        <v>-0.472927891156463</v>
      </c>
      <c r="AA16" s="138">
        <f t="shared" si="31"/>
        <v>0</v>
      </c>
      <c r="AB16" s="82"/>
      <c r="AC16" s="82"/>
    </row>
    <row r="17" s="80" customFormat="1" spans="1:29">
      <c r="A17" s="87"/>
      <c r="B17" s="93" t="s">
        <v>24</v>
      </c>
      <c r="C17" s="94">
        <f t="shared" ref="C17:I17" si="32">SUM(C14:C16)</f>
        <v>1.9259</v>
      </c>
      <c r="D17" s="94">
        <f t="shared" si="32"/>
        <v>10.204</v>
      </c>
      <c r="E17" s="94">
        <f t="shared" si="32"/>
        <v>12.1299</v>
      </c>
      <c r="F17" s="94">
        <f t="shared" si="32"/>
        <v>9.0266</v>
      </c>
      <c r="G17" s="94">
        <f t="shared" si="32"/>
        <v>21.1469</v>
      </c>
      <c r="H17" s="94">
        <f t="shared" si="32"/>
        <v>21.1469</v>
      </c>
      <c r="I17" s="94">
        <f t="shared" si="32"/>
        <v>11.9977</v>
      </c>
      <c r="J17" s="119">
        <f t="shared" si="1"/>
        <v>0.567350297206683</v>
      </c>
      <c r="K17" s="120">
        <f t="shared" si="2"/>
        <v>-0.0370237628878869</v>
      </c>
      <c r="L17" s="94">
        <f t="shared" ref="L17:AA17" si="33">SUM(L14:L16)</f>
        <v>11.5535</v>
      </c>
      <c r="M17" s="121">
        <f t="shared" si="4"/>
        <v>0.603907703024384</v>
      </c>
      <c r="N17" s="94">
        <f t="shared" si="33"/>
        <v>19.1312346938776</v>
      </c>
      <c r="O17" s="122">
        <f t="shared" si="5"/>
        <v>-0.095317295023027</v>
      </c>
      <c r="P17" s="121">
        <f t="shared" si="6"/>
        <v>0.454876814867875</v>
      </c>
      <c r="Q17" s="123">
        <f t="shared" si="33"/>
        <v>8.70235510204082</v>
      </c>
      <c r="R17" s="123">
        <f t="shared" si="33"/>
        <v>1.0902</v>
      </c>
      <c r="S17" s="123">
        <f t="shared" si="33"/>
        <v>7.61215510204082</v>
      </c>
      <c r="T17" s="143">
        <f t="shared" si="33"/>
        <v>10.4288795918367</v>
      </c>
      <c r="U17" s="142">
        <f t="shared" si="33"/>
        <v>1.9923</v>
      </c>
      <c r="V17" s="123">
        <f t="shared" si="33"/>
        <v>6.6518</v>
      </c>
      <c r="W17" s="123">
        <f t="shared" si="33"/>
        <v>8.6441</v>
      </c>
      <c r="X17" s="123">
        <f t="shared" si="33"/>
        <v>6.5451</v>
      </c>
      <c r="Y17" s="123">
        <f t="shared" si="33"/>
        <v>15.1892</v>
      </c>
      <c r="Z17" s="123">
        <f t="shared" si="33"/>
        <v>3.94203469387755</v>
      </c>
      <c r="AA17" s="143">
        <f t="shared" si="33"/>
        <v>0</v>
      </c>
      <c r="AB17" s="82"/>
      <c r="AC17" s="82"/>
    </row>
    <row r="18" s="80" customFormat="1" ht="14.25" spans="1:29">
      <c r="A18" s="98" t="s">
        <v>36</v>
      </c>
      <c r="B18" s="99"/>
      <c r="C18" s="100">
        <f t="shared" ref="C18:I18" si="34">C17+C13+C9+C6</f>
        <v>29.5825</v>
      </c>
      <c r="D18" s="100">
        <f t="shared" si="34"/>
        <v>19.2798</v>
      </c>
      <c r="E18" s="100">
        <f t="shared" si="34"/>
        <v>48.8623</v>
      </c>
      <c r="F18" s="100">
        <f t="shared" si="34"/>
        <v>32.9102</v>
      </c>
      <c r="G18" s="101">
        <f t="shared" si="34"/>
        <v>81.7341</v>
      </c>
      <c r="H18" s="100">
        <f t="shared" si="34"/>
        <v>81.7051</v>
      </c>
      <c r="I18" s="100">
        <f t="shared" si="34"/>
        <v>43.426</v>
      </c>
      <c r="J18" s="124">
        <f t="shared" si="1"/>
        <v>0.531496809868662</v>
      </c>
      <c r="K18" s="125">
        <f t="shared" si="2"/>
        <v>-0.0429039745774421</v>
      </c>
      <c r="L18" s="100">
        <f t="shared" ref="L18:AA18" si="35">L17+L13+L9+L6</f>
        <v>41.562852</v>
      </c>
      <c r="M18" s="126">
        <f t="shared" si="4"/>
        <v>0.593318895938097</v>
      </c>
      <c r="N18" s="101">
        <f t="shared" si="35"/>
        <v>70.0514551020408</v>
      </c>
      <c r="O18" s="127">
        <f t="shared" si="5"/>
        <v>-0.142934771386229</v>
      </c>
      <c r="P18" s="126">
        <f t="shared" si="6"/>
        <v>0.462295772558468</v>
      </c>
      <c r="Q18" s="100">
        <f t="shared" si="35"/>
        <v>32.3844915552428</v>
      </c>
      <c r="R18" s="100">
        <f t="shared" si="35"/>
        <v>17.548436453202</v>
      </c>
      <c r="S18" s="100">
        <f t="shared" si="35"/>
        <v>14.8360551020408</v>
      </c>
      <c r="T18" s="144">
        <f t="shared" si="35"/>
        <v>37.666963546798</v>
      </c>
      <c r="U18" s="145">
        <f t="shared" si="35"/>
        <v>25.67</v>
      </c>
      <c r="V18" s="100">
        <f t="shared" si="35"/>
        <v>6.6518</v>
      </c>
      <c r="W18" s="100">
        <f t="shared" si="35"/>
        <v>32.3218</v>
      </c>
      <c r="X18" s="100">
        <f t="shared" si="35"/>
        <v>33.783</v>
      </c>
      <c r="Y18" s="101">
        <f t="shared" si="35"/>
        <v>66.1048</v>
      </c>
      <c r="Z18" s="100">
        <f t="shared" si="35"/>
        <v>3.94665510204081</v>
      </c>
      <c r="AA18" s="144">
        <f t="shared" si="35"/>
        <v>0</v>
      </c>
      <c r="AB18" s="82"/>
      <c r="AC18" s="82"/>
    </row>
    <row r="19" s="80" customFormat="1" ht="15" spans="1:29">
      <c r="A19" s="81" t="s">
        <v>37</v>
      </c>
      <c r="B19" s="82"/>
      <c r="C19" s="83"/>
      <c r="D19" s="83"/>
      <c r="E19" s="83"/>
      <c r="F19" s="83"/>
      <c r="G19" s="83"/>
      <c r="H19" s="83"/>
      <c r="I19" s="83"/>
      <c r="J19" s="105"/>
      <c r="K19" s="106"/>
      <c r="L19" s="83"/>
      <c r="M19" s="106"/>
      <c r="N19" s="83"/>
      <c r="O19" s="106"/>
      <c r="P19" s="83"/>
      <c r="Q19" s="82"/>
      <c r="R19" s="82"/>
      <c r="S19" s="106"/>
      <c r="T19" s="83"/>
      <c r="U19" s="83"/>
      <c r="V19" s="83"/>
      <c r="W19" s="83"/>
      <c r="X19" s="130"/>
      <c r="Y19" s="82"/>
      <c r="Z19" s="82"/>
      <c r="AA19" s="82"/>
      <c r="AB19" s="82"/>
      <c r="AC19" s="82"/>
    </row>
    <row r="20" s="80" customFormat="1" customHeight="1" spans="1:29">
      <c r="A20" s="84" t="s">
        <v>3</v>
      </c>
      <c r="B20" s="85" t="s">
        <v>4</v>
      </c>
      <c r="C20" s="86" t="s">
        <v>5</v>
      </c>
      <c r="D20" s="86"/>
      <c r="E20" s="86"/>
      <c r="F20" s="86"/>
      <c r="G20" s="86"/>
      <c r="H20" s="86"/>
      <c r="I20" s="86"/>
      <c r="J20" s="107"/>
      <c r="K20" s="108" t="s">
        <v>6</v>
      </c>
      <c r="L20" s="109"/>
      <c r="M20" s="109"/>
      <c r="N20" s="109"/>
      <c r="O20" s="109"/>
      <c r="P20" s="109"/>
      <c r="Q20" s="109"/>
      <c r="R20" s="109"/>
      <c r="S20" s="109"/>
      <c r="T20" s="131"/>
      <c r="U20" s="132" t="s">
        <v>7</v>
      </c>
      <c r="V20" s="133"/>
      <c r="W20" s="133"/>
      <c r="X20" s="133"/>
      <c r="Y20" s="133"/>
      <c r="Z20" s="133"/>
      <c r="AA20" s="161" t="s">
        <v>8</v>
      </c>
      <c r="AB20" s="82"/>
      <c r="AC20" s="82"/>
    </row>
    <row r="21" s="80" customFormat="1" ht="24" spans="1:29">
      <c r="A21" s="87"/>
      <c r="B21" s="88"/>
      <c r="C21" s="89" t="s">
        <v>9</v>
      </c>
      <c r="D21" s="89" t="s">
        <v>10</v>
      </c>
      <c r="E21" s="89" t="s">
        <v>11</v>
      </c>
      <c r="F21" s="89" t="s">
        <v>12</v>
      </c>
      <c r="G21" s="89" t="s">
        <v>13</v>
      </c>
      <c r="H21" s="89" t="s">
        <v>14</v>
      </c>
      <c r="I21" s="89" t="s">
        <v>15</v>
      </c>
      <c r="J21" s="110" t="s">
        <v>16</v>
      </c>
      <c r="K21" s="111" t="s">
        <v>17</v>
      </c>
      <c r="L21" s="112" t="s">
        <v>15</v>
      </c>
      <c r="M21" s="113" t="s">
        <v>16</v>
      </c>
      <c r="N21" s="114" t="s">
        <v>13</v>
      </c>
      <c r="O21" s="113" t="s">
        <v>18</v>
      </c>
      <c r="P21" s="113" t="s">
        <v>19</v>
      </c>
      <c r="Q21" s="134" t="s">
        <v>11</v>
      </c>
      <c r="R21" s="114" t="s">
        <v>9</v>
      </c>
      <c r="S21" s="134" t="s">
        <v>10</v>
      </c>
      <c r="T21" s="135" t="s">
        <v>12</v>
      </c>
      <c r="U21" s="136" t="s">
        <v>9</v>
      </c>
      <c r="V21" s="89" t="s">
        <v>10</v>
      </c>
      <c r="W21" s="89" t="s">
        <v>11</v>
      </c>
      <c r="X21" s="137" t="s">
        <v>12</v>
      </c>
      <c r="Y21" s="137" t="s">
        <v>13</v>
      </c>
      <c r="Z21" s="162" t="s">
        <v>20</v>
      </c>
      <c r="AA21" s="163"/>
      <c r="AB21" s="82" t="s">
        <v>38</v>
      </c>
      <c r="AC21" s="82" t="s">
        <v>39</v>
      </c>
    </row>
    <row r="22" s="80" customFormat="1" spans="1:29">
      <c r="A22" s="90" t="s">
        <v>21</v>
      </c>
      <c r="B22" s="91" t="s">
        <v>40</v>
      </c>
      <c r="C22" s="102">
        <v>7.7046</v>
      </c>
      <c r="D22" s="102"/>
      <c r="E22" s="92">
        <f t="shared" ref="E22:E34" si="36">C22+D22</f>
        <v>7.7046</v>
      </c>
      <c r="F22" s="102">
        <v>6.9246</v>
      </c>
      <c r="G22" s="92">
        <f t="shared" ref="G22:G26" si="37">E22+F22</f>
        <v>14.6292</v>
      </c>
      <c r="H22" s="102">
        <v>14.6055</v>
      </c>
      <c r="I22" s="102">
        <v>7.7534</v>
      </c>
      <c r="J22" s="115">
        <f t="shared" ref="J22:J36" si="38">IFERROR(I22/H22,0)</f>
        <v>0.530854814966965</v>
      </c>
      <c r="K22" s="128">
        <v>-0.264890886578791</v>
      </c>
      <c r="L22" s="92">
        <f t="shared" ref="L22:L26" si="39">I22*(1+K22)</f>
        <v>5.699595</v>
      </c>
      <c r="M22" s="129">
        <v>0.55</v>
      </c>
      <c r="N22" s="92">
        <f t="shared" ref="N22:N26" si="40">IFERROR(L22/M22,0)</f>
        <v>10.3629</v>
      </c>
      <c r="O22" s="118">
        <f t="shared" ref="O22:O36" si="41">IFERROR((N22-G22)/G22,0)</f>
        <v>-0.291629070625871</v>
      </c>
      <c r="P22" s="129">
        <v>0.644250161634292</v>
      </c>
      <c r="Q22" s="92">
        <v>6.6775</v>
      </c>
      <c r="R22" s="92">
        <v>6.6775</v>
      </c>
      <c r="S22" s="102"/>
      <c r="T22" s="138">
        <f t="shared" ref="T22:T26" si="42">IFERROR(N22-Q22,0)</f>
        <v>3.6854</v>
      </c>
      <c r="U22" s="146">
        <v>6.6763</v>
      </c>
      <c r="V22" s="102"/>
      <c r="W22" s="92">
        <f t="shared" ref="W22:W33" si="43">SUM(U22:V22)</f>
        <v>6.6763</v>
      </c>
      <c r="X22" s="102">
        <v>3.6866</v>
      </c>
      <c r="Y22" s="92">
        <f t="shared" ref="Y22:Y36" si="44">SUM(W22:X22)</f>
        <v>10.3629</v>
      </c>
      <c r="Z22" s="92">
        <f t="shared" ref="Z22:Z26" si="45">IFERROR(N22-Y22,0)</f>
        <v>0</v>
      </c>
      <c r="AA22" s="164"/>
      <c r="AB22" s="82">
        <f t="shared" ref="AB22:AB30" si="46">W22/Y22</f>
        <v>0.644250161634292</v>
      </c>
      <c r="AC22" s="82">
        <f t="shared" ref="AC22:AC30" si="47">Y22*M22/I22-1</f>
        <v>-0.264890886578791</v>
      </c>
    </row>
    <row r="23" s="80" customFormat="1" spans="1:29">
      <c r="A23" s="90"/>
      <c r="B23" s="91" t="s">
        <v>41</v>
      </c>
      <c r="C23" s="102">
        <v>0.7323</v>
      </c>
      <c r="D23" s="102"/>
      <c r="E23" s="92">
        <f t="shared" si="36"/>
        <v>0.7323</v>
      </c>
      <c r="F23" s="102">
        <v>0.5738</v>
      </c>
      <c r="G23" s="92">
        <f t="shared" si="37"/>
        <v>1.3061</v>
      </c>
      <c r="H23" s="102">
        <v>1.2948</v>
      </c>
      <c r="I23" s="102">
        <v>0.5178</v>
      </c>
      <c r="J23" s="115">
        <f t="shared" si="38"/>
        <v>0.399907321594069</v>
      </c>
      <c r="K23" s="128">
        <v>3.92120509849363</v>
      </c>
      <c r="L23" s="92">
        <f t="shared" si="39"/>
        <v>2.5482</v>
      </c>
      <c r="M23" s="129">
        <v>0.5</v>
      </c>
      <c r="N23" s="92">
        <f t="shared" si="40"/>
        <v>5.0964</v>
      </c>
      <c r="O23" s="118">
        <f t="shared" si="41"/>
        <v>2.90199831559605</v>
      </c>
      <c r="P23" s="129">
        <v>0.229299113099443</v>
      </c>
      <c r="Q23" s="92">
        <v>1.1686</v>
      </c>
      <c r="R23" s="92">
        <v>1.1686</v>
      </c>
      <c r="S23" s="102"/>
      <c r="T23" s="138">
        <f t="shared" si="42"/>
        <v>3.9278</v>
      </c>
      <c r="U23" s="146">
        <v>1.1686</v>
      </c>
      <c r="V23" s="102"/>
      <c r="W23" s="92">
        <f t="shared" si="43"/>
        <v>1.1686</v>
      </c>
      <c r="X23" s="102">
        <v>3.9278</v>
      </c>
      <c r="Y23" s="92">
        <f t="shared" si="44"/>
        <v>5.0964</v>
      </c>
      <c r="Z23" s="92">
        <f t="shared" si="45"/>
        <v>0</v>
      </c>
      <c r="AA23" s="164"/>
      <c r="AB23" s="82">
        <f t="shared" si="46"/>
        <v>0.229299113099443</v>
      </c>
      <c r="AC23" s="82">
        <f t="shared" si="47"/>
        <v>3.92120509849363</v>
      </c>
    </row>
    <row r="24" s="80" customFormat="1" spans="1:29">
      <c r="A24" s="90"/>
      <c r="B24" s="93" t="s">
        <v>24</v>
      </c>
      <c r="C24" s="94">
        <f t="shared" ref="C24:I24" si="48">SUM(C22:C23)</f>
        <v>8.4369</v>
      </c>
      <c r="D24" s="94">
        <f t="shared" si="48"/>
        <v>0</v>
      </c>
      <c r="E24" s="94">
        <f t="shared" si="36"/>
        <v>8.4369</v>
      </c>
      <c r="F24" s="94">
        <f t="shared" si="48"/>
        <v>7.4984</v>
      </c>
      <c r="G24" s="94">
        <f t="shared" si="48"/>
        <v>15.9353</v>
      </c>
      <c r="H24" s="94">
        <f t="shared" si="48"/>
        <v>15.9003</v>
      </c>
      <c r="I24" s="94">
        <f t="shared" si="48"/>
        <v>8.2712</v>
      </c>
      <c r="J24" s="119">
        <f t="shared" si="38"/>
        <v>0.52019144292875</v>
      </c>
      <c r="K24" s="120">
        <f>IFERROR((L24-I24)/I24,0)</f>
        <v>-0.00282969823000251</v>
      </c>
      <c r="L24" s="123">
        <f t="shared" ref="L24:V24" si="49">SUM(L22:L23)</f>
        <v>8.247795</v>
      </c>
      <c r="M24" s="121">
        <f>IFERROR(L24/N24,0)</f>
        <v>0.533516718092022</v>
      </c>
      <c r="N24" s="123">
        <f t="shared" si="49"/>
        <v>15.4593</v>
      </c>
      <c r="O24" s="122">
        <f t="shared" si="41"/>
        <v>-0.0298707900070909</v>
      </c>
      <c r="P24" s="121">
        <v>0.51750728684218</v>
      </c>
      <c r="Q24" s="147">
        <f t="shared" si="49"/>
        <v>7.8461</v>
      </c>
      <c r="R24" s="147">
        <f t="shared" si="49"/>
        <v>7.8461</v>
      </c>
      <c r="S24" s="147">
        <f t="shared" si="49"/>
        <v>0</v>
      </c>
      <c r="T24" s="148">
        <f t="shared" si="49"/>
        <v>7.61320000000001</v>
      </c>
      <c r="U24" s="141">
        <f t="shared" si="49"/>
        <v>7.8449</v>
      </c>
      <c r="V24" s="94">
        <f t="shared" si="49"/>
        <v>0</v>
      </c>
      <c r="W24" s="94">
        <f t="shared" si="43"/>
        <v>7.8449</v>
      </c>
      <c r="X24" s="94">
        <f t="shared" ref="X24:AA24" si="50">SUM(X22:X23)</f>
        <v>7.6144</v>
      </c>
      <c r="Y24" s="94">
        <f t="shared" si="44"/>
        <v>15.4593</v>
      </c>
      <c r="Z24" s="94">
        <f t="shared" si="50"/>
        <v>0</v>
      </c>
      <c r="AA24" s="140">
        <f t="shared" si="50"/>
        <v>0</v>
      </c>
      <c r="AB24" s="82">
        <f t="shared" si="46"/>
        <v>0.507455059414074</v>
      </c>
      <c r="AC24" s="82">
        <f t="shared" si="47"/>
        <v>-0.0028296982300029</v>
      </c>
    </row>
    <row r="25" s="80" customFormat="1" spans="1:29">
      <c r="A25" s="90" t="s">
        <v>25</v>
      </c>
      <c r="B25" s="91" t="s">
        <v>26</v>
      </c>
      <c r="C25" s="102">
        <v>5.4977</v>
      </c>
      <c r="D25" s="102"/>
      <c r="E25" s="92">
        <f t="shared" si="36"/>
        <v>5.4977</v>
      </c>
      <c r="F25" s="102">
        <v>6.4419</v>
      </c>
      <c r="G25" s="92">
        <f t="shared" si="37"/>
        <v>11.9396</v>
      </c>
      <c r="H25" s="102">
        <v>11.9709</v>
      </c>
      <c r="I25" s="102">
        <v>6.5739</v>
      </c>
      <c r="J25" s="115">
        <f t="shared" si="38"/>
        <v>0.549156705009648</v>
      </c>
      <c r="K25" s="128">
        <v>0.0777567349670667</v>
      </c>
      <c r="L25" s="92">
        <f t="shared" si="39"/>
        <v>7.085065</v>
      </c>
      <c r="M25" s="129">
        <v>0.65</v>
      </c>
      <c r="N25" s="92">
        <f t="shared" si="40"/>
        <v>10.9001</v>
      </c>
      <c r="O25" s="118">
        <f t="shared" si="41"/>
        <v>-0.0870632181982646</v>
      </c>
      <c r="P25" s="129">
        <v>0.300969715874166</v>
      </c>
      <c r="Q25" s="92">
        <f t="shared" ref="Q25:Q30" si="51">IFERROR(P25*N25,0)</f>
        <v>3.2806</v>
      </c>
      <c r="R25" s="92">
        <f>Q25</f>
        <v>3.2806</v>
      </c>
      <c r="S25" s="102"/>
      <c r="T25" s="138">
        <f t="shared" si="42"/>
        <v>7.6195</v>
      </c>
      <c r="U25" s="146">
        <v>3.2806</v>
      </c>
      <c r="V25" s="102"/>
      <c r="W25" s="92">
        <f t="shared" si="43"/>
        <v>3.2806</v>
      </c>
      <c r="X25" s="102">
        <v>7.6195</v>
      </c>
      <c r="Y25" s="92">
        <f t="shared" si="44"/>
        <v>10.9001</v>
      </c>
      <c r="Z25" s="92">
        <f t="shared" si="45"/>
        <v>0</v>
      </c>
      <c r="AA25" s="164"/>
      <c r="AB25" s="82">
        <f t="shared" si="46"/>
        <v>0.300969715874166</v>
      </c>
      <c r="AC25" s="82">
        <f t="shared" si="47"/>
        <v>0.0777567349670667</v>
      </c>
    </row>
    <row r="26" s="80" customFormat="1" spans="1:29">
      <c r="A26" s="90"/>
      <c r="B26" s="91" t="s">
        <v>27</v>
      </c>
      <c r="C26" s="102">
        <v>0.4928</v>
      </c>
      <c r="D26" s="102">
        <v>8.3874</v>
      </c>
      <c r="E26" s="92">
        <f t="shared" si="36"/>
        <v>8.8802</v>
      </c>
      <c r="F26" s="102">
        <v>4.0392</v>
      </c>
      <c r="G26" s="92">
        <f t="shared" si="37"/>
        <v>12.9194</v>
      </c>
      <c r="H26" s="102">
        <v>12.8854</v>
      </c>
      <c r="I26" s="102">
        <v>7.63</v>
      </c>
      <c r="J26" s="115">
        <f t="shared" si="38"/>
        <v>0.592143045617521</v>
      </c>
      <c r="K26" s="128">
        <v>-0.169303407601573</v>
      </c>
      <c r="L26" s="92">
        <f t="shared" si="39"/>
        <v>6.338215</v>
      </c>
      <c r="M26" s="129">
        <v>0.65</v>
      </c>
      <c r="N26" s="92">
        <f t="shared" si="40"/>
        <v>9.7511</v>
      </c>
      <c r="O26" s="118">
        <f t="shared" si="41"/>
        <v>-0.245235846865954</v>
      </c>
      <c r="P26" s="129">
        <v>0.722677441519418</v>
      </c>
      <c r="Q26" s="92">
        <v>7.0493</v>
      </c>
      <c r="R26" s="102"/>
      <c r="S26" s="149">
        <v>7.0493</v>
      </c>
      <c r="T26" s="138">
        <f t="shared" si="42"/>
        <v>2.7018</v>
      </c>
      <c r="U26" s="146">
        <v>7.0469</v>
      </c>
      <c r="V26" s="102"/>
      <c r="W26" s="92">
        <f t="shared" si="43"/>
        <v>7.0469</v>
      </c>
      <c r="X26" s="102">
        <v>2.7042</v>
      </c>
      <c r="Y26" s="92">
        <f t="shared" si="44"/>
        <v>9.7511</v>
      </c>
      <c r="Z26" s="92">
        <f t="shared" si="45"/>
        <v>0</v>
      </c>
      <c r="AA26" s="164"/>
      <c r="AB26" s="82">
        <f t="shared" si="46"/>
        <v>0.722677441519418</v>
      </c>
      <c r="AC26" s="82">
        <f t="shared" si="47"/>
        <v>-0.169303407601573</v>
      </c>
    </row>
    <row r="27" s="80" customFormat="1" spans="1:29">
      <c r="A27" s="90"/>
      <c r="B27" s="93" t="s">
        <v>24</v>
      </c>
      <c r="C27" s="94">
        <f t="shared" ref="C27:I27" si="52">SUM(C25:C26)</f>
        <v>5.9905</v>
      </c>
      <c r="D27" s="94">
        <f t="shared" si="52"/>
        <v>8.3874</v>
      </c>
      <c r="E27" s="94">
        <f t="shared" si="36"/>
        <v>14.3779</v>
      </c>
      <c r="F27" s="94">
        <f t="shared" si="52"/>
        <v>10.4811</v>
      </c>
      <c r="G27" s="94">
        <f t="shared" si="52"/>
        <v>24.859</v>
      </c>
      <c r="H27" s="94">
        <f t="shared" si="52"/>
        <v>24.8563</v>
      </c>
      <c r="I27" s="94">
        <f t="shared" si="52"/>
        <v>14.2039</v>
      </c>
      <c r="J27" s="119">
        <f t="shared" si="38"/>
        <v>0.571440640803338</v>
      </c>
      <c r="K27" s="120">
        <f>IFERROR((L27-I27)/I27,0)</f>
        <v>-0.0549581452981225</v>
      </c>
      <c r="L27" s="123">
        <f t="shared" ref="L27:V27" si="53">SUM(L25:L26)</f>
        <v>13.42328</v>
      </c>
      <c r="M27" s="121">
        <f>IFERROR(L27/N27,0)</f>
        <v>0.65</v>
      </c>
      <c r="N27" s="123">
        <f t="shared" si="53"/>
        <v>20.6512</v>
      </c>
      <c r="O27" s="122">
        <f t="shared" si="41"/>
        <v>-0.169266663984875</v>
      </c>
      <c r="P27" s="121">
        <f>IFERROR(Q27/N27,0)</f>
        <v>0.500208220345549</v>
      </c>
      <c r="Q27" s="123">
        <f t="shared" si="53"/>
        <v>10.3299</v>
      </c>
      <c r="R27" s="123">
        <f t="shared" si="53"/>
        <v>3.2806</v>
      </c>
      <c r="S27" s="123">
        <f t="shared" si="53"/>
        <v>7.0493</v>
      </c>
      <c r="T27" s="143">
        <f t="shared" si="53"/>
        <v>10.3213</v>
      </c>
      <c r="U27" s="141">
        <f t="shared" si="53"/>
        <v>10.3275</v>
      </c>
      <c r="V27" s="94">
        <f t="shared" si="53"/>
        <v>0</v>
      </c>
      <c r="W27" s="94">
        <f t="shared" si="43"/>
        <v>10.3275</v>
      </c>
      <c r="X27" s="94">
        <f t="shared" ref="X27:AA27" si="54">SUM(X25:X26)</f>
        <v>10.3237</v>
      </c>
      <c r="Y27" s="94">
        <f t="shared" si="44"/>
        <v>20.6512</v>
      </c>
      <c r="Z27" s="94">
        <f t="shared" si="54"/>
        <v>0</v>
      </c>
      <c r="AA27" s="140">
        <f t="shared" si="54"/>
        <v>0</v>
      </c>
      <c r="AB27" s="82">
        <f t="shared" si="46"/>
        <v>0.500092004338731</v>
      </c>
      <c r="AC27" s="82">
        <f t="shared" si="47"/>
        <v>-0.0549581452981223</v>
      </c>
    </row>
    <row r="28" s="80" customFormat="1" spans="1:29">
      <c r="A28" s="95" t="s">
        <v>28</v>
      </c>
      <c r="B28" s="91" t="s">
        <v>29</v>
      </c>
      <c r="C28" s="103"/>
      <c r="D28" s="104"/>
      <c r="E28" s="92">
        <f t="shared" si="36"/>
        <v>0</v>
      </c>
      <c r="F28" s="103">
        <v>3.7037</v>
      </c>
      <c r="G28" s="103">
        <f t="shared" ref="G28:G30" si="55">E28+F28</f>
        <v>3.7037</v>
      </c>
      <c r="H28" s="103">
        <f t="shared" ref="H28:H30" si="56">G28</f>
        <v>3.7037</v>
      </c>
      <c r="I28" s="103">
        <v>1.9288</v>
      </c>
      <c r="J28" s="115">
        <f t="shared" si="38"/>
        <v>0.520776520776521</v>
      </c>
      <c r="K28" s="116">
        <v>0.097005910410618</v>
      </c>
      <c r="L28" s="92">
        <f t="shared" ref="L28:L30" si="57">I28*(1+K28)</f>
        <v>2.115905</v>
      </c>
      <c r="M28" s="117">
        <v>0.55</v>
      </c>
      <c r="N28" s="92">
        <f t="shared" ref="N28:N30" si="58">IFERROR(L28/M28,0)</f>
        <v>3.8471</v>
      </c>
      <c r="O28" s="118">
        <f t="shared" si="41"/>
        <v>0.0387180387180387</v>
      </c>
      <c r="P28" s="117">
        <v>0.105923942710093</v>
      </c>
      <c r="Q28" s="92">
        <f t="shared" si="51"/>
        <v>0.407499999999999</v>
      </c>
      <c r="R28" s="92">
        <f t="shared" ref="R28:R30" si="59">U28</f>
        <v>0.4075</v>
      </c>
      <c r="S28" s="104"/>
      <c r="T28" s="138">
        <f t="shared" ref="T28:T30" si="60">IFERROR(N28-Q28,0)</f>
        <v>3.4396</v>
      </c>
      <c r="U28" s="150">
        <v>0.4075</v>
      </c>
      <c r="V28" s="103"/>
      <c r="W28" s="103">
        <f t="shared" si="43"/>
        <v>0.4075</v>
      </c>
      <c r="X28" s="103">
        <v>3.4396</v>
      </c>
      <c r="Y28" s="103">
        <f t="shared" si="44"/>
        <v>3.8471</v>
      </c>
      <c r="Z28" s="92">
        <f t="shared" ref="Z28:Z30" si="61">IFERROR(N28-Y28,0)</f>
        <v>0</v>
      </c>
      <c r="AA28" s="165"/>
      <c r="AB28" s="82">
        <f t="shared" si="46"/>
        <v>0.105923942710093</v>
      </c>
      <c r="AC28" s="82">
        <f t="shared" si="47"/>
        <v>0.097005910410618</v>
      </c>
    </row>
    <row r="29" s="80" customFormat="1" spans="1:29">
      <c r="A29" s="96"/>
      <c r="B29" s="91" t="s">
        <v>40</v>
      </c>
      <c r="C29" s="102">
        <v>7.3265</v>
      </c>
      <c r="D29" s="102"/>
      <c r="E29" s="92">
        <f t="shared" si="36"/>
        <v>7.3265</v>
      </c>
      <c r="F29" s="102">
        <v>1.251</v>
      </c>
      <c r="G29" s="92">
        <f t="shared" si="55"/>
        <v>8.5775</v>
      </c>
      <c r="H29" s="102">
        <f t="shared" si="56"/>
        <v>8.5775</v>
      </c>
      <c r="I29" s="102">
        <v>3.5385</v>
      </c>
      <c r="J29" s="115">
        <f t="shared" si="38"/>
        <v>0.412532789274264</v>
      </c>
      <c r="K29" s="128">
        <v>0.0340031086618624</v>
      </c>
      <c r="L29" s="92">
        <f t="shared" si="57"/>
        <v>3.65882</v>
      </c>
      <c r="M29" s="129">
        <v>0.55</v>
      </c>
      <c r="N29" s="92">
        <f t="shared" si="58"/>
        <v>6.6524</v>
      </c>
      <c r="O29" s="118">
        <f t="shared" si="41"/>
        <v>-0.224436024482658</v>
      </c>
      <c r="P29" s="129">
        <v>0.45297937586435</v>
      </c>
      <c r="Q29" s="92">
        <f t="shared" si="51"/>
        <v>3.0134</v>
      </c>
      <c r="R29" s="92">
        <f t="shared" si="59"/>
        <v>3.0134</v>
      </c>
      <c r="S29" s="102"/>
      <c r="T29" s="138">
        <f t="shared" si="60"/>
        <v>3.639</v>
      </c>
      <c r="U29" s="146">
        <v>3.0134</v>
      </c>
      <c r="V29" s="102"/>
      <c r="W29" s="92">
        <f t="shared" si="43"/>
        <v>3.0134</v>
      </c>
      <c r="X29" s="102">
        <v>3.639</v>
      </c>
      <c r="Y29" s="92">
        <f t="shared" si="44"/>
        <v>6.6524</v>
      </c>
      <c r="Z29" s="92">
        <f t="shared" si="61"/>
        <v>0</v>
      </c>
      <c r="AA29" s="165"/>
      <c r="AB29" s="82">
        <f t="shared" si="46"/>
        <v>0.45297937586435</v>
      </c>
      <c r="AC29" s="82">
        <f t="shared" si="47"/>
        <v>0.0340031086618624</v>
      </c>
    </row>
    <row r="30" s="80" customFormat="1" spans="1:29">
      <c r="A30" s="96"/>
      <c r="B30" s="91" t="s">
        <v>41</v>
      </c>
      <c r="C30" s="102">
        <v>4.3696</v>
      </c>
      <c r="D30" s="102"/>
      <c r="E30" s="92">
        <f t="shared" si="36"/>
        <v>4.3696</v>
      </c>
      <c r="F30" s="102">
        <v>0.6051</v>
      </c>
      <c r="G30" s="92">
        <f t="shared" si="55"/>
        <v>4.9747</v>
      </c>
      <c r="H30" s="102">
        <f t="shared" si="56"/>
        <v>4.9747</v>
      </c>
      <c r="I30" s="102">
        <v>1.6186</v>
      </c>
      <c r="J30" s="115">
        <f t="shared" si="38"/>
        <v>0.325366353749975</v>
      </c>
      <c r="K30" s="128">
        <v>0.067403929321636</v>
      </c>
      <c r="L30" s="92">
        <f t="shared" si="57"/>
        <v>1.7277</v>
      </c>
      <c r="M30" s="129">
        <v>0.5</v>
      </c>
      <c r="N30" s="92">
        <f t="shared" si="58"/>
        <v>3.4554</v>
      </c>
      <c r="O30" s="118">
        <f t="shared" si="41"/>
        <v>-0.305405351076447</v>
      </c>
      <c r="P30" s="129">
        <v>0.383920819586734</v>
      </c>
      <c r="Q30" s="92">
        <f t="shared" si="51"/>
        <v>1.3266</v>
      </c>
      <c r="R30" s="92">
        <f t="shared" si="59"/>
        <v>1.3266</v>
      </c>
      <c r="S30" s="102"/>
      <c r="T30" s="138">
        <f t="shared" si="60"/>
        <v>2.1288</v>
      </c>
      <c r="U30" s="146">
        <v>1.3266</v>
      </c>
      <c r="V30" s="102"/>
      <c r="W30" s="92">
        <f t="shared" si="43"/>
        <v>1.3266</v>
      </c>
      <c r="X30" s="102">
        <v>2.1288</v>
      </c>
      <c r="Y30" s="92">
        <f t="shared" si="44"/>
        <v>3.4554</v>
      </c>
      <c r="Z30" s="92">
        <f t="shared" si="61"/>
        <v>0</v>
      </c>
      <c r="AA30" s="165"/>
      <c r="AB30" s="82">
        <f t="shared" si="46"/>
        <v>0.383920819586734</v>
      </c>
      <c r="AC30" s="82">
        <f t="shared" si="47"/>
        <v>0.067403929321636</v>
      </c>
    </row>
    <row r="31" s="80" customFormat="1" spans="1:29">
      <c r="A31" s="97"/>
      <c r="B31" s="93" t="s">
        <v>24</v>
      </c>
      <c r="C31" s="94">
        <f t="shared" ref="C31:I31" si="62">SUM(C28:C30)</f>
        <v>11.6961</v>
      </c>
      <c r="D31" s="94">
        <f t="shared" si="62"/>
        <v>0</v>
      </c>
      <c r="E31" s="94">
        <f t="shared" si="36"/>
        <v>11.6961</v>
      </c>
      <c r="F31" s="94">
        <f t="shared" si="62"/>
        <v>5.5598</v>
      </c>
      <c r="G31" s="94">
        <f t="shared" si="62"/>
        <v>17.2559</v>
      </c>
      <c r="H31" s="94">
        <f t="shared" si="62"/>
        <v>17.2559</v>
      </c>
      <c r="I31" s="94">
        <f t="shared" si="62"/>
        <v>7.0859</v>
      </c>
      <c r="J31" s="119">
        <f t="shared" si="38"/>
        <v>0.410636362055877</v>
      </c>
      <c r="K31" s="120">
        <f t="shared" ref="K31:K36" si="63">IFERROR((L31-I31)/I31,0)</f>
        <v>0.0587822294980173</v>
      </c>
      <c r="L31" s="123">
        <f t="shared" ref="L31:V31" si="64">SUM(L28:L30)</f>
        <v>7.502425</v>
      </c>
      <c r="M31" s="121">
        <f t="shared" ref="M31:M36" si="65">IFERROR(L31/N31,0)</f>
        <v>0.53761940250378</v>
      </c>
      <c r="N31" s="123">
        <f t="shared" si="64"/>
        <v>13.9549</v>
      </c>
      <c r="O31" s="122">
        <f t="shared" si="41"/>
        <v>-0.191296889759445</v>
      </c>
      <c r="P31" s="121">
        <f t="shared" ref="P31:P36" si="66">IFERROR(Q31/N31,0)</f>
        <v>0.340203082788125</v>
      </c>
      <c r="Q31" s="123">
        <f t="shared" si="64"/>
        <v>4.7475</v>
      </c>
      <c r="R31" s="123">
        <f t="shared" si="64"/>
        <v>4.7475</v>
      </c>
      <c r="S31" s="123">
        <f t="shared" si="64"/>
        <v>0</v>
      </c>
      <c r="T31" s="143">
        <f t="shared" si="64"/>
        <v>9.2074</v>
      </c>
      <c r="U31" s="141">
        <f t="shared" si="64"/>
        <v>4.7475</v>
      </c>
      <c r="V31" s="94">
        <f t="shared" si="64"/>
        <v>0</v>
      </c>
      <c r="W31" s="94">
        <f t="shared" si="43"/>
        <v>4.7475</v>
      </c>
      <c r="X31" s="94">
        <f t="shared" ref="X31:AA31" si="67">SUM(X28:X30)</f>
        <v>9.2074</v>
      </c>
      <c r="Y31" s="94">
        <f t="shared" si="44"/>
        <v>13.9549</v>
      </c>
      <c r="Z31" s="94">
        <f t="shared" si="67"/>
        <v>0</v>
      </c>
      <c r="AA31" s="140">
        <f t="shared" si="67"/>
        <v>0</v>
      </c>
      <c r="AB31" s="82">
        <f t="shared" ref="AB31:AB39" si="68">W31/N31</f>
        <v>0.340203082788125</v>
      </c>
      <c r="AC31" s="82">
        <f t="shared" ref="AC31:AC36" si="69">N31*M31/I31-1</f>
        <v>0.0587822294980174</v>
      </c>
    </row>
    <row r="32" s="80" customFormat="1" spans="1:29">
      <c r="A32" s="87" t="s">
        <v>32</v>
      </c>
      <c r="B32" s="91" t="s">
        <v>33</v>
      </c>
      <c r="C32" s="102">
        <v>1.6908</v>
      </c>
      <c r="D32" s="102">
        <v>7.2098</v>
      </c>
      <c r="E32" s="92">
        <f t="shared" si="36"/>
        <v>8.9006</v>
      </c>
      <c r="F32" s="102">
        <v>6.7868</v>
      </c>
      <c r="G32" s="92">
        <f t="shared" ref="G32:G34" si="70">E32+F32</f>
        <v>15.6874</v>
      </c>
      <c r="H32" s="102">
        <f t="shared" ref="H32:H34" si="71">G32</f>
        <v>15.6874</v>
      </c>
      <c r="I32" s="102">
        <v>8.8235</v>
      </c>
      <c r="J32" s="115">
        <f t="shared" si="38"/>
        <v>0.562457768655099</v>
      </c>
      <c r="K32" s="128"/>
      <c r="L32" s="92">
        <f t="shared" ref="L32:L34" si="72">I32*(1+K32)</f>
        <v>8.8235</v>
      </c>
      <c r="M32" s="129">
        <v>0.6</v>
      </c>
      <c r="N32" s="92">
        <f t="shared" ref="N32:N34" si="73">IFERROR(L32/M32,0)</f>
        <v>14.7058333333333</v>
      </c>
      <c r="O32" s="118">
        <f t="shared" si="41"/>
        <v>-0.0625703855748351</v>
      </c>
      <c r="P32" s="129">
        <v>0.449481498271661</v>
      </c>
      <c r="Q32" s="92">
        <f t="shared" ref="Q32:Q34" si="74">IFERROR(P32*N32,0)</f>
        <v>6.61</v>
      </c>
      <c r="R32" s="102">
        <v>0.97</v>
      </c>
      <c r="S32" s="149">
        <f t="shared" ref="S32:S34" si="75">IFERROR(Q32-R32,0)</f>
        <v>5.64</v>
      </c>
      <c r="T32" s="138">
        <f t="shared" ref="T32:T34" si="76">IFERROR(N32-Q32,0)</f>
        <v>8.09583333333333</v>
      </c>
      <c r="U32" s="146">
        <v>1.5861</v>
      </c>
      <c r="V32" s="102">
        <v>5.0186</v>
      </c>
      <c r="W32" s="92">
        <f t="shared" si="43"/>
        <v>6.6047</v>
      </c>
      <c r="X32" s="102">
        <v>3.9771</v>
      </c>
      <c r="Y32" s="92">
        <f t="shared" si="44"/>
        <v>10.5818</v>
      </c>
      <c r="Z32" s="92">
        <f t="shared" ref="Z32:Z34" si="77">IFERROR(N32-Y32,0)</f>
        <v>4.12403333333333</v>
      </c>
      <c r="AA32" s="164"/>
      <c r="AB32" s="82">
        <f t="shared" si="68"/>
        <v>0.449121097070324</v>
      </c>
      <c r="AC32" s="82">
        <f t="shared" si="69"/>
        <v>0</v>
      </c>
    </row>
    <row r="33" s="80" customFormat="1" spans="1:29">
      <c r="A33" s="87"/>
      <c r="B33" s="91" t="s">
        <v>34</v>
      </c>
      <c r="C33" s="102">
        <v>0.1191</v>
      </c>
      <c r="D33" s="102">
        <v>2.0165</v>
      </c>
      <c r="E33" s="92">
        <f t="shared" si="36"/>
        <v>2.1356</v>
      </c>
      <c r="F33" s="102">
        <v>1.7792</v>
      </c>
      <c r="G33" s="92">
        <f t="shared" si="70"/>
        <v>3.9148</v>
      </c>
      <c r="H33" s="102">
        <f t="shared" si="71"/>
        <v>3.9148</v>
      </c>
      <c r="I33" s="102">
        <v>2.2784</v>
      </c>
      <c r="J33" s="115">
        <f t="shared" si="38"/>
        <v>0.581996526003883</v>
      </c>
      <c r="K33" s="128"/>
      <c r="L33" s="92">
        <f t="shared" si="72"/>
        <v>2.2784</v>
      </c>
      <c r="M33" s="129">
        <v>0.6</v>
      </c>
      <c r="N33" s="92">
        <f t="shared" si="73"/>
        <v>3.79733333333333</v>
      </c>
      <c r="O33" s="118">
        <f t="shared" si="41"/>
        <v>-0.0300057899935288</v>
      </c>
      <c r="P33" s="129">
        <v>0.435094803370786</v>
      </c>
      <c r="Q33" s="92">
        <f t="shared" si="74"/>
        <v>1.6522</v>
      </c>
      <c r="R33" s="102"/>
      <c r="S33" s="149">
        <f t="shared" si="75"/>
        <v>1.6522</v>
      </c>
      <c r="T33" s="138">
        <f t="shared" si="76"/>
        <v>2.14513333333334</v>
      </c>
      <c r="U33" s="146">
        <v>0.123</v>
      </c>
      <c r="V33" s="102">
        <v>1.5292</v>
      </c>
      <c r="W33" s="92">
        <f t="shared" si="43"/>
        <v>1.6522</v>
      </c>
      <c r="X33" s="102">
        <v>1.9134</v>
      </c>
      <c r="Y33" s="92">
        <f t="shared" si="44"/>
        <v>3.5656</v>
      </c>
      <c r="Z33" s="92">
        <f t="shared" si="77"/>
        <v>0.231733333333334</v>
      </c>
      <c r="AA33" s="164"/>
      <c r="AB33" s="82">
        <f t="shared" si="68"/>
        <v>0.435094803370786</v>
      </c>
      <c r="AC33" s="82">
        <f t="shared" si="69"/>
        <v>0</v>
      </c>
    </row>
    <row r="34" s="80" customFormat="1" spans="1:29">
      <c r="A34" s="87"/>
      <c r="B34" s="91" t="s">
        <v>35</v>
      </c>
      <c r="C34" s="102"/>
      <c r="D34" s="102">
        <v>0.4289</v>
      </c>
      <c r="E34" s="92">
        <f t="shared" si="36"/>
        <v>0.4289</v>
      </c>
      <c r="F34" s="102">
        <v>0.4504</v>
      </c>
      <c r="G34" s="92">
        <f t="shared" si="70"/>
        <v>0.8793</v>
      </c>
      <c r="H34" s="102">
        <f t="shared" si="71"/>
        <v>0.8793</v>
      </c>
      <c r="I34" s="102">
        <v>0.2588</v>
      </c>
      <c r="J34" s="115">
        <f t="shared" si="38"/>
        <v>0.294325031274878</v>
      </c>
      <c r="K34" s="128"/>
      <c r="L34" s="92">
        <f t="shared" si="72"/>
        <v>0.2588</v>
      </c>
      <c r="M34" s="129">
        <v>0.6</v>
      </c>
      <c r="N34" s="92">
        <f t="shared" si="73"/>
        <v>0.431333333333333</v>
      </c>
      <c r="O34" s="118">
        <f t="shared" si="41"/>
        <v>-0.509458281208537</v>
      </c>
      <c r="P34" s="129">
        <v>0.601854714064915</v>
      </c>
      <c r="Q34" s="92">
        <f t="shared" si="74"/>
        <v>0.2596</v>
      </c>
      <c r="R34" s="102"/>
      <c r="S34" s="149">
        <f t="shared" si="75"/>
        <v>0.2596</v>
      </c>
      <c r="T34" s="138">
        <f t="shared" si="76"/>
        <v>0.171733333333333</v>
      </c>
      <c r="V34" s="146">
        <v>0.2596</v>
      </c>
      <c r="W34" s="92">
        <f>SUM(V34:V34)</f>
        <v>0.2596</v>
      </c>
      <c r="X34" s="102">
        <v>0.6516</v>
      </c>
      <c r="Y34" s="92">
        <f t="shared" si="44"/>
        <v>0.9112</v>
      </c>
      <c r="Z34" s="92">
        <f t="shared" si="77"/>
        <v>-0.479866666666667</v>
      </c>
      <c r="AA34" s="164"/>
      <c r="AB34" s="82">
        <f t="shared" si="68"/>
        <v>0.601854714064915</v>
      </c>
      <c r="AC34" s="82">
        <f t="shared" si="69"/>
        <v>0</v>
      </c>
    </row>
    <row r="35" s="80" customFormat="1" spans="1:29">
      <c r="A35" s="87"/>
      <c r="B35" s="93" t="s">
        <v>24</v>
      </c>
      <c r="C35" s="94">
        <f t="shared" ref="C35:I35" si="78">SUM(C32:C34)</f>
        <v>1.8099</v>
      </c>
      <c r="D35" s="94">
        <f t="shared" si="78"/>
        <v>9.6552</v>
      </c>
      <c r="E35" s="94">
        <f t="shared" si="78"/>
        <v>11.4651</v>
      </c>
      <c r="F35" s="94">
        <f t="shared" si="78"/>
        <v>9.0164</v>
      </c>
      <c r="G35" s="94">
        <f t="shared" si="78"/>
        <v>20.4815</v>
      </c>
      <c r="H35" s="94">
        <f t="shared" si="78"/>
        <v>20.4815</v>
      </c>
      <c r="I35" s="94">
        <f t="shared" si="78"/>
        <v>11.3607</v>
      </c>
      <c r="J35" s="119">
        <f t="shared" si="38"/>
        <v>0.554681053633767</v>
      </c>
      <c r="K35" s="120">
        <f t="shared" si="63"/>
        <v>0</v>
      </c>
      <c r="L35" s="123">
        <f t="shared" ref="L35:V35" si="79">SUM(L32:L34)</f>
        <v>11.3607</v>
      </c>
      <c r="M35" s="121">
        <f t="shared" si="65"/>
        <v>0.6</v>
      </c>
      <c r="N35" s="123">
        <f t="shared" si="79"/>
        <v>18.9345</v>
      </c>
      <c r="O35" s="122">
        <f t="shared" si="41"/>
        <v>-0.0755315772770549</v>
      </c>
      <c r="P35" s="121">
        <f t="shared" si="66"/>
        <v>0.450067337399984</v>
      </c>
      <c r="Q35" s="123">
        <f t="shared" si="79"/>
        <v>8.5218</v>
      </c>
      <c r="R35" s="123">
        <f t="shared" si="79"/>
        <v>0.97</v>
      </c>
      <c r="S35" s="123">
        <f t="shared" si="79"/>
        <v>7.5518</v>
      </c>
      <c r="T35" s="143">
        <f t="shared" si="79"/>
        <v>10.4127</v>
      </c>
      <c r="U35" s="141">
        <f t="shared" si="79"/>
        <v>1.7091</v>
      </c>
      <c r="V35" s="94">
        <f t="shared" si="79"/>
        <v>6.8074</v>
      </c>
      <c r="W35" s="94">
        <f t="shared" ref="W35:W41" si="80">SUM(U35:V35)</f>
        <v>8.5165</v>
      </c>
      <c r="X35" s="94">
        <f t="shared" ref="X35:AA35" si="81">SUM(X32:X34)</f>
        <v>6.5421</v>
      </c>
      <c r="Y35" s="94">
        <f t="shared" si="44"/>
        <v>15.0586</v>
      </c>
      <c r="Z35" s="94">
        <f t="shared" si="81"/>
        <v>3.8759</v>
      </c>
      <c r="AA35" s="140">
        <f t="shared" si="81"/>
        <v>0</v>
      </c>
      <c r="AB35" s="82">
        <f t="shared" si="68"/>
        <v>0.449787425070638</v>
      </c>
      <c r="AC35" s="82">
        <f t="shared" si="69"/>
        <v>0</v>
      </c>
    </row>
    <row r="36" s="80" customFormat="1" ht="14.25" spans="1:29">
      <c r="A36" s="98" t="s">
        <v>36</v>
      </c>
      <c r="B36" s="99"/>
      <c r="C36" s="100">
        <f t="shared" ref="C36:I36" si="82">C35+C31+C27+C24</f>
        <v>27.9334</v>
      </c>
      <c r="D36" s="100">
        <f t="shared" si="82"/>
        <v>18.0426</v>
      </c>
      <c r="E36" s="100">
        <f t="shared" si="82"/>
        <v>45.976</v>
      </c>
      <c r="F36" s="100">
        <f t="shared" si="82"/>
        <v>32.5557</v>
      </c>
      <c r="G36" s="101">
        <f t="shared" si="82"/>
        <v>78.5317</v>
      </c>
      <c r="H36" s="100">
        <f t="shared" si="82"/>
        <v>78.494</v>
      </c>
      <c r="I36" s="100">
        <f t="shared" si="82"/>
        <v>40.9217</v>
      </c>
      <c r="J36" s="124">
        <f t="shared" si="38"/>
        <v>0.521335388692129</v>
      </c>
      <c r="K36" s="125">
        <f t="shared" si="63"/>
        <v>-0.00946930357243213</v>
      </c>
      <c r="L36" s="100">
        <f t="shared" ref="L36:V36" si="83">L35+L31+L27+L24</f>
        <v>40.5342</v>
      </c>
      <c r="M36" s="126">
        <f t="shared" si="65"/>
        <v>0.58745302529424</v>
      </c>
      <c r="N36" s="101">
        <f t="shared" si="83"/>
        <v>68.9999</v>
      </c>
      <c r="O36" s="127">
        <f t="shared" si="41"/>
        <v>-0.121375189891471</v>
      </c>
      <c r="P36" s="126">
        <f t="shared" si="66"/>
        <v>0.455729645984994</v>
      </c>
      <c r="Q36" s="100">
        <f t="shared" si="83"/>
        <v>31.4453</v>
      </c>
      <c r="R36" s="100">
        <f t="shared" si="83"/>
        <v>16.8442</v>
      </c>
      <c r="S36" s="100">
        <f t="shared" si="83"/>
        <v>14.6011</v>
      </c>
      <c r="T36" s="144">
        <f t="shared" si="83"/>
        <v>37.5546</v>
      </c>
      <c r="U36" s="145">
        <f t="shared" si="83"/>
        <v>24.629</v>
      </c>
      <c r="V36" s="100">
        <f t="shared" si="83"/>
        <v>6.8074</v>
      </c>
      <c r="W36" s="100">
        <f t="shared" si="80"/>
        <v>31.4364</v>
      </c>
      <c r="X36" s="100">
        <f t="shared" ref="X36:AA36" si="84">X35+X31+X27+X24</f>
        <v>33.6876</v>
      </c>
      <c r="Y36" s="101">
        <f t="shared" si="44"/>
        <v>65.124</v>
      </c>
      <c r="Z36" s="100">
        <f t="shared" si="84"/>
        <v>3.8759</v>
      </c>
      <c r="AA36" s="144">
        <f t="shared" si="84"/>
        <v>0</v>
      </c>
      <c r="AB36" s="82">
        <f t="shared" si="68"/>
        <v>0.455600660290812</v>
      </c>
      <c r="AC36" s="82">
        <f t="shared" si="69"/>
        <v>-0.00946930357243214</v>
      </c>
    </row>
    <row r="37" s="80" customFormat="1" ht="15" spans="1:29">
      <c r="A37" s="81" t="s">
        <v>42</v>
      </c>
      <c r="B37" s="82"/>
      <c r="C37" s="83"/>
      <c r="D37" s="83"/>
      <c r="E37" s="83"/>
      <c r="F37" s="83"/>
      <c r="G37" s="83"/>
      <c r="H37" s="82"/>
      <c r="I37" s="83"/>
      <c r="J37" s="83"/>
      <c r="K37" s="83"/>
      <c r="L37" s="83"/>
      <c r="M37" s="82"/>
      <c r="N37" s="82"/>
      <c r="O37" s="82"/>
      <c r="P37" s="82"/>
      <c r="Q37" s="82"/>
      <c r="R37" s="82"/>
      <c r="S37" s="82"/>
      <c r="T37" s="82"/>
      <c r="U37" s="83"/>
      <c r="V37" s="151"/>
      <c r="W37" s="152"/>
      <c r="X37" s="152"/>
      <c r="Y37" s="152"/>
      <c r="Z37" s="152"/>
      <c r="AA37" s="152"/>
      <c r="AB37" s="82" t="e">
        <f t="shared" si="68"/>
        <v>#DIV/0!</v>
      </c>
      <c r="AC37" s="82" t="e">
        <f t="shared" ref="AC37:AC49" si="85">Y37*M37/I37-1</f>
        <v>#DIV/0!</v>
      </c>
    </row>
    <row r="38" s="80" customFormat="1" customHeight="1" spans="1:29">
      <c r="A38" s="84" t="s">
        <v>3</v>
      </c>
      <c r="B38" s="85" t="s">
        <v>4</v>
      </c>
      <c r="C38" s="86" t="s">
        <v>5</v>
      </c>
      <c r="D38" s="86"/>
      <c r="E38" s="86"/>
      <c r="F38" s="86"/>
      <c r="G38" s="86"/>
      <c r="H38" s="86"/>
      <c r="I38" s="86"/>
      <c r="J38" s="107"/>
      <c r="K38" s="108" t="s">
        <v>6</v>
      </c>
      <c r="L38" s="109"/>
      <c r="M38" s="109"/>
      <c r="N38" s="109"/>
      <c r="O38" s="109"/>
      <c r="P38" s="109"/>
      <c r="Q38" s="109"/>
      <c r="R38" s="109"/>
      <c r="S38" s="109"/>
      <c r="T38" s="131"/>
      <c r="U38" s="132" t="s">
        <v>7</v>
      </c>
      <c r="V38" s="133"/>
      <c r="W38" s="133"/>
      <c r="X38" s="133"/>
      <c r="Y38" s="133"/>
      <c r="Z38" s="133"/>
      <c r="AA38" s="161" t="s">
        <v>8</v>
      </c>
      <c r="AB38" s="82" t="e">
        <f t="shared" si="68"/>
        <v>#DIV/0!</v>
      </c>
      <c r="AC38" s="82" t="e">
        <f t="shared" si="85"/>
        <v>#DIV/0!</v>
      </c>
    </row>
    <row r="39" s="80" customFormat="1" ht="24" spans="1:29">
      <c r="A39" s="87"/>
      <c r="B39" s="88"/>
      <c r="C39" s="89" t="s">
        <v>9</v>
      </c>
      <c r="D39" s="89" t="s">
        <v>10</v>
      </c>
      <c r="E39" s="89" t="s">
        <v>11</v>
      </c>
      <c r="F39" s="89" t="s">
        <v>12</v>
      </c>
      <c r="G39" s="89" t="s">
        <v>13</v>
      </c>
      <c r="H39" s="89" t="s">
        <v>14</v>
      </c>
      <c r="I39" s="89" t="s">
        <v>15</v>
      </c>
      <c r="J39" s="110" t="s">
        <v>16</v>
      </c>
      <c r="K39" s="111" t="s">
        <v>17</v>
      </c>
      <c r="L39" s="112" t="s">
        <v>15</v>
      </c>
      <c r="M39" s="113" t="s">
        <v>16</v>
      </c>
      <c r="N39" s="114" t="s">
        <v>13</v>
      </c>
      <c r="O39" s="113" t="s">
        <v>18</v>
      </c>
      <c r="P39" s="113" t="s">
        <v>19</v>
      </c>
      <c r="Q39" s="134" t="s">
        <v>11</v>
      </c>
      <c r="R39" s="114" t="s">
        <v>9</v>
      </c>
      <c r="S39" s="134" t="s">
        <v>10</v>
      </c>
      <c r="T39" s="153" t="s">
        <v>12</v>
      </c>
      <c r="U39" s="154" t="s">
        <v>9</v>
      </c>
      <c r="V39" s="89" t="s">
        <v>10</v>
      </c>
      <c r="W39" s="89" t="s">
        <v>11</v>
      </c>
      <c r="X39" s="137" t="s">
        <v>12</v>
      </c>
      <c r="Y39" s="137" t="s">
        <v>13</v>
      </c>
      <c r="Z39" s="162" t="s">
        <v>20</v>
      </c>
      <c r="AA39" s="163"/>
      <c r="AB39" s="82" t="e">
        <f t="shared" si="68"/>
        <v>#VALUE!</v>
      </c>
      <c r="AC39" s="82" t="e">
        <f t="shared" si="85"/>
        <v>#VALUE!</v>
      </c>
    </row>
    <row r="40" s="80" customFormat="1" spans="1:29">
      <c r="A40" s="90" t="s">
        <v>21</v>
      </c>
      <c r="B40" s="91" t="s">
        <v>40</v>
      </c>
      <c r="C40" s="102">
        <v>0.3255</v>
      </c>
      <c r="D40" s="102"/>
      <c r="E40" s="92">
        <f t="shared" ref="E40:E53" si="86">C40+D40</f>
        <v>0.3255</v>
      </c>
      <c r="F40" s="102">
        <v>0.0702</v>
      </c>
      <c r="G40" s="92">
        <v>0.3957</v>
      </c>
      <c r="H40" s="102">
        <v>0.3957</v>
      </c>
      <c r="I40" s="102">
        <v>0.37</v>
      </c>
      <c r="J40" s="115">
        <f t="shared" ref="J40:J45" si="87">IFERROR(I40/H40,0)</f>
        <v>0.935051806924438</v>
      </c>
      <c r="K40" s="128">
        <v>-0.160378378378378</v>
      </c>
      <c r="L40" s="92">
        <f t="shared" ref="L40:L44" si="88">I40*(1+K40)</f>
        <v>0.31066</v>
      </c>
      <c r="M40" s="129">
        <v>0.98</v>
      </c>
      <c r="N40" s="92">
        <f t="shared" ref="N40:N44" si="89">IFERROR(L40/M40,0)</f>
        <v>0.317</v>
      </c>
      <c r="O40" s="118">
        <f t="shared" ref="O40:O54" si="90">IFERROR((N40-G40)/G40,0)</f>
        <v>-0.198888046499873</v>
      </c>
      <c r="P40" s="129">
        <v>0.994321766561514</v>
      </c>
      <c r="Q40" s="92">
        <f t="shared" ref="Q40:Q44" si="91">IFERROR(P40*N40,0)</f>
        <v>0.3152</v>
      </c>
      <c r="R40" s="92">
        <f t="shared" ref="R40:R43" si="92">Q40</f>
        <v>0.3152</v>
      </c>
      <c r="S40" s="102"/>
      <c r="T40" s="155">
        <f t="shared" ref="T40:T44" si="93">IFERROR(N40-Q40,0)</f>
        <v>0.00180000000000002</v>
      </c>
      <c r="U40" s="156">
        <v>0.3152</v>
      </c>
      <c r="V40" s="102"/>
      <c r="W40" s="92">
        <f t="shared" si="80"/>
        <v>0.3152</v>
      </c>
      <c r="X40" s="102">
        <v>0.0018</v>
      </c>
      <c r="Y40" s="92">
        <f t="shared" ref="Y40:Y44" si="94">W40+X40</f>
        <v>0.317</v>
      </c>
      <c r="Z40" s="92">
        <f t="shared" ref="Z40:Z44" si="95">IFERROR(N40-Y40,0)</f>
        <v>0</v>
      </c>
      <c r="AA40" s="164"/>
      <c r="AB40" s="82">
        <f t="shared" ref="AB40:AB49" si="96">W40/Y40</f>
        <v>0.994321766561514</v>
      </c>
      <c r="AC40" s="82">
        <f t="shared" si="85"/>
        <v>-0.160378378378378</v>
      </c>
    </row>
    <row r="41" s="80" customFormat="1" spans="1:29">
      <c r="A41" s="90"/>
      <c r="B41" s="91" t="s">
        <v>41</v>
      </c>
      <c r="C41" s="102">
        <v>0.052</v>
      </c>
      <c r="D41" s="102"/>
      <c r="E41" s="92">
        <f t="shared" si="86"/>
        <v>0.052</v>
      </c>
      <c r="F41" s="102">
        <v>0.0012</v>
      </c>
      <c r="G41" s="92">
        <v>0.0532</v>
      </c>
      <c r="H41" s="102">
        <v>0.0532</v>
      </c>
      <c r="I41" s="102">
        <v>0.046</v>
      </c>
      <c r="J41" s="115">
        <f t="shared" si="87"/>
        <v>0.864661654135338</v>
      </c>
      <c r="K41" s="128">
        <v>0.725652173913044</v>
      </c>
      <c r="L41" s="102">
        <f t="shared" si="88"/>
        <v>0.07938</v>
      </c>
      <c r="M41" s="129">
        <v>0.98</v>
      </c>
      <c r="N41" s="92">
        <f t="shared" si="89"/>
        <v>0.081</v>
      </c>
      <c r="O41" s="118">
        <f t="shared" si="90"/>
        <v>0.522556390977444</v>
      </c>
      <c r="P41" s="129">
        <v>0.97037037037037</v>
      </c>
      <c r="Q41" s="92">
        <f t="shared" si="91"/>
        <v>0.0786</v>
      </c>
      <c r="R41" s="92">
        <f t="shared" si="92"/>
        <v>0.0786</v>
      </c>
      <c r="S41" s="102"/>
      <c r="T41" s="155">
        <f t="shared" si="93"/>
        <v>0.00240000000000003</v>
      </c>
      <c r="U41" s="156">
        <v>0.0786</v>
      </c>
      <c r="V41" s="102"/>
      <c r="W41" s="92">
        <f t="shared" si="80"/>
        <v>0.0786</v>
      </c>
      <c r="X41" s="102">
        <v>0.0024</v>
      </c>
      <c r="Y41" s="92">
        <f t="shared" si="94"/>
        <v>0.081</v>
      </c>
      <c r="Z41" s="92">
        <f t="shared" si="95"/>
        <v>0</v>
      </c>
      <c r="AA41" s="164" t="s">
        <v>43</v>
      </c>
      <c r="AB41" s="82">
        <f t="shared" si="96"/>
        <v>0.97037037037037</v>
      </c>
      <c r="AC41" s="82">
        <f t="shared" si="85"/>
        <v>0.725652173913044</v>
      </c>
    </row>
    <row r="42" s="80" customFormat="1" spans="1:29">
      <c r="A42" s="90"/>
      <c r="B42" s="93" t="s">
        <v>24</v>
      </c>
      <c r="C42" s="94">
        <f t="shared" ref="C42:I42" si="97">SUM(C40:C41)</f>
        <v>0.3775</v>
      </c>
      <c r="D42" s="94">
        <f t="shared" si="97"/>
        <v>0</v>
      </c>
      <c r="E42" s="94">
        <f t="shared" si="86"/>
        <v>0.3775</v>
      </c>
      <c r="F42" s="94">
        <f t="shared" si="97"/>
        <v>0.0714</v>
      </c>
      <c r="G42" s="94">
        <f t="shared" si="97"/>
        <v>0.4489</v>
      </c>
      <c r="H42" s="94">
        <f t="shared" si="97"/>
        <v>0.4489</v>
      </c>
      <c r="I42" s="94">
        <f t="shared" si="97"/>
        <v>0.416</v>
      </c>
      <c r="J42" s="119">
        <f t="shared" si="87"/>
        <v>0.926709734907552</v>
      </c>
      <c r="K42" s="120">
        <f>IFERROR((L42-I42)/I42,0)</f>
        <v>-0.0624038461538457</v>
      </c>
      <c r="L42" s="123">
        <f t="shared" ref="L42:AA42" si="98">SUM(L40:L41)</f>
        <v>0.39004</v>
      </c>
      <c r="M42" s="121">
        <f>IFERROR(L42/N42,0)</f>
        <v>0.98</v>
      </c>
      <c r="N42" s="123">
        <f t="shared" si="98"/>
        <v>0.398</v>
      </c>
      <c r="O42" s="122">
        <f t="shared" si="90"/>
        <v>-0.113388282468255</v>
      </c>
      <c r="P42" s="121">
        <f>IFERROR(Q42/N42,0)</f>
        <v>0.989447236180904</v>
      </c>
      <c r="Q42" s="147">
        <f t="shared" si="98"/>
        <v>0.3938</v>
      </c>
      <c r="R42" s="147">
        <f t="shared" si="98"/>
        <v>0.3938</v>
      </c>
      <c r="S42" s="147">
        <f t="shared" si="98"/>
        <v>0</v>
      </c>
      <c r="T42" s="147">
        <f t="shared" si="98"/>
        <v>0.00420000000000005</v>
      </c>
      <c r="U42" s="157">
        <f t="shared" si="98"/>
        <v>0.3938</v>
      </c>
      <c r="V42" s="94">
        <f t="shared" si="98"/>
        <v>0</v>
      </c>
      <c r="W42" s="94">
        <f t="shared" si="98"/>
        <v>0.3938</v>
      </c>
      <c r="X42" s="94">
        <f t="shared" si="98"/>
        <v>0.0042</v>
      </c>
      <c r="Y42" s="94">
        <f t="shared" si="98"/>
        <v>0.398</v>
      </c>
      <c r="Z42" s="94">
        <f t="shared" si="98"/>
        <v>0</v>
      </c>
      <c r="AA42" s="140">
        <f t="shared" si="98"/>
        <v>0</v>
      </c>
      <c r="AB42" s="82">
        <f t="shared" si="96"/>
        <v>0.989447236180904</v>
      </c>
      <c r="AC42" s="82">
        <f t="shared" si="85"/>
        <v>-0.0624038461538461</v>
      </c>
    </row>
    <row r="43" s="80" customFormat="1" spans="1:29">
      <c r="A43" s="90" t="s">
        <v>25</v>
      </c>
      <c r="B43" s="91" t="s">
        <v>26</v>
      </c>
      <c r="C43" s="102">
        <v>0.2826</v>
      </c>
      <c r="D43" s="102"/>
      <c r="E43" s="92">
        <f t="shared" si="86"/>
        <v>0.2826</v>
      </c>
      <c r="F43" s="102">
        <v>0.077</v>
      </c>
      <c r="G43" s="92">
        <v>0.3596</v>
      </c>
      <c r="H43" s="102">
        <v>0.3596</v>
      </c>
      <c r="I43" s="102">
        <v>0.3428</v>
      </c>
      <c r="J43" s="115">
        <f t="shared" si="87"/>
        <v>0.953281423804227</v>
      </c>
      <c r="K43" s="128">
        <v>-0.657514585764294</v>
      </c>
      <c r="L43" s="92">
        <f t="shared" si="88"/>
        <v>0.117404</v>
      </c>
      <c r="M43" s="129">
        <v>0.98</v>
      </c>
      <c r="N43" s="92">
        <f t="shared" si="89"/>
        <v>0.1198</v>
      </c>
      <c r="O43" s="118">
        <f t="shared" si="90"/>
        <v>-0.666852057842047</v>
      </c>
      <c r="P43" s="129">
        <v>0.984974958263773</v>
      </c>
      <c r="Q43" s="92">
        <f t="shared" si="91"/>
        <v>0.118</v>
      </c>
      <c r="R43" s="92">
        <f t="shared" si="92"/>
        <v>0.118</v>
      </c>
      <c r="S43" s="102"/>
      <c r="T43" s="155">
        <f t="shared" si="93"/>
        <v>0.0018</v>
      </c>
      <c r="U43" s="156">
        <v>0.118</v>
      </c>
      <c r="V43" s="102"/>
      <c r="W43" s="92">
        <f t="shared" ref="W43:W48" si="99">SUM(U43:V43)</f>
        <v>0.118</v>
      </c>
      <c r="X43" s="102">
        <v>0.0018</v>
      </c>
      <c r="Y43" s="92">
        <f t="shared" si="94"/>
        <v>0.1198</v>
      </c>
      <c r="Z43" s="92">
        <f t="shared" si="95"/>
        <v>0</v>
      </c>
      <c r="AA43" s="164"/>
      <c r="AB43" s="82">
        <f t="shared" si="96"/>
        <v>0.984974958263773</v>
      </c>
      <c r="AC43" s="82">
        <f t="shared" si="85"/>
        <v>-0.657514585764294</v>
      </c>
    </row>
    <row r="44" s="80" customFormat="1" spans="1:29">
      <c r="A44" s="90"/>
      <c r="B44" s="91" t="s">
        <v>27</v>
      </c>
      <c r="C44" s="102">
        <v>0.0024</v>
      </c>
      <c r="D44" s="102">
        <v>0.4352</v>
      </c>
      <c r="E44" s="92">
        <f t="shared" si="86"/>
        <v>0.4376</v>
      </c>
      <c r="F44" s="102">
        <v>0.0282</v>
      </c>
      <c r="G44" s="92">
        <v>0.4658</v>
      </c>
      <c r="H44" s="102">
        <v>0.4658</v>
      </c>
      <c r="I44" s="102">
        <v>0.451</v>
      </c>
      <c r="J44" s="115">
        <f t="shared" si="87"/>
        <v>0.968226706741091</v>
      </c>
      <c r="K44" s="128">
        <v>-0.608434589800444</v>
      </c>
      <c r="L44" s="92">
        <f t="shared" si="88"/>
        <v>0.176596</v>
      </c>
      <c r="M44" s="129">
        <v>0.98</v>
      </c>
      <c r="N44" s="92">
        <f t="shared" si="89"/>
        <v>0.1802</v>
      </c>
      <c r="O44" s="118">
        <f t="shared" si="90"/>
        <v>-0.613138686131387</v>
      </c>
      <c r="P44" s="129">
        <v>0.996670366259712</v>
      </c>
      <c r="Q44" s="92">
        <f t="shared" si="91"/>
        <v>0.1796</v>
      </c>
      <c r="R44" s="102">
        <v>0.005</v>
      </c>
      <c r="S44" s="149">
        <f>IFERROR(Q44-R44,0)</f>
        <v>0.1746</v>
      </c>
      <c r="T44" s="155">
        <f t="shared" si="93"/>
        <v>0.000599999999999906</v>
      </c>
      <c r="U44" s="156">
        <v>0.1796</v>
      </c>
      <c r="V44" s="102"/>
      <c r="W44" s="92">
        <f t="shared" si="99"/>
        <v>0.1796</v>
      </c>
      <c r="X44" s="102">
        <v>0.0006</v>
      </c>
      <c r="Y44" s="92">
        <f t="shared" si="94"/>
        <v>0.1802</v>
      </c>
      <c r="Z44" s="92">
        <f t="shared" si="95"/>
        <v>-2.22044604925031e-16</v>
      </c>
      <c r="AA44" s="164"/>
      <c r="AB44" s="82">
        <f t="shared" si="96"/>
        <v>0.996670366259712</v>
      </c>
      <c r="AC44" s="82">
        <f t="shared" si="85"/>
        <v>-0.608434589800444</v>
      </c>
    </row>
    <row r="45" s="80" customFormat="1" spans="1:29">
      <c r="A45" s="90"/>
      <c r="B45" s="93" t="s">
        <v>24</v>
      </c>
      <c r="C45" s="94">
        <f t="shared" ref="C45:I45" si="100">SUM(C43:C44)</f>
        <v>0.285</v>
      </c>
      <c r="D45" s="94">
        <f t="shared" si="100"/>
        <v>0.4352</v>
      </c>
      <c r="E45" s="94">
        <f t="shared" si="86"/>
        <v>0.7202</v>
      </c>
      <c r="F45" s="94">
        <f t="shared" si="100"/>
        <v>0.1052</v>
      </c>
      <c r="G45" s="94">
        <f t="shared" si="100"/>
        <v>0.8254</v>
      </c>
      <c r="H45" s="94">
        <f t="shared" si="100"/>
        <v>0.8254</v>
      </c>
      <c r="I45" s="94">
        <f t="shared" si="100"/>
        <v>0.7938</v>
      </c>
      <c r="J45" s="119">
        <f t="shared" si="87"/>
        <v>0.961715531863339</v>
      </c>
      <c r="K45" s="120">
        <f>IFERROR((L45-I45)/I45,0)</f>
        <v>-0.62962962962963</v>
      </c>
      <c r="L45" s="123">
        <f t="shared" ref="L45:AA45" si="101">SUM(L43:L44)</f>
        <v>0.294</v>
      </c>
      <c r="M45" s="121">
        <f>IFERROR(L45/N45,0)</f>
        <v>0.98</v>
      </c>
      <c r="N45" s="123">
        <f t="shared" si="101"/>
        <v>0.3</v>
      </c>
      <c r="O45" s="122">
        <f t="shared" si="90"/>
        <v>-0.636539859462079</v>
      </c>
      <c r="P45" s="121">
        <f>IFERROR(Q45/N45,0)</f>
        <v>0.992</v>
      </c>
      <c r="Q45" s="123">
        <f t="shared" si="101"/>
        <v>0.2976</v>
      </c>
      <c r="R45" s="123">
        <f t="shared" si="101"/>
        <v>0.123</v>
      </c>
      <c r="S45" s="123">
        <f t="shared" si="101"/>
        <v>0.1746</v>
      </c>
      <c r="T45" s="123">
        <f t="shared" si="101"/>
        <v>0.0023999999999999</v>
      </c>
      <c r="U45" s="157">
        <f t="shared" si="101"/>
        <v>0.2976</v>
      </c>
      <c r="V45" s="94">
        <f t="shared" si="101"/>
        <v>0</v>
      </c>
      <c r="W45" s="94">
        <f t="shared" si="101"/>
        <v>0.2976</v>
      </c>
      <c r="X45" s="94">
        <f t="shared" si="101"/>
        <v>0.0024</v>
      </c>
      <c r="Y45" s="94">
        <f t="shared" si="101"/>
        <v>0.3</v>
      </c>
      <c r="Z45" s="94">
        <f t="shared" si="101"/>
        <v>-2.22044604925031e-16</v>
      </c>
      <c r="AA45" s="140">
        <f t="shared" si="101"/>
        <v>0</v>
      </c>
      <c r="AB45" s="82">
        <f t="shared" si="96"/>
        <v>0.992</v>
      </c>
      <c r="AC45" s="82">
        <f t="shared" si="85"/>
        <v>-0.62962962962963</v>
      </c>
    </row>
    <row r="46" s="80" customFormat="1" spans="1:29">
      <c r="A46" s="95" t="s">
        <v>28</v>
      </c>
      <c r="B46" s="91" t="s">
        <v>29</v>
      </c>
      <c r="C46" s="104"/>
      <c r="D46" s="104"/>
      <c r="E46" s="104">
        <f t="shared" si="86"/>
        <v>0</v>
      </c>
      <c r="F46" s="104"/>
      <c r="G46" s="104"/>
      <c r="H46" s="104"/>
      <c r="I46" s="104"/>
      <c r="J46" s="115"/>
      <c r="K46" s="116"/>
      <c r="L46" s="92">
        <v>0.05</v>
      </c>
      <c r="M46" s="117">
        <v>0.98</v>
      </c>
      <c r="N46" s="92">
        <f t="shared" ref="N46:N48" si="102">IFERROR(L46/M46,0)</f>
        <v>0.0510204081632653</v>
      </c>
      <c r="O46" s="118">
        <f t="shared" si="90"/>
        <v>0</v>
      </c>
      <c r="P46" s="117">
        <v>0.181034482758621</v>
      </c>
      <c r="Q46" s="92">
        <f t="shared" ref="Q46:Q48" si="103">IFERROR(P46*N46,0)</f>
        <v>0.00923645320197046</v>
      </c>
      <c r="R46" s="92">
        <f t="shared" ref="R46:R48" si="104">Q46</f>
        <v>0.00923645320197046</v>
      </c>
      <c r="S46" s="104"/>
      <c r="T46" s="155">
        <f t="shared" ref="T46:T48" si="105">IFERROR(N46-Q46,0)</f>
        <v>0.0417839549612948</v>
      </c>
      <c r="U46" s="150">
        <v>0.0084</v>
      </c>
      <c r="V46" s="103"/>
      <c r="W46" s="92">
        <f t="shared" si="99"/>
        <v>0.0084</v>
      </c>
      <c r="X46" s="103">
        <v>0.038</v>
      </c>
      <c r="Y46" s="92">
        <f t="shared" ref="Y46:Y48" si="106">W46+X46</f>
        <v>0.0464</v>
      </c>
      <c r="Z46" s="92">
        <f t="shared" ref="Z46:Z48" si="107">IFERROR(N46-Y46,0)</f>
        <v>0.00462040816326531</v>
      </c>
      <c r="AA46" s="165"/>
      <c r="AB46" s="82">
        <f t="shared" si="96"/>
        <v>0.181034482758621</v>
      </c>
      <c r="AC46" s="82" t="e">
        <f t="shared" si="85"/>
        <v>#DIV/0!</v>
      </c>
    </row>
    <row r="47" s="80" customFormat="1" spans="1:29">
      <c r="A47" s="96"/>
      <c r="B47" s="91" t="s">
        <v>40</v>
      </c>
      <c r="C47" s="102">
        <v>0.1948</v>
      </c>
      <c r="D47" s="102"/>
      <c r="E47" s="92">
        <f t="shared" si="86"/>
        <v>0.1948</v>
      </c>
      <c r="F47" s="102">
        <v>0.0627</v>
      </c>
      <c r="G47" s="92">
        <v>0.2287</v>
      </c>
      <c r="H47" s="102">
        <v>0.2287</v>
      </c>
      <c r="I47" s="102">
        <v>0.2224</v>
      </c>
      <c r="J47" s="115">
        <f t="shared" ref="J47:J54" si="108">IFERROR(I47/H47,0)</f>
        <v>0.972452995190206</v>
      </c>
      <c r="K47" s="128">
        <v>-0.808758992805755</v>
      </c>
      <c r="L47" s="92">
        <f t="shared" ref="L47:L52" si="109">I47*(1+K47)</f>
        <v>0.0425320000000001</v>
      </c>
      <c r="M47" s="129">
        <v>0.98</v>
      </c>
      <c r="N47" s="92">
        <f t="shared" si="102"/>
        <v>0.0434000000000001</v>
      </c>
      <c r="O47" s="118">
        <f t="shared" si="90"/>
        <v>-0.810231744643638</v>
      </c>
      <c r="P47" s="129">
        <v>0.751152073732719</v>
      </c>
      <c r="Q47" s="92">
        <f t="shared" si="103"/>
        <v>0.0326000000000001</v>
      </c>
      <c r="R47" s="92">
        <f t="shared" si="104"/>
        <v>0.0326000000000001</v>
      </c>
      <c r="S47" s="102"/>
      <c r="T47" s="155">
        <f t="shared" si="105"/>
        <v>0.0108</v>
      </c>
      <c r="U47" s="156">
        <v>0.0326</v>
      </c>
      <c r="V47" s="102"/>
      <c r="W47" s="92">
        <f t="shared" si="99"/>
        <v>0.0326</v>
      </c>
      <c r="X47" s="102">
        <v>0.0108</v>
      </c>
      <c r="Y47" s="92">
        <f t="shared" si="106"/>
        <v>0.0434</v>
      </c>
      <c r="Z47" s="92">
        <f t="shared" si="107"/>
        <v>8.32667268468867e-17</v>
      </c>
      <c r="AA47" s="164"/>
      <c r="AB47" s="82">
        <f t="shared" si="96"/>
        <v>0.751152073732719</v>
      </c>
      <c r="AC47" s="82">
        <f t="shared" si="85"/>
        <v>-0.808758992805755</v>
      </c>
    </row>
    <row r="48" s="80" customFormat="1" spans="1:29">
      <c r="A48" s="96"/>
      <c r="B48" s="91" t="s">
        <v>41</v>
      </c>
      <c r="C48" s="102">
        <v>0.2096</v>
      </c>
      <c r="D48" s="102"/>
      <c r="E48" s="92">
        <f t="shared" si="86"/>
        <v>0.2096</v>
      </c>
      <c r="F48" s="102"/>
      <c r="G48" s="92">
        <v>0.2096</v>
      </c>
      <c r="H48" s="102">
        <v>0.2096</v>
      </c>
      <c r="I48" s="102">
        <v>0.1944</v>
      </c>
      <c r="J48" s="115">
        <f t="shared" si="108"/>
        <v>0.927480916030534</v>
      </c>
      <c r="K48" s="128">
        <v>-0.695061728395062</v>
      </c>
      <c r="L48" s="92">
        <f t="shared" si="109"/>
        <v>0.05928</v>
      </c>
      <c r="M48" s="129">
        <v>0.95</v>
      </c>
      <c r="N48" s="92">
        <f t="shared" si="102"/>
        <v>0.0623999999999999</v>
      </c>
      <c r="O48" s="118">
        <f t="shared" si="90"/>
        <v>-0.702290076335878</v>
      </c>
      <c r="P48" s="129">
        <v>0.407051282051282</v>
      </c>
      <c r="Q48" s="92">
        <f t="shared" si="103"/>
        <v>0.0254</v>
      </c>
      <c r="R48" s="92">
        <f t="shared" si="104"/>
        <v>0.0254</v>
      </c>
      <c r="S48" s="102"/>
      <c r="T48" s="155">
        <f t="shared" si="105"/>
        <v>0.037</v>
      </c>
      <c r="U48" s="156">
        <v>0.0254</v>
      </c>
      <c r="V48" s="102"/>
      <c r="W48" s="92">
        <f t="shared" si="99"/>
        <v>0.0254</v>
      </c>
      <c r="X48" s="102">
        <v>0.037</v>
      </c>
      <c r="Y48" s="92">
        <f t="shared" si="106"/>
        <v>0.0624</v>
      </c>
      <c r="Z48" s="92">
        <f t="shared" si="107"/>
        <v>-4.85722573273506e-17</v>
      </c>
      <c r="AA48" s="164"/>
      <c r="AB48" s="82">
        <f t="shared" si="96"/>
        <v>0.407051282051282</v>
      </c>
      <c r="AC48" s="82">
        <f t="shared" si="85"/>
        <v>-0.695061728395062</v>
      </c>
    </row>
    <row r="49" s="80" customFormat="1" spans="1:29">
      <c r="A49" s="97"/>
      <c r="B49" s="93" t="s">
        <v>24</v>
      </c>
      <c r="C49" s="94">
        <f t="shared" ref="C49:I49" si="110">SUM(C47:C48)</f>
        <v>0.4044</v>
      </c>
      <c r="D49" s="94">
        <f t="shared" si="110"/>
        <v>0</v>
      </c>
      <c r="E49" s="94">
        <f t="shared" si="86"/>
        <v>0.4044</v>
      </c>
      <c r="F49" s="94">
        <f t="shared" si="110"/>
        <v>0.0627</v>
      </c>
      <c r="G49" s="94">
        <f t="shared" si="110"/>
        <v>0.4383</v>
      </c>
      <c r="H49" s="94">
        <f t="shared" si="110"/>
        <v>0.4383</v>
      </c>
      <c r="I49" s="94">
        <f t="shared" si="110"/>
        <v>0.4168</v>
      </c>
      <c r="J49" s="119">
        <f t="shared" si="108"/>
        <v>0.950946840063883</v>
      </c>
      <c r="K49" s="120">
        <f t="shared" ref="K49:K54" si="111">IFERROR((L49-I49)/I49,0)</f>
        <v>-0.635767754318618</v>
      </c>
      <c r="L49" s="123">
        <f t="shared" ref="L49:Z49" si="112">SUM(L46:L48)</f>
        <v>0.151812</v>
      </c>
      <c r="M49" s="121">
        <f t="shared" ref="M49:M54" si="113">IFERROR(L49/N49,0)</f>
        <v>0.968062778168189</v>
      </c>
      <c r="N49" s="123">
        <f t="shared" si="112"/>
        <v>0.156820408163265</v>
      </c>
      <c r="O49" s="122">
        <f t="shared" si="90"/>
        <v>-0.642207601726522</v>
      </c>
      <c r="P49" s="121">
        <f t="shared" ref="P49:P54" si="114">IFERROR(Q49/N49,0)</f>
        <v>0.428748107401753</v>
      </c>
      <c r="Q49" s="123">
        <f t="shared" si="112"/>
        <v>0.0672364532019705</v>
      </c>
      <c r="R49" s="123">
        <f t="shared" si="112"/>
        <v>0.0672364532019705</v>
      </c>
      <c r="S49" s="123">
        <f t="shared" si="112"/>
        <v>0</v>
      </c>
      <c r="T49" s="123">
        <f t="shared" si="112"/>
        <v>0.0895839549612948</v>
      </c>
      <c r="U49" s="158">
        <f t="shared" si="112"/>
        <v>0.0664</v>
      </c>
      <c r="V49" s="94">
        <f t="shared" si="112"/>
        <v>0</v>
      </c>
      <c r="W49" s="94">
        <f t="shared" si="112"/>
        <v>0.0664</v>
      </c>
      <c r="X49" s="94">
        <f t="shared" si="112"/>
        <v>0.0858</v>
      </c>
      <c r="Y49" s="94">
        <f t="shared" si="112"/>
        <v>0.1522</v>
      </c>
      <c r="Z49" s="94">
        <f t="shared" si="112"/>
        <v>0.00462040816326535</v>
      </c>
      <c r="AA49" s="140">
        <f>SUM(AA47:AA48)</f>
        <v>0</v>
      </c>
      <c r="AB49" s="82">
        <f t="shared" si="96"/>
        <v>0.436268068331143</v>
      </c>
      <c r="AC49" s="82">
        <f t="shared" si="85"/>
        <v>-0.646499148663152</v>
      </c>
    </row>
    <row r="50" s="80" customFormat="1" spans="1:29">
      <c r="A50" s="87" t="s">
        <v>32</v>
      </c>
      <c r="B50" s="91" t="s">
        <v>33</v>
      </c>
      <c r="C50" s="102">
        <v>0.1064</v>
      </c>
      <c r="D50" s="102">
        <v>0.41</v>
      </c>
      <c r="E50" s="92">
        <f t="shared" si="86"/>
        <v>0.5164</v>
      </c>
      <c r="F50" s="102">
        <v>0.0102</v>
      </c>
      <c r="G50" s="92">
        <v>0.517</v>
      </c>
      <c r="H50" s="102">
        <v>0.517</v>
      </c>
      <c r="I50" s="102">
        <v>0.5</v>
      </c>
      <c r="J50" s="115">
        <f t="shared" si="108"/>
        <v>0.967117988394584</v>
      </c>
      <c r="K50" s="128">
        <v>-0.7</v>
      </c>
      <c r="L50" s="92">
        <f t="shared" si="109"/>
        <v>0.15</v>
      </c>
      <c r="M50" s="129">
        <v>0.98</v>
      </c>
      <c r="N50" s="92">
        <f t="shared" ref="N50:N52" si="115">IFERROR(L50/M50,0)</f>
        <v>0.153061224489796</v>
      </c>
      <c r="O50" s="118">
        <f t="shared" si="90"/>
        <v>-0.703943472940433</v>
      </c>
      <c r="P50" s="129">
        <v>0.9</v>
      </c>
      <c r="Q50" s="92">
        <f t="shared" ref="Q50:Q52" si="116">IFERROR(P50*N50,0)</f>
        <v>0.137755102040816</v>
      </c>
      <c r="R50" s="102">
        <v>0.101</v>
      </c>
      <c r="S50" s="149">
        <f t="shared" ref="S50:S52" si="117">IFERROR(Q50-R50,0)</f>
        <v>0.0367551020408164</v>
      </c>
      <c r="T50" s="155">
        <f t="shared" ref="T50:T52" si="118">IFERROR(N50-Q50,0)</f>
        <v>0.0153061224489796</v>
      </c>
      <c r="U50" s="156">
        <v>0.0236</v>
      </c>
      <c r="V50" s="102">
        <v>0.0928</v>
      </c>
      <c r="W50" s="92">
        <f t="shared" ref="W50:W52" si="119">SUM(U50:V50)</f>
        <v>0.1164</v>
      </c>
      <c r="X50" s="102">
        <v>0.003</v>
      </c>
      <c r="Y50" s="92">
        <f t="shared" ref="Y50:Y52" si="120">W50+X50</f>
        <v>0.1194</v>
      </c>
      <c r="Z50" s="92">
        <f t="shared" ref="Z50:Z52" si="121">IFERROR(N50-Y50,0)</f>
        <v>0.033661224489796</v>
      </c>
      <c r="AA50" s="164"/>
      <c r="AB50" s="82">
        <f t="shared" ref="AB50:AB64" si="122">W50/N50</f>
        <v>0.76048</v>
      </c>
      <c r="AC50" s="82"/>
    </row>
    <row r="51" s="80" customFormat="1" spans="1:29">
      <c r="A51" s="87"/>
      <c r="B51" s="91" t="s">
        <v>34</v>
      </c>
      <c r="C51" s="102">
        <v>0.0096</v>
      </c>
      <c r="D51" s="102">
        <v>0.1208</v>
      </c>
      <c r="E51" s="92">
        <f t="shared" si="86"/>
        <v>0.1304</v>
      </c>
      <c r="F51" s="102"/>
      <c r="G51" s="92">
        <v>0.1304</v>
      </c>
      <c r="H51" s="102">
        <v>0.1304</v>
      </c>
      <c r="I51" s="102">
        <v>0.12</v>
      </c>
      <c r="J51" s="115">
        <f t="shared" si="108"/>
        <v>0.920245398773006</v>
      </c>
      <c r="K51" s="128">
        <v>-0.7</v>
      </c>
      <c r="L51" s="92">
        <f t="shared" si="109"/>
        <v>0.036</v>
      </c>
      <c r="M51" s="129">
        <v>0.98</v>
      </c>
      <c r="N51" s="92">
        <f t="shared" si="115"/>
        <v>0.036734693877551</v>
      </c>
      <c r="O51" s="118">
        <f t="shared" si="90"/>
        <v>-0.718292224865406</v>
      </c>
      <c r="P51" s="129">
        <v>0.98</v>
      </c>
      <c r="Q51" s="92">
        <f t="shared" si="116"/>
        <v>0.036</v>
      </c>
      <c r="R51" s="102">
        <v>0.0096</v>
      </c>
      <c r="S51" s="149">
        <f t="shared" si="117"/>
        <v>0.0264</v>
      </c>
      <c r="T51" s="155">
        <f t="shared" si="118"/>
        <v>0.00073469387755102</v>
      </c>
      <c r="U51" s="156"/>
      <c r="V51" s="102">
        <v>0.0112</v>
      </c>
      <c r="W51" s="92">
        <f t="shared" si="119"/>
        <v>0.0112</v>
      </c>
      <c r="X51" s="102"/>
      <c r="Y51" s="92">
        <f t="shared" si="120"/>
        <v>0.0112</v>
      </c>
      <c r="Z51" s="92">
        <f t="shared" si="121"/>
        <v>0.025534693877551</v>
      </c>
      <c r="AA51" s="164"/>
      <c r="AB51" s="82">
        <f t="shared" si="122"/>
        <v>0.304888888888889</v>
      </c>
      <c r="AC51" s="82"/>
    </row>
    <row r="52" s="80" customFormat="1" spans="1:29">
      <c r="A52" s="87"/>
      <c r="B52" s="91" t="s">
        <v>35</v>
      </c>
      <c r="C52" s="102"/>
      <c r="D52" s="102">
        <v>0.018</v>
      </c>
      <c r="E52" s="92">
        <f t="shared" si="86"/>
        <v>0.018</v>
      </c>
      <c r="F52" s="102"/>
      <c r="G52" s="92">
        <v>0.018</v>
      </c>
      <c r="H52" s="102">
        <v>0.018</v>
      </c>
      <c r="I52" s="102">
        <v>0.017</v>
      </c>
      <c r="J52" s="115">
        <f t="shared" si="108"/>
        <v>0.944444444444445</v>
      </c>
      <c r="K52" s="128">
        <v>-0.6</v>
      </c>
      <c r="L52" s="92">
        <f t="shared" si="109"/>
        <v>0.0068</v>
      </c>
      <c r="M52" s="129">
        <v>0.98</v>
      </c>
      <c r="N52" s="92">
        <f t="shared" si="115"/>
        <v>0.00693877551020408</v>
      </c>
      <c r="O52" s="118">
        <f t="shared" si="90"/>
        <v>-0.614512471655329</v>
      </c>
      <c r="P52" s="129">
        <v>0.98</v>
      </c>
      <c r="Q52" s="92">
        <f t="shared" si="116"/>
        <v>0.0068</v>
      </c>
      <c r="R52" s="102">
        <v>0.0096</v>
      </c>
      <c r="S52" s="149">
        <f t="shared" si="117"/>
        <v>-0.0028</v>
      </c>
      <c r="T52" s="155">
        <f t="shared" si="118"/>
        <v>0.000138775510204082</v>
      </c>
      <c r="U52" s="156"/>
      <c r="V52" s="102"/>
      <c r="W52" s="92">
        <f t="shared" si="119"/>
        <v>0</v>
      </c>
      <c r="X52" s="102"/>
      <c r="Y52" s="92">
        <f t="shared" si="120"/>
        <v>0</v>
      </c>
      <c r="Z52" s="92">
        <f t="shared" si="121"/>
        <v>0.00693877551020408</v>
      </c>
      <c r="AA52" s="164"/>
      <c r="AB52" s="82">
        <f t="shared" si="122"/>
        <v>0</v>
      </c>
      <c r="AC52" s="82"/>
    </row>
    <row r="53" s="80" customFormat="1" spans="1:29">
      <c r="A53" s="87"/>
      <c r="B53" s="93" t="s">
        <v>24</v>
      </c>
      <c r="C53" s="94">
        <f t="shared" ref="C53:I53" si="123">SUM(C50:C52)</f>
        <v>0.116</v>
      </c>
      <c r="D53" s="94">
        <f t="shared" si="123"/>
        <v>0.5488</v>
      </c>
      <c r="E53" s="94">
        <f t="shared" si="86"/>
        <v>0.6648</v>
      </c>
      <c r="F53" s="94">
        <f t="shared" si="123"/>
        <v>0.0102</v>
      </c>
      <c r="G53" s="94">
        <f t="shared" si="123"/>
        <v>0.6654</v>
      </c>
      <c r="H53" s="94">
        <f t="shared" si="123"/>
        <v>0.6654</v>
      </c>
      <c r="I53" s="94">
        <f t="shared" si="123"/>
        <v>0.637</v>
      </c>
      <c r="J53" s="119">
        <f t="shared" si="108"/>
        <v>0.95731890592125</v>
      </c>
      <c r="K53" s="120">
        <f t="shared" si="111"/>
        <v>-0.697331240188383</v>
      </c>
      <c r="L53" s="123">
        <f t="shared" ref="L53:AA53" si="124">SUM(L50:L52)</f>
        <v>0.1928</v>
      </c>
      <c r="M53" s="121">
        <f t="shared" si="113"/>
        <v>0.98</v>
      </c>
      <c r="N53" s="123">
        <f t="shared" si="124"/>
        <v>0.196734693877551</v>
      </c>
      <c r="O53" s="122">
        <f t="shared" si="90"/>
        <v>-0.704336197959797</v>
      </c>
      <c r="P53" s="121">
        <f t="shared" si="114"/>
        <v>0.917759336099585</v>
      </c>
      <c r="Q53" s="123">
        <f t="shared" si="124"/>
        <v>0.180555102040816</v>
      </c>
      <c r="R53" s="123">
        <f t="shared" si="124"/>
        <v>0.1202</v>
      </c>
      <c r="S53" s="123">
        <f t="shared" si="124"/>
        <v>0.0603551020408164</v>
      </c>
      <c r="T53" s="123">
        <f t="shared" si="124"/>
        <v>0.0161795918367347</v>
      </c>
      <c r="U53" s="157">
        <f t="shared" si="124"/>
        <v>0.0236</v>
      </c>
      <c r="V53" s="94">
        <f t="shared" si="124"/>
        <v>0.104</v>
      </c>
      <c r="W53" s="94">
        <f t="shared" si="124"/>
        <v>0.1276</v>
      </c>
      <c r="X53" s="94">
        <f t="shared" si="124"/>
        <v>0.003</v>
      </c>
      <c r="Y53" s="94">
        <f t="shared" si="124"/>
        <v>0.1306</v>
      </c>
      <c r="Z53" s="94">
        <f t="shared" si="124"/>
        <v>0.0661346938775511</v>
      </c>
      <c r="AA53" s="140">
        <f t="shared" si="124"/>
        <v>0</v>
      </c>
      <c r="AB53" s="82">
        <f t="shared" si="122"/>
        <v>0.648589211618257</v>
      </c>
      <c r="AC53" s="82"/>
    </row>
    <row r="54" s="80" customFormat="1" ht="14.25" spans="1:29">
      <c r="A54" s="98" t="s">
        <v>36</v>
      </c>
      <c r="B54" s="99"/>
      <c r="C54" s="100">
        <f t="shared" ref="C54:I54" si="125">C53+C49+C45+C42</f>
        <v>1.1829</v>
      </c>
      <c r="D54" s="100">
        <f t="shared" si="125"/>
        <v>0.984</v>
      </c>
      <c r="E54" s="100">
        <f t="shared" si="125"/>
        <v>2.1669</v>
      </c>
      <c r="F54" s="100">
        <f t="shared" si="125"/>
        <v>0.2495</v>
      </c>
      <c r="G54" s="101">
        <f t="shared" si="125"/>
        <v>2.378</v>
      </c>
      <c r="H54" s="100">
        <f t="shared" si="125"/>
        <v>2.378</v>
      </c>
      <c r="I54" s="100">
        <f t="shared" si="125"/>
        <v>2.2636</v>
      </c>
      <c r="J54" s="124">
        <f t="shared" si="108"/>
        <v>0.951892346509672</v>
      </c>
      <c r="K54" s="125">
        <f t="shared" si="111"/>
        <v>-0.54556812157625</v>
      </c>
      <c r="L54" s="100">
        <f t="shared" ref="L54:AA54" si="126">L53+L49+L45+L42</f>
        <v>1.028652</v>
      </c>
      <c r="M54" s="126">
        <f t="shared" si="113"/>
        <v>0.978219779452007</v>
      </c>
      <c r="N54" s="101">
        <f t="shared" si="126"/>
        <v>1.05155510204082</v>
      </c>
      <c r="O54" s="127">
        <f t="shared" si="90"/>
        <v>-0.55779852731673</v>
      </c>
      <c r="P54" s="126">
        <f t="shared" si="114"/>
        <v>0.893145355312376</v>
      </c>
      <c r="Q54" s="100">
        <f t="shared" si="126"/>
        <v>0.939191555242787</v>
      </c>
      <c r="R54" s="100">
        <f t="shared" si="126"/>
        <v>0.704236453201971</v>
      </c>
      <c r="S54" s="100">
        <f t="shared" si="126"/>
        <v>0.234955102040816</v>
      </c>
      <c r="T54" s="159">
        <f t="shared" si="126"/>
        <v>0.112363546798029</v>
      </c>
      <c r="U54" s="160">
        <f t="shared" si="126"/>
        <v>0.7814</v>
      </c>
      <c r="V54" s="100">
        <f t="shared" si="126"/>
        <v>0.104</v>
      </c>
      <c r="W54" s="100">
        <f t="shared" si="126"/>
        <v>0.8854</v>
      </c>
      <c r="X54" s="100">
        <f t="shared" si="126"/>
        <v>0.0954</v>
      </c>
      <c r="Y54" s="101">
        <f t="shared" si="126"/>
        <v>0.9808</v>
      </c>
      <c r="Z54" s="100">
        <f t="shared" si="126"/>
        <v>0.0707551020408162</v>
      </c>
      <c r="AA54" s="144">
        <f t="shared" si="126"/>
        <v>0</v>
      </c>
      <c r="AB54" s="82">
        <f t="shared" si="122"/>
        <v>0.84199106473988</v>
      </c>
      <c r="AC54" s="82"/>
    </row>
    <row r="55" s="80" customFormat="1" ht="15" hidden="1" spans="1:29">
      <c r="A55" s="81" t="s">
        <v>44</v>
      </c>
      <c r="B55" s="82"/>
      <c r="C55" s="83"/>
      <c r="D55" s="83"/>
      <c r="E55" s="83"/>
      <c r="F55" s="83"/>
      <c r="G55" s="83"/>
      <c r="H55" s="82"/>
      <c r="I55" s="83"/>
      <c r="J55" s="83"/>
      <c r="K55" s="83"/>
      <c r="L55" s="83"/>
      <c r="M55" s="82"/>
      <c r="N55" s="82"/>
      <c r="O55" s="82"/>
      <c r="P55" s="82"/>
      <c r="Q55" s="82"/>
      <c r="R55" s="82"/>
      <c r="S55" s="82"/>
      <c r="T55" s="82"/>
      <c r="U55" s="83"/>
      <c r="V55" s="83"/>
      <c r="W55" s="83"/>
      <c r="X55" s="83"/>
      <c r="Y55" s="83"/>
      <c r="Z55" s="130"/>
      <c r="AA55" s="130"/>
      <c r="AB55" s="82" t="e">
        <f t="shared" si="122"/>
        <v>#DIV/0!</v>
      </c>
      <c r="AC55" s="82"/>
    </row>
    <row r="56" s="80" customFormat="1" hidden="1" customHeight="1" spans="1:29">
      <c r="A56" s="84" t="s">
        <v>3</v>
      </c>
      <c r="B56" s="85" t="s">
        <v>4</v>
      </c>
      <c r="C56" s="86" t="s">
        <v>5</v>
      </c>
      <c r="D56" s="86"/>
      <c r="E56" s="86"/>
      <c r="F56" s="86"/>
      <c r="G56" s="86"/>
      <c r="H56" s="86"/>
      <c r="I56" s="86"/>
      <c r="J56" s="107"/>
      <c r="K56" s="108" t="s">
        <v>6</v>
      </c>
      <c r="L56" s="109"/>
      <c r="M56" s="109"/>
      <c r="N56" s="109"/>
      <c r="O56" s="109"/>
      <c r="P56" s="109"/>
      <c r="Q56" s="109"/>
      <c r="R56" s="109"/>
      <c r="S56" s="109"/>
      <c r="T56" s="131"/>
      <c r="U56" s="132" t="s">
        <v>7</v>
      </c>
      <c r="V56" s="133"/>
      <c r="W56" s="133"/>
      <c r="X56" s="133"/>
      <c r="Y56" s="133"/>
      <c r="Z56" s="133"/>
      <c r="AA56" s="161" t="s">
        <v>8</v>
      </c>
      <c r="AB56" s="82" t="e">
        <f t="shared" si="122"/>
        <v>#DIV/0!</v>
      </c>
      <c r="AC56" s="82"/>
    </row>
    <row r="57" s="80" customFormat="1" ht="24" hidden="1" spans="1:29">
      <c r="A57" s="87"/>
      <c r="B57" s="88"/>
      <c r="C57" s="89" t="s">
        <v>9</v>
      </c>
      <c r="D57" s="89" t="s">
        <v>10</v>
      </c>
      <c r="E57" s="89" t="s">
        <v>11</v>
      </c>
      <c r="F57" s="89" t="s">
        <v>12</v>
      </c>
      <c r="G57" s="89" t="s">
        <v>13</v>
      </c>
      <c r="H57" s="89" t="s">
        <v>14</v>
      </c>
      <c r="I57" s="89" t="s">
        <v>15</v>
      </c>
      <c r="J57" s="110" t="s">
        <v>16</v>
      </c>
      <c r="K57" s="111" t="s">
        <v>17</v>
      </c>
      <c r="L57" s="112" t="s">
        <v>15</v>
      </c>
      <c r="M57" s="113" t="s">
        <v>16</v>
      </c>
      <c r="N57" s="114" t="s">
        <v>13</v>
      </c>
      <c r="O57" s="113" t="s">
        <v>18</v>
      </c>
      <c r="P57" s="113" t="s">
        <v>19</v>
      </c>
      <c r="Q57" s="134" t="s">
        <v>11</v>
      </c>
      <c r="R57" s="114" t="s">
        <v>9</v>
      </c>
      <c r="S57" s="134" t="s">
        <v>10</v>
      </c>
      <c r="T57" s="153" t="s">
        <v>12</v>
      </c>
      <c r="U57" s="154" t="s">
        <v>9</v>
      </c>
      <c r="V57" s="89" t="s">
        <v>10</v>
      </c>
      <c r="W57" s="89" t="s">
        <v>11</v>
      </c>
      <c r="X57" s="137" t="s">
        <v>12</v>
      </c>
      <c r="Y57" s="137" t="s">
        <v>13</v>
      </c>
      <c r="Z57" s="162" t="s">
        <v>20</v>
      </c>
      <c r="AA57" s="163"/>
      <c r="AB57" s="82" t="e">
        <f t="shared" si="122"/>
        <v>#VALUE!</v>
      </c>
      <c r="AC57" s="82"/>
    </row>
    <row r="58" s="80" customFormat="1" hidden="1" spans="1:29">
      <c r="A58" s="90" t="s">
        <v>21</v>
      </c>
      <c r="B58" s="91" t="s">
        <v>40</v>
      </c>
      <c r="C58" s="102">
        <v>0.2262</v>
      </c>
      <c r="D58" s="102"/>
      <c r="E58" s="92">
        <v>0.2262</v>
      </c>
      <c r="F58" s="102">
        <v>0.0714</v>
      </c>
      <c r="G58" s="92">
        <v>0.2976</v>
      </c>
      <c r="H58" s="102">
        <v>0.3127</v>
      </c>
      <c r="I58" s="102">
        <v>0.1249</v>
      </c>
      <c r="J58" s="115">
        <f t="shared" ref="J58:J64" si="127">IFERROR(I58/H58,0)</f>
        <v>0.399424368404221</v>
      </c>
      <c r="K58" s="128"/>
      <c r="L58" s="102"/>
      <c r="M58" s="129"/>
      <c r="N58" s="92">
        <f t="shared" ref="N58:N63" si="128">IFERROR(L58/M58,0)</f>
        <v>0</v>
      </c>
      <c r="O58" s="118">
        <f t="shared" ref="O58:O64" si="129">IFERROR((N58-G58)/G58,0)</f>
        <v>-1</v>
      </c>
      <c r="P58" s="129"/>
      <c r="Q58" s="92">
        <f t="shared" ref="Q58:Q63" si="130">IFERROR(P58*N58,0)</f>
        <v>0</v>
      </c>
      <c r="R58" s="92">
        <f t="shared" ref="R58:R61" si="131">Q58</f>
        <v>0</v>
      </c>
      <c r="S58" s="102"/>
      <c r="T58" s="155">
        <f t="shared" ref="T58:T63" si="132">IFERROR(N58-Q58,0)</f>
        <v>0</v>
      </c>
      <c r="U58" s="156"/>
      <c r="V58" s="102"/>
      <c r="W58" s="92">
        <f t="shared" ref="W58:W63" si="133">SUM(U58:V58)</f>
        <v>0</v>
      </c>
      <c r="X58" s="102"/>
      <c r="Y58" s="92">
        <f t="shared" ref="Y58:Y63" si="134">W58+X58</f>
        <v>0</v>
      </c>
      <c r="Z58" s="92">
        <f t="shared" ref="Z58:Z63" si="135">IFERROR(N58-Y58,0)</f>
        <v>0</v>
      </c>
      <c r="AA58" s="164"/>
      <c r="AB58" s="82" t="e">
        <f t="shared" si="122"/>
        <v>#DIV/0!</v>
      </c>
      <c r="AC58" s="82"/>
    </row>
    <row r="59" s="80" customFormat="1" hidden="1" spans="1:29">
      <c r="A59" s="90"/>
      <c r="B59" s="91" t="s">
        <v>41</v>
      </c>
      <c r="C59" s="102">
        <v>0.036</v>
      </c>
      <c r="D59" s="102"/>
      <c r="E59" s="92">
        <v>0.036</v>
      </c>
      <c r="F59" s="102">
        <v>0.0096</v>
      </c>
      <c r="G59" s="92">
        <v>0.0456</v>
      </c>
      <c r="H59" s="102">
        <v>0.0458</v>
      </c>
      <c r="I59" s="102">
        <v>0.0069</v>
      </c>
      <c r="J59" s="115">
        <f t="shared" si="127"/>
        <v>0.150655021834061</v>
      </c>
      <c r="K59" s="128"/>
      <c r="L59" s="102"/>
      <c r="M59" s="129"/>
      <c r="N59" s="92">
        <f t="shared" si="128"/>
        <v>0</v>
      </c>
      <c r="O59" s="118">
        <f t="shared" si="129"/>
        <v>-1</v>
      </c>
      <c r="P59" s="129"/>
      <c r="Q59" s="92">
        <f t="shared" si="130"/>
        <v>0</v>
      </c>
      <c r="R59" s="92">
        <f t="shared" si="131"/>
        <v>0</v>
      </c>
      <c r="S59" s="102"/>
      <c r="T59" s="155">
        <f t="shared" si="132"/>
        <v>0</v>
      </c>
      <c r="U59" s="156"/>
      <c r="V59" s="102"/>
      <c r="W59" s="92">
        <f t="shared" si="133"/>
        <v>0</v>
      </c>
      <c r="X59" s="102"/>
      <c r="Y59" s="92">
        <f t="shared" si="134"/>
        <v>0</v>
      </c>
      <c r="Z59" s="92">
        <f t="shared" si="135"/>
        <v>0</v>
      </c>
      <c r="AA59" s="164"/>
      <c r="AB59" s="82" t="e">
        <f t="shared" si="122"/>
        <v>#DIV/0!</v>
      </c>
      <c r="AC59" s="82"/>
    </row>
    <row r="60" s="80" customFormat="1" hidden="1" spans="1:29">
      <c r="A60" s="90"/>
      <c r="B60" s="93" t="s">
        <v>24</v>
      </c>
      <c r="C60" s="94">
        <f t="shared" ref="C60:I60" si="136">SUM(C58:C59)</f>
        <v>0.2622</v>
      </c>
      <c r="D60" s="94">
        <f t="shared" si="136"/>
        <v>0</v>
      </c>
      <c r="E60" s="94">
        <f t="shared" si="136"/>
        <v>0.2622</v>
      </c>
      <c r="F60" s="94">
        <f t="shared" si="136"/>
        <v>0.081</v>
      </c>
      <c r="G60" s="94">
        <f t="shared" si="136"/>
        <v>0.3432</v>
      </c>
      <c r="H60" s="94">
        <f t="shared" si="136"/>
        <v>0.3585</v>
      </c>
      <c r="I60" s="94">
        <f t="shared" si="136"/>
        <v>0.1318</v>
      </c>
      <c r="J60" s="119">
        <f t="shared" si="127"/>
        <v>0.367642956764296</v>
      </c>
      <c r="K60" s="120">
        <f>IFERROR((L60-I60)/I60,0)</f>
        <v>-1</v>
      </c>
      <c r="L60" s="123">
        <f t="shared" ref="L60:AA60" si="137">SUM(L58:L59)</f>
        <v>0</v>
      </c>
      <c r="M60" s="121">
        <f>IFERROR(L60/N60,0)</f>
        <v>0</v>
      </c>
      <c r="N60" s="123">
        <f t="shared" si="137"/>
        <v>0</v>
      </c>
      <c r="O60" s="122">
        <f t="shared" si="129"/>
        <v>-1</v>
      </c>
      <c r="P60" s="121">
        <f>IFERROR(Q60/N60,0)</f>
        <v>0</v>
      </c>
      <c r="Q60" s="147">
        <f t="shared" si="137"/>
        <v>0</v>
      </c>
      <c r="R60" s="147">
        <f t="shared" si="137"/>
        <v>0</v>
      </c>
      <c r="S60" s="147">
        <f t="shared" si="137"/>
        <v>0</v>
      </c>
      <c r="T60" s="147">
        <f t="shared" si="137"/>
        <v>0</v>
      </c>
      <c r="U60" s="157">
        <f t="shared" si="137"/>
        <v>0</v>
      </c>
      <c r="V60" s="94">
        <f t="shared" si="137"/>
        <v>0</v>
      </c>
      <c r="W60" s="94">
        <f t="shared" si="137"/>
        <v>0</v>
      </c>
      <c r="X60" s="94">
        <f t="shared" si="137"/>
        <v>0</v>
      </c>
      <c r="Y60" s="94">
        <f t="shared" si="137"/>
        <v>0</v>
      </c>
      <c r="Z60" s="94">
        <f t="shared" si="137"/>
        <v>0</v>
      </c>
      <c r="AA60" s="140">
        <f t="shared" si="137"/>
        <v>0</v>
      </c>
      <c r="AB60" s="82" t="e">
        <f t="shared" si="122"/>
        <v>#DIV/0!</v>
      </c>
      <c r="AC60" s="82"/>
    </row>
    <row r="61" s="80" customFormat="1" hidden="1" spans="1:29">
      <c r="A61" s="90" t="s">
        <v>25</v>
      </c>
      <c r="B61" s="91" t="s">
        <v>26</v>
      </c>
      <c r="C61" s="102">
        <v>0.204</v>
      </c>
      <c r="D61" s="102"/>
      <c r="E61" s="92">
        <v>0.204</v>
      </c>
      <c r="F61" s="102">
        <v>0.024</v>
      </c>
      <c r="G61" s="92">
        <v>0.228</v>
      </c>
      <c r="H61" s="102">
        <v>0.2151</v>
      </c>
      <c r="I61" s="102">
        <v>0.0439</v>
      </c>
      <c r="J61" s="115">
        <f t="shared" si="127"/>
        <v>0.204091120409112</v>
      </c>
      <c r="K61" s="128"/>
      <c r="L61" s="102"/>
      <c r="M61" s="129"/>
      <c r="N61" s="92">
        <f t="shared" si="128"/>
        <v>0</v>
      </c>
      <c r="O61" s="118">
        <f t="shared" si="129"/>
        <v>-1</v>
      </c>
      <c r="P61" s="129"/>
      <c r="Q61" s="92">
        <f t="shared" si="130"/>
        <v>0</v>
      </c>
      <c r="R61" s="92">
        <f t="shared" si="131"/>
        <v>0</v>
      </c>
      <c r="S61" s="102"/>
      <c r="T61" s="155">
        <f t="shared" si="132"/>
        <v>0</v>
      </c>
      <c r="U61" s="156"/>
      <c r="V61" s="102"/>
      <c r="W61" s="92">
        <f t="shared" si="133"/>
        <v>0</v>
      </c>
      <c r="X61" s="102"/>
      <c r="Y61" s="92">
        <f t="shared" si="134"/>
        <v>0</v>
      </c>
      <c r="Z61" s="92">
        <f t="shared" si="135"/>
        <v>0</v>
      </c>
      <c r="AA61" s="164"/>
      <c r="AB61" s="82" t="e">
        <f t="shared" si="122"/>
        <v>#DIV/0!</v>
      </c>
      <c r="AC61" s="82"/>
    </row>
    <row r="62" s="80" customFormat="1" hidden="1" spans="1:29">
      <c r="A62" s="90"/>
      <c r="B62" s="91" t="s">
        <v>27</v>
      </c>
      <c r="C62" s="102"/>
      <c r="D62" s="102">
        <v>0.2532</v>
      </c>
      <c r="E62" s="92">
        <v>0.2532</v>
      </c>
      <c r="F62" s="102"/>
      <c r="G62" s="92">
        <v>0.2532</v>
      </c>
      <c r="H62" s="102">
        <v>0.2595</v>
      </c>
      <c r="I62" s="102">
        <v>0.065</v>
      </c>
      <c r="J62" s="115">
        <f t="shared" si="127"/>
        <v>0.250481695568401</v>
      </c>
      <c r="K62" s="128"/>
      <c r="L62" s="102"/>
      <c r="M62" s="129"/>
      <c r="N62" s="92">
        <f t="shared" si="128"/>
        <v>0</v>
      </c>
      <c r="O62" s="118">
        <f t="shared" si="129"/>
        <v>-1</v>
      </c>
      <c r="P62" s="129"/>
      <c r="Q62" s="92">
        <f t="shared" si="130"/>
        <v>0</v>
      </c>
      <c r="R62" s="102"/>
      <c r="S62" s="149">
        <f>IFERROR(Q62-R62,0)</f>
        <v>0</v>
      </c>
      <c r="T62" s="155">
        <f t="shared" si="132"/>
        <v>0</v>
      </c>
      <c r="U62" s="156"/>
      <c r="V62" s="102"/>
      <c r="W62" s="92">
        <f t="shared" si="133"/>
        <v>0</v>
      </c>
      <c r="X62" s="102"/>
      <c r="Y62" s="92">
        <f t="shared" si="134"/>
        <v>0</v>
      </c>
      <c r="Z62" s="92">
        <f t="shared" si="135"/>
        <v>0</v>
      </c>
      <c r="AA62" s="164"/>
      <c r="AB62" s="82" t="e">
        <f t="shared" si="122"/>
        <v>#DIV/0!</v>
      </c>
      <c r="AC62" s="82"/>
    </row>
    <row r="63" s="80" customFormat="1" hidden="1" spans="1:29">
      <c r="A63" s="90"/>
      <c r="B63" s="91" t="s">
        <v>29</v>
      </c>
      <c r="C63" s="102"/>
      <c r="D63" s="102"/>
      <c r="E63" s="92">
        <v>0</v>
      </c>
      <c r="F63" s="102"/>
      <c r="G63" s="92">
        <v>0</v>
      </c>
      <c r="H63" s="102"/>
      <c r="I63" s="102"/>
      <c r="J63" s="115">
        <f t="shared" si="127"/>
        <v>0</v>
      </c>
      <c r="K63" s="128"/>
      <c r="L63" s="102"/>
      <c r="M63" s="129"/>
      <c r="N63" s="92">
        <f t="shared" si="128"/>
        <v>0</v>
      </c>
      <c r="O63" s="118">
        <f t="shared" si="129"/>
        <v>0</v>
      </c>
      <c r="P63" s="129"/>
      <c r="Q63" s="92">
        <f t="shared" si="130"/>
        <v>0</v>
      </c>
      <c r="R63" s="102"/>
      <c r="S63" s="149">
        <f>IFERROR(Q63-R63,0)</f>
        <v>0</v>
      </c>
      <c r="T63" s="155">
        <f t="shared" si="132"/>
        <v>0</v>
      </c>
      <c r="U63" s="156"/>
      <c r="V63" s="102"/>
      <c r="W63" s="92">
        <f t="shared" si="133"/>
        <v>0</v>
      </c>
      <c r="X63" s="102"/>
      <c r="Y63" s="92">
        <f t="shared" si="134"/>
        <v>0</v>
      </c>
      <c r="Z63" s="92">
        <f t="shared" si="135"/>
        <v>0</v>
      </c>
      <c r="AA63" s="164"/>
      <c r="AB63" s="82" t="e">
        <f t="shared" si="122"/>
        <v>#DIV/0!</v>
      </c>
      <c r="AC63" s="82"/>
    </row>
    <row r="64" s="80" customFormat="1" hidden="1" spans="1:29">
      <c r="A64" s="90"/>
      <c r="B64" s="93" t="s">
        <v>24</v>
      </c>
      <c r="C64" s="94">
        <f t="shared" ref="C64:I64" si="138">SUM(C61:C63)</f>
        <v>0.204</v>
      </c>
      <c r="D64" s="94">
        <f t="shared" si="138"/>
        <v>0.2532</v>
      </c>
      <c r="E64" s="94">
        <f t="shared" si="138"/>
        <v>0.4572</v>
      </c>
      <c r="F64" s="94">
        <f t="shared" si="138"/>
        <v>0.024</v>
      </c>
      <c r="G64" s="94">
        <f t="shared" si="138"/>
        <v>0.4812</v>
      </c>
      <c r="H64" s="94">
        <f t="shared" si="138"/>
        <v>0.4746</v>
      </c>
      <c r="I64" s="94">
        <f t="shared" si="138"/>
        <v>0.1089</v>
      </c>
      <c r="J64" s="119">
        <f t="shared" si="127"/>
        <v>0.229456384323641</v>
      </c>
      <c r="K64" s="120">
        <f>IFERROR((L64-I64)/I64,0)</f>
        <v>-1</v>
      </c>
      <c r="L64" s="123">
        <f t="shared" ref="L64:AA64" si="139">SUM(L61:L63)</f>
        <v>0</v>
      </c>
      <c r="M64" s="121">
        <f>IFERROR(L64/N64,0)</f>
        <v>0</v>
      </c>
      <c r="N64" s="123">
        <f t="shared" si="139"/>
        <v>0</v>
      </c>
      <c r="O64" s="122">
        <f t="shared" si="129"/>
        <v>-1</v>
      </c>
      <c r="P64" s="121">
        <f>IFERROR(Q64/N64,0)</f>
        <v>0</v>
      </c>
      <c r="Q64" s="123">
        <f t="shared" si="139"/>
        <v>0</v>
      </c>
      <c r="R64" s="123">
        <f t="shared" si="139"/>
        <v>0</v>
      </c>
      <c r="S64" s="123">
        <f t="shared" si="139"/>
        <v>0</v>
      </c>
      <c r="T64" s="123">
        <f t="shared" si="139"/>
        <v>0</v>
      </c>
      <c r="U64" s="157">
        <f t="shared" si="139"/>
        <v>0</v>
      </c>
      <c r="V64" s="94">
        <f t="shared" si="139"/>
        <v>0</v>
      </c>
      <c r="W64" s="94">
        <f t="shared" si="139"/>
        <v>0</v>
      </c>
      <c r="X64" s="94">
        <f t="shared" si="139"/>
        <v>0</v>
      </c>
      <c r="Y64" s="94">
        <f t="shared" si="139"/>
        <v>0</v>
      </c>
      <c r="Z64" s="94">
        <f t="shared" si="139"/>
        <v>0</v>
      </c>
      <c r="AA64" s="140">
        <f t="shared" si="139"/>
        <v>0</v>
      </c>
      <c r="AB64" s="82" t="e">
        <f t="shared" si="122"/>
        <v>#DIV/0!</v>
      </c>
      <c r="AC64" s="82"/>
    </row>
    <row r="65" s="80" customFormat="1" hidden="1" spans="1:29">
      <c r="A65" s="95" t="s">
        <v>28</v>
      </c>
      <c r="B65" s="91" t="s">
        <v>29</v>
      </c>
      <c r="C65" s="104"/>
      <c r="D65" s="104"/>
      <c r="E65" s="104"/>
      <c r="F65" s="104"/>
      <c r="G65" s="104"/>
      <c r="H65" s="104"/>
      <c r="I65" s="104"/>
      <c r="J65" s="115"/>
      <c r="K65" s="116"/>
      <c r="L65" s="104"/>
      <c r="M65" s="117"/>
      <c r="N65" s="104"/>
      <c r="O65" s="118"/>
      <c r="P65" s="117"/>
      <c r="Q65" s="104"/>
      <c r="R65" s="104"/>
      <c r="S65" s="104"/>
      <c r="T65" s="165"/>
      <c r="U65" s="177"/>
      <c r="V65" s="104"/>
      <c r="W65" s="104"/>
      <c r="X65" s="104"/>
      <c r="Y65" s="104"/>
      <c r="Z65" s="104"/>
      <c r="AA65" s="165"/>
      <c r="AB65" s="82"/>
      <c r="AC65" s="82"/>
    </row>
    <row r="66" s="80" customFormat="1" hidden="1" spans="1:29">
      <c r="A66" s="96"/>
      <c r="B66" s="91" t="s">
        <v>40</v>
      </c>
      <c r="C66" s="102"/>
      <c r="D66" s="102"/>
      <c r="E66" s="92"/>
      <c r="F66" s="102"/>
      <c r="G66" s="92"/>
      <c r="H66" s="102"/>
      <c r="I66" s="102"/>
      <c r="J66" s="115">
        <f t="shared" ref="J66:J73" si="140">IFERROR(I66/H66,0)</f>
        <v>0</v>
      </c>
      <c r="K66" s="128"/>
      <c r="L66" s="102"/>
      <c r="M66" s="129"/>
      <c r="N66" s="92">
        <f t="shared" ref="N66:N71" si="141">IFERROR(L66/M66,0)</f>
        <v>0</v>
      </c>
      <c r="O66" s="118">
        <f t="shared" ref="O66:O73" si="142">IFERROR((N66-G66)/G66,0)</f>
        <v>0</v>
      </c>
      <c r="P66" s="129"/>
      <c r="Q66" s="92">
        <f t="shared" ref="Q66:Q71" si="143">IFERROR(P66*N66,0)</f>
        <v>0</v>
      </c>
      <c r="R66" s="92">
        <f>Q66</f>
        <v>0</v>
      </c>
      <c r="S66" s="102"/>
      <c r="T66" s="155">
        <f t="shared" ref="T66:T71" si="144">IFERROR(N66-Q66,0)</f>
        <v>0</v>
      </c>
      <c r="U66" s="156"/>
      <c r="V66" s="102"/>
      <c r="W66" s="92">
        <f t="shared" ref="W66:W71" si="145">SUM(U66:V66)</f>
        <v>0</v>
      </c>
      <c r="X66" s="102"/>
      <c r="Y66" s="92">
        <f t="shared" ref="Y66:Y71" si="146">W66+X66</f>
        <v>0</v>
      </c>
      <c r="Z66" s="92">
        <f t="shared" ref="Z66:Z71" si="147">IFERROR(N66-Y66,0)</f>
        <v>0</v>
      </c>
      <c r="AA66" s="164"/>
      <c r="AB66" s="82"/>
      <c r="AC66" s="82"/>
    </row>
    <row r="67" s="80" customFormat="1" hidden="1" spans="1:29">
      <c r="A67" s="96"/>
      <c r="B67" s="91" t="s">
        <v>41</v>
      </c>
      <c r="C67" s="102"/>
      <c r="D67" s="102"/>
      <c r="E67" s="92"/>
      <c r="F67" s="102"/>
      <c r="G67" s="92"/>
      <c r="H67" s="102"/>
      <c r="I67" s="102"/>
      <c r="J67" s="115">
        <f t="shared" si="140"/>
        <v>0</v>
      </c>
      <c r="K67" s="128"/>
      <c r="L67" s="102"/>
      <c r="M67" s="129"/>
      <c r="N67" s="92">
        <f t="shared" si="141"/>
        <v>0</v>
      </c>
      <c r="O67" s="118">
        <f t="shared" si="142"/>
        <v>0</v>
      </c>
      <c r="P67" s="129"/>
      <c r="Q67" s="92">
        <f t="shared" si="143"/>
        <v>0</v>
      </c>
      <c r="R67" s="92">
        <f>Q67</f>
        <v>0</v>
      </c>
      <c r="S67" s="102"/>
      <c r="T67" s="155">
        <f t="shared" si="144"/>
        <v>0</v>
      </c>
      <c r="U67" s="156"/>
      <c r="V67" s="102"/>
      <c r="W67" s="92">
        <f t="shared" si="145"/>
        <v>0</v>
      </c>
      <c r="X67" s="102"/>
      <c r="Y67" s="92">
        <f t="shared" si="146"/>
        <v>0</v>
      </c>
      <c r="Z67" s="92">
        <f t="shared" si="147"/>
        <v>0</v>
      </c>
      <c r="AA67" s="164"/>
      <c r="AB67" s="82"/>
      <c r="AC67" s="82"/>
    </row>
    <row r="68" s="80" customFormat="1" hidden="1" spans="1:29">
      <c r="A68" s="97"/>
      <c r="B68" s="93" t="s">
        <v>24</v>
      </c>
      <c r="C68" s="94">
        <f t="shared" ref="C68:I68" si="148">SUM(C66:C67)</f>
        <v>0</v>
      </c>
      <c r="D68" s="94">
        <f t="shared" si="148"/>
        <v>0</v>
      </c>
      <c r="E68" s="94">
        <f t="shared" si="148"/>
        <v>0</v>
      </c>
      <c r="F68" s="94">
        <f t="shared" si="148"/>
        <v>0</v>
      </c>
      <c r="G68" s="94">
        <f t="shared" si="148"/>
        <v>0</v>
      </c>
      <c r="H68" s="94">
        <f t="shared" si="148"/>
        <v>0</v>
      </c>
      <c r="I68" s="94">
        <f t="shared" si="148"/>
        <v>0</v>
      </c>
      <c r="J68" s="119">
        <f t="shared" si="140"/>
        <v>0</v>
      </c>
      <c r="K68" s="120">
        <f t="shared" ref="K68:K73" si="149">IFERROR((L68-I68)/I68,0)</f>
        <v>0</v>
      </c>
      <c r="L68" s="123">
        <f t="shared" ref="L68:AA68" si="150">SUM(L66:L67)</f>
        <v>0</v>
      </c>
      <c r="M68" s="121">
        <f t="shared" ref="M68:M73" si="151">IFERROR(L68/N68,0)</f>
        <v>0</v>
      </c>
      <c r="N68" s="123">
        <f t="shared" si="150"/>
        <v>0</v>
      </c>
      <c r="O68" s="122">
        <f t="shared" si="142"/>
        <v>0</v>
      </c>
      <c r="P68" s="121">
        <f t="shared" ref="P68:P73" si="152">IFERROR(Q68/N68,0)</f>
        <v>0</v>
      </c>
      <c r="Q68" s="123">
        <f t="shared" si="150"/>
        <v>0</v>
      </c>
      <c r="R68" s="123">
        <f t="shared" si="150"/>
        <v>0</v>
      </c>
      <c r="S68" s="123">
        <f t="shared" si="150"/>
        <v>0</v>
      </c>
      <c r="T68" s="123">
        <f t="shared" si="150"/>
        <v>0</v>
      </c>
      <c r="U68" s="157">
        <f t="shared" si="150"/>
        <v>0</v>
      </c>
      <c r="V68" s="94">
        <f t="shared" si="150"/>
        <v>0</v>
      </c>
      <c r="W68" s="94">
        <f t="shared" si="150"/>
        <v>0</v>
      </c>
      <c r="X68" s="94">
        <f t="shared" si="150"/>
        <v>0</v>
      </c>
      <c r="Y68" s="94">
        <f t="shared" si="150"/>
        <v>0</v>
      </c>
      <c r="Z68" s="94">
        <f t="shared" si="150"/>
        <v>0</v>
      </c>
      <c r="AA68" s="140">
        <f t="shared" si="150"/>
        <v>0</v>
      </c>
      <c r="AB68" s="82"/>
      <c r="AC68" s="82"/>
    </row>
    <row r="69" s="80" customFormat="1" hidden="1" spans="1:29">
      <c r="A69" s="87" t="s">
        <v>32</v>
      </c>
      <c r="B69" s="91" t="s">
        <v>33</v>
      </c>
      <c r="C69" s="102"/>
      <c r="D69" s="102"/>
      <c r="E69" s="92"/>
      <c r="F69" s="102"/>
      <c r="G69" s="92"/>
      <c r="H69" s="102"/>
      <c r="I69" s="102"/>
      <c r="J69" s="115">
        <f t="shared" si="140"/>
        <v>0</v>
      </c>
      <c r="K69" s="128"/>
      <c r="L69" s="102"/>
      <c r="M69" s="129"/>
      <c r="N69" s="92">
        <f t="shared" si="141"/>
        <v>0</v>
      </c>
      <c r="O69" s="118">
        <f t="shared" si="142"/>
        <v>0</v>
      </c>
      <c r="P69" s="129"/>
      <c r="Q69" s="92">
        <f t="shared" si="143"/>
        <v>0</v>
      </c>
      <c r="R69" s="102"/>
      <c r="S69" s="149">
        <f t="shared" ref="S69:S71" si="153">IFERROR(Q69-R69,0)</f>
        <v>0</v>
      </c>
      <c r="T69" s="155">
        <f t="shared" si="144"/>
        <v>0</v>
      </c>
      <c r="U69" s="156"/>
      <c r="V69" s="102"/>
      <c r="W69" s="92">
        <f t="shared" si="145"/>
        <v>0</v>
      </c>
      <c r="X69" s="102"/>
      <c r="Y69" s="92">
        <f t="shared" si="146"/>
        <v>0</v>
      </c>
      <c r="Z69" s="92">
        <f t="shared" si="147"/>
        <v>0</v>
      </c>
      <c r="AA69" s="164"/>
      <c r="AB69" s="82"/>
      <c r="AC69" s="82"/>
    </row>
    <row r="70" s="80" customFormat="1" hidden="1" spans="1:29">
      <c r="A70" s="87"/>
      <c r="B70" s="91" t="s">
        <v>34</v>
      </c>
      <c r="C70" s="102"/>
      <c r="D70" s="102"/>
      <c r="E70" s="92"/>
      <c r="F70" s="102"/>
      <c r="G70" s="92"/>
      <c r="H70" s="102"/>
      <c r="I70" s="102"/>
      <c r="J70" s="115">
        <f t="shared" si="140"/>
        <v>0</v>
      </c>
      <c r="K70" s="128"/>
      <c r="L70" s="102"/>
      <c r="M70" s="129"/>
      <c r="N70" s="92">
        <f t="shared" si="141"/>
        <v>0</v>
      </c>
      <c r="O70" s="118">
        <f t="shared" si="142"/>
        <v>0</v>
      </c>
      <c r="P70" s="129"/>
      <c r="Q70" s="92">
        <f t="shared" si="143"/>
        <v>0</v>
      </c>
      <c r="R70" s="102"/>
      <c r="S70" s="149">
        <f t="shared" si="153"/>
        <v>0</v>
      </c>
      <c r="T70" s="155">
        <f t="shared" si="144"/>
        <v>0</v>
      </c>
      <c r="U70" s="156"/>
      <c r="V70" s="102"/>
      <c r="W70" s="92">
        <f t="shared" si="145"/>
        <v>0</v>
      </c>
      <c r="X70" s="102"/>
      <c r="Y70" s="92">
        <f t="shared" si="146"/>
        <v>0</v>
      </c>
      <c r="Z70" s="92">
        <f t="shared" si="147"/>
        <v>0</v>
      </c>
      <c r="AA70" s="164"/>
      <c r="AB70" s="82"/>
      <c r="AC70" s="82"/>
    </row>
    <row r="71" s="80" customFormat="1" hidden="1" spans="1:29">
      <c r="A71" s="87"/>
      <c r="B71" s="91" t="s">
        <v>35</v>
      </c>
      <c r="C71" s="102"/>
      <c r="D71" s="102"/>
      <c r="E71" s="92"/>
      <c r="F71" s="102"/>
      <c r="G71" s="92"/>
      <c r="H71" s="102"/>
      <c r="I71" s="102"/>
      <c r="J71" s="115">
        <f t="shared" si="140"/>
        <v>0</v>
      </c>
      <c r="K71" s="128"/>
      <c r="L71" s="102"/>
      <c r="M71" s="129"/>
      <c r="N71" s="92">
        <f t="shared" si="141"/>
        <v>0</v>
      </c>
      <c r="O71" s="118">
        <f t="shared" si="142"/>
        <v>0</v>
      </c>
      <c r="P71" s="129"/>
      <c r="Q71" s="92">
        <f t="shared" si="143"/>
        <v>0</v>
      </c>
      <c r="R71" s="102"/>
      <c r="S71" s="149">
        <f t="shared" si="153"/>
        <v>0</v>
      </c>
      <c r="T71" s="155">
        <f t="shared" si="144"/>
        <v>0</v>
      </c>
      <c r="U71" s="156"/>
      <c r="V71" s="102"/>
      <c r="W71" s="92">
        <f t="shared" si="145"/>
        <v>0</v>
      </c>
      <c r="X71" s="102"/>
      <c r="Y71" s="92">
        <f t="shared" si="146"/>
        <v>0</v>
      </c>
      <c r="Z71" s="92">
        <f t="shared" si="147"/>
        <v>0</v>
      </c>
      <c r="AA71" s="164"/>
      <c r="AB71" s="82"/>
      <c r="AC71" s="82"/>
    </row>
    <row r="72" s="80" customFormat="1" hidden="1" spans="1:29">
      <c r="A72" s="87"/>
      <c r="B72" s="93" t="s">
        <v>24</v>
      </c>
      <c r="C72" s="94">
        <f t="shared" ref="C72:I72" si="154">SUM(C69:C71)</f>
        <v>0</v>
      </c>
      <c r="D72" s="94">
        <f t="shared" si="154"/>
        <v>0</v>
      </c>
      <c r="E72" s="94">
        <f t="shared" si="154"/>
        <v>0</v>
      </c>
      <c r="F72" s="94">
        <f t="shared" si="154"/>
        <v>0</v>
      </c>
      <c r="G72" s="94">
        <f t="shared" si="154"/>
        <v>0</v>
      </c>
      <c r="H72" s="94">
        <f t="shared" si="154"/>
        <v>0</v>
      </c>
      <c r="I72" s="94">
        <f t="shared" si="154"/>
        <v>0</v>
      </c>
      <c r="J72" s="119">
        <f t="shared" si="140"/>
        <v>0</v>
      </c>
      <c r="K72" s="120">
        <f t="shared" si="149"/>
        <v>0</v>
      </c>
      <c r="L72" s="123">
        <f t="shared" ref="L72:AA72" si="155">SUM(L69:L71)</f>
        <v>0</v>
      </c>
      <c r="M72" s="121">
        <f t="shared" si="151"/>
        <v>0</v>
      </c>
      <c r="N72" s="123">
        <f t="shared" si="155"/>
        <v>0</v>
      </c>
      <c r="O72" s="122">
        <f t="shared" si="142"/>
        <v>0</v>
      </c>
      <c r="P72" s="121">
        <f t="shared" si="152"/>
        <v>0</v>
      </c>
      <c r="Q72" s="123">
        <f t="shared" si="155"/>
        <v>0</v>
      </c>
      <c r="R72" s="123">
        <f t="shared" si="155"/>
        <v>0</v>
      </c>
      <c r="S72" s="123">
        <f t="shared" si="155"/>
        <v>0</v>
      </c>
      <c r="T72" s="123">
        <f t="shared" si="155"/>
        <v>0</v>
      </c>
      <c r="U72" s="157">
        <f t="shared" si="155"/>
        <v>0</v>
      </c>
      <c r="V72" s="94">
        <f t="shared" si="155"/>
        <v>0</v>
      </c>
      <c r="W72" s="94">
        <f t="shared" si="155"/>
        <v>0</v>
      </c>
      <c r="X72" s="94">
        <f t="shared" si="155"/>
        <v>0</v>
      </c>
      <c r="Y72" s="94">
        <f t="shared" si="155"/>
        <v>0</v>
      </c>
      <c r="Z72" s="94">
        <f t="shared" si="155"/>
        <v>0</v>
      </c>
      <c r="AA72" s="140">
        <f t="shared" si="155"/>
        <v>0</v>
      </c>
      <c r="AB72" s="82"/>
      <c r="AC72" s="82"/>
    </row>
    <row r="73" s="80" customFormat="1" ht="14.25" hidden="1" spans="1:29">
      <c r="A73" s="98" t="s">
        <v>36</v>
      </c>
      <c r="B73" s="99"/>
      <c r="C73" s="100">
        <f t="shared" ref="C73:I73" si="156">C72+C68+C64+C60</f>
        <v>0.4662</v>
      </c>
      <c r="D73" s="100">
        <f t="shared" si="156"/>
        <v>0.2532</v>
      </c>
      <c r="E73" s="100">
        <f t="shared" si="156"/>
        <v>0.7194</v>
      </c>
      <c r="F73" s="100">
        <f t="shared" si="156"/>
        <v>0.105</v>
      </c>
      <c r="G73" s="101">
        <f t="shared" si="156"/>
        <v>0.8244</v>
      </c>
      <c r="H73" s="100">
        <f t="shared" si="156"/>
        <v>0.8331</v>
      </c>
      <c r="I73" s="100">
        <f t="shared" si="156"/>
        <v>0.2407</v>
      </c>
      <c r="J73" s="124">
        <f t="shared" si="140"/>
        <v>0.288920897851398</v>
      </c>
      <c r="K73" s="125">
        <f t="shared" si="149"/>
        <v>-1</v>
      </c>
      <c r="L73" s="100">
        <f t="shared" ref="L73:AA73" si="157">L72+L68+L64+L60</f>
        <v>0</v>
      </c>
      <c r="M73" s="126">
        <f t="shared" si="151"/>
        <v>0</v>
      </c>
      <c r="N73" s="101">
        <f t="shared" si="157"/>
        <v>0</v>
      </c>
      <c r="O73" s="127">
        <f t="shared" si="142"/>
        <v>-1</v>
      </c>
      <c r="P73" s="126">
        <f t="shared" si="152"/>
        <v>0</v>
      </c>
      <c r="Q73" s="100">
        <f t="shared" si="157"/>
        <v>0</v>
      </c>
      <c r="R73" s="100">
        <f t="shared" si="157"/>
        <v>0</v>
      </c>
      <c r="S73" s="100">
        <f t="shared" si="157"/>
        <v>0</v>
      </c>
      <c r="T73" s="159">
        <f t="shared" si="157"/>
        <v>0</v>
      </c>
      <c r="U73" s="160">
        <f t="shared" si="157"/>
        <v>0</v>
      </c>
      <c r="V73" s="100">
        <f t="shared" si="157"/>
        <v>0</v>
      </c>
      <c r="W73" s="100">
        <f t="shared" si="157"/>
        <v>0</v>
      </c>
      <c r="X73" s="100">
        <f t="shared" si="157"/>
        <v>0</v>
      </c>
      <c r="Y73" s="101">
        <f t="shared" si="157"/>
        <v>0</v>
      </c>
      <c r="Z73" s="100">
        <f t="shared" si="157"/>
        <v>0</v>
      </c>
      <c r="AA73" s="144">
        <f t="shared" si="157"/>
        <v>0</v>
      </c>
      <c r="AB73" s="82"/>
      <c r="AC73" s="82"/>
    </row>
    <row r="74" s="80" customFormat="1" ht="15" hidden="1" spans="1:29">
      <c r="A74" s="81" t="s">
        <v>45</v>
      </c>
      <c r="B74" s="82"/>
      <c r="C74" s="83"/>
      <c r="D74" s="83"/>
      <c r="E74" s="83"/>
      <c r="F74" s="83"/>
      <c r="G74" s="83"/>
      <c r="H74" s="83"/>
      <c r="I74" s="83"/>
      <c r="J74" s="106"/>
      <c r="K74" s="106"/>
      <c r="L74" s="83"/>
      <c r="M74" s="106"/>
      <c r="N74" s="83"/>
      <c r="O74" s="106"/>
      <c r="P74" s="82"/>
      <c r="Q74" s="106"/>
      <c r="R74" s="82"/>
      <c r="S74" s="83"/>
      <c r="T74" s="83"/>
      <c r="U74" s="83"/>
      <c r="V74" s="83"/>
      <c r="W74" s="83"/>
      <c r="X74" s="130"/>
      <c r="Y74" s="82"/>
      <c r="Z74" s="82"/>
      <c r="AA74" s="82"/>
      <c r="AB74" s="82"/>
      <c r="AC74" s="82"/>
    </row>
    <row r="75" s="80" customFormat="1" hidden="1" customHeight="1" spans="1:29">
      <c r="A75" s="166" t="s">
        <v>3</v>
      </c>
      <c r="B75" s="167" t="s">
        <v>4</v>
      </c>
      <c r="C75" s="107" t="s">
        <v>5</v>
      </c>
      <c r="D75" s="168"/>
      <c r="E75" s="168"/>
      <c r="F75" s="168"/>
      <c r="G75" s="168"/>
      <c r="H75" s="168"/>
      <c r="I75" s="168"/>
      <c r="J75" s="173"/>
      <c r="K75" s="174" t="s">
        <v>6</v>
      </c>
      <c r="L75" s="175"/>
      <c r="M75" s="175"/>
      <c r="N75" s="175"/>
      <c r="O75" s="175"/>
      <c r="P75" s="175"/>
      <c r="Q75" s="175"/>
      <c r="R75" s="175"/>
      <c r="S75" s="175"/>
      <c r="T75" s="178"/>
      <c r="U75" s="179" t="s">
        <v>7</v>
      </c>
      <c r="V75" s="180"/>
      <c r="W75" s="180"/>
      <c r="X75" s="180"/>
      <c r="Y75" s="180"/>
      <c r="Z75" s="132"/>
      <c r="AA75" s="183" t="s">
        <v>8</v>
      </c>
      <c r="AB75" s="82"/>
      <c r="AC75" s="82"/>
    </row>
    <row r="76" s="80" customFormat="1" ht="24" hidden="1" spans="1:29">
      <c r="A76" s="169"/>
      <c r="B76" s="170"/>
      <c r="C76" s="89" t="s">
        <v>9</v>
      </c>
      <c r="D76" s="89" t="s">
        <v>10</v>
      </c>
      <c r="E76" s="89" t="s">
        <v>11</v>
      </c>
      <c r="F76" s="89" t="s">
        <v>12</v>
      </c>
      <c r="G76" s="89" t="s">
        <v>13</v>
      </c>
      <c r="H76" s="89" t="s">
        <v>14</v>
      </c>
      <c r="I76" s="89" t="s">
        <v>15</v>
      </c>
      <c r="J76" s="110" t="s">
        <v>16</v>
      </c>
      <c r="K76" s="111" t="s">
        <v>17</v>
      </c>
      <c r="L76" s="112" t="s">
        <v>15</v>
      </c>
      <c r="M76" s="113" t="s">
        <v>16</v>
      </c>
      <c r="N76" s="114" t="s">
        <v>13</v>
      </c>
      <c r="O76" s="113" t="s">
        <v>18</v>
      </c>
      <c r="P76" s="113" t="s">
        <v>19</v>
      </c>
      <c r="Q76" s="134" t="s">
        <v>11</v>
      </c>
      <c r="R76" s="114" t="s">
        <v>9</v>
      </c>
      <c r="S76" s="134" t="s">
        <v>10</v>
      </c>
      <c r="T76" s="153" t="s">
        <v>12</v>
      </c>
      <c r="U76" s="154" t="s">
        <v>9</v>
      </c>
      <c r="V76" s="89" t="s">
        <v>10</v>
      </c>
      <c r="W76" s="89" t="s">
        <v>11</v>
      </c>
      <c r="X76" s="137" t="s">
        <v>12</v>
      </c>
      <c r="Y76" s="137" t="s">
        <v>13</v>
      </c>
      <c r="Z76" s="162" t="s">
        <v>20</v>
      </c>
      <c r="AA76" s="184"/>
      <c r="AB76" s="82"/>
      <c r="AC76" s="82"/>
    </row>
    <row r="77" s="80" customFormat="1" hidden="1" spans="1:29">
      <c r="A77" s="95" t="s">
        <v>21</v>
      </c>
      <c r="B77" s="91" t="s">
        <v>40</v>
      </c>
      <c r="C77" s="102"/>
      <c r="D77" s="102"/>
      <c r="E77" s="92"/>
      <c r="F77" s="102"/>
      <c r="G77" s="92"/>
      <c r="H77" s="102"/>
      <c r="I77" s="102"/>
      <c r="J77" s="115">
        <f t="shared" ref="J77:J83" si="158">IFERROR(I77/H77,0)</f>
        <v>0</v>
      </c>
      <c r="K77" s="128"/>
      <c r="L77" s="102"/>
      <c r="M77" s="129"/>
      <c r="N77" s="92">
        <f t="shared" ref="N77:N82" si="159">IFERROR(L77/M77,0)</f>
        <v>0</v>
      </c>
      <c r="O77" s="118">
        <f t="shared" ref="O77:O83" si="160">IFERROR((N77-G77)/G77,0)</f>
        <v>0</v>
      </c>
      <c r="P77" s="129"/>
      <c r="Q77" s="92">
        <f t="shared" ref="Q77:Q82" si="161">IFERROR(P77*N77,0)</f>
        <v>0</v>
      </c>
      <c r="R77" s="92">
        <f t="shared" ref="R77:R80" si="162">Q77</f>
        <v>0</v>
      </c>
      <c r="S77" s="102"/>
      <c r="T77" s="155">
        <f t="shared" ref="T77:T82" si="163">IFERROR(N77-Q77,0)</f>
        <v>0</v>
      </c>
      <c r="U77" s="156"/>
      <c r="V77" s="102"/>
      <c r="W77" s="92">
        <f t="shared" ref="W77:W82" si="164">SUM(U77:V77)</f>
        <v>0</v>
      </c>
      <c r="X77" s="102"/>
      <c r="Y77" s="92">
        <f t="shared" ref="Y77:Y82" si="165">W77+X77</f>
        <v>0</v>
      </c>
      <c r="Z77" s="92">
        <f t="shared" ref="Z77:Z82" si="166">IFERROR(N77-Y77,0)</f>
        <v>0</v>
      </c>
      <c r="AA77" s="164"/>
      <c r="AB77" s="82"/>
      <c r="AC77" s="82"/>
    </row>
    <row r="78" s="80" customFormat="1" hidden="1" spans="1:29">
      <c r="A78" s="96"/>
      <c r="B78" s="91" t="s">
        <v>41</v>
      </c>
      <c r="C78" s="102"/>
      <c r="D78" s="102"/>
      <c r="E78" s="92"/>
      <c r="F78" s="102"/>
      <c r="G78" s="92"/>
      <c r="H78" s="102"/>
      <c r="I78" s="102"/>
      <c r="J78" s="115">
        <f t="shared" si="158"/>
        <v>0</v>
      </c>
      <c r="K78" s="128"/>
      <c r="L78" s="102"/>
      <c r="M78" s="129"/>
      <c r="N78" s="92">
        <f t="shared" si="159"/>
        <v>0</v>
      </c>
      <c r="O78" s="118">
        <f t="shared" si="160"/>
        <v>0</v>
      </c>
      <c r="P78" s="129"/>
      <c r="Q78" s="92">
        <f t="shared" si="161"/>
        <v>0</v>
      </c>
      <c r="R78" s="92">
        <f t="shared" si="162"/>
        <v>0</v>
      </c>
      <c r="S78" s="102"/>
      <c r="T78" s="155">
        <f t="shared" si="163"/>
        <v>0</v>
      </c>
      <c r="U78" s="156"/>
      <c r="V78" s="102"/>
      <c r="W78" s="92">
        <f t="shared" si="164"/>
        <v>0</v>
      </c>
      <c r="X78" s="102"/>
      <c r="Y78" s="92">
        <f t="shared" si="165"/>
        <v>0</v>
      </c>
      <c r="Z78" s="92">
        <f t="shared" si="166"/>
        <v>0</v>
      </c>
      <c r="AA78" s="164"/>
      <c r="AB78" s="82"/>
      <c r="AC78" s="82"/>
    </row>
    <row r="79" s="80" customFormat="1" hidden="1" spans="1:29">
      <c r="A79" s="97"/>
      <c r="B79" s="93" t="s">
        <v>24</v>
      </c>
      <c r="C79" s="94">
        <f t="shared" ref="C79:I79" si="167">SUM(C77:C78)</f>
        <v>0</v>
      </c>
      <c r="D79" s="94">
        <f t="shared" si="167"/>
        <v>0</v>
      </c>
      <c r="E79" s="94">
        <f t="shared" si="167"/>
        <v>0</v>
      </c>
      <c r="F79" s="94">
        <f t="shared" si="167"/>
        <v>0</v>
      </c>
      <c r="G79" s="94">
        <f t="shared" si="167"/>
        <v>0</v>
      </c>
      <c r="H79" s="94">
        <f t="shared" si="167"/>
        <v>0</v>
      </c>
      <c r="I79" s="94">
        <f t="shared" si="167"/>
        <v>0</v>
      </c>
      <c r="J79" s="119">
        <f t="shared" si="158"/>
        <v>0</v>
      </c>
      <c r="K79" s="120">
        <f>IFERROR((L79-I79)/I79,0)</f>
        <v>0</v>
      </c>
      <c r="L79" s="123">
        <f t="shared" ref="L79:AA79" si="168">SUM(L77:L78)</f>
        <v>0</v>
      </c>
      <c r="M79" s="121">
        <f>IFERROR(L79/N79,0)</f>
        <v>0</v>
      </c>
      <c r="N79" s="123">
        <f t="shared" si="168"/>
        <v>0</v>
      </c>
      <c r="O79" s="122">
        <f t="shared" si="160"/>
        <v>0</v>
      </c>
      <c r="P79" s="121">
        <f>IFERROR(Q79/N79,0)</f>
        <v>0</v>
      </c>
      <c r="Q79" s="147">
        <f t="shared" si="168"/>
        <v>0</v>
      </c>
      <c r="R79" s="147">
        <f t="shared" si="168"/>
        <v>0</v>
      </c>
      <c r="S79" s="147">
        <f t="shared" si="168"/>
        <v>0</v>
      </c>
      <c r="T79" s="147">
        <f t="shared" si="168"/>
        <v>0</v>
      </c>
      <c r="U79" s="157">
        <f t="shared" si="168"/>
        <v>0</v>
      </c>
      <c r="V79" s="94">
        <f t="shared" si="168"/>
        <v>0</v>
      </c>
      <c r="W79" s="94">
        <f t="shared" si="168"/>
        <v>0</v>
      </c>
      <c r="X79" s="94">
        <f t="shared" si="168"/>
        <v>0</v>
      </c>
      <c r="Y79" s="94">
        <f t="shared" si="168"/>
        <v>0</v>
      </c>
      <c r="Z79" s="94">
        <f t="shared" si="168"/>
        <v>0</v>
      </c>
      <c r="AA79" s="140">
        <f t="shared" si="168"/>
        <v>0</v>
      </c>
      <c r="AB79" s="82"/>
      <c r="AC79" s="82"/>
    </row>
    <row r="80" s="80" customFormat="1" hidden="1" spans="1:29">
      <c r="A80" s="95" t="s">
        <v>25</v>
      </c>
      <c r="B80" s="91" t="s">
        <v>26</v>
      </c>
      <c r="C80" s="102"/>
      <c r="D80" s="102"/>
      <c r="E80" s="92"/>
      <c r="F80" s="102"/>
      <c r="G80" s="92"/>
      <c r="H80" s="102"/>
      <c r="I80" s="102"/>
      <c r="J80" s="115">
        <f t="shared" si="158"/>
        <v>0</v>
      </c>
      <c r="K80" s="128"/>
      <c r="L80" s="102"/>
      <c r="M80" s="129"/>
      <c r="N80" s="92">
        <f t="shared" si="159"/>
        <v>0</v>
      </c>
      <c r="O80" s="118">
        <f t="shared" si="160"/>
        <v>0</v>
      </c>
      <c r="P80" s="129"/>
      <c r="Q80" s="92">
        <f t="shared" si="161"/>
        <v>0</v>
      </c>
      <c r="R80" s="92">
        <f t="shared" si="162"/>
        <v>0</v>
      </c>
      <c r="S80" s="102"/>
      <c r="T80" s="155">
        <f t="shared" si="163"/>
        <v>0</v>
      </c>
      <c r="U80" s="156"/>
      <c r="V80" s="102"/>
      <c r="W80" s="92">
        <f t="shared" si="164"/>
        <v>0</v>
      </c>
      <c r="X80" s="102"/>
      <c r="Y80" s="92">
        <f t="shared" si="165"/>
        <v>0</v>
      </c>
      <c r="Z80" s="92">
        <f t="shared" si="166"/>
        <v>0</v>
      </c>
      <c r="AA80" s="164"/>
      <c r="AB80" s="82"/>
      <c r="AC80" s="82"/>
    </row>
    <row r="81" s="80" customFormat="1" hidden="1" spans="1:29">
      <c r="A81" s="96"/>
      <c r="B81" s="91" t="s">
        <v>27</v>
      </c>
      <c r="C81" s="102"/>
      <c r="D81" s="102"/>
      <c r="E81" s="92"/>
      <c r="F81" s="102"/>
      <c r="G81" s="92"/>
      <c r="H81" s="102"/>
      <c r="I81" s="102"/>
      <c r="J81" s="115">
        <f t="shared" si="158"/>
        <v>0</v>
      </c>
      <c r="K81" s="128"/>
      <c r="L81" s="102"/>
      <c r="M81" s="129"/>
      <c r="N81" s="92">
        <f t="shared" si="159"/>
        <v>0</v>
      </c>
      <c r="O81" s="118">
        <f t="shared" si="160"/>
        <v>0</v>
      </c>
      <c r="P81" s="129"/>
      <c r="Q81" s="92">
        <f t="shared" si="161"/>
        <v>0</v>
      </c>
      <c r="R81" s="102"/>
      <c r="S81" s="149">
        <f>IFERROR(Q81-R81,0)</f>
        <v>0</v>
      </c>
      <c r="T81" s="155">
        <f t="shared" si="163"/>
        <v>0</v>
      </c>
      <c r="U81" s="156"/>
      <c r="V81" s="102"/>
      <c r="W81" s="92">
        <f t="shared" si="164"/>
        <v>0</v>
      </c>
      <c r="X81" s="102"/>
      <c r="Y81" s="92">
        <f t="shared" si="165"/>
        <v>0</v>
      </c>
      <c r="Z81" s="92">
        <f t="shared" si="166"/>
        <v>0</v>
      </c>
      <c r="AA81" s="164"/>
      <c r="AB81" s="82"/>
      <c r="AC81" s="82"/>
    </row>
    <row r="82" s="80" customFormat="1" hidden="1" spans="1:29">
      <c r="A82" s="96"/>
      <c r="B82" s="91" t="s">
        <v>29</v>
      </c>
      <c r="C82" s="102"/>
      <c r="D82" s="102"/>
      <c r="E82" s="92"/>
      <c r="F82" s="102"/>
      <c r="G82" s="92"/>
      <c r="H82" s="102"/>
      <c r="I82" s="102"/>
      <c r="J82" s="115">
        <f t="shared" si="158"/>
        <v>0</v>
      </c>
      <c r="K82" s="128"/>
      <c r="L82" s="102"/>
      <c r="M82" s="129"/>
      <c r="N82" s="92">
        <f t="shared" si="159"/>
        <v>0</v>
      </c>
      <c r="O82" s="118">
        <f t="shared" si="160"/>
        <v>0</v>
      </c>
      <c r="P82" s="129"/>
      <c r="Q82" s="92">
        <f t="shared" si="161"/>
        <v>0</v>
      </c>
      <c r="R82" s="102"/>
      <c r="S82" s="149">
        <f>IFERROR(Q82-R82,0)</f>
        <v>0</v>
      </c>
      <c r="T82" s="155">
        <f t="shared" si="163"/>
        <v>0</v>
      </c>
      <c r="U82" s="156"/>
      <c r="V82" s="102"/>
      <c r="W82" s="92">
        <f t="shared" si="164"/>
        <v>0</v>
      </c>
      <c r="X82" s="102"/>
      <c r="Y82" s="92">
        <f t="shared" si="165"/>
        <v>0</v>
      </c>
      <c r="Z82" s="92">
        <f t="shared" si="166"/>
        <v>0</v>
      </c>
      <c r="AA82" s="164"/>
      <c r="AB82" s="82"/>
      <c r="AC82" s="82"/>
    </row>
    <row r="83" s="80" customFormat="1" hidden="1" spans="1:29">
      <c r="A83" s="97"/>
      <c r="B83" s="93" t="s">
        <v>24</v>
      </c>
      <c r="C83" s="94">
        <f t="shared" ref="C83:I83" si="169">SUM(C80:C82)</f>
        <v>0</v>
      </c>
      <c r="D83" s="94">
        <f t="shared" si="169"/>
        <v>0</v>
      </c>
      <c r="E83" s="94">
        <f t="shared" si="169"/>
        <v>0</v>
      </c>
      <c r="F83" s="94">
        <f t="shared" si="169"/>
        <v>0</v>
      </c>
      <c r="G83" s="94">
        <f t="shared" si="169"/>
        <v>0</v>
      </c>
      <c r="H83" s="94">
        <f t="shared" si="169"/>
        <v>0</v>
      </c>
      <c r="I83" s="94">
        <f t="shared" si="169"/>
        <v>0</v>
      </c>
      <c r="J83" s="119">
        <f t="shared" si="158"/>
        <v>0</v>
      </c>
      <c r="K83" s="120">
        <f>IFERROR((L83-I83)/I83,0)</f>
        <v>0</v>
      </c>
      <c r="L83" s="123">
        <f t="shared" ref="L83:AA83" si="170">SUM(L80:L82)</f>
        <v>0</v>
      </c>
      <c r="M83" s="121">
        <f>IFERROR(L83/N83,0)</f>
        <v>0</v>
      </c>
      <c r="N83" s="123">
        <f t="shared" si="170"/>
        <v>0</v>
      </c>
      <c r="O83" s="122">
        <f t="shared" si="160"/>
        <v>0</v>
      </c>
      <c r="P83" s="121">
        <f>IFERROR(Q83/N83,0)</f>
        <v>0</v>
      </c>
      <c r="Q83" s="123">
        <f t="shared" si="170"/>
        <v>0</v>
      </c>
      <c r="R83" s="123">
        <f t="shared" si="170"/>
        <v>0</v>
      </c>
      <c r="S83" s="123">
        <f t="shared" si="170"/>
        <v>0</v>
      </c>
      <c r="T83" s="123">
        <f t="shared" si="170"/>
        <v>0</v>
      </c>
      <c r="U83" s="157">
        <f t="shared" si="170"/>
        <v>0</v>
      </c>
      <c r="V83" s="94">
        <f t="shared" si="170"/>
        <v>0</v>
      </c>
      <c r="W83" s="94">
        <f t="shared" si="170"/>
        <v>0</v>
      </c>
      <c r="X83" s="94">
        <f t="shared" si="170"/>
        <v>0</v>
      </c>
      <c r="Y83" s="94">
        <f t="shared" si="170"/>
        <v>0</v>
      </c>
      <c r="Z83" s="94">
        <f t="shared" si="170"/>
        <v>0</v>
      </c>
      <c r="AA83" s="140">
        <f t="shared" si="170"/>
        <v>0</v>
      </c>
      <c r="AB83" s="82"/>
      <c r="AC83" s="82"/>
    </row>
    <row r="84" s="80" customFormat="1" hidden="1" spans="1:29">
      <c r="A84" s="95" t="s">
        <v>28</v>
      </c>
      <c r="B84" s="91" t="s">
        <v>29</v>
      </c>
      <c r="C84" s="104"/>
      <c r="D84" s="104"/>
      <c r="E84" s="104"/>
      <c r="F84" s="104"/>
      <c r="G84" s="104"/>
      <c r="H84" s="104"/>
      <c r="I84" s="104"/>
      <c r="J84" s="115"/>
      <c r="K84" s="116"/>
      <c r="L84" s="176"/>
      <c r="M84" s="117"/>
      <c r="N84" s="176"/>
      <c r="O84" s="118"/>
      <c r="P84" s="117"/>
      <c r="Q84" s="176"/>
      <c r="R84" s="176"/>
      <c r="S84" s="176"/>
      <c r="T84" s="181"/>
      <c r="U84" s="182"/>
      <c r="V84" s="104"/>
      <c r="W84" s="104"/>
      <c r="X84" s="104"/>
      <c r="Y84" s="104"/>
      <c r="Z84" s="104"/>
      <c r="AA84" s="165"/>
      <c r="AB84" s="82"/>
      <c r="AC84" s="82"/>
    </row>
    <row r="85" s="80" customFormat="1" hidden="1" spans="1:29">
      <c r="A85" s="96"/>
      <c r="B85" s="91" t="s">
        <v>40</v>
      </c>
      <c r="C85" s="102"/>
      <c r="D85" s="102"/>
      <c r="E85" s="92"/>
      <c r="F85" s="102"/>
      <c r="G85" s="92"/>
      <c r="H85" s="102"/>
      <c r="I85" s="102"/>
      <c r="J85" s="115">
        <f t="shared" ref="J85:J92" si="171">IFERROR(I85/H85,0)</f>
        <v>0</v>
      </c>
      <c r="K85" s="128"/>
      <c r="L85" s="102"/>
      <c r="M85" s="129"/>
      <c r="N85" s="92">
        <f t="shared" ref="N85:N90" si="172">IFERROR(L85/M85,0)</f>
        <v>0</v>
      </c>
      <c r="O85" s="118">
        <f t="shared" ref="O85:O92" si="173">IFERROR((N85-G85)/G85,0)</f>
        <v>0</v>
      </c>
      <c r="P85" s="129"/>
      <c r="Q85" s="92">
        <f t="shared" ref="Q85:Q90" si="174">IFERROR(P85*N85,0)</f>
        <v>0</v>
      </c>
      <c r="R85" s="92">
        <f>Q85</f>
        <v>0</v>
      </c>
      <c r="S85" s="102"/>
      <c r="T85" s="155">
        <f t="shared" ref="T85:T90" si="175">IFERROR(N85-Q85,0)</f>
        <v>0</v>
      </c>
      <c r="U85" s="156"/>
      <c r="V85" s="102"/>
      <c r="W85" s="92">
        <f t="shared" ref="W85:W90" si="176">SUM(U85:V85)</f>
        <v>0</v>
      </c>
      <c r="X85" s="102"/>
      <c r="Y85" s="92">
        <f t="shared" ref="Y85:Y90" si="177">W85+X85</f>
        <v>0</v>
      </c>
      <c r="Z85" s="92">
        <f t="shared" ref="Z85:Z90" si="178">IFERROR(N85-Y85,0)</f>
        <v>0</v>
      </c>
      <c r="AA85" s="164"/>
      <c r="AB85" s="82"/>
      <c r="AC85" s="82"/>
    </row>
    <row r="86" s="80" customFormat="1" hidden="1" spans="1:29">
      <c r="A86" s="96"/>
      <c r="B86" s="91" t="s">
        <v>41</v>
      </c>
      <c r="C86" s="102"/>
      <c r="D86" s="102"/>
      <c r="E86" s="92"/>
      <c r="F86" s="102"/>
      <c r="G86" s="92"/>
      <c r="H86" s="102"/>
      <c r="I86" s="102"/>
      <c r="J86" s="115">
        <f t="shared" si="171"/>
        <v>0</v>
      </c>
      <c r="K86" s="128"/>
      <c r="L86" s="102"/>
      <c r="M86" s="129"/>
      <c r="N86" s="92">
        <f t="shared" si="172"/>
        <v>0</v>
      </c>
      <c r="O86" s="118">
        <f t="shared" si="173"/>
        <v>0</v>
      </c>
      <c r="P86" s="129"/>
      <c r="Q86" s="92">
        <f t="shared" si="174"/>
        <v>0</v>
      </c>
      <c r="R86" s="92">
        <f>Q86</f>
        <v>0</v>
      </c>
      <c r="S86" s="102"/>
      <c r="T86" s="155">
        <f t="shared" si="175"/>
        <v>0</v>
      </c>
      <c r="U86" s="156"/>
      <c r="V86" s="102"/>
      <c r="W86" s="92">
        <f t="shared" si="176"/>
        <v>0</v>
      </c>
      <c r="X86" s="102"/>
      <c r="Y86" s="92">
        <f t="shared" si="177"/>
        <v>0</v>
      </c>
      <c r="Z86" s="92">
        <f t="shared" si="178"/>
        <v>0</v>
      </c>
      <c r="AA86" s="164"/>
      <c r="AB86" s="82"/>
      <c r="AC86" s="82"/>
    </row>
    <row r="87" s="80" customFormat="1" hidden="1" spans="1:29">
      <c r="A87" s="97"/>
      <c r="B87" s="93" t="s">
        <v>24</v>
      </c>
      <c r="C87" s="94">
        <f t="shared" ref="C87:I87" si="179">SUM(C85:C86)</f>
        <v>0</v>
      </c>
      <c r="D87" s="94">
        <f t="shared" si="179"/>
        <v>0</v>
      </c>
      <c r="E87" s="94">
        <f t="shared" si="179"/>
        <v>0</v>
      </c>
      <c r="F87" s="94">
        <f t="shared" si="179"/>
        <v>0</v>
      </c>
      <c r="G87" s="94">
        <f t="shared" si="179"/>
        <v>0</v>
      </c>
      <c r="H87" s="94">
        <f t="shared" si="179"/>
        <v>0</v>
      </c>
      <c r="I87" s="94">
        <f t="shared" si="179"/>
        <v>0</v>
      </c>
      <c r="J87" s="119">
        <f t="shared" si="171"/>
        <v>0</v>
      </c>
      <c r="K87" s="120">
        <f t="shared" ref="K87:K92" si="180">IFERROR((L87-I87)/I87,0)</f>
        <v>0</v>
      </c>
      <c r="L87" s="123">
        <f t="shared" ref="L87:AA87" si="181">SUM(L85:L86)</f>
        <v>0</v>
      </c>
      <c r="M87" s="121">
        <f t="shared" ref="M87:M92" si="182">IFERROR(L87/N87,0)</f>
        <v>0</v>
      </c>
      <c r="N87" s="123">
        <f t="shared" si="181"/>
        <v>0</v>
      </c>
      <c r="O87" s="122">
        <f t="shared" si="173"/>
        <v>0</v>
      </c>
      <c r="P87" s="121">
        <f t="shared" ref="P87:P92" si="183">IFERROR(Q87/N87,0)</f>
        <v>0</v>
      </c>
      <c r="Q87" s="123">
        <f t="shared" si="181"/>
        <v>0</v>
      </c>
      <c r="R87" s="123">
        <f t="shared" si="181"/>
        <v>0</v>
      </c>
      <c r="S87" s="123">
        <f t="shared" si="181"/>
        <v>0</v>
      </c>
      <c r="T87" s="123">
        <f t="shared" si="181"/>
        <v>0</v>
      </c>
      <c r="U87" s="157">
        <f t="shared" si="181"/>
        <v>0</v>
      </c>
      <c r="V87" s="94">
        <f t="shared" si="181"/>
        <v>0</v>
      </c>
      <c r="W87" s="94">
        <f t="shared" si="181"/>
        <v>0</v>
      </c>
      <c r="X87" s="94">
        <f t="shared" si="181"/>
        <v>0</v>
      </c>
      <c r="Y87" s="94">
        <f t="shared" si="181"/>
        <v>0</v>
      </c>
      <c r="Z87" s="94">
        <f t="shared" si="181"/>
        <v>0</v>
      </c>
      <c r="AA87" s="140">
        <f t="shared" si="181"/>
        <v>0</v>
      </c>
      <c r="AB87" s="82"/>
      <c r="AC87" s="82"/>
    </row>
    <row r="88" s="80" customFormat="1" hidden="1" spans="1:29">
      <c r="A88" s="171" t="s">
        <v>32</v>
      </c>
      <c r="B88" s="91" t="s">
        <v>33</v>
      </c>
      <c r="C88" s="102"/>
      <c r="D88" s="102"/>
      <c r="E88" s="92"/>
      <c r="F88" s="102"/>
      <c r="G88" s="92"/>
      <c r="H88" s="102"/>
      <c r="I88" s="102"/>
      <c r="J88" s="115">
        <f t="shared" si="171"/>
        <v>0</v>
      </c>
      <c r="K88" s="128"/>
      <c r="L88" s="102"/>
      <c r="M88" s="129"/>
      <c r="N88" s="92">
        <f t="shared" si="172"/>
        <v>0</v>
      </c>
      <c r="O88" s="118">
        <f t="shared" si="173"/>
        <v>0</v>
      </c>
      <c r="P88" s="129"/>
      <c r="Q88" s="92">
        <f t="shared" si="174"/>
        <v>0</v>
      </c>
      <c r="R88" s="102"/>
      <c r="S88" s="149">
        <f t="shared" ref="S88:S90" si="184">IFERROR(Q88-R88,0)</f>
        <v>0</v>
      </c>
      <c r="T88" s="155">
        <f t="shared" si="175"/>
        <v>0</v>
      </c>
      <c r="U88" s="156"/>
      <c r="V88" s="102"/>
      <c r="W88" s="92">
        <f t="shared" si="176"/>
        <v>0</v>
      </c>
      <c r="X88" s="102"/>
      <c r="Y88" s="92">
        <f t="shared" si="177"/>
        <v>0</v>
      </c>
      <c r="Z88" s="92">
        <f t="shared" si="178"/>
        <v>0</v>
      </c>
      <c r="AA88" s="164"/>
      <c r="AB88" s="82"/>
      <c r="AC88" s="82"/>
    </row>
    <row r="89" s="80" customFormat="1" hidden="1" spans="1:29">
      <c r="A89" s="172"/>
      <c r="B89" s="91" t="s">
        <v>34</v>
      </c>
      <c r="C89" s="102"/>
      <c r="D89" s="102"/>
      <c r="E89" s="92"/>
      <c r="F89" s="102"/>
      <c r="G89" s="92"/>
      <c r="H89" s="102"/>
      <c r="I89" s="102"/>
      <c r="J89" s="115">
        <f t="shared" si="171"/>
        <v>0</v>
      </c>
      <c r="K89" s="128"/>
      <c r="L89" s="102"/>
      <c r="M89" s="129"/>
      <c r="N89" s="92">
        <f t="shared" si="172"/>
        <v>0</v>
      </c>
      <c r="O89" s="118">
        <f t="shared" si="173"/>
        <v>0</v>
      </c>
      <c r="P89" s="129"/>
      <c r="Q89" s="92">
        <f t="shared" si="174"/>
        <v>0</v>
      </c>
      <c r="R89" s="102"/>
      <c r="S89" s="149">
        <f t="shared" si="184"/>
        <v>0</v>
      </c>
      <c r="T89" s="155">
        <f t="shared" si="175"/>
        <v>0</v>
      </c>
      <c r="U89" s="156"/>
      <c r="V89" s="102"/>
      <c r="W89" s="92">
        <f t="shared" si="176"/>
        <v>0</v>
      </c>
      <c r="X89" s="102"/>
      <c r="Y89" s="92">
        <f t="shared" si="177"/>
        <v>0</v>
      </c>
      <c r="Z89" s="92">
        <f t="shared" si="178"/>
        <v>0</v>
      </c>
      <c r="AA89" s="164"/>
      <c r="AB89" s="82"/>
      <c r="AC89" s="82"/>
    </row>
    <row r="90" s="80" customFormat="1" hidden="1" spans="1:29">
      <c r="A90" s="172"/>
      <c r="B90" s="91" t="s">
        <v>35</v>
      </c>
      <c r="C90" s="102"/>
      <c r="D90" s="102"/>
      <c r="E90" s="92"/>
      <c r="F90" s="102"/>
      <c r="G90" s="92"/>
      <c r="H90" s="102"/>
      <c r="I90" s="102"/>
      <c r="J90" s="115">
        <f t="shared" si="171"/>
        <v>0</v>
      </c>
      <c r="K90" s="128"/>
      <c r="L90" s="102"/>
      <c r="M90" s="129"/>
      <c r="N90" s="92">
        <f t="shared" si="172"/>
        <v>0</v>
      </c>
      <c r="O90" s="118">
        <f t="shared" si="173"/>
        <v>0</v>
      </c>
      <c r="P90" s="129"/>
      <c r="Q90" s="92">
        <f t="shared" si="174"/>
        <v>0</v>
      </c>
      <c r="R90" s="102"/>
      <c r="S90" s="149">
        <f t="shared" si="184"/>
        <v>0</v>
      </c>
      <c r="T90" s="155">
        <f t="shared" si="175"/>
        <v>0</v>
      </c>
      <c r="U90" s="156"/>
      <c r="V90" s="102"/>
      <c r="W90" s="92">
        <f t="shared" si="176"/>
        <v>0</v>
      </c>
      <c r="X90" s="102"/>
      <c r="Y90" s="92">
        <f t="shared" si="177"/>
        <v>0</v>
      </c>
      <c r="Z90" s="92">
        <f t="shared" si="178"/>
        <v>0</v>
      </c>
      <c r="AA90" s="164"/>
      <c r="AB90" s="82"/>
      <c r="AC90" s="82"/>
    </row>
    <row r="91" s="80" customFormat="1" hidden="1" spans="1:29">
      <c r="A91" s="169"/>
      <c r="B91" s="93" t="s">
        <v>24</v>
      </c>
      <c r="C91" s="94">
        <f t="shared" ref="C91:I91" si="185">SUM(C88:C90)</f>
        <v>0</v>
      </c>
      <c r="D91" s="94">
        <f t="shared" si="185"/>
        <v>0</v>
      </c>
      <c r="E91" s="94">
        <f t="shared" si="185"/>
        <v>0</v>
      </c>
      <c r="F91" s="94">
        <f t="shared" si="185"/>
        <v>0</v>
      </c>
      <c r="G91" s="94">
        <f t="shared" si="185"/>
        <v>0</v>
      </c>
      <c r="H91" s="94">
        <f t="shared" si="185"/>
        <v>0</v>
      </c>
      <c r="I91" s="94">
        <f t="shared" si="185"/>
        <v>0</v>
      </c>
      <c r="J91" s="119">
        <f t="shared" si="171"/>
        <v>0</v>
      </c>
      <c r="K91" s="120">
        <f t="shared" si="180"/>
        <v>0</v>
      </c>
      <c r="L91" s="123">
        <f t="shared" ref="L91:AA91" si="186">SUM(L88:L90)</f>
        <v>0</v>
      </c>
      <c r="M91" s="121">
        <f t="shared" si="182"/>
        <v>0</v>
      </c>
      <c r="N91" s="123">
        <f t="shared" si="186"/>
        <v>0</v>
      </c>
      <c r="O91" s="122">
        <f t="shared" si="173"/>
        <v>0</v>
      </c>
      <c r="P91" s="121">
        <f t="shared" si="183"/>
        <v>0</v>
      </c>
      <c r="Q91" s="123">
        <f t="shared" si="186"/>
        <v>0</v>
      </c>
      <c r="R91" s="123">
        <f t="shared" si="186"/>
        <v>0</v>
      </c>
      <c r="S91" s="123">
        <f t="shared" si="186"/>
        <v>0</v>
      </c>
      <c r="T91" s="123">
        <f t="shared" si="186"/>
        <v>0</v>
      </c>
      <c r="U91" s="157">
        <f t="shared" si="186"/>
        <v>0</v>
      </c>
      <c r="V91" s="94">
        <f t="shared" si="186"/>
        <v>0</v>
      </c>
      <c r="W91" s="94">
        <f t="shared" si="186"/>
        <v>0</v>
      </c>
      <c r="X91" s="94">
        <f t="shared" si="186"/>
        <v>0</v>
      </c>
      <c r="Y91" s="94">
        <f t="shared" si="186"/>
        <v>0</v>
      </c>
      <c r="Z91" s="94">
        <f t="shared" si="186"/>
        <v>0</v>
      </c>
      <c r="AA91" s="140">
        <f t="shared" si="186"/>
        <v>0</v>
      </c>
      <c r="AB91" s="82"/>
      <c r="AC91" s="82"/>
    </row>
    <row r="92" s="80" customFormat="1" ht="14.25" hidden="1" spans="1:29">
      <c r="A92" s="98" t="s">
        <v>36</v>
      </c>
      <c r="B92" s="99"/>
      <c r="C92" s="100">
        <f t="shared" ref="C92:I92" si="187">C91+C87+C83+C79</f>
        <v>0</v>
      </c>
      <c r="D92" s="100">
        <f t="shared" si="187"/>
        <v>0</v>
      </c>
      <c r="E92" s="100">
        <f t="shared" si="187"/>
        <v>0</v>
      </c>
      <c r="F92" s="100">
        <f t="shared" si="187"/>
        <v>0</v>
      </c>
      <c r="G92" s="101">
        <f t="shared" si="187"/>
        <v>0</v>
      </c>
      <c r="H92" s="100">
        <f t="shared" si="187"/>
        <v>0</v>
      </c>
      <c r="I92" s="100">
        <f t="shared" si="187"/>
        <v>0</v>
      </c>
      <c r="J92" s="124">
        <f t="shared" si="171"/>
        <v>0</v>
      </c>
      <c r="K92" s="125">
        <f t="shared" si="180"/>
        <v>0</v>
      </c>
      <c r="L92" s="100">
        <f t="shared" ref="L92:AA92" si="188">L91+L87+L83+L79</f>
        <v>0</v>
      </c>
      <c r="M92" s="126">
        <f t="shared" si="182"/>
        <v>0</v>
      </c>
      <c r="N92" s="101">
        <f t="shared" si="188"/>
        <v>0</v>
      </c>
      <c r="O92" s="127">
        <f t="shared" si="173"/>
        <v>0</v>
      </c>
      <c r="P92" s="126">
        <f t="shared" si="183"/>
        <v>0</v>
      </c>
      <c r="Q92" s="100">
        <f t="shared" si="188"/>
        <v>0</v>
      </c>
      <c r="R92" s="100">
        <f t="shared" si="188"/>
        <v>0</v>
      </c>
      <c r="S92" s="100">
        <f t="shared" si="188"/>
        <v>0</v>
      </c>
      <c r="T92" s="159">
        <f t="shared" si="188"/>
        <v>0</v>
      </c>
      <c r="U92" s="160">
        <f t="shared" si="188"/>
        <v>0</v>
      </c>
      <c r="V92" s="100">
        <f t="shared" si="188"/>
        <v>0</v>
      </c>
      <c r="W92" s="100">
        <f t="shared" si="188"/>
        <v>0</v>
      </c>
      <c r="X92" s="100">
        <f t="shared" si="188"/>
        <v>0</v>
      </c>
      <c r="Y92" s="101">
        <f t="shared" si="188"/>
        <v>0</v>
      </c>
      <c r="Z92" s="100">
        <f t="shared" si="188"/>
        <v>0</v>
      </c>
      <c r="AA92" s="144">
        <f t="shared" si="188"/>
        <v>0</v>
      </c>
      <c r="AB92" s="82"/>
      <c r="AC92" s="82"/>
    </row>
  </sheetData>
  <mergeCells count="50">
    <mergeCell ref="C2:J2"/>
    <mergeCell ref="K2:T2"/>
    <mergeCell ref="U2:Z2"/>
    <mergeCell ref="C20:J20"/>
    <mergeCell ref="K20:T20"/>
    <mergeCell ref="U20:Z20"/>
    <mergeCell ref="C38:J38"/>
    <mergeCell ref="K38:T38"/>
    <mergeCell ref="U38:Z38"/>
    <mergeCell ref="C56:J56"/>
    <mergeCell ref="K56:T56"/>
    <mergeCell ref="U56:Z56"/>
    <mergeCell ref="C75:J75"/>
    <mergeCell ref="K75:T75"/>
    <mergeCell ref="U75:Z75"/>
    <mergeCell ref="A2:A3"/>
    <mergeCell ref="A4:A6"/>
    <mergeCell ref="A7:A9"/>
    <mergeCell ref="A10:A13"/>
    <mergeCell ref="A14:A17"/>
    <mergeCell ref="A20:A21"/>
    <mergeCell ref="A22:A24"/>
    <mergeCell ref="A25:A27"/>
    <mergeCell ref="A28:A31"/>
    <mergeCell ref="A32:A35"/>
    <mergeCell ref="A38:A39"/>
    <mergeCell ref="A40:A42"/>
    <mergeCell ref="A43:A45"/>
    <mergeCell ref="A46:A49"/>
    <mergeCell ref="A50:A53"/>
    <mergeCell ref="A56:A57"/>
    <mergeCell ref="A58:A60"/>
    <mergeCell ref="A61:A64"/>
    <mergeCell ref="A65:A68"/>
    <mergeCell ref="A69:A72"/>
    <mergeCell ref="A75:A76"/>
    <mergeCell ref="A77:A79"/>
    <mergeCell ref="A80:A83"/>
    <mergeCell ref="A84:A87"/>
    <mergeCell ref="A88:A91"/>
    <mergeCell ref="B2:B3"/>
    <mergeCell ref="B20:B21"/>
    <mergeCell ref="B38:B39"/>
    <mergeCell ref="B56:B57"/>
    <mergeCell ref="B75:B76"/>
    <mergeCell ref="AA2:AA3"/>
    <mergeCell ref="AA20:AA21"/>
    <mergeCell ref="AA38:AA39"/>
    <mergeCell ref="AA56:AA57"/>
    <mergeCell ref="AA75:AA7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5"/>
  <sheetViews>
    <sheetView tabSelected="1" workbookViewId="0">
      <selection activeCell="F26" sqref="F26"/>
    </sheetView>
  </sheetViews>
  <sheetFormatPr defaultColWidth="9" defaultRowHeight="13.5"/>
  <cols>
    <col min="1" max="1" width="3.75" style="4" customWidth="1"/>
    <col min="2" max="2" width="7.75" style="6" customWidth="1"/>
    <col min="3" max="3" width="6.75" style="4" customWidth="1"/>
    <col min="4" max="4" width="8.375" style="4" customWidth="1"/>
    <col min="5" max="6" width="7" style="4" customWidth="1"/>
    <col min="7" max="7" width="6.375" style="4" customWidth="1"/>
    <col min="8" max="8" width="10.75" style="4" customWidth="1"/>
    <col min="9" max="12" width="5.875" style="4" customWidth="1"/>
    <col min="13" max="13" width="6.875" style="4" customWidth="1"/>
    <col min="14" max="14" width="5.875" style="4" customWidth="1"/>
    <col min="15" max="15" width="6.875" style="4" customWidth="1"/>
    <col min="16" max="22" width="5.875" style="4" customWidth="1"/>
    <col min="23" max="23" width="11.75" style="4" customWidth="1"/>
    <col min="24" max="60" width="5.875" style="4" customWidth="1"/>
    <col min="61" max="61" width="6.375" style="4" customWidth="1"/>
    <col min="62" max="66" width="5.875" style="4" customWidth="1"/>
    <col min="67" max="72" width="6.5" style="4" customWidth="1"/>
    <col min="73" max="73" width="7.875" style="4" customWidth="1"/>
    <col min="74" max="74" width="6.375" style="4" customWidth="1"/>
    <col min="75" max="16384" width="9" style="4"/>
  </cols>
  <sheetData>
    <row r="1" s="1" customFormat="1" spans="1:74">
      <c r="A1" s="7" t="s">
        <v>46</v>
      </c>
      <c r="B1" s="8"/>
      <c r="C1" s="8"/>
      <c r="D1" s="9"/>
      <c r="E1" s="10" t="s">
        <v>47</v>
      </c>
      <c r="F1" s="10"/>
      <c r="G1" s="10"/>
      <c r="H1" s="11" t="s">
        <v>48</v>
      </c>
      <c r="I1" s="59"/>
      <c r="J1" s="60" t="s">
        <v>49</v>
      </c>
      <c r="K1" s="61"/>
      <c r="L1" s="61"/>
      <c r="M1" s="61"/>
      <c r="N1" s="61"/>
      <c r="O1" s="61"/>
      <c r="P1" s="61" t="s">
        <v>50</v>
      </c>
      <c r="Q1" s="61"/>
      <c r="R1" s="61"/>
      <c r="S1" s="61"/>
      <c r="T1" s="61"/>
      <c r="U1" s="61" t="s">
        <v>51</v>
      </c>
      <c r="V1" s="61"/>
      <c r="W1" s="61"/>
      <c r="X1" s="61"/>
      <c r="Y1" s="61"/>
      <c r="Z1" s="61" t="s">
        <v>52</v>
      </c>
      <c r="AA1" s="61"/>
      <c r="AB1" s="61"/>
      <c r="AC1" s="61"/>
      <c r="AD1" s="61"/>
      <c r="AE1" s="61" t="s">
        <v>53</v>
      </c>
      <c r="AF1" s="61"/>
      <c r="AG1" s="61"/>
      <c r="AH1" s="61"/>
      <c r="AI1" s="61"/>
      <c r="AJ1" s="61"/>
      <c r="AK1" s="61" t="s">
        <v>54</v>
      </c>
      <c r="AL1" s="61"/>
      <c r="AM1" s="61"/>
      <c r="AN1" s="61"/>
      <c r="AO1" s="61"/>
      <c r="AP1" s="61" t="s">
        <v>55</v>
      </c>
      <c r="AQ1" s="61"/>
      <c r="AR1" s="61"/>
      <c r="AS1" s="61"/>
      <c r="AT1" s="61"/>
      <c r="AU1" s="61"/>
      <c r="AV1" s="61" t="s">
        <v>56</v>
      </c>
      <c r="AW1" s="61"/>
      <c r="AX1" s="61"/>
      <c r="AY1" s="61"/>
      <c r="AZ1" s="61"/>
      <c r="BA1" s="61" t="s">
        <v>57</v>
      </c>
      <c r="BB1" s="61"/>
      <c r="BC1" s="61"/>
      <c r="BD1" s="61"/>
      <c r="BE1" s="61"/>
      <c r="BF1" s="61" t="s">
        <v>58</v>
      </c>
      <c r="BG1" s="61"/>
      <c r="BH1" s="61"/>
      <c r="BI1" s="61"/>
      <c r="BJ1" s="61"/>
      <c r="BK1" s="61"/>
      <c r="BL1" s="61" t="s">
        <v>47</v>
      </c>
      <c r="BM1" s="61"/>
      <c r="BN1" s="61"/>
      <c r="BO1" s="61"/>
      <c r="BP1" s="61"/>
      <c r="BQ1" s="61" t="s">
        <v>48</v>
      </c>
      <c r="BR1" s="61"/>
      <c r="BS1" s="61"/>
      <c r="BT1" s="61"/>
      <c r="BU1" s="61"/>
      <c r="BV1" s="74"/>
    </row>
    <row r="2" s="2" customFormat="1" spans="1:74">
      <c r="A2" s="12" t="s">
        <v>59</v>
      </c>
      <c r="B2" s="13"/>
      <c r="C2" s="13"/>
      <c r="D2" s="14"/>
      <c r="E2" s="15">
        <v>43414</v>
      </c>
      <c r="F2" s="15">
        <v>43419</v>
      </c>
      <c r="G2" s="16" t="s">
        <v>24</v>
      </c>
      <c r="H2" s="17">
        <v>43444</v>
      </c>
      <c r="I2" s="16" t="s">
        <v>24</v>
      </c>
      <c r="J2" s="62">
        <v>43466</v>
      </c>
      <c r="K2" s="15">
        <v>43473</v>
      </c>
      <c r="L2" s="15">
        <v>43480</v>
      </c>
      <c r="M2" s="15">
        <v>43487</v>
      </c>
      <c r="N2" s="15">
        <v>43494</v>
      </c>
      <c r="O2" s="16" t="s">
        <v>24</v>
      </c>
      <c r="P2" s="15">
        <v>43501</v>
      </c>
      <c r="Q2" s="15">
        <v>43508</v>
      </c>
      <c r="R2" s="15">
        <v>43515</v>
      </c>
      <c r="S2" s="15">
        <v>43522</v>
      </c>
      <c r="T2" s="16" t="s">
        <v>24</v>
      </c>
      <c r="U2" s="15">
        <v>43529</v>
      </c>
      <c r="V2" s="15">
        <v>43536</v>
      </c>
      <c r="W2" s="15">
        <v>43543</v>
      </c>
      <c r="X2" s="15">
        <v>43550</v>
      </c>
      <c r="Y2" s="16" t="s">
        <v>24</v>
      </c>
      <c r="Z2" s="15">
        <v>43557</v>
      </c>
      <c r="AA2" s="15">
        <v>43564</v>
      </c>
      <c r="AB2" s="15">
        <v>43571</v>
      </c>
      <c r="AC2" s="15">
        <v>43578</v>
      </c>
      <c r="AD2" s="16" t="s">
        <v>24</v>
      </c>
      <c r="AE2" s="15">
        <v>43585</v>
      </c>
      <c r="AF2" s="15">
        <v>43592</v>
      </c>
      <c r="AG2" s="15">
        <v>43599</v>
      </c>
      <c r="AH2" s="15">
        <v>43606</v>
      </c>
      <c r="AI2" s="15">
        <v>43613</v>
      </c>
      <c r="AJ2" s="16" t="s">
        <v>24</v>
      </c>
      <c r="AK2" s="15">
        <v>43620</v>
      </c>
      <c r="AL2" s="15">
        <v>43627</v>
      </c>
      <c r="AM2" s="15">
        <v>43634</v>
      </c>
      <c r="AN2" s="15">
        <v>43641</v>
      </c>
      <c r="AO2" s="16" t="s">
        <v>24</v>
      </c>
      <c r="AP2" s="15">
        <v>43648</v>
      </c>
      <c r="AQ2" s="15">
        <v>43655</v>
      </c>
      <c r="AR2" s="15">
        <v>43662</v>
      </c>
      <c r="AS2" s="15">
        <v>43669</v>
      </c>
      <c r="AT2" s="15">
        <v>43676</v>
      </c>
      <c r="AU2" s="16" t="s">
        <v>24</v>
      </c>
      <c r="AV2" s="15">
        <v>43683</v>
      </c>
      <c r="AW2" s="15">
        <v>43690</v>
      </c>
      <c r="AX2" s="15">
        <v>43697</v>
      </c>
      <c r="AY2" s="15">
        <v>43704</v>
      </c>
      <c r="AZ2" s="16" t="s">
        <v>24</v>
      </c>
      <c r="BA2" s="15">
        <v>43711</v>
      </c>
      <c r="BB2" s="15">
        <v>43718</v>
      </c>
      <c r="BC2" s="15">
        <v>43725</v>
      </c>
      <c r="BD2" s="15">
        <v>43732</v>
      </c>
      <c r="BE2" s="16" t="s">
        <v>24</v>
      </c>
      <c r="BF2" s="15">
        <v>43739</v>
      </c>
      <c r="BG2" s="15">
        <v>43746</v>
      </c>
      <c r="BH2" s="15">
        <v>43753</v>
      </c>
      <c r="BI2" s="15">
        <v>43760</v>
      </c>
      <c r="BJ2" s="15">
        <v>43767</v>
      </c>
      <c r="BK2" s="16" t="s">
        <v>24</v>
      </c>
      <c r="BL2" s="15">
        <v>43774</v>
      </c>
      <c r="BM2" s="15">
        <v>43781</v>
      </c>
      <c r="BN2" s="15">
        <v>43788</v>
      </c>
      <c r="BO2" s="15">
        <v>43795</v>
      </c>
      <c r="BP2" s="16" t="s">
        <v>24</v>
      </c>
      <c r="BQ2" s="15">
        <v>43802</v>
      </c>
      <c r="BR2" s="15">
        <v>43809</v>
      </c>
      <c r="BS2" s="15">
        <v>43816</v>
      </c>
      <c r="BT2" s="15">
        <v>43823</v>
      </c>
      <c r="BU2" s="15">
        <v>43830</v>
      </c>
      <c r="BV2" s="75" t="s">
        <v>24</v>
      </c>
    </row>
    <row r="3" s="3" customFormat="1" spans="1:74">
      <c r="A3" s="18" t="s">
        <v>60</v>
      </c>
      <c r="B3" s="19"/>
      <c r="C3" s="19"/>
      <c r="D3" s="20"/>
      <c r="E3" s="21"/>
      <c r="F3" s="22"/>
      <c r="G3" s="23"/>
      <c r="H3" s="24"/>
      <c r="I3" s="23"/>
      <c r="J3" s="63">
        <v>43102</v>
      </c>
      <c r="K3" s="28">
        <v>43109</v>
      </c>
      <c r="L3" s="22">
        <v>43116</v>
      </c>
      <c r="M3" s="28">
        <v>43123</v>
      </c>
      <c r="N3" s="28">
        <v>43130</v>
      </c>
      <c r="O3" s="23"/>
      <c r="P3" s="28">
        <v>43137</v>
      </c>
      <c r="Q3" s="28">
        <v>43144</v>
      </c>
      <c r="R3" s="22">
        <v>43151</v>
      </c>
      <c r="S3" s="22">
        <v>43158</v>
      </c>
      <c r="T3" s="23"/>
      <c r="U3" s="28">
        <v>43165</v>
      </c>
      <c r="V3" s="22">
        <v>43172</v>
      </c>
      <c r="W3" s="22">
        <v>43179</v>
      </c>
      <c r="X3" s="28">
        <v>43186</v>
      </c>
      <c r="Y3" s="23"/>
      <c r="Z3" s="28">
        <v>43193</v>
      </c>
      <c r="AA3" s="28">
        <v>43200</v>
      </c>
      <c r="AB3" s="22">
        <v>43207</v>
      </c>
      <c r="AC3" s="28">
        <v>43214</v>
      </c>
      <c r="AD3" s="23"/>
      <c r="AE3" s="28">
        <v>43221</v>
      </c>
      <c r="AF3" s="28">
        <v>43228</v>
      </c>
      <c r="AG3" s="28">
        <v>43235</v>
      </c>
      <c r="AH3" s="28">
        <v>43242</v>
      </c>
      <c r="AI3" s="28">
        <v>43249</v>
      </c>
      <c r="AJ3" s="23"/>
      <c r="AK3" s="28">
        <v>43256</v>
      </c>
      <c r="AL3" s="28">
        <v>43263</v>
      </c>
      <c r="AM3" s="28">
        <v>43270</v>
      </c>
      <c r="AN3" s="28">
        <v>43277</v>
      </c>
      <c r="AO3" s="23"/>
      <c r="AP3" s="28">
        <v>43284</v>
      </c>
      <c r="AQ3" s="28">
        <v>43291</v>
      </c>
      <c r="AR3" s="28">
        <v>43298</v>
      </c>
      <c r="AS3" s="28">
        <v>43305</v>
      </c>
      <c r="AT3" s="28">
        <v>43312</v>
      </c>
      <c r="AU3" s="28"/>
      <c r="AV3" s="28">
        <v>43319</v>
      </c>
      <c r="AW3" s="28">
        <v>43326</v>
      </c>
      <c r="AX3" s="28">
        <v>43333</v>
      </c>
      <c r="AY3" s="28">
        <v>43340</v>
      </c>
      <c r="AZ3" s="28"/>
      <c r="BA3" s="28">
        <v>43347</v>
      </c>
      <c r="BB3" s="28">
        <v>43354</v>
      </c>
      <c r="BC3" s="28">
        <v>43361</v>
      </c>
      <c r="BD3" s="28">
        <v>43368</v>
      </c>
      <c r="BE3" s="28"/>
      <c r="BF3" s="28">
        <v>43375</v>
      </c>
      <c r="BG3" s="28">
        <v>43382</v>
      </c>
      <c r="BH3" s="28">
        <v>43389</v>
      </c>
      <c r="BI3" s="28">
        <v>43396</v>
      </c>
      <c r="BJ3" s="28">
        <v>43403</v>
      </c>
      <c r="BK3" s="28"/>
      <c r="BL3" s="28">
        <v>43410</v>
      </c>
      <c r="BM3" s="28">
        <v>43417</v>
      </c>
      <c r="BN3" s="28">
        <v>43424</v>
      </c>
      <c r="BO3" s="28">
        <v>43431</v>
      </c>
      <c r="BP3" s="28"/>
      <c r="BQ3" s="28">
        <v>43438</v>
      </c>
      <c r="BR3" s="28">
        <v>43445</v>
      </c>
      <c r="BS3" s="28">
        <v>43452</v>
      </c>
      <c r="BT3" s="28">
        <v>43459</v>
      </c>
      <c r="BU3" s="28">
        <v>43831</v>
      </c>
      <c r="BV3" s="76"/>
    </row>
    <row r="4" s="4" customFormat="1" spans="1:74">
      <c r="A4" s="25" t="s">
        <v>61</v>
      </c>
      <c r="B4" s="26"/>
      <c r="C4" s="26"/>
      <c r="D4" s="27"/>
      <c r="F4" s="28"/>
      <c r="G4" s="23"/>
      <c r="H4" s="24"/>
      <c r="I4" s="23"/>
      <c r="J4" s="63">
        <v>43137</v>
      </c>
      <c r="K4" s="28">
        <v>43144</v>
      </c>
      <c r="L4" s="22">
        <v>43151</v>
      </c>
      <c r="M4" s="28">
        <v>43158</v>
      </c>
      <c r="N4" s="28">
        <v>43165</v>
      </c>
      <c r="O4" s="23"/>
      <c r="P4" s="28">
        <v>43172</v>
      </c>
      <c r="Q4" s="28">
        <v>43179</v>
      </c>
      <c r="R4" s="22">
        <v>43186</v>
      </c>
      <c r="S4" s="22">
        <v>43193</v>
      </c>
      <c r="T4" s="23"/>
      <c r="U4" s="28">
        <v>43200</v>
      </c>
      <c r="V4" s="28">
        <v>43207</v>
      </c>
      <c r="W4" s="22">
        <v>43214</v>
      </c>
      <c r="X4" s="28">
        <v>43221</v>
      </c>
      <c r="Y4" s="23"/>
      <c r="Z4" s="28">
        <v>43228</v>
      </c>
      <c r="AA4" s="28">
        <v>43235</v>
      </c>
      <c r="AB4" s="22">
        <v>43242</v>
      </c>
      <c r="AC4" s="28">
        <v>43249</v>
      </c>
      <c r="AD4" s="23"/>
      <c r="AE4" s="28">
        <v>43256</v>
      </c>
      <c r="AF4" s="28">
        <v>43263</v>
      </c>
      <c r="AG4" s="28">
        <v>43270</v>
      </c>
      <c r="AH4" s="28">
        <v>43277</v>
      </c>
      <c r="AI4" s="28">
        <v>43284</v>
      </c>
      <c r="AJ4" s="23"/>
      <c r="AK4" s="28">
        <v>43291</v>
      </c>
      <c r="AL4" s="28">
        <v>43298</v>
      </c>
      <c r="AM4" s="28">
        <v>43305</v>
      </c>
      <c r="AN4" s="28">
        <v>43312</v>
      </c>
      <c r="AO4" s="23"/>
      <c r="AP4" s="28">
        <v>43319</v>
      </c>
      <c r="AQ4" s="28">
        <v>43326</v>
      </c>
      <c r="AR4" s="28">
        <v>43333</v>
      </c>
      <c r="AS4" s="28">
        <v>43340</v>
      </c>
      <c r="AT4" s="28">
        <v>43347</v>
      </c>
      <c r="AU4" s="28"/>
      <c r="AV4" s="28">
        <v>43354</v>
      </c>
      <c r="AW4" s="28">
        <v>43361</v>
      </c>
      <c r="AX4" s="28">
        <v>43368</v>
      </c>
      <c r="AY4" s="28">
        <v>43375</v>
      </c>
      <c r="AZ4" s="28"/>
      <c r="BA4" s="28">
        <v>43382</v>
      </c>
      <c r="BB4" s="28">
        <v>43389</v>
      </c>
      <c r="BC4" s="28">
        <v>43396</v>
      </c>
      <c r="BD4" s="28">
        <v>43403</v>
      </c>
      <c r="BE4" s="28"/>
      <c r="BF4" s="28">
        <v>43410</v>
      </c>
      <c r="BG4" s="28">
        <v>43417</v>
      </c>
      <c r="BH4" s="28">
        <v>43424</v>
      </c>
      <c r="BI4" s="28">
        <v>43431</v>
      </c>
      <c r="BJ4" s="28">
        <v>43438</v>
      </c>
      <c r="BK4" s="28"/>
      <c r="BL4" s="28">
        <v>43445</v>
      </c>
      <c r="BM4" s="28">
        <v>43452</v>
      </c>
      <c r="BN4" s="28">
        <v>43459</v>
      </c>
      <c r="BO4" s="28">
        <v>43466</v>
      </c>
      <c r="BP4" s="28"/>
      <c r="BQ4" s="28">
        <v>43473</v>
      </c>
      <c r="BR4" s="28">
        <v>43480</v>
      </c>
      <c r="BS4" s="28">
        <v>43487</v>
      </c>
      <c r="BT4" s="28">
        <v>43494</v>
      </c>
      <c r="BU4" s="28">
        <v>43866</v>
      </c>
      <c r="BV4" s="77"/>
    </row>
    <row r="5" s="4" customFormat="1" spans="1:74">
      <c r="A5" s="25" t="s">
        <v>62</v>
      </c>
      <c r="B5" s="26"/>
      <c r="C5" s="26"/>
      <c r="D5" s="27"/>
      <c r="E5" s="28">
        <v>43464</v>
      </c>
      <c r="F5" s="29">
        <v>43115</v>
      </c>
      <c r="G5" s="23"/>
      <c r="H5" s="24">
        <v>43124</v>
      </c>
      <c r="I5" s="23"/>
      <c r="J5" s="63"/>
      <c r="K5" s="28"/>
      <c r="L5" s="28"/>
      <c r="M5" s="28"/>
      <c r="N5" s="28"/>
      <c r="O5" s="23"/>
      <c r="P5" s="28"/>
      <c r="Q5" s="28"/>
      <c r="R5" s="28"/>
      <c r="S5" s="28"/>
      <c r="T5" s="23"/>
      <c r="U5" s="28"/>
      <c r="V5" s="28"/>
      <c r="W5" s="29">
        <v>43240</v>
      </c>
      <c r="X5" s="28"/>
      <c r="Y5" s="23"/>
      <c r="Z5" s="28"/>
      <c r="AA5" s="29">
        <v>43261</v>
      </c>
      <c r="AB5" s="29">
        <v>43268</v>
      </c>
      <c r="AC5" s="28"/>
      <c r="AD5" s="23"/>
      <c r="AE5" s="28"/>
      <c r="AF5" s="28"/>
      <c r="AG5" s="28"/>
      <c r="AH5" s="29">
        <v>43303</v>
      </c>
      <c r="AI5" s="28"/>
      <c r="AJ5" s="23"/>
      <c r="AK5" s="28"/>
      <c r="AL5" s="29">
        <v>43324</v>
      </c>
      <c r="AM5" s="28"/>
      <c r="AN5" s="28"/>
      <c r="AO5" s="23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77"/>
    </row>
    <row r="6" s="4" customFormat="1" spans="1:74">
      <c r="A6" s="30" t="s">
        <v>63</v>
      </c>
      <c r="B6" s="31" t="s">
        <v>64</v>
      </c>
      <c r="C6" s="31"/>
      <c r="D6" s="32">
        <f t="shared" ref="D6:BO6" si="0">SUM(D7:D15)</f>
        <v>34.8036</v>
      </c>
      <c r="E6" s="32">
        <f t="shared" si="0"/>
        <v>1.485</v>
      </c>
      <c r="F6" s="32">
        <f t="shared" si="0"/>
        <v>2.3978</v>
      </c>
      <c r="G6" s="32">
        <f t="shared" si="0"/>
        <v>3.8828</v>
      </c>
      <c r="H6" s="32">
        <f t="shared" si="0"/>
        <v>0.036</v>
      </c>
      <c r="I6" s="32">
        <f t="shared" si="0"/>
        <v>0.036</v>
      </c>
      <c r="J6" s="32">
        <f t="shared" si="0"/>
        <v>0</v>
      </c>
      <c r="K6" s="32">
        <f t="shared" si="0"/>
        <v>0</v>
      </c>
      <c r="L6" s="32">
        <f t="shared" si="0"/>
        <v>1.116</v>
      </c>
      <c r="M6" s="32">
        <f t="shared" si="0"/>
        <v>0</v>
      </c>
      <c r="N6" s="32">
        <f t="shared" si="0"/>
        <v>0</v>
      </c>
      <c r="O6" s="32">
        <f t="shared" si="0"/>
        <v>1.116</v>
      </c>
      <c r="P6" s="32">
        <f t="shared" si="0"/>
        <v>0</v>
      </c>
      <c r="Q6" s="32">
        <f t="shared" si="0"/>
        <v>0.5892</v>
      </c>
      <c r="R6" s="32">
        <f t="shared" si="0"/>
        <v>1.6394</v>
      </c>
      <c r="S6" s="32">
        <f t="shared" si="0"/>
        <v>0</v>
      </c>
      <c r="T6" s="32">
        <f t="shared" si="0"/>
        <v>2.2286</v>
      </c>
      <c r="U6" s="32">
        <f t="shared" si="0"/>
        <v>0.036</v>
      </c>
      <c r="V6" s="32">
        <f t="shared" si="0"/>
        <v>4.1</v>
      </c>
      <c r="W6" s="32">
        <f t="shared" si="0"/>
        <v>6.3242</v>
      </c>
      <c r="X6" s="32">
        <f t="shared" si="0"/>
        <v>0.3574</v>
      </c>
      <c r="Y6" s="32">
        <f t="shared" si="0"/>
        <v>10.8176</v>
      </c>
      <c r="Z6" s="32">
        <f t="shared" si="0"/>
        <v>0</v>
      </c>
      <c r="AA6" s="32">
        <f t="shared" si="0"/>
        <v>2.2837</v>
      </c>
      <c r="AB6" s="32">
        <f t="shared" si="0"/>
        <v>0.5202</v>
      </c>
      <c r="AC6" s="32">
        <f t="shared" si="0"/>
        <v>0.7143</v>
      </c>
      <c r="AD6" s="32">
        <f t="shared" si="0"/>
        <v>3.5182</v>
      </c>
      <c r="AE6" s="32">
        <f t="shared" si="0"/>
        <v>0</v>
      </c>
      <c r="AF6" s="32">
        <f t="shared" si="0"/>
        <v>2.35</v>
      </c>
      <c r="AG6" s="32">
        <f t="shared" si="0"/>
        <v>0</v>
      </c>
      <c r="AH6" s="32">
        <f t="shared" si="0"/>
        <v>1.6754</v>
      </c>
      <c r="AI6" s="32">
        <f t="shared" si="0"/>
        <v>0.425</v>
      </c>
      <c r="AJ6" s="32">
        <f t="shared" si="0"/>
        <v>4.4504</v>
      </c>
      <c r="AK6" s="32">
        <f t="shared" si="0"/>
        <v>0</v>
      </c>
      <c r="AL6" s="32">
        <f t="shared" si="0"/>
        <v>0.4548</v>
      </c>
      <c r="AM6" s="32">
        <f t="shared" si="0"/>
        <v>0</v>
      </c>
      <c r="AN6" s="32">
        <f t="shared" si="0"/>
        <v>0.1542</v>
      </c>
      <c r="AO6" s="32">
        <f t="shared" si="0"/>
        <v>0.609</v>
      </c>
      <c r="AP6" s="32">
        <f t="shared" si="0"/>
        <v>0</v>
      </c>
      <c r="AQ6" s="32">
        <f t="shared" si="0"/>
        <v>0.5966</v>
      </c>
      <c r="AR6" s="32">
        <f t="shared" si="0"/>
        <v>0</v>
      </c>
      <c r="AS6" s="32">
        <f t="shared" si="0"/>
        <v>0.579</v>
      </c>
      <c r="AT6" s="32">
        <f t="shared" si="0"/>
        <v>0</v>
      </c>
      <c r="AU6" s="32">
        <f t="shared" si="0"/>
        <v>1.1756</v>
      </c>
      <c r="AV6" s="32">
        <f t="shared" si="0"/>
        <v>0.1012</v>
      </c>
      <c r="AW6" s="32">
        <f t="shared" si="0"/>
        <v>0</v>
      </c>
      <c r="AX6" s="32">
        <f t="shared" si="0"/>
        <v>0.2012</v>
      </c>
      <c r="AY6" s="32">
        <f t="shared" si="0"/>
        <v>0</v>
      </c>
      <c r="AZ6" s="32">
        <f t="shared" si="0"/>
        <v>0.3024</v>
      </c>
      <c r="BA6" s="32">
        <f t="shared" si="0"/>
        <v>0.1548</v>
      </c>
      <c r="BB6" s="32">
        <f t="shared" si="0"/>
        <v>0.105</v>
      </c>
      <c r="BC6" s="32">
        <f t="shared" si="0"/>
        <v>0.9166</v>
      </c>
      <c r="BD6" s="32">
        <f t="shared" si="0"/>
        <v>0.6596</v>
      </c>
      <c r="BE6" s="32">
        <f t="shared" si="0"/>
        <v>1.836</v>
      </c>
      <c r="BF6" s="32">
        <f t="shared" si="0"/>
        <v>0</v>
      </c>
      <c r="BG6" s="32">
        <f t="shared" si="0"/>
        <v>1.4478</v>
      </c>
      <c r="BH6" s="32">
        <f t="shared" si="0"/>
        <v>0.8968</v>
      </c>
      <c r="BI6" s="32">
        <f t="shared" si="0"/>
        <v>1.1064</v>
      </c>
      <c r="BJ6" s="32">
        <f t="shared" si="0"/>
        <v>0.9</v>
      </c>
      <c r="BK6" s="32">
        <f t="shared" si="0"/>
        <v>4.351</v>
      </c>
      <c r="BL6" s="32">
        <f t="shared" si="0"/>
        <v>0.42</v>
      </c>
      <c r="BM6" s="32">
        <f t="shared" si="0"/>
        <v>0.06</v>
      </c>
      <c r="BN6" s="32">
        <f t="shared" si="0"/>
        <v>0</v>
      </c>
      <c r="BO6" s="32">
        <f t="shared" si="0"/>
        <v>0</v>
      </c>
      <c r="BP6" s="32">
        <f t="shared" ref="BP6:BV6" si="1">SUM(BP7:BP15)</f>
        <v>0.48</v>
      </c>
      <c r="BQ6" s="32">
        <f t="shared" si="1"/>
        <v>0</v>
      </c>
      <c r="BR6" s="32">
        <f t="shared" si="1"/>
        <v>0</v>
      </c>
      <c r="BS6" s="32">
        <f t="shared" si="1"/>
        <v>0</v>
      </c>
      <c r="BT6" s="32">
        <f t="shared" si="1"/>
        <v>0</v>
      </c>
      <c r="BU6" s="32">
        <f t="shared" si="1"/>
        <v>0</v>
      </c>
      <c r="BV6" s="32">
        <f t="shared" si="1"/>
        <v>0</v>
      </c>
    </row>
    <row r="7" s="5" customFormat="1" spans="1:74">
      <c r="A7" s="33"/>
      <c r="B7" s="34" t="s">
        <v>21</v>
      </c>
      <c r="C7" s="35" t="s">
        <v>23</v>
      </c>
      <c r="D7" s="36">
        <f t="shared" ref="D7:D15" si="2">G7+O7+T7+Y7+AD7+AJ7+AO7+AU7+AZ7+BE7+BK7+BP7+BV7+I7</f>
        <v>4.048</v>
      </c>
      <c r="E7" s="37">
        <v>1.485</v>
      </c>
      <c r="F7" s="37">
        <v>0.8594</v>
      </c>
      <c r="G7" s="38">
        <f t="shared" ref="G7:G15" si="3">SUM(E7:F7)</f>
        <v>2.3444</v>
      </c>
      <c r="H7" s="39">
        <v>0.036</v>
      </c>
      <c r="I7" s="38">
        <f t="shared" ref="I7:I15" si="4">SUM(H7)</f>
        <v>0.036</v>
      </c>
      <c r="J7" s="64"/>
      <c r="K7" s="37"/>
      <c r="L7" s="37">
        <v>0.5784</v>
      </c>
      <c r="M7" s="37"/>
      <c r="N7" s="37"/>
      <c r="O7" s="38">
        <f t="shared" ref="O7:O15" si="5">SUM(J7:N7)</f>
        <v>0.5784</v>
      </c>
      <c r="P7" s="37"/>
      <c r="Q7" s="37">
        <v>0.2838</v>
      </c>
      <c r="R7" s="37">
        <v>0.4842</v>
      </c>
      <c r="S7" s="37"/>
      <c r="T7" s="38">
        <f t="shared" ref="T7:T15" si="6">SUM(P7:S7)</f>
        <v>0.768</v>
      </c>
      <c r="U7" s="37">
        <v>0.036</v>
      </c>
      <c r="V7" s="37">
        <v>0.1752</v>
      </c>
      <c r="W7" s="37"/>
      <c r="X7" s="37"/>
      <c r="Y7" s="38">
        <f t="shared" ref="Y7:Y15" si="7">SUM(U7:X7)</f>
        <v>0.2112</v>
      </c>
      <c r="Z7" s="37"/>
      <c r="AA7" s="37">
        <v>0.11</v>
      </c>
      <c r="AB7" s="37"/>
      <c r="AC7" s="37"/>
      <c r="AD7" s="38">
        <f t="shared" ref="AD7:AD15" si="8">SUM(Z7:AC7)</f>
        <v>0.11</v>
      </c>
      <c r="AE7" s="37"/>
      <c r="AF7" s="37"/>
      <c r="AG7" s="37"/>
      <c r="AH7" s="37"/>
      <c r="AI7" s="37"/>
      <c r="AJ7" s="38">
        <f t="shared" ref="AJ7:AJ15" si="9">SUM(AE7:AI7)</f>
        <v>0</v>
      </c>
      <c r="AK7" s="37"/>
      <c r="AL7" s="37"/>
      <c r="AM7" s="37"/>
      <c r="AN7" s="37"/>
      <c r="AO7" s="38">
        <f t="shared" ref="AO7:AO15" si="10">SUM(AK7:AN7)</f>
        <v>0</v>
      </c>
      <c r="AP7" s="37"/>
      <c r="AQ7" s="37"/>
      <c r="AR7" s="37"/>
      <c r="AS7" s="37"/>
      <c r="AT7" s="37"/>
      <c r="AU7" s="38">
        <f t="shared" ref="AU7:AU15" si="11">SUM(AP7:AT7)</f>
        <v>0</v>
      </c>
      <c r="AV7" s="37"/>
      <c r="AW7" s="37"/>
      <c r="AX7" s="37"/>
      <c r="AY7" s="37"/>
      <c r="AZ7" s="38">
        <f t="shared" ref="AZ7:AZ15" si="12">SUM(AV7:AY7)</f>
        <v>0</v>
      </c>
      <c r="BA7" s="37"/>
      <c r="BB7" s="37"/>
      <c r="BC7" s="37"/>
      <c r="BD7" s="37"/>
      <c r="BE7" s="38">
        <f t="shared" ref="BE7:BE15" si="13">SUM(BA7:BD7)</f>
        <v>0</v>
      </c>
      <c r="BF7" s="37"/>
      <c r="BG7" s="37"/>
      <c r="BH7" s="37"/>
      <c r="BI7" s="37"/>
      <c r="BJ7" s="37"/>
      <c r="BK7" s="38">
        <f t="shared" ref="BK7:BK15" si="14">SUM(BF7:BJ7)</f>
        <v>0</v>
      </c>
      <c r="BL7" s="37"/>
      <c r="BM7" s="37"/>
      <c r="BN7" s="37"/>
      <c r="BO7" s="37"/>
      <c r="BP7" s="38">
        <f t="shared" ref="BP7:BP15" si="15">SUM(BL7:BO7)</f>
        <v>0</v>
      </c>
      <c r="BQ7" s="37"/>
      <c r="BR7" s="37"/>
      <c r="BS7" s="37"/>
      <c r="BT7" s="37"/>
      <c r="BU7" s="37"/>
      <c r="BV7" s="78">
        <f t="shared" ref="BV7:BV15" si="16">SUM(BQ7:BU7)</f>
        <v>0</v>
      </c>
    </row>
    <row r="8" s="4" customFormat="1" spans="1:74">
      <c r="A8" s="33"/>
      <c r="B8" s="40"/>
      <c r="C8" s="31" t="s">
        <v>22</v>
      </c>
      <c r="D8" s="41">
        <f t="shared" si="2"/>
        <v>4.3644</v>
      </c>
      <c r="E8" s="42"/>
      <c r="F8" s="43">
        <v>0.1068</v>
      </c>
      <c r="G8" s="44">
        <f t="shared" si="3"/>
        <v>0.1068</v>
      </c>
      <c r="H8" s="43"/>
      <c r="I8" s="44">
        <f t="shared" si="4"/>
        <v>0</v>
      </c>
      <c r="J8" s="65"/>
      <c r="K8" s="43"/>
      <c r="L8" s="66">
        <v>0.2616</v>
      </c>
      <c r="M8" s="42"/>
      <c r="N8" s="42"/>
      <c r="O8" s="44">
        <f t="shared" si="5"/>
        <v>0.2616</v>
      </c>
      <c r="P8" s="42"/>
      <c r="Q8" s="66">
        <v>0.3054</v>
      </c>
      <c r="R8" s="66">
        <v>0.953</v>
      </c>
      <c r="S8" s="43"/>
      <c r="T8" s="44">
        <f t="shared" si="6"/>
        <v>1.2584</v>
      </c>
      <c r="U8" s="42"/>
      <c r="V8" s="66">
        <v>1.7794</v>
      </c>
      <c r="W8" s="66">
        <v>0.2582</v>
      </c>
      <c r="X8" s="42"/>
      <c r="Y8" s="44">
        <f t="shared" si="7"/>
        <v>2.0376</v>
      </c>
      <c r="Z8" s="42"/>
      <c r="AA8" s="42">
        <v>0.7</v>
      </c>
      <c r="AB8" s="43"/>
      <c r="AC8" s="42"/>
      <c r="AD8" s="44">
        <f t="shared" si="8"/>
        <v>0.7</v>
      </c>
      <c r="AE8" s="42"/>
      <c r="AF8" s="42"/>
      <c r="AG8" s="42"/>
      <c r="AH8" s="42"/>
      <c r="AI8" s="42"/>
      <c r="AJ8" s="44">
        <f t="shared" si="9"/>
        <v>0</v>
      </c>
      <c r="AK8" s="42"/>
      <c r="AL8" s="42"/>
      <c r="AM8" s="42"/>
      <c r="AN8" s="42"/>
      <c r="AO8" s="44">
        <f t="shared" si="10"/>
        <v>0</v>
      </c>
      <c r="AP8" s="42"/>
      <c r="AQ8" s="42"/>
      <c r="AR8" s="42"/>
      <c r="AS8" s="42"/>
      <c r="AT8" s="42"/>
      <c r="AU8" s="44">
        <f t="shared" si="11"/>
        <v>0</v>
      </c>
      <c r="AV8" s="42"/>
      <c r="AW8" s="42"/>
      <c r="AX8" s="42"/>
      <c r="AY8" s="42"/>
      <c r="AZ8" s="44">
        <f t="shared" si="12"/>
        <v>0</v>
      </c>
      <c r="BA8" s="42"/>
      <c r="BB8" s="42"/>
      <c r="BC8" s="42"/>
      <c r="BD8" s="42"/>
      <c r="BE8" s="44">
        <f t="shared" si="13"/>
        <v>0</v>
      </c>
      <c r="BF8" s="42"/>
      <c r="BG8" s="42"/>
      <c r="BH8" s="42"/>
      <c r="BI8" s="42"/>
      <c r="BJ8" s="42"/>
      <c r="BK8" s="44">
        <f t="shared" si="14"/>
        <v>0</v>
      </c>
      <c r="BL8" s="42"/>
      <c r="BM8" s="42"/>
      <c r="BN8" s="42"/>
      <c r="BO8" s="42"/>
      <c r="BP8" s="44">
        <f t="shared" si="15"/>
        <v>0</v>
      </c>
      <c r="BQ8" s="42"/>
      <c r="BR8" s="42"/>
      <c r="BS8" s="42"/>
      <c r="BT8" s="42"/>
      <c r="BU8" s="42"/>
      <c r="BV8" s="79">
        <f t="shared" si="16"/>
        <v>0</v>
      </c>
    </row>
    <row r="9" s="4" customFormat="1" spans="1:74">
      <c r="A9" s="33"/>
      <c r="B9" s="34" t="s">
        <v>25</v>
      </c>
      <c r="C9" s="31" t="s">
        <v>26</v>
      </c>
      <c r="D9" s="41">
        <f t="shared" si="2"/>
        <v>7.6303</v>
      </c>
      <c r="E9" s="42"/>
      <c r="F9" s="43">
        <v>1.4316</v>
      </c>
      <c r="G9" s="44">
        <f t="shared" si="3"/>
        <v>1.4316</v>
      </c>
      <c r="H9" s="43"/>
      <c r="I9" s="44">
        <f t="shared" si="4"/>
        <v>0</v>
      </c>
      <c r="J9" s="65"/>
      <c r="K9" s="42"/>
      <c r="L9" s="66">
        <v>0.276</v>
      </c>
      <c r="M9" s="42"/>
      <c r="N9" s="42"/>
      <c r="O9" s="44">
        <f t="shared" si="5"/>
        <v>0.276</v>
      </c>
      <c r="P9" s="42"/>
      <c r="Q9" s="66"/>
      <c r="R9" s="66">
        <v>0.2022</v>
      </c>
      <c r="S9" s="43"/>
      <c r="T9" s="44">
        <f t="shared" si="6"/>
        <v>0.2022</v>
      </c>
      <c r="U9" s="42"/>
      <c r="V9" s="66">
        <v>2.1454</v>
      </c>
      <c r="W9" s="66">
        <v>1.8168</v>
      </c>
      <c r="X9" s="42"/>
      <c r="Y9" s="44">
        <f t="shared" si="7"/>
        <v>3.9622</v>
      </c>
      <c r="Z9" s="43"/>
      <c r="AA9" s="66">
        <v>0.4421</v>
      </c>
      <c r="AB9" s="66">
        <v>0.1716</v>
      </c>
      <c r="AC9" s="37"/>
      <c r="AD9" s="44">
        <f t="shared" si="8"/>
        <v>0.6137</v>
      </c>
      <c r="AE9" s="42"/>
      <c r="AF9" s="66">
        <v>0.8016</v>
      </c>
      <c r="AG9" s="42"/>
      <c r="AH9" s="66">
        <v>0.195</v>
      </c>
      <c r="AI9" s="66">
        <v>0.148</v>
      </c>
      <c r="AJ9" s="44">
        <f t="shared" si="9"/>
        <v>1.1446</v>
      </c>
      <c r="AK9" s="42"/>
      <c r="AL9" s="42"/>
      <c r="AM9" s="42"/>
      <c r="AN9" s="42"/>
      <c r="AO9" s="44">
        <f t="shared" si="10"/>
        <v>0</v>
      </c>
      <c r="AP9" s="42"/>
      <c r="AQ9" s="42"/>
      <c r="AR9" s="42"/>
      <c r="AS9" s="42"/>
      <c r="AT9" s="42"/>
      <c r="AU9" s="44">
        <f t="shared" si="11"/>
        <v>0</v>
      </c>
      <c r="AV9" s="42"/>
      <c r="AW9" s="42"/>
      <c r="AX9" s="42"/>
      <c r="AY9" s="42"/>
      <c r="AZ9" s="44">
        <f t="shared" si="12"/>
        <v>0</v>
      </c>
      <c r="BA9" s="42"/>
      <c r="BB9" s="42"/>
      <c r="BC9" s="42"/>
      <c r="BD9" s="42"/>
      <c r="BE9" s="44">
        <f t="shared" si="13"/>
        <v>0</v>
      </c>
      <c r="BF9" s="42"/>
      <c r="BG9" s="42"/>
      <c r="BH9" s="42"/>
      <c r="BI9" s="42"/>
      <c r="BJ9" s="42"/>
      <c r="BK9" s="44">
        <f t="shared" si="14"/>
        <v>0</v>
      </c>
      <c r="BL9" s="42"/>
      <c r="BM9" s="42"/>
      <c r="BN9" s="42"/>
      <c r="BO9" s="42"/>
      <c r="BP9" s="44">
        <f t="shared" si="15"/>
        <v>0</v>
      </c>
      <c r="BQ9" s="42"/>
      <c r="BR9" s="42"/>
      <c r="BS9" s="42"/>
      <c r="BT9" s="42"/>
      <c r="BU9" s="42"/>
      <c r="BV9" s="79">
        <f t="shared" si="16"/>
        <v>0</v>
      </c>
    </row>
    <row r="10" s="4" customFormat="1" spans="1:74">
      <c r="A10" s="33"/>
      <c r="B10" s="40"/>
      <c r="C10" s="31" t="s">
        <v>27</v>
      </c>
      <c r="D10" s="41">
        <f t="shared" si="2"/>
        <v>3.212</v>
      </c>
      <c r="E10" s="42"/>
      <c r="F10" s="42"/>
      <c r="G10" s="44">
        <f t="shared" si="3"/>
        <v>0</v>
      </c>
      <c r="H10" s="45"/>
      <c r="I10" s="44">
        <f t="shared" si="4"/>
        <v>0</v>
      </c>
      <c r="J10" s="65"/>
      <c r="K10" s="42"/>
      <c r="L10" s="42"/>
      <c r="M10" s="42"/>
      <c r="N10" s="42"/>
      <c r="O10" s="44">
        <f t="shared" si="5"/>
        <v>0</v>
      </c>
      <c r="P10" s="42"/>
      <c r="Q10" s="42"/>
      <c r="R10" s="42"/>
      <c r="S10" s="42"/>
      <c r="T10" s="44">
        <f t="shared" si="6"/>
        <v>0</v>
      </c>
      <c r="U10" s="42"/>
      <c r="V10" s="42"/>
      <c r="W10" s="43"/>
      <c r="X10" s="37">
        <v>0.0594</v>
      </c>
      <c r="Y10" s="44">
        <f t="shared" si="7"/>
        <v>0.0594</v>
      </c>
      <c r="Z10" s="43"/>
      <c r="AA10" s="66">
        <v>0.4932</v>
      </c>
      <c r="AB10" s="66">
        <v>0.2766</v>
      </c>
      <c r="AC10" s="37">
        <v>0.5</v>
      </c>
      <c r="AD10" s="44">
        <f t="shared" si="8"/>
        <v>1.2698</v>
      </c>
      <c r="AE10" s="42"/>
      <c r="AF10" s="66">
        <v>1.5484</v>
      </c>
      <c r="AG10" s="42"/>
      <c r="AH10" s="66">
        <v>0.32</v>
      </c>
      <c r="AI10" s="42"/>
      <c r="AJ10" s="44">
        <f t="shared" si="9"/>
        <v>1.8684</v>
      </c>
      <c r="AK10" s="42"/>
      <c r="AL10" s="42"/>
      <c r="AM10" s="42"/>
      <c r="AN10" s="66">
        <v>0.0144</v>
      </c>
      <c r="AO10" s="44">
        <f t="shared" si="10"/>
        <v>0.0144</v>
      </c>
      <c r="AP10" s="42"/>
      <c r="AQ10" s="42"/>
      <c r="AR10" s="42"/>
      <c r="AS10" s="42"/>
      <c r="AT10" s="42"/>
      <c r="AU10" s="44">
        <f t="shared" si="11"/>
        <v>0</v>
      </c>
      <c r="AV10" s="42"/>
      <c r="AW10" s="42"/>
      <c r="AX10" s="42"/>
      <c r="AY10" s="42"/>
      <c r="AZ10" s="44">
        <f t="shared" si="12"/>
        <v>0</v>
      </c>
      <c r="BA10" s="42"/>
      <c r="BB10" s="42"/>
      <c r="BC10" s="42"/>
      <c r="BD10" s="42"/>
      <c r="BE10" s="44">
        <f t="shared" si="13"/>
        <v>0</v>
      </c>
      <c r="BF10" s="42"/>
      <c r="BG10" s="42"/>
      <c r="BH10" s="42"/>
      <c r="BI10" s="42"/>
      <c r="BJ10" s="42"/>
      <c r="BK10" s="44">
        <f t="shared" si="14"/>
        <v>0</v>
      </c>
      <c r="BL10" s="42"/>
      <c r="BM10" s="42"/>
      <c r="BN10" s="42"/>
      <c r="BO10" s="42"/>
      <c r="BP10" s="44">
        <f t="shared" si="15"/>
        <v>0</v>
      </c>
      <c r="BQ10" s="42"/>
      <c r="BR10" s="42"/>
      <c r="BS10" s="42"/>
      <c r="BT10" s="42"/>
      <c r="BU10" s="42"/>
      <c r="BV10" s="79">
        <f t="shared" si="16"/>
        <v>0</v>
      </c>
    </row>
    <row r="11" s="4" customFormat="1" spans="1:74">
      <c r="A11" s="33"/>
      <c r="B11" s="46" t="s">
        <v>28</v>
      </c>
      <c r="C11" s="47" t="s">
        <v>30</v>
      </c>
      <c r="D11" s="41">
        <f t="shared" si="2"/>
        <v>4.6009</v>
      </c>
      <c r="E11" s="42"/>
      <c r="F11" s="42"/>
      <c r="G11" s="44">
        <f t="shared" si="3"/>
        <v>0</v>
      </c>
      <c r="H11" s="45"/>
      <c r="I11" s="44">
        <f t="shared" si="4"/>
        <v>0</v>
      </c>
      <c r="J11" s="65"/>
      <c r="K11" s="42"/>
      <c r="L11" s="42"/>
      <c r="M11" s="42"/>
      <c r="N11" s="42"/>
      <c r="O11" s="44">
        <f t="shared" si="5"/>
        <v>0</v>
      </c>
      <c r="P11" s="42"/>
      <c r="Q11" s="42"/>
      <c r="R11" s="42"/>
      <c r="S11" s="42"/>
      <c r="T11" s="44">
        <f t="shared" si="6"/>
        <v>0</v>
      </c>
      <c r="U11" s="43"/>
      <c r="V11" s="43"/>
      <c r="W11" s="66">
        <v>1.0981</v>
      </c>
      <c r="X11" s="66">
        <v>0.206</v>
      </c>
      <c r="Y11" s="69">
        <f t="shared" si="7"/>
        <v>1.3041</v>
      </c>
      <c r="Z11" s="43"/>
      <c r="AA11" s="66">
        <v>0.5384</v>
      </c>
      <c r="AB11" s="43"/>
      <c r="AC11" s="43"/>
      <c r="AD11" s="44">
        <f t="shared" si="8"/>
        <v>0.5384</v>
      </c>
      <c r="AE11" s="43"/>
      <c r="AF11" s="43"/>
      <c r="AG11" s="43"/>
      <c r="AH11" s="66">
        <v>1.0004</v>
      </c>
      <c r="AI11" s="66">
        <v>0.2536</v>
      </c>
      <c r="AJ11" s="69">
        <f t="shared" si="9"/>
        <v>1.254</v>
      </c>
      <c r="AK11" s="43"/>
      <c r="AL11" s="66">
        <v>0.4548</v>
      </c>
      <c r="AM11" s="43"/>
      <c r="AN11" s="66">
        <v>0.1398</v>
      </c>
      <c r="AO11" s="69">
        <f t="shared" si="10"/>
        <v>0.5946</v>
      </c>
      <c r="AP11" s="43"/>
      <c r="AQ11" s="66">
        <v>0.4346</v>
      </c>
      <c r="AR11" s="43"/>
      <c r="AS11" s="66">
        <v>0.4332</v>
      </c>
      <c r="AT11" s="43"/>
      <c r="AU11" s="69">
        <f t="shared" si="11"/>
        <v>0.8678</v>
      </c>
      <c r="AV11" s="43"/>
      <c r="AW11" s="43"/>
      <c r="AX11" s="66">
        <v>0.042</v>
      </c>
      <c r="AY11" s="43"/>
      <c r="AZ11" s="69">
        <f t="shared" si="12"/>
        <v>0.042</v>
      </c>
      <c r="BA11" s="43"/>
      <c r="BB11" s="43"/>
      <c r="BC11" s="43"/>
      <c r="BD11" s="43"/>
      <c r="BE11" s="69">
        <f t="shared" si="13"/>
        <v>0</v>
      </c>
      <c r="BF11" s="43"/>
      <c r="BG11" s="43"/>
      <c r="BH11" s="43"/>
      <c r="BI11" s="43"/>
      <c r="BJ11" s="43"/>
      <c r="BK11" s="69">
        <f t="shared" si="14"/>
        <v>0</v>
      </c>
      <c r="BL11" s="43"/>
      <c r="BM11" s="43"/>
      <c r="BN11" s="43"/>
      <c r="BO11" s="43"/>
      <c r="BP11" s="69">
        <f t="shared" si="15"/>
        <v>0</v>
      </c>
      <c r="BQ11" s="43"/>
      <c r="BR11" s="43"/>
      <c r="BS11" s="43"/>
      <c r="BT11" s="42"/>
      <c r="BU11" s="42"/>
      <c r="BV11" s="79">
        <f t="shared" si="16"/>
        <v>0</v>
      </c>
    </row>
    <row r="12" s="4" customFormat="1" spans="1:74">
      <c r="A12" s="33"/>
      <c r="B12" s="48"/>
      <c r="C12" s="47" t="s">
        <v>31</v>
      </c>
      <c r="D12" s="41">
        <f t="shared" si="2"/>
        <v>4.299</v>
      </c>
      <c r="E12" s="42"/>
      <c r="F12" s="42"/>
      <c r="G12" s="44">
        <f t="shared" si="3"/>
        <v>0</v>
      </c>
      <c r="H12" s="45"/>
      <c r="I12" s="44">
        <f t="shared" si="4"/>
        <v>0</v>
      </c>
      <c r="J12" s="65"/>
      <c r="K12" s="42"/>
      <c r="L12" s="42"/>
      <c r="M12" s="42"/>
      <c r="N12" s="42"/>
      <c r="O12" s="44">
        <f t="shared" si="5"/>
        <v>0</v>
      </c>
      <c r="P12" s="42"/>
      <c r="Q12" s="42"/>
      <c r="R12" s="42"/>
      <c r="S12" s="42"/>
      <c r="T12" s="44">
        <f t="shared" si="6"/>
        <v>0</v>
      </c>
      <c r="U12" s="43"/>
      <c r="V12" s="43"/>
      <c r="W12" s="66">
        <v>3.1511</v>
      </c>
      <c r="X12" s="66">
        <v>0.092</v>
      </c>
      <c r="Y12" s="69">
        <f t="shared" si="7"/>
        <v>3.2431</v>
      </c>
      <c r="Z12" s="43"/>
      <c r="AA12" s="43"/>
      <c r="AB12" s="66">
        <v>0.072</v>
      </c>
      <c r="AC12" s="66">
        <v>0.2143</v>
      </c>
      <c r="AD12" s="44">
        <f t="shared" si="8"/>
        <v>0.2863</v>
      </c>
      <c r="AE12" s="43"/>
      <c r="AF12" s="43"/>
      <c r="AG12" s="43"/>
      <c r="AH12" s="66">
        <v>0.16</v>
      </c>
      <c r="AI12" s="66">
        <v>0.0234</v>
      </c>
      <c r="AJ12" s="69">
        <f t="shared" si="9"/>
        <v>0.1834</v>
      </c>
      <c r="AK12" s="43"/>
      <c r="AL12" s="43"/>
      <c r="AM12" s="43"/>
      <c r="AN12" s="43"/>
      <c r="AO12" s="69">
        <f t="shared" si="10"/>
        <v>0</v>
      </c>
      <c r="AP12" s="43"/>
      <c r="AQ12" s="66">
        <v>0.162</v>
      </c>
      <c r="AR12" s="43"/>
      <c r="AS12" s="66">
        <v>0.1458</v>
      </c>
      <c r="AT12" s="43"/>
      <c r="AU12" s="69">
        <f t="shared" si="11"/>
        <v>0.3078</v>
      </c>
      <c r="AV12" s="66">
        <v>0.1012</v>
      </c>
      <c r="AW12" s="43"/>
      <c r="AX12" s="66">
        <v>0.1592</v>
      </c>
      <c r="AY12" s="43"/>
      <c r="AZ12" s="69">
        <f t="shared" si="12"/>
        <v>0.2604</v>
      </c>
      <c r="BA12" s="43"/>
      <c r="BB12" s="66">
        <v>0.018</v>
      </c>
      <c r="BC12" s="43"/>
      <c r="BD12" s="43"/>
      <c r="BE12" s="69">
        <f t="shared" si="13"/>
        <v>0.018</v>
      </c>
      <c r="BF12" s="43"/>
      <c r="BG12" s="43"/>
      <c r="BH12" s="43"/>
      <c r="BI12" s="43"/>
      <c r="BJ12" s="43"/>
      <c r="BK12" s="69">
        <f t="shared" si="14"/>
        <v>0</v>
      </c>
      <c r="BL12" s="43"/>
      <c r="BM12" s="43"/>
      <c r="BN12" s="43"/>
      <c r="BO12" s="43"/>
      <c r="BP12" s="69">
        <f t="shared" si="15"/>
        <v>0</v>
      </c>
      <c r="BQ12" s="43"/>
      <c r="BR12" s="43"/>
      <c r="BS12" s="43"/>
      <c r="BT12" s="42"/>
      <c r="BU12" s="42"/>
      <c r="BV12" s="79">
        <f t="shared" si="16"/>
        <v>0</v>
      </c>
    </row>
    <row r="13" s="5" customFormat="1" spans="1:74">
      <c r="A13" s="33"/>
      <c r="B13" s="46" t="s">
        <v>65</v>
      </c>
      <c r="C13" s="49" t="s">
        <v>33</v>
      </c>
      <c r="D13" s="36">
        <f t="shared" si="2"/>
        <v>3.9438</v>
      </c>
      <c r="E13" s="37"/>
      <c r="F13" s="37"/>
      <c r="G13" s="38">
        <f t="shared" si="3"/>
        <v>0</v>
      </c>
      <c r="H13" s="50"/>
      <c r="I13" s="38">
        <f t="shared" si="4"/>
        <v>0</v>
      </c>
      <c r="J13" s="64"/>
      <c r="K13" s="37"/>
      <c r="L13" s="37"/>
      <c r="M13" s="37"/>
      <c r="N13" s="37"/>
      <c r="O13" s="38">
        <f t="shared" si="5"/>
        <v>0</v>
      </c>
      <c r="P13" s="37"/>
      <c r="Q13" s="37"/>
      <c r="R13" s="37"/>
      <c r="S13" s="37"/>
      <c r="T13" s="38">
        <f t="shared" si="6"/>
        <v>0</v>
      </c>
      <c r="U13" s="37"/>
      <c r="V13" s="37"/>
      <c r="W13" s="37"/>
      <c r="X13" s="37"/>
      <c r="Y13" s="38">
        <f t="shared" si="7"/>
        <v>0</v>
      </c>
      <c r="Z13" s="37"/>
      <c r="AA13" s="37"/>
      <c r="AB13" s="37"/>
      <c r="AC13" s="37"/>
      <c r="AD13" s="38">
        <f t="shared" si="8"/>
        <v>0</v>
      </c>
      <c r="AE13" s="37"/>
      <c r="AF13" s="37"/>
      <c r="AG13" s="37"/>
      <c r="AH13" s="37"/>
      <c r="AI13" s="37"/>
      <c r="AJ13" s="38">
        <f t="shared" si="9"/>
        <v>0</v>
      </c>
      <c r="AK13" s="37"/>
      <c r="AL13" s="37"/>
      <c r="AM13" s="37"/>
      <c r="AN13" s="37"/>
      <c r="AO13" s="38">
        <f t="shared" si="10"/>
        <v>0</v>
      </c>
      <c r="AP13" s="37"/>
      <c r="AQ13" s="37"/>
      <c r="AR13" s="37"/>
      <c r="AS13" s="37"/>
      <c r="AT13" s="37"/>
      <c r="AU13" s="38">
        <f t="shared" si="11"/>
        <v>0</v>
      </c>
      <c r="AV13" s="37"/>
      <c r="AW13" s="37"/>
      <c r="AX13" s="37"/>
      <c r="AY13" s="37"/>
      <c r="AZ13" s="38">
        <f t="shared" si="12"/>
        <v>0</v>
      </c>
      <c r="BA13" s="37">
        <v>0.1548</v>
      </c>
      <c r="BB13" s="37">
        <v>0.087</v>
      </c>
      <c r="BC13" s="37">
        <v>0.6234</v>
      </c>
      <c r="BD13" s="37">
        <v>0.4928</v>
      </c>
      <c r="BE13" s="38">
        <f t="shared" si="13"/>
        <v>1.358</v>
      </c>
      <c r="BF13" s="37"/>
      <c r="BG13" s="37">
        <v>0.9412</v>
      </c>
      <c r="BH13" s="37">
        <v>0.3758</v>
      </c>
      <c r="BI13" s="72">
        <v>0.6088</v>
      </c>
      <c r="BJ13" s="37">
        <v>0.5</v>
      </c>
      <c r="BK13" s="38">
        <f t="shared" si="14"/>
        <v>2.4258</v>
      </c>
      <c r="BL13" s="37">
        <v>0.1</v>
      </c>
      <c r="BM13" s="37">
        <v>0.06</v>
      </c>
      <c r="BN13" s="37"/>
      <c r="BO13" s="37"/>
      <c r="BP13" s="38">
        <f t="shared" si="15"/>
        <v>0.16</v>
      </c>
      <c r="BQ13" s="37"/>
      <c r="BR13" s="37"/>
      <c r="BS13" s="37"/>
      <c r="BT13" s="37"/>
      <c r="BU13" s="37"/>
      <c r="BV13" s="78">
        <f t="shared" si="16"/>
        <v>0</v>
      </c>
    </row>
    <row r="14" s="4" customFormat="1" spans="1:74">
      <c r="A14" s="33"/>
      <c r="B14" s="51"/>
      <c r="C14" s="52" t="s">
        <v>34</v>
      </c>
      <c r="D14" s="41">
        <f t="shared" si="2"/>
        <v>1.9996</v>
      </c>
      <c r="E14" s="42"/>
      <c r="F14" s="42"/>
      <c r="G14" s="44">
        <f t="shared" si="3"/>
        <v>0</v>
      </c>
      <c r="H14" s="45"/>
      <c r="I14" s="44">
        <f t="shared" si="4"/>
        <v>0</v>
      </c>
      <c r="J14" s="65"/>
      <c r="K14" s="42"/>
      <c r="L14" s="42"/>
      <c r="M14" s="42"/>
      <c r="N14" s="42"/>
      <c r="O14" s="44">
        <f t="shared" si="5"/>
        <v>0</v>
      </c>
      <c r="P14" s="42"/>
      <c r="Q14" s="42"/>
      <c r="R14" s="42"/>
      <c r="S14" s="42"/>
      <c r="T14" s="44">
        <f t="shared" si="6"/>
        <v>0</v>
      </c>
      <c r="U14" s="43"/>
      <c r="V14" s="43"/>
      <c r="W14" s="43"/>
      <c r="X14" s="43"/>
      <c r="Y14" s="69">
        <f t="shared" si="7"/>
        <v>0</v>
      </c>
      <c r="Z14" s="43"/>
      <c r="AA14" s="43"/>
      <c r="AB14" s="43"/>
      <c r="AC14" s="43"/>
      <c r="AD14" s="44">
        <f t="shared" si="8"/>
        <v>0</v>
      </c>
      <c r="AE14" s="43"/>
      <c r="AF14" s="43"/>
      <c r="AG14" s="43"/>
      <c r="AH14" s="43"/>
      <c r="AI14" s="43"/>
      <c r="AJ14" s="69">
        <f t="shared" si="9"/>
        <v>0</v>
      </c>
      <c r="AK14" s="43"/>
      <c r="AL14" s="43"/>
      <c r="AM14" s="43"/>
      <c r="AN14" s="43"/>
      <c r="AO14" s="69">
        <f t="shared" si="10"/>
        <v>0</v>
      </c>
      <c r="AP14" s="43"/>
      <c r="AQ14" s="43"/>
      <c r="AR14" s="43"/>
      <c r="AS14" s="43"/>
      <c r="AT14" s="43"/>
      <c r="AU14" s="69">
        <f t="shared" si="11"/>
        <v>0</v>
      </c>
      <c r="AV14" s="43"/>
      <c r="AW14" s="43"/>
      <c r="AX14" s="43"/>
      <c r="AY14" s="43"/>
      <c r="AZ14" s="69">
        <f t="shared" si="12"/>
        <v>0</v>
      </c>
      <c r="BA14" s="43"/>
      <c r="BB14" s="43"/>
      <c r="BC14" s="66">
        <v>0.2932</v>
      </c>
      <c r="BD14" s="66">
        <v>0.1668</v>
      </c>
      <c r="BE14" s="69">
        <f t="shared" si="13"/>
        <v>0.46</v>
      </c>
      <c r="BF14" s="43"/>
      <c r="BG14" s="66">
        <v>0.4766</v>
      </c>
      <c r="BH14" s="66">
        <v>0.1642</v>
      </c>
      <c r="BI14" s="66">
        <v>0.2988</v>
      </c>
      <c r="BJ14" s="43">
        <v>0.3</v>
      </c>
      <c r="BK14" s="69">
        <f t="shared" si="14"/>
        <v>1.2396</v>
      </c>
      <c r="BL14" s="43">
        <v>0.3</v>
      </c>
      <c r="BM14" s="43"/>
      <c r="BN14" s="43"/>
      <c r="BO14" s="43"/>
      <c r="BP14" s="69">
        <f t="shared" si="15"/>
        <v>0.3</v>
      </c>
      <c r="BQ14" s="43"/>
      <c r="BR14" s="43"/>
      <c r="BS14" s="43"/>
      <c r="BT14" s="42"/>
      <c r="BU14" s="42"/>
      <c r="BV14" s="79">
        <f t="shared" si="16"/>
        <v>0</v>
      </c>
    </row>
    <row r="15" s="4" customFormat="1" ht="14.25" spans="1:74">
      <c r="A15" s="53"/>
      <c r="B15" s="54"/>
      <c r="C15" s="55" t="s">
        <v>35</v>
      </c>
      <c r="D15" s="41">
        <f t="shared" si="2"/>
        <v>0.7056</v>
      </c>
      <c r="E15" s="56"/>
      <c r="F15" s="56"/>
      <c r="G15" s="57">
        <f t="shared" si="3"/>
        <v>0</v>
      </c>
      <c r="H15" s="58"/>
      <c r="I15" s="67">
        <f t="shared" si="4"/>
        <v>0</v>
      </c>
      <c r="J15" s="68"/>
      <c r="K15" s="56"/>
      <c r="L15" s="56"/>
      <c r="M15" s="56"/>
      <c r="N15" s="56"/>
      <c r="O15" s="57">
        <f t="shared" si="5"/>
        <v>0</v>
      </c>
      <c r="P15" s="56"/>
      <c r="Q15" s="56"/>
      <c r="R15" s="56"/>
      <c r="S15" s="56"/>
      <c r="T15" s="57">
        <f t="shared" si="6"/>
        <v>0</v>
      </c>
      <c r="U15" s="56"/>
      <c r="V15" s="56"/>
      <c r="W15" s="56"/>
      <c r="X15" s="56"/>
      <c r="Y15" s="57">
        <f t="shared" si="7"/>
        <v>0</v>
      </c>
      <c r="Z15" s="56"/>
      <c r="AA15" s="56"/>
      <c r="AB15" s="56"/>
      <c r="AC15" s="56"/>
      <c r="AD15" s="57">
        <f t="shared" si="8"/>
        <v>0</v>
      </c>
      <c r="AE15" s="56"/>
      <c r="AF15" s="56"/>
      <c r="AG15" s="56"/>
      <c r="AH15" s="56"/>
      <c r="AI15" s="56"/>
      <c r="AJ15" s="57">
        <f t="shared" si="9"/>
        <v>0</v>
      </c>
      <c r="AK15" s="70"/>
      <c r="AL15" s="70"/>
      <c r="AM15" s="70"/>
      <c r="AN15" s="70"/>
      <c r="AO15" s="71">
        <f t="shared" si="10"/>
        <v>0</v>
      </c>
      <c r="AP15" s="70"/>
      <c r="AQ15" s="70"/>
      <c r="AR15" s="70"/>
      <c r="AS15" s="70"/>
      <c r="AT15" s="70"/>
      <c r="AU15" s="71">
        <f t="shared" si="11"/>
        <v>0</v>
      </c>
      <c r="AV15" s="70"/>
      <c r="AW15" s="70"/>
      <c r="AX15" s="70"/>
      <c r="AY15" s="70"/>
      <c r="AZ15" s="71">
        <f t="shared" si="12"/>
        <v>0</v>
      </c>
      <c r="BA15" s="70"/>
      <c r="BB15" s="70"/>
      <c r="BC15" s="70"/>
      <c r="BD15" s="70"/>
      <c r="BE15" s="71">
        <f t="shared" si="13"/>
        <v>0</v>
      </c>
      <c r="BF15" s="70"/>
      <c r="BG15" s="73">
        <v>0.03</v>
      </c>
      <c r="BH15" s="73">
        <v>0.3568</v>
      </c>
      <c r="BI15" s="73">
        <v>0.1988</v>
      </c>
      <c r="BJ15" s="70">
        <v>0.1</v>
      </c>
      <c r="BK15" s="71">
        <f t="shared" si="14"/>
        <v>0.6856</v>
      </c>
      <c r="BL15" s="70">
        <v>0.02</v>
      </c>
      <c r="BM15" s="70"/>
      <c r="BN15" s="70"/>
      <c r="BO15" s="70"/>
      <c r="BP15" s="71">
        <f t="shared" si="15"/>
        <v>0.02</v>
      </c>
      <c r="BQ15" s="70"/>
      <c r="BR15" s="70"/>
      <c r="BS15" s="70"/>
      <c r="BT15" s="56"/>
      <c r="BU15" s="56"/>
      <c r="BV15" s="67">
        <f t="shared" si="16"/>
        <v>0</v>
      </c>
    </row>
  </sheetData>
  <mergeCells count="24">
    <mergeCell ref="A1:D1"/>
    <mergeCell ref="E1:G1"/>
    <mergeCell ref="H1:I1"/>
    <mergeCell ref="J1:O1"/>
    <mergeCell ref="P1:T1"/>
    <mergeCell ref="U1:Y1"/>
    <mergeCell ref="Z1:AD1"/>
    <mergeCell ref="AE1:AJ1"/>
    <mergeCell ref="AK1:AO1"/>
    <mergeCell ref="AP1:AU1"/>
    <mergeCell ref="AV1:AZ1"/>
    <mergeCell ref="BA1:BE1"/>
    <mergeCell ref="BF1:BK1"/>
    <mergeCell ref="BL1:BP1"/>
    <mergeCell ref="BQ1:BV1"/>
    <mergeCell ref="A2:D2"/>
    <mergeCell ref="A3:D3"/>
    <mergeCell ref="A4:D4"/>
    <mergeCell ref="A5:D5"/>
    <mergeCell ref="A6:A15"/>
    <mergeCell ref="B7:B8"/>
    <mergeCell ref="B9:B10"/>
    <mergeCell ref="B11:B12"/>
    <mergeCell ref="B13:B15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伊伴</vt:lpstr>
      <vt:lpstr>19年补单时间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劐麇谶</cp:lastModifiedBy>
  <dcterms:created xsi:type="dcterms:W3CDTF">2019-10-30T08:41:00Z</dcterms:created>
  <dcterms:modified xsi:type="dcterms:W3CDTF">2019-11-21T02:55:45Z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