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rcleoptics-my.sharepoint.us/personal/cody_circleoptics_com/Documents/Documents/Software &amp; Scripts/Python/Quiver Plot/"/>
    </mc:Choice>
  </mc:AlternateContent>
  <xr:revisionPtr revIDLastSave="156" documentId="8_{B606B158-B852-461E-AC1F-92F3652691C8}" xr6:coauthVersionLast="47" xr6:coauthVersionMax="47" xr10:uidLastSave="{544D1EF4-27D0-4F8B-900A-9AD5916FEEFD}"/>
  <bookViews>
    <workbookView xWindow="-120" yWindow="-120" windowWidth="29040" windowHeight="15840" tabRatio="800" activeTab="2" xr2:uid="{B17FA193-DD29-48FF-8FC5-CDE185335F9E}"/>
  </bookViews>
  <sheets>
    <sheet name="Gage and Datum Chk" sheetId="5" r:id="rId1"/>
    <sheet name="Measurement SYS (MS)" sheetId="2" r:id="rId2"/>
    <sheet name="X - T-test" sheetId="18" r:id="rId3"/>
    <sheet name="Sheet1" sheetId="17" r:id="rId4"/>
    <sheet name="MS + Setup - No Force" sheetId="3" r:id="rId5"/>
    <sheet name="Upper Dowel Pin" sheetId="11" r:id="rId6"/>
    <sheet name="Lower Dowel Pin" sheetId="12" r:id="rId7"/>
    <sheet name="Upper Dowel Hole" sheetId="15" r:id="rId8"/>
    <sheet name="Lower Dowel Hole" sheetId="16" r:id="rId9"/>
    <sheet name="Slot Walls" sheetId="14" r:id="rId10"/>
  </sheets>
  <definedNames>
    <definedName name="_xlchart.v1.0" hidden="1">'MS + Setup - No Force'!$B$2:$B$31</definedName>
    <definedName name="_xlchart.v1.1" hidden="1">'MS + Setup - No Force'!$E$2:$E$31</definedName>
    <definedName name="_xlchart.v1.10" hidden="1">'X - T-test'!$C$19:$C$28</definedName>
    <definedName name="_xlchart.v1.11" hidden="1">'X - T-test'!$D$18</definedName>
    <definedName name="_xlchart.v1.12" hidden="1">'X - T-test'!$D$19:$D$28</definedName>
    <definedName name="_xlchart.v1.13" hidden="1">'MS + Setup - No Force'!$B$2:$B$31</definedName>
    <definedName name="_xlchart.v1.14" hidden="1">'MS + Setup - No Force'!$E$2:$E$31</definedName>
    <definedName name="_xlchart.v1.15" hidden="1">'Measurement SYS (MS)'!$B$2:$B$31</definedName>
    <definedName name="_xlchart.v1.16" hidden="1">'Measurement SYS (MS)'!$E$2:$E$31</definedName>
    <definedName name="_xlchart.v1.2" hidden="1">'Measurement SYS (MS)'!$B$2:$B$31</definedName>
    <definedName name="_xlchart.v1.3" hidden="1">'Measurement SYS (MS)'!$E$2:$E$31</definedName>
    <definedName name="_xlchart.v1.4" hidden="1">'MS + Setup - No Force'!$B$2:$B$31</definedName>
    <definedName name="_xlchart.v1.5" hidden="1">'Measurement SYS (MS)'!$B$2:$B$31</definedName>
    <definedName name="_xlchart.v1.6" hidden="1">'X - T-test'!$A$19:$A$28</definedName>
    <definedName name="_xlchart.v1.7" hidden="1">'X - T-test'!$B$18</definedName>
    <definedName name="_xlchart.v1.8" hidden="1">'X - T-test'!$B$19:$B$28</definedName>
    <definedName name="_xlchart.v1.9" hidden="1">'X - T-test'!$C$18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8" l="1"/>
  <c r="D27" i="18"/>
  <c r="D25" i="18"/>
  <c r="D13" i="18"/>
  <c r="D11" i="18"/>
  <c r="G34" i="11" l="1"/>
  <c r="F34" i="11"/>
  <c r="G34" i="12"/>
  <c r="F34" i="12"/>
  <c r="J34" i="14"/>
  <c r="H37" i="14"/>
  <c r="F37" i="14"/>
  <c r="H34" i="14"/>
  <c r="F34" i="14"/>
  <c r="I31" i="16"/>
  <c r="Q31" i="16" s="1"/>
  <c r="H31" i="16"/>
  <c r="O31" i="16" s="1"/>
  <c r="G31" i="16"/>
  <c r="L31" i="16" s="1"/>
  <c r="F31" i="16"/>
  <c r="K31" i="16" s="1"/>
  <c r="I30" i="16"/>
  <c r="Q30" i="16" s="1"/>
  <c r="H30" i="16"/>
  <c r="O30" i="16" s="1"/>
  <c r="G30" i="16"/>
  <c r="L30" i="16" s="1"/>
  <c r="F30" i="16"/>
  <c r="K30" i="16" s="1"/>
  <c r="I29" i="16"/>
  <c r="P29" i="16" s="1"/>
  <c r="H29" i="16"/>
  <c r="O29" i="16" s="1"/>
  <c r="G29" i="16"/>
  <c r="L29" i="16" s="1"/>
  <c r="F29" i="16"/>
  <c r="K29" i="16" s="1"/>
  <c r="I28" i="16"/>
  <c r="Q28" i="16" s="1"/>
  <c r="H28" i="16"/>
  <c r="O28" i="16" s="1"/>
  <c r="G28" i="16"/>
  <c r="L28" i="16" s="1"/>
  <c r="F28" i="16"/>
  <c r="K28" i="16" s="1"/>
  <c r="I27" i="16"/>
  <c r="Q27" i="16" s="1"/>
  <c r="H27" i="16"/>
  <c r="O27" i="16" s="1"/>
  <c r="G27" i="16"/>
  <c r="L27" i="16" s="1"/>
  <c r="F27" i="16"/>
  <c r="K27" i="16" s="1"/>
  <c r="N26" i="16"/>
  <c r="I26" i="16"/>
  <c r="Q26" i="16" s="1"/>
  <c r="H26" i="16"/>
  <c r="O26" i="16" s="1"/>
  <c r="G26" i="16"/>
  <c r="L26" i="16" s="1"/>
  <c r="F26" i="16"/>
  <c r="K26" i="16" s="1"/>
  <c r="I25" i="16"/>
  <c r="P25" i="16" s="1"/>
  <c r="H25" i="16"/>
  <c r="O25" i="16" s="1"/>
  <c r="G25" i="16"/>
  <c r="L25" i="16" s="1"/>
  <c r="F25" i="16"/>
  <c r="K25" i="16" s="1"/>
  <c r="I24" i="16"/>
  <c r="P24" i="16" s="1"/>
  <c r="H24" i="16"/>
  <c r="O24" i="16" s="1"/>
  <c r="G24" i="16"/>
  <c r="L24" i="16" s="1"/>
  <c r="F24" i="16"/>
  <c r="K24" i="16" s="1"/>
  <c r="I23" i="16"/>
  <c r="P23" i="16" s="1"/>
  <c r="H23" i="16"/>
  <c r="O23" i="16" s="1"/>
  <c r="G23" i="16"/>
  <c r="L23" i="16" s="1"/>
  <c r="F23" i="16"/>
  <c r="K23" i="16" s="1"/>
  <c r="I22" i="16"/>
  <c r="Q22" i="16" s="1"/>
  <c r="H22" i="16"/>
  <c r="O22" i="16" s="1"/>
  <c r="G22" i="16"/>
  <c r="L22" i="16" s="1"/>
  <c r="F22" i="16"/>
  <c r="K22" i="16" s="1"/>
  <c r="I21" i="16"/>
  <c r="Q21" i="16" s="1"/>
  <c r="H21" i="16"/>
  <c r="O21" i="16" s="1"/>
  <c r="G21" i="16"/>
  <c r="L21" i="16" s="1"/>
  <c r="F21" i="16"/>
  <c r="K21" i="16" s="1"/>
  <c r="I20" i="16"/>
  <c r="Q20" i="16" s="1"/>
  <c r="H20" i="16"/>
  <c r="O20" i="16" s="1"/>
  <c r="G20" i="16"/>
  <c r="L20" i="16" s="1"/>
  <c r="F20" i="16"/>
  <c r="K20" i="16" s="1"/>
  <c r="N19" i="16"/>
  <c r="I19" i="16"/>
  <c r="P19" i="16" s="1"/>
  <c r="H19" i="16"/>
  <c r="O19" i="16" s="1"/>
  <c r="G19" i="16"/>
  <c r="L19" i="16" s="1"/>
  <c r="F19" i="16"/>
  <c r="K19" i="16" s="1"/>
  <c r="I18" i="16"/>
  <c r="Q18" i="16" s="1"/>
  <c r="H18" i="16"/>
  <c r="O18" i="16" s="1"/>
  <c r="G18" i="16"/>
  <c r="L18" i="16" s="1"/>
  <c r="F18" i="16"/>
  <c r="K18" i="16" s="1"/>
  <c r="N17" i="16"/>
  <c r="I17" i="16"/>
  <c r="Q17" i="16" s="1"/>
  <c r="H17" i="16"/>
  <c r="O17" i="16" s="1"/>
  <c r="G17" i="16"/>
  <c r="L17" i="16" s="1"/>
  <c r="F17" i="16"/>
  <c r="K17" i="16" s="1"/>
  <c r="N16" i="16"/>
  <c r="I16" i="16"/>
  <c r="Q16" i="16" s="1"/>
  <c r="H16" i="16"/>
  <c r="O16" i="16" s="1"/>
  <c r="G16" i="16"/>
  <c r="L16" i="16" s="1"/>
  <c r="F16" i="16"/>
  <c r="K16" i="16" s="1"/>
  <c r="N15" i="16"/>
  <c r="I15" i="16"/>
  <c r="Q15" i="16" s="1"/>
  <c r="H15" i="16"/>
  <c r="O15" i="16" s="1"/>
  <c r="G15" i="16"/>
  <c r="L15" i="16" s="1"/>
  <c r="F15" i="16"/>
  <c r="K15" i="16" s="1"/>
  <c r="N14" i="16"/>
  <c r="I14" i="16"/>
  <c r="Q14" i="16" s="1"/>
  <c r="H14" i="16"/>
  <c r="O14" i="16" s="1"/>
  <c r="G14" i="16"/>
  <c r="L14" i="16" s="1"/>
  <c r="F14" i="16"/>
  <c r="K14" i="16" s="1"/>
  <c r="N13" i="16"/>
  <c r="I13" i="16"/>
  <c r="Q13" i="16" s="1"/>
  <c r="H13" i="16"/>
  <c r="O13" i="16" s="1"/>
  <c r="G13" i="16"/>
  <c r="L13" i="16" s="1"/>
  <c r="F13" i="16"/>
  <c r="K13" i="16" s="1"/>
  <c r="I12" i="16"/>
  <c r="Q12" i="16" s="1"/>
  <c r="H12" i="16"/>
  <c r="O12" i="16" s="1"/>
  <c r="G12" i="16"/>
  <c r="L12" i="16" s="1"/>
  <c r="F12" i="16"/>
  <c r="K12" i="16" s="1"/>
  <c r="N11" i="16"/>
  <c r="I11" i="16"/>
  <c r="Q11" i="16" s="1"/>
  <c r="H11" i="16"/>
  <c r="O11" i="16" s="1"/>
  <c r="G11" i="16"/>
  <c r="L11" i="16" s="1"/>
  <c r="F11" i="16"/>
  <c r="K11" i="16" s="1"/>
  <c r="N10" i="16"/>
  <c r="I10" i="16"/>
  <c r="P10" i="16" s="1"/>
  <c r="H10" i="16"/>
  <c r="O10" i="16" s="1"/>
  <c r="G10" i="16"/>
  <c r="L10" i="16" s="1"/>
  <c r="F10" i="16"/>
  <c r="K10" i="16" s="1"/>
  <c r="N9" i="16"/>
  <c r="I9" i="16"/>
  <c r="Q9" i="16" s="1"/>
  <c r="H9" i="16"/>
  <c r="O9" i="16" s="1"/>
  <c r="G9" i="16"/>
  <c r="L9" i="16" s="1"/>
  <c r="F9" i="16"/>
  <c r="K9" i="16" s="1"/>
  <c r="I8" i="16"/>
  <c r="Q8" i="16" s="1"/>
  <c r="H8" i="16"/>
  <c r="O8" i="16" s="1"/>
  <c r="G8" i="16"/>
  <c r="L8" i="16" s="1"/>
  <c r="F8" i="16"/>
  <c r="K8" i="16" s="1"/>
  <c r="N7" i="16"/>
  <c r="I7" i="16"/>
  <c r="Q7" i="16" s="1"/>
  <c r="H7" i="16"/>
  <c r="O7" i="16" s="1"/>
  <c r="G7" i="16"/>
  <c r="L7" i="16" s="1"/>
  <c r="F7" i="16"/>
  <c r="K7" i="16" s="1"/>
  <c r="N6" i="16"/>
  <c r="I6" i="16"/>
  <c r="P6" i="16" s="1"/>
  <c r="H6" i="16"/>
  <c r="O6" i="16" s="1"/>
  <c r="G6" i="16"/>
  <c r="L6" i="16" s="1"/>
  <c r="F6" i="16"/>
  <c r="K6" i="16" s="1"/>
  <c r="N5" i="16"/>
  <c r="I5" i="16"/>
  <c r="P5" i="16" s="1"/>
  <c r="H5" i="16"/>
  <c r="O5" i="16" s="1"/>
  <c r="G5" i="16"/>
  <c r="L5" i="16" s="1"/>
  <c r="F5" i="16"/>
  <c r="K5" i="16" s="1"/>
  <c r="N4" i="16"/>
  <c r="I4" i="16"/>
  <c r="Q4" i="16" s="1"/>
  <c r="H4" i="16"/>
  <c r="O4" i="16" s="1"/>
  <c r="G4" i="16"/>
  <c r="L4" i="16" s="1"/>
  <c r="F4" i="16"/>
  <c r="K4" i="16" s="1"/>
  <c r="N3" i="16"/>
  <c r="I3" i="16"/>
  <c r="Q3" i="16" s="1"/>
  <c r="H3" i="16"/>
  <c r="O3" i="16" s="1"/>
  <c r="G3" i="16"/>
  <c r="L3" i="16" s="1"/>
  <c r="F3" i="16"/>
  <c r="K3" i="16" s="1"/>
  <c r="I2" i="16"/>
  <c r="P2" i="16" s="1"/>
  <c r="H2" i="16"/>
  <c r="O2" i="16" s="1"/>
  <c r="G2" i="16"/>
  <c r="L2" i="16" s="1"/>
  <c r="F2" i="16"/>
  <c r="K2" i="16" s="1"/>
  <c r="I31" i="15"/>
  <c r="Q31" i="15" s="1"/>
  <c r="H31" i="15"/>
  <c r="O31" i="15" s="1"/>
  <c r="G31" i="15"/>
  <c r="M31" i="15" s="1"/>
  <c r="F31" i="15"/>
  <c r="K31" i="15" s="1"/>
  <c r="N30" i="15"/>
  <c r="I30" i="15"/>
  <c r="P30" i="15" s="1"/>
  <c r="H30" i="15"/>
  <c r="O30" i="15" s="1"/>
  <c r="G30" i="15"/>
  <c r="M30" i="15" s="1"/>
  <c r="F30" i="15"/>
  <c r="K30" i="15" s="1"/>
  <c r="I29" i="15"/>
  <c r="P29" i="15" s="1"/>
  <c r="H29" i="15"/>
  <c r="O29" i="15" s="1"/>
  <c r="G29" i="15"/>
  <c r="M29" i="15" s="1"/>
  <c r="F29" i="15"/>
  <c r="K29" i="15" s="1"/>
  <c r="I28" i="15"/>
  <c r="Q28" i="15" s="1"/>
  <c r="H28" i="15"/>
  <c r="O28" i="15" s="1"/>
  <c r="G28" i="15"/>
  <c r="M28" i="15" s="1"/>
  <c r="F28" i="15"/>
  <c r="K28" i="15" s="1"/>
  <c r="N27" i="15"/>
  <c r="I27" i="15"/>
  <c r="Q27" i="15" s="1"/>
  <c r="H27" i="15"/>
  <c r="O27" i="15" s="1"/>
  <c r="G27" i="15"/>
  <c r="M27" i="15" s="1"/>
  <c r="F27" i="15"/>
  <c r="K27" i="15" s="1"/>
  <c r="I26" i="15"/>
  <c r="P26" i="15" s="1"/>
  <c r="H26" i="15"/>
  <c r="O26" i="15" s="1"/>
  <c r="G26" i="15"/>
  <c r="M26" i="15" s="1"/>
  <c r="F26" i="15"/>
  <c r="K26" i="15" s="1"/>
  <c r="O25" i="15"/>
  <c r="I25" i="15"/>
  <c r="Q25" i="15" s="1"/>
  <c r="H25" i="15"/>
  <c r="N25" i="15" s="1"/>
  <c r="G25" i="15"/>
  <c r="M25" i="15" s="1"/>
  <c r="F25" i="15"/>
  <c r="K25" i="15" s="1"/>
  <c r="I24" i="15"/>
  <c r="Q24" i="15" s="1"/>
  <c r="H24" i="15"/>
  <c r="O24" i="15" s="1"/>
  <c r="G24" i="15"/>
  <c r="M24" i="15" s="1"/>
  <c r="F24" i="15"/>
  <c r="K24" i="15" s="1"/>
  <c r="I23" i="15"/>
  <c r="P23" i="15" s="1"/>
  <c r="H23" i="15"/>
  <c r="O23" i="15" s="1"/>
  <c r="G23" i="15"/>
  <c r="M23" i="15" s="1"/>
  <c r="F23" i="15"/>
  <c r="K23" i="15" s="1"/>
  <c r="O22" i="15"/>
  <c r="N22" i="15"/>
  <c r="I22" i="15"/>
  <c r="Q22" i="15" s="1"/>
  <c r="H22" i="15"/>
  <c r="G22" i="15"/>
  <c r="M22" i="15" s="1"/>
  <c r="F22" i="15"/>
  <c r="K22" i="15" s="1"/>
  <c r="I21" i="15"/>
  <c r="Q21" i="15" s="1"/>
  <c r="H21" i="15"/>
  <c r="O21" i="15" s="1"/>
  <c r="G21" i="15"/>
  <c r="M21" i="15" s="1"/>
  <c r="F21" i="15"/>
  <c r="K21" i="15" s="1"/>
  <c r="I20" i="15"/>
  <c r="P20" i="15" s="1"/>
  <c r="H20" i="15"/>
  <c r="O20" i="15" s="1"/>
  <c r="G20" i="15"/>
  <c r="M20" i="15" s="1"/>
  <c r="F20" i="15"/>
  <c r="K20" i="15" s="1"/>
  <c r="N19" i="15"/>
  <c r="I19" i="15"/>
  <c r="Q19" i="15" s="1"/>
  <c r="H19" i="15"/>
  <c r="O19" i="15" s="1"/>
  <c r="G19" i="15"/>
  <c r="M19" i="15" s="1"/>
  <c r="F19" i="15"/>
  <c r="K19" i="15" s="1"/>
  <c r="N18" i="15"/>
  <c r="I18" i="15"/>
  <c r="Q18" i="15" s="1"/>
  <c r="H18" i="15"/>
  <c r="O18" i="15" s="1"/>
  <c r="G18" i="15"/>
  <c r="M18" i="15" s="1"/>
  <c r="F18" i="15"/>
  <c r="K18" i="15" s="1"/>
  <c r="I17" i="15"/>
  <c r="P17" i="15" s="1"/>
  <c r="H17" i="15"/>
  <c r="O17" i="15" s="1"/>
  <c r="G17" i="15"/>
  <c r="M17" i="15" s="1"/>
  <c r="F17" i="15"/>
  <c r="K17" i="15" s="1"/>
  <c r="I16" i="15"/>
  <c r="Q16" i="15" s="1"/>
  <c r="H16" i="15"/>
  <c r="O16" i="15" s="1"/>
  <c r="G16" i="15"/>
  <c r="M16" i="15" s="1"/>
  <c r="F16" i="15"/>
  <c r="K16" i="15" s="1"/>
  <c r="N15" i="15"/>
  <c r="I15" i="15"/>
  <c r="Q15" i="15" s="1"/>
  <c r="H15" i="15"/>
  <c r="O15" i="15" s="1"/>
  <c r="G15" i="15"/>
  <c r="M15" i="15" s="1"/>
  <c r="F15" i="15"/>
  <c r="K15" i="15" s="1"/>
  <c r="I14" i="15"/>
  <c r="P14" i="15" s="1"/>
  <c r="H14" i="15"/>
  <c r="O14" i="15" s="1"/>
  <c r="G14" i="15"/>
  <c r="M14" i="15" s="1"/>
  <c r="F14" i="15"/>
  <c r="K14" i="15" s="1"/>
  <c r="O13" i="15"/>
  <c r="I13" i="15"/>
  <c r="Q13" i="15" s="1"/>
  <c r="H13" i="15"/>
  <c r="N13" i="15" s="1"/>
  <c r="G13" i="15"/>
  <c r="M13" i="15" s="1"/>
  <c r="F13" i="15"/>
  <c r="K13" i="15" s="1"/>
  <c r="I12" i="15"/>
  <c r="P12" i="15" s="1"/>
  <c r="H12" i="15"/>
  <c r="O12" i="15" s="1"/>
  <c r="G12" i="15"/>
  <c r="M12" i="15" s="1"/>
  <c r="F12" i="15"/>
  <c r="K12" i="15" s="1"/>
  <c r="I11" i="15"/>
  <c r="P11" i="15" s="1"/>
  <c r="H11" i="15"/>
  <c r="O11" i="15" s="1"/>
  <c r="G11" i="15"/>
  <c r="M11" i="15" s="1"/>
  <c r="F11" i="15"/>
  <c r="K11" i="15" s="1"/>
  <c r="O10" i="15"/>
  <c r="N10" i="15"/>
  <c r="I10" i="15"/>
  <c r="Q10" i="15" s="1"/>
  <c r="H10" i="15"/>
  <c r="G10" i="15"/>
  <c r="M10" i="15" s="1"/>
  <c r="F10" i="15"/>
  <c r="K10" i="15" s="1"/>
  <c r="I9" i="15"/>
  <c r="Q9" i="15" s="1"/>
  <c r="H9" i="15"/>
  <c r="O9" i="15" s="1"/>
  <c r="G9" i="15"/>
  <c r="M9" i="15" s="1"/>
  <c r="F9" i="15"/>
  <c r="K9" i="15" s="1"/>
  <c r="I8" i="15"/>
  <c r="P8" i="15" s="1"/>
  <c r="H8" i="15"/>
  <c r="O8" i="15" s="1"/>
  <c r="G8" i="15"/>
  <c r="M8" i="15" s="1"/>
  <c r="F8" i="15"/>
  <c r="K8" i="15" s="1"/>
  <c r="N7" i="15"/>
  <c r="I7" i="15"/>
  <c r="Q7" i="15" s="1"/>
  <c r="H7" i="15"/>
  <c r="O7" i="15" s="1"/>
  <c r="G7" i="15"/>
  <c r="M7" i="15" s="1"/>
  <c r="F7" i="15"/>
  <c r="K7" i="15" s="1"/>
  <c r="N6" i="15"/>
  <c r="I6" i="15"/>
  <c r="P6" i="15" s="1"/>
  <c r="H6" i="15"/>
  <c r="O6" i="15" s="1"/>
  <c r="G6" i="15"/>
  <c r="M6" i="15" s="1"/>
  <c r="F6" i="15"/>
  <c r="K6" i="15" s="1"/>
  <c r="I5" i="15"/>
  <c r="P5" i="15" s="1"/>
  <c r="H5" i="15"/>
  <c r="O5" i="15" s="1"/>
  <c r="G5" i="15"/>
  <c r="M5" i="15" s="1"/>
  <c r="F5" i="15"/>
  <c r="K5" i="15" s="1"/>
  <c r="I4" i="15"/>
  <c r="Q4" i="15" s="1"/>
  <c r="H4" i="15"/>
  <c r="O4" i="15" s="1"/>
  <c r="G4" i="15"/>
  <c r="M4" i="15" s="1"/>
  <c r="F4" i="15"/>
  <c r="K4" i="15" s="1"/>
  <c r="N3" i="15"/>
  <c r="I3" i="15"/>
  <c r="Q3" i="15" s="1"/>
  <c r="H3" i="15"/>
  <c r="O3" i="15" s="1"/>
  <c r="G3" i="15"/>
  <c r="M3" i="15" s="1"/>
  <c r="F3" i="15"/>
  <c r="K3" i="15" s="1"/>
  <c r="I2" i="15"/>
  <c r="P2" i="15" s="1"/>
  <c r="H2" i="15"/>
  <c r="O2" i="15" s="1"/>
  <c r="G2" i="15"/>
  <c r="M2" i="15" s="1"/>
  <c r="F2" i="15"/>
  <c r="K2" i="15" s="1"/>
  <c r="I31" i="14"/>
  <c r="P31" i="14" s="1"/>
  <c r="H31" i="14"/>
  <c r="N31" i="14" s="1"/>
  <c r="G31" i="14"/>
  <c r="M31" i="14" s="1"/>
  <c r="F31" i="14"/>
  <c r="K31" i="14" s="1"/>
  <c r="I30" i="14"/>
  <c r="P30" i="14" s="1"/>
  <c r="H30" i="14"/>
  <c r="N30" i="14" s="1"/>
  <c r="G30" i="14"/>
  <c r="M30" i="14" s="1"/>
  <c r="F30" i="14"/>
  <c r="K30" i="14" s="1"/>
  <c r="I29" i="14"/>
  <c r="P29" i="14" s="1"/>
  <c r="H29" i="14"/>
  <c r="N29" i="14" s="1"/>
  <c r="G29" i="14"/>
  <c r="M29" i="14" s="1"/>
  <c r="F29" i="14"/>
  <c r="K29" i="14" s="1"/>
  <c r="I28" i="14"/>
  <c r="P28" i="14" s="1"/>
  <c r="H28" i="14"/>
  <c r="N28" i="14" s="1"/>
  <c r="G28" i="14"/>
  <c r="M28" i="14" s="1"/>
  <c r="F28" i="14"/>
  <c r="K28" i="14" s="1"/>
  <c r="I27" i="14"/>
  <c r="P27" i="14" s="1"/>
  <c r="H27" i="14"/>
  <c r="N27" i="14" s="1"/>
  <c r="G27" i="14"/>
  <c r="M27" i="14" s="1"/>
  <c r="F27" i="14"/>
  <c r="K27" i="14" s="1"/>
  <c r="I26" i="14"/>
  <c r="P26" i="14" s="1"/>
  <c r="H26" i="14"/>
  <c r="N26" i="14" s="1"/>
  <c r="G26" i="14"/>
  <c r="M26" i="14" s="1"/>
  <c r="F26" i="14"/>
  <c r="K26" i="14" s="1"/>
  <c r="I25" i="14"/>
  <c r="P25" i="14" s="1"/>
  <c r="H25" i="14"/>
  <c r="N25" i="14" s="1"/>
  <c r="G25" i="14"/>
  <c r="M25" i="14" s="1"/>
  <c r="F25" i="14"/>
  <c r="K25" i="14" s="1"/>
  <c r="I24" i="14"/>
  <c r="P24" i="14" s="1"/>
  <c r="H24" i="14"/>
  <c r="N24" i="14" s="1"/>
  <c r="G24" i="14"/>
  <c r="M24" i="14" s="1"/>
  <c r="F24" i="14"/>
  <c r="K24" i="14" s="1"/>
  <c r="I23" i="14"/>
  <c r="P23" i="14" s="1"/>
  <c r="H23" i="14"/>
  <c r="N23" i="14" s="1"/>
  <c r="G23" i="14"/>
  <c r="M23" i="14" s="1"/>
  <c r="F23" i="14"/>
  <c r="K23" i="14" s="1"/>
  <c r="I22" i="14"/>
  <c r="P22" i="14" s="1"/>
  <c r="H22" i="14"/>
  <c r="N22" i="14" s="1"/>
  <c r="G22" i="14"/>
  <c r="M22" i="14" s="1"/>
  <c r="F22" i="14"/>
  <c r="K22" i="14" s="1"/>
  <c r="I21" i="14"/>
  <c r="P21" i="14" s="1"/>
  <c r="H21" i="14"/>
  <c r="N21" i="14" s="1"/>
  <c r="G21" i="14"/>
  <c r="M21" i="14" s="1"/>
  <c r="F21" i="14"/>
  <c r="K21" i="14" s="1"/>
  <c r="I20" i="14"/>
  <c r="P20" i="14" s="1"/>
  <c r="H20" i="14"/>
  <c r="N20" i="14" s="1"/>
  <c r="G20" i="14"/>
  <c r="M20" i="14" s="1"/>
  <c r="F20" i="14"/>
  <c r="K20" i="14" s="1"/>
  <c r="I19" i="14"/>
  <c r="P19" i="14" s="1"/>
  <c r="H19" i="14"/>
  <c r="N19" i="14" s="1"/>
  <c r="G19" i="14"/>
  <c r="M19" i="14" s="1"/>
  <c r="F19" i="14"/>
  <c r="K19" i="14" s="1"/>
  <c r="I18" i="14"/>
  <c r="P18" i="14" s="1"/>
  <c r="H18" i="14"/>
  <c r="N18" i="14" s="1"/>
  <c r="G18" i="14"/>
  <c r="M18" i="14" s="1"/>
  <c r="F18" i="14"/>
  <c r="K18" i="14" s="1"/>
  <c r="I17" i="14"/>
  <c r="P17" i="14" s="1"/>
  <c r="H17" i="14"/>
  <c r="N17" i="14" s="1"/>
  <c r="G17" i="14"/>
  <c r="M17" i="14" s="1"/>
  <c r="F17" i="14"/>
  <c r="K17" i="14" s="1"/>
  <c r="I16" i="14"/>
  <c r="P16" i="14" s="1"/>
  <c r="H16" i="14"/>
  <c r="N16" i="14" s="1"/>
  <c r="G16" i="14"/>
  <c r="M16" i="14" s="1"/>
  <c r="F16" i="14"/>
  <c r="K16" i="14" s="1"/>
  <c r="I15" i="14"/>
  <c r="P15" i="14" s="1"/>
  <c r="H15" i="14"/>
  <c r="N15" i="14" s="1"/>
  <c r="G15" i="14"/>
  <c r="M15" i="14" s="1"/>
  <c r="F15" i="14"/>
  <c r="K15" i="14" s="1"/>
  <c r="I14" i="14"/>
  <c r="P14" i="14" s="1"/>
  <c r="H14" i="14"/>
  <c r="N14" i="14" s="1"/>
  <c r="G14" i="14"/>
  <c r="M14" i="14" s="1"/>
  <c r="F14" i="14"/>
  <c r="K14" i="14" s="1"/>
  <c r="I13" i="14"/>
  <c r="P13" i="14" s="1"/>
  <c r="H13" i="14"/>
  <c r="N13" i="14" s="1"/>
  <c r="G13" i="14"/>
  <c r="M13" i="14" s="1"/>
  <c r="F13" i="14"/>
  <c r="K13" i="14" s="1"/>
  <c r="I12" i="14"/>
  <c r="P12" i="14" s="1"/>
  <c r="H12" i="14"/>
  <c r="N12" i="14" s="1"/>
  <c r="G12" i="14"/>
  <c r="M12" i="14" s="1"/>
  <c r="F12" i="14"/>
  <c r="K12" i="14" s="1"/>
  <c r="I11" i="14"/>
  <c r="P11" i="14" s="1"/>
  <c r="H11" i="14"/>
  <c r="N11" i="14" s="1"/>
  <c r="G11" i="14"/>
  <c r="M11" i="14" s="1"/>
  <c r="F11" i="14"/>
  <c r="K11" i="14" s="1"/>
  <c r="I10" i="14"/>
  <c r="P10" i="14" s="1"/>
  <c r="H10" i="14"/>
  <c r="N10" i="14" s="1"/>
  <c r="G10" i="14"/>
  <c r="M10" i="14" s="1"/>
  <c r="F10" i="14"/>
  <c r="K10" i="14" s="1"/>
  <c r="I9" i="14"/>
  <c r="P9" i="14" s="1"/>
  <c r="H9" i="14"/>
  <c r="N9" i="14" s="1"/>
  <c r="G9" i="14"/>
  <c r="M9" i="14" s="1"/>
  <c r="F9" i="14"/>
  <c r="K9" i="14" s="1"/>
  <c r="I8" i="14"/>
  <c r="P8" i="14" s="1"/>
  <c r="H8" i="14"/>
  <c r="N8" i="14" s="1"/>
  <c r="G8" i="14"/>
  <c r="M8" i="14" s="1"/>
  <c r="F8" i="14"/>
  <c r="K8" i="14" s="1"/>
  <c r="I7" i="14"/>
  <c r="P7" i="14" s="1"/>
  <c r="H7" i="14"/>
  <c r="N7" i="14" s="1"/>
  <c r="G7" i="14"/>
  <c r="M7" i="14" s="1"/>
  <c r="F7" i="14"/>
  <c r="K7" i="14" s="1"/>
  <c r="I6" i="14"/>
  <c r="P6" i="14" s="1"/>
  <c r="H6" i="14"/>
  <c r="N6" i="14" s="1"/>
  <c r="G6" i="14"/>
  <c r="M6" i="14" s="1"/>
  <c r="F6" i="14"/>
  <c r="K6" i="14" s="1"/>
  <c r="I5" i="14"/>
  <c r="P5" i="14" s="1"/>
  <c r="H5" i="14"/>
  <c r="N5" i="14" s="1"/>
  <c r="G5" i="14"/>
  <c r="M5" i="14" s="1"/>
  <c r="F5" i="14"/>
  <c r="K5" i="14" s="1"/>
  <c r="I4" i="14"/>
  <c r="P4" i="14" s="1"/>
  <c r="H4" i="14"/>
  <c r="N4" i="14" s="1"/>
  <c r="G4" i="14"/>
  <c r="M4" i="14" s="1"/>
  <c r="F4" i="14"/>
  <c r="K4" i="14" s="1"/>
  <c r="I3" i="14"/>
  <c r="P3" i="14" s="1"/>
  <c r="H3" i="14"/>
  <c r="N3" i="14" s="1"/>
  <c r="G3" i="14"/>
  <c r="M3" i="14" s="1"/>
  <c r="F3" i="14"/>
  <c r="K3" i="14" s="1"/>
  <c r="I2" i="14"/>
  <c r="P2" i="14" s="1"/>
  <c r="H2" i="14"/>
  <c r="N2" i="14" s="1"/>
  <c r="G2" i="14"/>
  <c r="M2" i="14" s="1"/>
  <c r="F2" i="14"/>
  <c r="K2" i="14" s="1"/>
  <c r="I31" i="12"/>
  <c r="Q31" i="12" s="1"/>
  <c r="H31" i="12"/>
  <c r="O31" i="12" s="1"/>
  <c r="G31" i="12"/>
  <c r="L31" i="12" s="1"/>
  <c r="F31" i="12"/>
  <c r="J31" i="12" s="1"/>
  <c r="I30" i="12"/>
  <c r="Q30" i="12" s="1"/>
  <c r="H30" i="12"/>
  <c r="N30" i="12" s="1"/>
  <c r="G30" i="12"/>
  <c r="L30" i="12" s="1"/>
  <c r="F30" i="12"/>
  <c r="K30" i="12" s="1"/>
  <c r="I29" i="12"/>
  <c r="Q29" i="12" s="1"/>
  <c r="H29" i="12"/>
  <c r="O29" i="12" s="1"/>
  <c r="G29" i="12"/>
  <c r="L29" i="12" s="1"/>
  <c r="F29" i="12"/>
  <c r="J29" i="12" s="1"/>
  <c r="I28" i="12"/>
  <c r="Q28" i="12" s="1"/>
  <c r="H28" i="12"/>
  <c r="O28" i="12" s="1"/>
  <c r="G28" i="12"/>
  <c r="L28" i="12" s="1"/>
  <c r="F28" i="12"/>
  <c r="J28" i="12" s="1"/>
  <c r="M27" i="12"/>
  <c r="I27" i="12"/>
  <c r="Q27" i="12" s="1"/>
  <c r="H27" i="12"/>
  <c r="O27" i="12" s="1"/>
  <c r="G27" i="12"/>
  <c r="L27" i="12" s="1"/>
  <c r="F27" i="12"/>
  <c r="J27" i="12" s="1"/>
  <c r="I26" i="12"/>
  <c r="Q26" i="12" s="1"/>
  <c r="H26" i="12"/>
  <c r="N26" i="12" s="1"/>
  <c r="G26" i="12"/>
  <c r="L26" i="12" s="1"/>
  <c r="F26" i="12"/>
  <c r="J26" i="12" s="1"/>
  <c r="I25" i="12"/>
  <c r="Q25" i="12" s="1"/>
  <c r="H25" i="12"/>
  <c r="O25" i="12" s="1"/>
  <c r="G25" i="12"/>
  <c r="L25" i="12" s="1"/>
  <c r="F25" i="12"/>
  <c r="K25" i="12" s="1"/>
  <c r="I24" i="12"/>
  <c r="Q24" i="12" s="1"/>
  <c r="H24" i="12"/>
  <c r="O24" i="12" s="1"/>
  <c r="G24" i="12"/>
  <c r="L24" i="12" s="1"/>
  <c r="F24" i="12"/>
  <c r="J24" i="12" s="1"/>
  <c r="I23" i="12"/>
  <c r="Q23" i="12" s="1"/>
  <c r="H23" i="12"/>
  <c r="O23" i="12" s="1"/>
  <c r="G23" i="12"/>
  <c r="L23" i="12" s="1"/>
  <c r="F23" i="12"/>
  <c r="K23" i="12" s="1"/>
  <c r="I22" i="12"/>
  <c r="Q22" i="12" s="1"/>
  <c r="H22" i="12"/>
  <c r="N22" i="12" s="1"/>
  <c r="G22" i="12"/>
  <c r="L22" i="12" s="1"/>
  <c r="F22" i="12"/>
  <c r="J22" i="12" s="1"/>
  <c r="I21" i="12"/>
  <c r="Q21" i="12" s="1"/>
  <c r="H21" i="12"/>
  <c r="O21" i="12" s="1"/>
  <c r="G21" i="12"/>
  <c r="L21" i="12" s="1"/>
  <c r="F21" i="12"/>
  <c r="K21" i="12" s="1"/>
  <c r="I20" i="12"/>
  <c r="Q20" i="12" s="1"/>
  <c r="H20" i="12"/>
  <c r="O20" i="12" s="1"/>
  <c r="G20" i="12"/>
  <c r="L20" i="12" s="1"/>
  <c r="F20" i="12"/>
  <c r="J20" i="12" s="1"/>
  <c r="I19" i="12"/>
  <c r="Q19" i="12" s="1"/>
  <c r="H19" i="12"/>
  <c r="O19" i="12" s="1"/>
  <c r="G19" i="12"/>
  <c r="L19" i="12" s="1"/>
  <c r="F19" i="12"/>
  <c r="K19" i="12" s="1"/>
  <c r="I18" i="12"/>
  <c r="Q18" i="12" s="1"/>
  <c r="H18" i="12"/>
  <c r="N18" i="12" s="1"/>
  <c r="G18" i="12"/>
  <c r="L18" i="12" s="1"/>
  <c r="F18" i="12"/>
  <c r="J18" i="12" s="1"/>
  <c r="I17" i="12"/>
  <c r="Q17" i="12" s="1"/>
  <c r="H17" i="12"/>
  <c r="O17" i="12" s="1"/>
  <c r="G17" i="12"/>
  <c r="L17" i="12" s="1"/>
  <c r="F17" i="12"/>
  <c r="K17" i="12" s="1"/>
  <c r="I16" i="12"/>
  <c r="Q16" i="12" s="1"/>
  <c r="H16" i="12"/>
  <c r="O16" i="12" s="1"/>
  <c r="G16" i="12"/>
  <c r="L16" i="12" s="1"/>
  <c r="F16" i="12"/>
  <c r="J16" i="12" s="1"/>
  <c r="I15" i="12"/>
  <c r="Q15" i="12" s="1"/>
  <c r="H15" i="12"/>
  <c r="O15" i="12" s="1"/>
  <c r="G15" i="12"/>
  <c r="L15" i="12" s="1"/>
  <c r="F15" i="12"/>
  <c r="K15" i="12" s="1"/>
  <c r="I14" i="12"/>
  <c r="Q14" i="12" s="1"/>
  <c r="H14" i="12"/>
  <c r="N14" i="12" s="1"/>
  <c r="G14" i="12"/>
  <c r="L14" i="12" s="1"/>
  <c r="F14" i="12"/>
  <c r="J14" i="12" s="1"/>
  <c r="I13" i="12"/>
  <c r="Q13" i="12" s="1"/>
  <c r="H13" i="12"/>
  <c r="O13" i="12" s="1"/>
  <c r="G13" i="12"/>
  <c r="L13" i="12" s="1"/>
  <c r="F13" i="12"/>
  <c r="K13" i="12" s="1"/>
  <c r="I12" i="12"/>
  <c r="Q12" i="12" s="1"/>
  <c r="H12" i="12"/>
  <c r="O12" i="12" s="1"/>
  <c r="G12" i="12"/>
  <c r="L12" i="12" s="1"/>
  <c r="F12" i="12"/>
  <c r="J12" i="12" s="1"/>
  <c r="I11" i="12"/>
  <c r="Q11" i="12" s="1"/>
  <c r="H11" i="12"/>
  <c r="O11" i="12" s="1"/>
  <c r="G11" i="12"/>
  <c r="L11" i="12" s="1"/>
  <c r="F11" i="12"/>
  <c r="K11" i="12" s="1"/>
  <c r="I10" i="12"/>
  <c r="Q10" i="12" s="1"/>
  <c r="H10" i="12"/>
  <c r="N10" i="12" s="1"/>
  <c r="G10" i="12"/>
  <c r="L10" i="12" s="1"/>
  <c r="F10" i="12"/>
  <c r="J10" i="12" s="1"/>
  <c r="I9" i="12"/>
  <c r="Q9" i="12" s="1"/>
  <c r="H9" i="12"/>
  <c r="O9" i="12" s="1"/>
  <c r="G9" i="12"/>
  <c r="L9" i="12" s="1"/>
  <c r="F9" i="12"/>
  <c r="K9" i="12" s="1"/>
  <c r="I8" i="12"/>
  <c r="Q8" i="12" s="1"/>
  <c r="H8" i="12"/>
  <c r="O8" i="12" s="1"/>
  <c r="G8" i="12"/>
  <c r="L8" i="12" s="1"/>
  <c r="F8" i="12"/>
  <c r="J8" i="12" s="1"/>
  <c r="N7" i="12"/>
  <c r="I7" i="12"/>
  <c r="Q7" i="12" s="1"/>
  <c r="H7" i="12"/>
  <c r="O7" i="12" s="1"/>
  <c r="G7" i="12"/>
  <c r="L7" i="12" s="1"/>
  <c r="F7" i="12"/>
  <c r="K7" i="12" s="1"/>
  <c r="I6" i="12"/>
  <c r="Q6" i="12" s="1"/>
  <c r="H6" i="12"/>
  <c r="N6" i="12" s="1"/>
  <c r="G6" i="12"/>
  <c r="L6" i="12" s="1"/>
  <c r="F6" i="12"/>
  <c r="J6" i="12" s="1"/>
  <c r="I5" i="12"/>
  <c r="Q5" i="12" s="1"/>
  <c r="H5" i="12"/>
  <c r="N5" i="12" s="1"/>
  <c r="G5" i="12"/>
  <c r="L5" i="12" s="1"/>
  <c r="F5" i="12"/>
  <c r="K5" i="12" s="1"/>
  <c r="I4" i="12"/>
  <c r="Q4" i="12" s="1"/>
  <c r="H4" i="12"/>
  <c r="O4" i="12" s="1"/>
  <c r="G4" i="12"/>
  <c r="L4" i="12" s="1"/>
  <c r="F4" i="12"/>
  <c r="J4" i="12" s="1"/>
  <c r="I3" i="12"/>
  <c r="Q3" i="12" s="1"/>
  <c r="H3" i="12"/>
  <c r="O3" i="12" s="1"/>
  <c r="G3" i="12"/>
  <c r="L3" i="12" s="1"/>
  <c r="F3" i="12"/>
  <c r="K3" i="12" s="1"/>
  <c r="I2" i="12"/>
  <c r="Q2" i="12" s="1"/>
  <c r="H2" i="12"/>
  <c r="N2" i="12" s="1"/>
  <c r="G2" i="12"/>
  <c r="L2" i="12" s="1"/>
  <c r="F2" i="12"/>
  <c r="J2" i="12" s="1"/>
  <c r="I31" i="11"/>
  <c r="Q31" i="11" s="1"/>
  <c r="H31" i="11"/>
  <c r="O31" i="11" s="1"/>
  <c r="G31" i="11"/>
  <c r="M31" i="11" s="1"/>
  <c r="F31" i="11"/>
  <c r="K31" i="11" s="1"/>
  <c r="I30" i="11"/>
  <c r="Q30" i="11" s="1"/>
  <c r="H30" i="11"/>
  <c r="O30" i="11" s="1"/>
  <c r="G30" i="11"/>
  <c r="M30" i="11" s="1"/>
  <c r="F30" i="11"/>
  <c r="K30" i="11" s="1"/>
  <c r="I29" i="11"/>
  <c r="Q29" i="11" s="1"/>
  <c r="H29" i="11"/>
  <c r="O29" i="11" s="1"/>
  <c r="G29" i="11"/>
  <c r="M29" i="11" s="1"/>
  <c r="F29" i="11"/>
  <c r="K29" i="11" s="1"/>
  <c r="I28" i="11"/>
  <c r="Q28" i="11" s="1"/>
  <c r="H28" i="11"/>
  <c r="O28" i="11" s="1"/>
  <c r="G28" i="11"/>
  <c r="M28" i="11" s="1"/>
  <c r="F28" i="11"/>
  <c r="K28" i="11" s="1"/>
  <c r="I27" i="11"/>
  <c r="Q27" i="11" s="1"/>
  <c r="H27" i="11"/>
  <c r="O27" i="11" s="1"/>
  <c r="G27" i="11"/>
  <c r="M27" i="11" s="1"/>
  <c r="F27" i="11"/>
  <c r="K27" i="11" s="1"/>
  <c r="I26" i="11"/>
  <c r="Q26" i="11" s="1"/>
  <c r="H26" i="11"/>
  <c r="O26" i="11" s="1"/>
  <c r="G26" i="11"/>
  <c r="M26" i="11" s="1"/>
  <c r="F26" i="11"/>
  <c r="K26" i="11" s="1"/>
  <c r="I25" i="11"/>
  <c r="Q25" i="11" s="1"/>
  <c r="H25" i="11"/>
  <c r="O25" i="11" s="1"/>
  <c r="G25" i="11"/>
  <c r="M25" i="11" s="1"/>
  <c r="F25" i="11"/>
  <c r="K25" i="11" s="1"/>
  <c r="I24" i="11"/>
  <c r="Q24" i="11" s="1"/>
  <c r="H24" i="11"/>
  <c r="O24" i="11" s="1"/>
  <c r="G24" i="11"/>
  <c r="M24" i="11" s="1"/>
  <c r="F24" i="11"/>
  <c r="K24" i="11" s="1"/>
  <c r="I23" i="11"/>
  <c r="Q23" i="11" s="1"/>
  <c r="H23" i="11"/>
  <c r="O23" i="11" s="1"/>
  <c r="G23" i="11"/>
  <c r="M23" i="11" s="1"/>
  <c r="F23" i="11"/>
  <c r="K23" i="11" s="1"/>
  <c r="I22" i="11"/>
  <c r="Q22" i="11" s="1"/>
  <c r="H22" i="11"/>
  <c r="O22" i="11" s="1"/>
  <c r="G22" i="11"/>
  <c r="M22" i="11" s="1"/>
  <c r="F22" i="11"/>
  <c r="K22" i="11" s="1"/>
  <c r="I21" i="11"/>
  <c r="Q21" i="11" s="1"/>
  <c r="H21" i="11"/>
  <c r="N21" i="11" s="1"/>
  <c r="G21" i="11"/>
  <c r="M21" i="11" s="1"/>
  <c r="F21" i="11"/>
  <c r="K21" i="11" s="1"/>
  <c r="I20" i="11"/>
  <c r="Q20" i="11" s="1"/>
  <c r="H20" i="11"/>
  <c r="N20" i="11" s="1"/>
  <c r="G20" i="11"/>
  <c r="M20" i="11" s="1"/>
  <c r="F20" i="11"/>
  <c r="K20" i="11" s="1"/>
  <c r="I19" i="11"/>
  <c r="Q19" i="11" s="1"/>
  <c r="H19" i="11"/>
  <c r="O19" i="11" s="1"/>
  <c r="G19" i="11"/>
  <c r="M19" i="11" s="1"/>
  <c r="F19" i="11"/>
  <c r="K19" i="11" s="1"/>
  <c r="I18" i="11"/>
  <c r="Q18" i="11" s="1"/>
  <c r="H18" i="11"/>
  <c r="O18" i="11" s="1"/>
  <c r="G18" i="11"/>
  <c r="M18" i="11" s="1"/>
  <c r="F18" i="11"/>
  <c r="K18" i="11" s="1"/>
  <c r="I17" i="11"/>
  <c r="Q17" i="11" s="1"/>
  <c r="H17" i="11"/>
  <c r="O17" i="11" s="1"/>
  <c r="G17" i="11"/>
  <c r="M17" i="11" s="1"/>
  <c r="F17" i="11"/>
  <c r="K17" i="11" s="1"/>
  <c r="I16" i="11"/>
  <c r="Q16" i="11" s="1"/>
  <c r="H16" i="11"/>
  <c r="O16" i="11" s="1"/>
  <c r="G16" i="11"/>
  <c r="M16" i="11" s="1"/>
  <c r="F16" i="11"/>
  <c r="K16" i="11" s="1"/>
  <c r="I15" i="11"/>
  <c r="Q15" i="11" s="1"/>
  <c r="H15" i="11"/>
  <c r="O15" i="11" s="1"/>
  <c r="G15" i="11"/>
  <c r="M15" i="11" s="1"/>
  <c r="F15" i="11"/>
  <c r="K15" i="11" s="1"/>
  <c r="I14" i="11"/>
  <c r="Q14" i="11" s="1"/>
  <c r="H14" i="11"/>
  <c r="N14" i="11" s="1"/>
  <c r="G14" i="11"/>
  <c r="M14" i="11" s="1"/>
  <c r="F14" i="11"/>
  <c r="K14" i="11" s="1"/>
  <c r="I13" i="11"/>
  <c r="Q13" i="11" s="1"/>
  <c r="H13" i="11"/>
  <c r="O13" i="11" s="1"/>
  <c r="G13" i="11"/>
  <c r="M13" i="11" s="1"/>
  <c r="F13" i="11"/>
  <c r="K13" i="11" s="1"/>
  <c r="I12" i="11"/>
  <c r="Q12" i="11" s="1"/>
  <c r="H12" i="11"/>
  <c r="N12" i="11" s="1"/>
  <c r="G12" i="11"/>
  <c r="M12" i="11" s="1"/>
  <c r="F12" i="11"/>
  <c r="K12" i="11" s="1"/>
  <c r="I11" i="11"/>
  <c r="Q11" i="11" s="1"/>
  <c r="H11" i="11"/>
  <c r="O11" i="11" s="1"/>
  <c r="G11" i="11"/>
  <c r="M11" i="11" s="1"/>
  <c r="F11" i="11"/>
  <c r="K11" i="11" s="1"/>
  <c r="I10" i="11"/>
  <c r="Q10" i="11" s="1"/>
  <c r="H10" i="11"/>
  <c r="N10" i="11" s="1"/>
  <c r="G10" i="11"/>
  <c r="M10" i="11" s="1"/>
  <c r="F10" i="11"/>
  <c r="K10" i="11" s="1"/>
  <c r="I9" i="11"/>
  <c r="Q9" i="11" s="1"/>
  <c r="H9" i="11"/>
  <c r="O9" i="11" s="1"/>
  <c r="G9" i="11"/>
  <c r="M9" i="11" s="1"/>
  <c r="F9" i="11"/>
  <c r="K9" i="11" s="1"/>
  <c r="I8" i="11"/>
  <c r="Q8" i="11" s="1"/>
  <c r="H8" i="11"/>
  <c r="N8" i="11" s="1"/>
  <c r="G8" i="11"/>
  <c r="M8" i="11" s="1"/>
  <c r="F8" i="11"/>
  <c r="K8" i="11" s="1"/>
  <c r="I7" i="11"/>
  <c r="Q7" i="11" s="1"/>
  <c r="H7" i="11"/>
  <c r="O7" i="11" s="1"/>
  <c r="G7" i="11"/>
  <c r="M7" i="11" s="1"/>
  <c r="F7" i="11"/>
  <c r="K7" i="11" s="1"/>
  <c r="I6" i="11"/>
  <c r="Q6" i="11" s="1"/>
  <c r="H6" i="11"/>
  <c r="O6" i="11" s="1"/>
  <c r="G6" i="11"/>
  <c r="M6" i="11" s="1"/>
  <c r="F6" i="11"/>
  <c r="K6" i="11" s="1"/>
  <c r="I5" i="11"/>
  <c r="Q5" i="11" s="1"/>
  <c r="H5" i="11"/>
  <c r="N5" i="11" s="1"/>
  <c r="G5" i="11"/>
  <c r="M5" i="11" s="1"/>
  <c r="F5" i="11"/>
  <c r="K5" i="11" s="1"/>
  <c r="I4" i="11"/>
  <c r="Q4" i="11" s="1"/>
  <c r="H4" i="11"/>
  <c r="O4" i="11" s="1"/>
  <c r="G4" i="11"/>
  <c r="M4" i="11" s="1"/>
  <c r="F4" i="11"/>
  <c r="K4" i="11" s="1"/>
  <c r="I3" i="11"/>
  <c r="Q3" i="11" s="1"/>
  <c r="H3" i="11"/>
  <c r="N3" i="11" s="1"/>
  <c r="G3" i="11"/>
  <c r="M3" i="11" s="1"/>
  <c r="F3" i="11"/>
  <c r="K3" i="11" s="1"/>
  <c r="I2" i="11"/>
  <c r="Q2" i="11" s="1"/>
  <c r="H2" i="11"/>
  <c r="N2" i="11" s="1"/>
  <c r="G2" i="11"/>
  <c r="M2" i="11" s="1"/>
  <c r="F2" i="11"/>
  <c r="K2" i="11" s="1"/>
  <c r="P4" i="12" l="1"/>
  <c r="M7" i="12"/>
  <c r="M19" i="12"/>
  <c r="P16" i="16"/>
  <c r="P3" i="16"/>
  <c r="M7" i="16"/>
  <c r="M4" i="16"/>
  <c r="M13" i="16"/>
  <c r="M16" i="16"/>
  <c r="Q25" i="16"/>
  <c r="Q2" i="16"/>
  <c r="P11" i="16"/>
  <c r="Q29" i="16"/>
  <c r="P15" i="16"/>
  <c r="M10" i="16"/>
  <c r="M19" i="16"/>
  <c r="Q6" i="16"/>
  <c r="N12" i="16"/>
  <c r="N18" i="16"/>
  <c r="N20" i="16"/>
  <c r="P4" i="16"/>
  <c r="N8" i="16"/>
  <c r="P20" i="16"/>
  <c r="M22" i="16"/>
  <c r="N24" i="16"/>
  <c r="M28" i="16"/>
  <c r="N22" i="16"/>
  <c r="Q24" i="16"/>
  <c r="N28" i="16"/>
  <c r="N30" i="16"/>
  <c r="P22" i="16"/>
  <c r="P7" i="16"/>
  <c r="P17" i="16"/>
  <c r="Q19" i="16"/>
  <c r="N21" i="16"/>
  <c r="P21" i="16"/>
  <c r="M25" i="16"/>
  <c r="N29" i="16"/>
  <c r="M31" i="16"/>
  <c r="N2" i="16"/>
  <c r="N23" i="16"/>
  <c r="N25" i="16"/>
  <c r="N27" i="16"/>
  <c r="N31" i="16"/>
  <c r="N4" i="15"/>
  <c r="N16" i="15"/>
  <c r="N28" i="15"/>
  <c r="N9" i="15"/>
  <c r="N21" i="15"/>
  <c r="N31" i="15"/>
  <c r="N12" i="15"/>
  <c r="N24" i="15"/>
  <c r="P26" i="16"/>
  <c r="Q5" i="16"/>
  <c r="Q23" i="16"/>
  <c r="P28" i="16"/>
  <c r="Q10" i="16"/>
  <c r="P12" i="16"/>
  <c r="P30" i="16"/>
  <c r="P8" i="16"/>
  <c r="P9" i="16"/>
  <c r="P27" i="16"/>
  <c r="P14" i="16"/>
  <c r="P18" i="16"/>
  <c r="P31" i="16"/>
  <c r="P13" i="16"/>
  <c r="M3" i="16"/>
  <c r="M6" i="16"/>
  <c r="M9" i="16"/>
  <c r="M12" i="16"/>
  <c r="M15" i="16"/>
  <c r="M18" i="16"/>
  <c r="M21" i="16"/>
  <c r="M24" i="16"/>
  <c r="M27" i="16"/>
  <c r="M30" i="16"/>
  <c r="M2" i="16"/>
  <c r="M5" i="16"/>
  <c r="M8" i="16"/>
  <c r="M11" i="16"/>
  <c r="M14" i="16"/>
  <c r="M17" i="16"/>
  <c r="M20" i="16"/>
  <c r="M23" i="16"/>
  <c r="M26" i="16"/>
  <c r="M29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P3" i="15"/>
  <c r="Q5" i="15"/>
  <c r="P9" i="15"/>
  <c r="Q11" i="15"/>
  <c r="P15" i="15"/>
  <c r="Q17" i="15"/>
  <c r="P21" i="15"/>
  <c r="Q23" i="15"/>
  <c r="P27" i="15"/>
  <c r="Q29" i="15"/>
  <c r="Q8" i="15"/>
  <c r="Q14" i="15"/>
  <c r="P18" i="15"/>
  <c r="Q20" i="15"/>
  <c r="P24" i="15"/>
  <c r="Q26" i="15"/>
  <c r="Q6" i="15"/>
  <c r="Q12" i="15"/>
  <c r="Q30" i="15"/>
  <c r="Q2" i="15"/>
  <c r="N2" i="15"/>
  <c r="N5" i="15"/>
  <c r="N8" i="15"/>
  <c r="N11" i="15"/>
  <c r="N14" i="15"/>
  <c r="N17" i="15"/>
  <c r="N20" i="15"/>
  <c r="N23" i="15"/>
  <c r="N26" i="15"/>
  <c r="N29" i="15"/>
  <c r="P4" i="15"/>
  <c r="P7" i="15"/>
  <c r="P13" i="15"/>
  <c r="P10" i="15"/>
  <c r="P16" i="15"/>
  <c r="P19" i="15"/>
  <c r="P22" i="15"/>
  <c r="P25" i="15"/>
  <c r="P28" i="15"/>
  <c r="P31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O2" i="14"/>
  <c r="O4" i="14"/>
  <c r="O6" i="14"/>
  <c r="O8" i="14"/>
  <c r="O10" i="14"/>
  <c r="O12" i="14"/>
  <c r="O14" i="14"/>
  <c r="O16" i="14"/>
  <c r="O18" i="14"/>
  <c r="O20" i="14"/>
  <c r="O22" i="14"/>
  <c r="O24" i="14"/>
  <c r="O26" i="14"/>
  <c r="O28" i="14"/>
  <c r="O30" i="14"/>
  <c r="Q2" i="14"/>
  <c r="Q4" i="14"/>
  <c r="Q6" i="14"/>
  <c r="Q8" i="14"/>
  <c r="Q10" i="14"/>
  <c r="Q12" i="14"/>
  <c r="Q14" i="14"/>
  <c r="Q16" i="14"/>
  <c r="Q18" i="14"/>
  <c r="Q20" i="14"/>
  <c r="Q22" i="14"/>
  <c r="Q24" i="14"/>
  <c r="Q26" i="14"/>
  <c r="Q28" i="14"/>
  <c r="Q30" i="14"/>
  <c r="O3" i="14"/>
  <c r="O5" i="14"/>
  <c r="O7" i="14"/>
  <c r="O9" i="14"/>
  <c r="O11" i="14"/>
  <c r="O13" i="14"/>
  <c r="O15" i="14"/>
  <c r="O17" i="14"/>
  <c r="O19" i="14"/>
  <c r="O21" i="14"/>
  <c r="O23" i="14"/>
  <c r="O25" i="14"/>
  <c r="O27" i="14"/>
  <c r="O29" i="14"/>
  <c r="O31" i="14"/>
  <c r="Q3" i="14"/>
  <c r="Q5" i="14"/>
  <c r="Q7" i="14"/>
  <c r="Q9" i="14"/>
  <c r="Q11" i="14"/>
  <c r="Q13" i="14"/>
  <c r="Q15" i="14"/>
  <c r="Q17" i="14"/>
  <c r="Q19" i="14"/>
  <c r="Q21" i="14"/>
  <c r="Q23" i="14"/>
  <c r="Q25" i="14"/>
  <c r="Q27" i="14"/>
  <c r="Q29" i="14"/>
  <c r="Q31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M23" i="12"/>
  <c r="M3" i="12"/>
  <c r="M11" i="12"/>
  <c r="M15" i="12"/>
  <c r="M31" i="12"/>
  <c r="J2" i="11"/>
  <c r="M8" i="12"/>
  <c r="P8" i="12"/>
  <c r="P12" i="12"/>
  <c r="P16" i="12"/>
  <c r="P20" i="12"/>
  <c r="P24" i="12"/>
  <c r="P28" i="12"/>
  <c r="N3" i="12"/>
  <c r="N11" i="12"/>
  <c r="N23" i="12"/>
  <c r="N27" i="12"/>
  <c r="N31" i="12"/>
  <c r="N15" i="12"/>
  <c r="N19" i="12"/>
  <c r="P3" i="12"/>
  <c r="O5" i="12"/>
  <c r="P7" i="12"/>
  <c r="N9" i="12"/>
  <c r="N13" i="12"/>
  <c r="N17" i="12"/>
  <c r="N21" i="12"/>
  <c r="N25" i="12"/>
  <c r="N29" i="12"/>
  <c r="P11" i="12"/>
  <c r="P15" i="12"/>
  <c r="P19" i="12"/>
  <c r="P23" i="12"/>
  <c r="P27" i="12"/>
  <c r="P31" i="12"/>
  <c r="O10" i="12"/>
  <c r="O14" i="12"/>
  <c r="O18" i="12"/>
  <c r="O22" i="12"/>
  <c r="O26" i="12"/>
  <c r="O30" i="12"/>
  <c r="P2" i="12"/>
  <c r="M5" i="12"/>
  <c r="P6" i="12"/>
  <c r="M9" i="12"/>
  <c r="P10" i="12"/>
  <c r="M13" i="12"/>
  <c r="P14" i="12"/>
  <c r="M17" i="12"/>
  <c r="P18" i="12"/>
  <c r="M21" i="12"/>
  <c r="P22" i="12"/>
  <c r="M25" i="12"/>
  <c r="P26" i="12"/>
  <c r="M29" i="12"/>
  <c r="P30" i="12"/>
  <c r="O6" i="12"/>
  <c r="M4" i="12"/>
  <c r="P5" i="12"/>
  <c r="P9" i="12"/>
  <c r="M12" i="12"/>
  <c r="P13" i="12"/>
  <c r="M16" i="12"/>
  <c r="P17" i="12"/>
  <c r="M20" i="12"/>
  <c r="P21" i="12"/>
  <c r="M24" i="12"/>
  <c r="P25" i="12"/>
  <c r="M28" i="12"/>
  <c r="P29" i="12"/>
  <c r="O2" i="12"/>
  <c r="N4" i="12"/>
  <c r="N8" i="12"/>
  <c r="N12" i="12"/>
  <c r="N16" i="12"/>
  <c r="N20" i="12"/>
  <c r="N24" i="12"/>
  <c r="N28" i="12"/>
  <c r="M2" i="12"/>
  <c r="M6" i="12"/>
  <c r="M10" i="12"/>
  <c r="M14" i="12"/>
  <c r="M18" i="12"/>
  <c r="M26" i="12"/>
  <c r="M22" i="12"/>
  <c r="M30" i="12"/>
  <c r="J3" i="12"/>
  <c r="J5" i="12"/>
  <c r="J7" i="12"/>
  <c r="J9" i="12"/>
  <c r="J11" i="12"/>
  <c r="J13" i="12"/>
  <c r="J15" i="12"/>
  <c r="J17" i="12"/>
  <c r="J19" i="12"/>
  <c r="J21" i="12"/>
  <c r="J23" i="12"/>
  <c r="J25" i="12"/>
  <c r="J30" i="12"/>
  <c r="K2" i="12"/>
  <c r="K4" i="12"/>
  <c r="K6" i="12"/>
  <c r="K8" i="12"/>
  <c r="K10" i="12"/>
  <c r="K12" i="12"/>
  <c r="K14" i="12"/>
  <c r="K16" i="12"/>
  <c r="K18" i="12"/>
  <c r="K20" i="12"/>
  <c r="K22" i="12"/>
  <c r="K24" i="12"/>
  <c r="K26" i="12"/>
  <c r="K27" i="12"/>
  <c r="K28" i="12"/>
  <c r="K29" i="12"/>
  <c r="K31" i="12"/>
  <c r="J11" i="11"/>
  <c r="J14" i="11"/>
  <c r="J21" i="11"/>
  <c r="J24" i="11"/>
  <c r="J23" i="11"/>
  <c r="J4" i="11"/>
  <c r="J26" i="11"/>
  <c r="J16" i="11"/>
  <c r="J9" i="11"/>
  <c r="J28" i="11"/>
  <c r="J12" i="11"/>
  <c r="J17" i="11"/>
  <c r="J29" i="11"/>
  <c r="J10" i="11"/>
  <c r="J22" i="11"/>
  <c r="J5" i="11"/>
  <c r="J3" i="11"/>
  <c r="J15" i="11"/>
  <c r="J27" i="11"/>
  <c r="J8" i="11"/>
  <c r="J20" i="11"/>
  <c r="J13" i="11"/>
  <c r="J25" i="11"/>
  <c r="J6" i="11"/>
  <c r="J18" i="11"/>
  <c r="J30" i="11"/>
  <c r="J7" i="11"/>
  <c r="J19" i="11"/>
  <c r="J31" i="11"/>
  <c r="N6" i="11"/>
  <c r="O3" i="11"/>
  <c r="O8" i="11"/>
  <c r="O12" i="11"/>
  <c r="O20" i="11"/>
  <c r="P4" i="11"/>
  <c r="P8" i="11"/>
  <c r="P10" i="11"/>
  <c r="P13" i="11"/>
  <c r="P21" i="11"/>
  <c r="O2" i="11"/>
  <c r="O10" i="11"/>
  <c r="O14" i="11"/>
  <c r="O21" i="11"/>
  <c r="P5" i="11"/>
  <c r="P16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N7" i="11"/>
  <c r="N9" i="11"/>
  <c r="N11" i="11"/>
  <c r="N13" i="11"/>
  <c r="N15" i="11"/>
  <c r="N16" i="11"/>
  <c r="N17" i="11"/>
  <c r="N18" i="11"/>
  <c r="N19" i="11"/>
  <c r="N22" i="11"/>
  <c r="N23" i="11"/>
  <c r="N24" i="11"/>
  <c r="N25" i="11"/>
  <c r="N26" i="11"/>
  <c r="N27" i="11"/>
  <c r="N28" i="11"/>
  <c r="N29" i="11"/>
  <c r="N30" i="11"/>
  <c r="N31" i="11"/>
  <c r="O5" i="11"/>
  <c r="N4" i="11"/>
  <c r="P2" i="11"/>
  <c r="P6" i="11"/>
  <c r="P12" i="11"/>
  <c r="P23" i="11"/>
  <c r="P3" i="11"/>
  <c r="P7" i="11"/>
  <c r="P9" i="11"/>
  <c r="P11" i="11"/>
  <c r="P14" i="11"/>
  <c r="P15" i="11"/>
  <c r="P17" i="11"/>
  <c r="P18" i="11"/>
  <c r="P19" i="11"/>
  <c r="P20" i="11"/>
  <c r="P22" i="11"/>
  <c r="P24" i="11"/>
  <c r="P25" i="11"/>
  <c r="P26" i="11"/>
  <c r="P27" i="11"/>
  <c r="P28" i="11"/>
  <c r="P29" i="11"/>
  <c r="P30" i="11"/>
  <c r="P31" i="11"/>
  <c r="O31" i="3"/>
  <c r="N31" i="3"/>
  <c r="I31" i="3"/>
  <c r="Q31" i="3" s="1"/>
  <c r="H31" i="3"/>
  <c r="G31" i="3"/>
  <c r="M31" i="3" s="1"/>
  <c r="F31" i="3"/>
  <c r="K31" i="3" s="1"/>
  <c r="I30" i="3"/>
  <c r="Q30" i="3" s="1"/>
  <c r="H30" i="3"/>
  <c r="O30" i="3" s="1"/>
  <c r="G30" i="3"/>
  <c r="M30" i="3" s="1"/>
  <c r="F30" i="3"/>
  <c r="K30" i="3" s="1"/>
  <c r="O29" i="3"/>
  <c r="N29" i="3"/>
  <c r="I29" i="3"/>
  <c r="Q29" i="3" s="1"/>
  <c r="H29" i="3"/>
  <c r="G29" i="3"/>
  <c r="M29" i="3" s="1"/>
  <c r="F29" i="3"/>
  <c r="K29" i="3" s="1"/>
  <c r="O28" i="3"/>
  <c r="N28" i="3"/>
  <c r="I28" i="3"/>
  <c r="Q28" i="3" s="1"/>
  <c r="H28" i="3"/>
  <c r="G28" i="3"/>
  <c r="M28" i="3" s="1"/>
  <c r="F28" i="3"/>
  <c r="K28" i="3" s="1"/>
  <c r="I27" i="3"/>
  <c r="Q27" i="3" s="1"/>
  <c r="H27" i="3"/>
  <c r="O27" i="3" s="1"/>
  <c r="G27" i="3"/>
  <c r="M27" i="3" s="1"/>
  <c r="F27" i="3"/>
  <c r="K27" i="3" s="1"/>
  <c r="O26" i="3"/>
  <c r="N26" i="3"/>
  <c r="I26" i="3"/>
  <c r="Q26" i="3" s="1"/>
  <c r="H26" i="3"/>
  <c r="G26" i="3"/>
  <c r="M26" i="3" s="1"/>
  <c r="F26" i="3"/>
  <c r="K26" i="3" s="1"/>
  <c r="O25" i="3"/>
  <c r="N25" i="3"/>
  <c r="I25" i="3"/>
  <c r="Q25" i="3" s="1"/>
  <c r="H25" i="3"/>
  <c r="G25" i="3"/>
  <c r="M25" i="3" s="1"/>
  <c r="F25" i="3"/>
  <c r="K25" i="3" s="1"/>
  <c r="I24" i="3"/>
  <c r="Q24" i="3" s="1"/>
  <c r="H24" i="3"/>
  <c r="O24" i="3" s="1"/>
  <c r="G24" i="3"/>
  <c r="M24" i="3" s="1"/>
  <c r="F24" i="3"/>
  <c r="K24" i="3" s="1"/>
  <c r="O23" i="3"/>
  <c r="N23" i="3"/>
  <c r="I23" i="3"/>
  <c r="Q23" i="3" s="1"/>
  <c r="H23" i="3"/>
  <c r="G23" i="3"/>
  <c r="M23" i="3" s="1"/>
  <c r="F23" i="3"/>
  <c r="K23" i="3" s="1"/>
  <c r="O22" i="3"/>
  <c r="N22" i="3"/>
  <c r="I22" i="3"/>
  <c r="Q22" i="3" s="1"/>
  <c r="H22" i="3"/>
  <c r="G22" i="3"/>
  <c r="M22" i="3" s="1"/>
  <c r="F22" i="3"/>
  <c r="K22" i="3" s="1"/>
  <c r="I21" i="3"/>
  <c r="Q21" i="3" s="1"/>
  <c r="H21" i="3"/>
  <c r="O21" i="3" s="1"/>
  <c r="G21" i="3"/>
  <c r="M21" i="3" s="1"/>
  <c r="F21" i="3"/>
  <c r="K21" i="3" s="1"/>
  <c r="O20" i="3"/>
  <c r="N20" i="3"/>
  <c r="I20" i="3"/>
  <c r="Q20" i="3" s="1"/>
  <c r="H20" i="3"/>
  <c r="G20" i="3"/>
  <c r="M20" i="3" s="1"/>
  <c r="F20" i="3"/>
  <c r="K20" i="3" s="1"/>
  <c r="O19" i="3"/>
  <c r="N19" i="3"/>
  <c r="I19" i="3"/>
  <c r="Q19" i="3" s="1"/>
  <c r="H19" i="3"/>
  <c r="G19" i="3"/>
  <c r="M19" i="3" s="1"/>
  <c r="F19" i="3"/>
  <c r="K19" i="3" s="1"/>
  <c r="I18" i="3"/>
  <c r="Q18" i="3" s="1"/>
  <c r="H18" i="3"/>
  <c r="O18" i="3" s="1"/>
  <c r="G18" i="3"/>
  <c r="M18" i="3" s="1"/>
  <c r="F18" i="3"/>
  <c r="K18" i="3" s="1"/>
  <c r="O17" i="3"/>
  <c r="N17" i="3"/>
  <c r="I17" i="3"/>
  <c r="Q17" i="3" s="1"/>
  <c r="H17" i="3"/>
  <c r="G17" i="3"/>
  <c r="M17" i="3" s="1"/>
  <c r="F17" i="3"/>
  <c r="K17" i="3" s="1"/>
  <c r="O16" i="3"/>
  <c r="N16" i="3"/>
  <c r="I16" i="3"/>
  <c r="Q16" i="3" s="1"/>
  <c r="H16" i="3"/>
  <c r="G16" i="3"/>
  <c r="M16" i="3" s="1"/>
  <c r="F16" i="3"/>
  <c r="K16" i="3" s="1"/>
  <c r="I15" i="3"/>
  <c r="Q15" i="3" s="1"/>
  <c r="H15" i="3"/>
  <c r="O15" i="3" s="1"/>
  <c r="G15" i="3"/>
  <c r="M15" i="3" s="1"/>
  <c r="F15" i="3"/>
  <c r="K15" i="3" s="1"/>
  <c r="O14" i="3"/>
  <c r="N14" i="3"/>
  <c r="I14" i="3"/>
  <c r="Q14" i="3" s="1"/>
  <c r="H14" i="3"/>
  <c r="G14" i="3"/>
  <c r="M14" i="3" s="1"/>
  <c r="F14" i="3"/>
  <c r="K14" i="3" s="1"/>
  <c r="O13" i="3"/>
  <c r="N13" i="3"/>
  <c r="I13" i="3"/>
  <c r="Q13" i="3" s="1"/>
  <c r="H13" i="3"/>
  <c r="G13" i="3"/>
  <c r="M13" i="3" s="1"/>
  <c r="F13" i="3"/>
  <c r="K13" i="3" s="1"/>
  <c r="I12" i="3"/>
  <c r="Q12" i="3" s="1"/>
  <c r="H12" i="3"/>
  <c r="O12" i="3" s="1"/>
  <c r="G12" i="3"/>
  <c r="M12" i="3" s="1"/>
  <c r="F12" i="3"/>
  <c r="K12" i="3" s="1"/>
  <c r="O11" i="3"/>
  <c r="N11" i="3"/>
  <c r="I11" i="3"/>
  <c r="Q11" i="3" s="1"/>
  <c r="H11" i="3"/>
  <c r="G11" i="3"/>
  <c r="M11" i="3" s="1"/>
  <c r="F11" i="3"/>
  <c r="K11" i="3" s="1"/>
  <c r="O10" i="3"/>
  <c r="N10" i="3"/>
  <c r="I10" i="3"/>
  <c r="Q10" i="3" s="1"/>
  <c r="H10" i="3"/>
  <c r="G10" i="3"/>
  <c r="M10" i="3" s="1"/>
  <c r="F10" i="3"/>
  <c r="K10" i="3" s="1"/>
  <c r="I9" i="3"/>
  <c r="Q9" i="3" s="1"/>
  <c r="H9" i="3"/>
  <c r="O9" i="3" s="1"/>
  <c r="G9" i="3"/>
  <c r="M9" i="3" s="1"/>
  <c r="F9" i="3"/>
  <c r="K9" i="3" s="1"/>
  <c r="O8" i="3"/>
  <c r="N8" i="3"/>
  <c r="I8" i="3"/>
  <c r="Q8" i="3" s="1"/>
  <c r="H8" i="3"/>
  <c r="G8" i="3"/>
  <c r="M8" i="3" s="1"/>
  <c r="F8" i="3"/>
  <c r="K8" i="3" s="1"/>
  <c r="O7" i="3"/>
  <c r="N7" i="3"/>
  <c r="I7" i="3"/>
  <c r="Q7" i="3" s="1"/>
  <c r="H7" i="3"/>
  <c r="G7" i="3"/>
  <c r="M7" i="3" s="1"/>
  <c r="F7" i="3"/>
  <c r="K7" i="3" s="1"/>
  <c r="I6" i="3"/>
  <c r="Q6" i="3" s="1"/>
  <c r="H6" i="3"/>
  <c r="O6" i="3" s="1"/>
  <c r="G6" i="3"/>
  <c r="M6" i="3" s="1"/>
  <c r="F6" i="3"/>
  <c r="K6" i="3" s="1"/>
  <c r="O5" i="3"/>
  <c r="N5" i="3"/>
  <c r="I5" i="3"/>
  <c r="Q5" i="3" s="1"/>
  <c r="H5" i="3"/>
  <c r="G5" i="3"/>
  <c r="M5" i="3" s="1"/>
  <c r="F5" i="3"/>
  <c r="K5" i="3" s="1"/>
  <c r="O4" i="3"/>
  <c r="N4" i="3"/>
  <c r="I4" i="3"/>
  <c r="Q4" i="3" s="1"/>
  <c r="H4" i="3"/>
  <c r="G4" i="3"/>
  <c r="M4" i="3" s="1"/>
  <c r="F4" i="3"/>
  <c r="K4" i="3" s="1"/>
  <c r="I3" i="3"/>
  <c r="Q3" i="3" s="1"/>
  <c r="H3" i="3"/>
  <c r="O3" i="3" s="1"/>
  <c r="G3" i="3"/>
  <c r="M3" i="3" s="1"/>
  <c r="F3" i="3"/>
  <c r="K3" i="3" s="1"/>
  <c r="O2" i="3"/>
  <c r="N2" i="3"/>
  <c r="I2" i="3"/>
  <c r="Q2" i="3" s="1"/>
  <c r="H2" i="3"/>
  <c r="G2" i="3"/>
  <c r="M2" i="3" s="1"/>
  <c r="F2" i="3"/>
  <c r="K2" i="3" s="1"/>
  <c r="I2" i="2"/>
  <c r="Q2" i="2" s="1"/>
  <c r="I3" i="2"/>
  <c r="Q3" i="2" s="1"/>
  <c r="I4" i="2"/>
  <c r="P4" i="2" s="1"/>
  <c r="I5" i="2"/>
  <c r="P5" i="2" s="1"/>
  <c r="I6" i="2"/>
  <c r="P6" i="2" s="1"/>
  <c r="I7" i="2"/>
  <c r="P7" i="2" s="1"/>
  <c r="I8" i="2"/>
  <c r="P8" i="2" s="1"/>
  <c r="I9" i="2"/>
  <c r="P9" i="2" s="1"/>
  <c r="I10" i="2"/>
  <c r="Q10" i="2" s="1"/>
  <c r="I11" i="2"/>
  <c r="Q11" i="2" s="1"/>
  <c r="I12" i="2"/>
  <c r="Q12" i="2" s="1"/>
  <c r="I13" i="2"/>
  <c r="Q13" i="2" s="1"/>
  <c r="I14" i="2"/>
  <c r="Q14" i="2" s="1"/>
  <c r="I15" i="2"/>
  <c r="Q15" i="2" s="1"/>
  <c r="I16" i="2"/>
  <c r="P16" i="2" s="1"/>
  <c r="I17" i="2"/>
  <c r="P17" i="2" s="1"/>
  <c r="I18" i="2"/>
  <c r="P18" i="2" s="1"/>
  <c r="I19" i="2"/>
  <c r="P19" i="2" s="1"/>
  <c r="I20" i="2"/>
  <c r="P20" i="2" s="1"/>
  <c r="I21" i="2"/>
  <c r="P21" i="2" s="1"/>
  <c r="I22" i="2"/>
  <c r="Q22" i="2" s="1"/>
  <c r="I23" i="2"/>
  <c r="Q23" i="2" s="1"/>
  <c r="I24" i="2"/>
  <c r="Q24" i="2" s="1"/>
  <c r="I25" i="2"/>
  <c r="Q25" i="2" s="1"/>
  <c r="I26" i="2"/>
  <c r="Q26" i="2" s="1"/>
  <c r="I27" i="2"/>
  <c r="Q27" i="2" s="1"/>
  <c r="I28" i="2"/>
  <c r="P28" i="2" s="1"/>
  <c r="I29" i="2"/>
  <c r="P29" i="2" s="1"/>
  <c r="I30" i="2"/>
  <c r="P30" i="2" s="1"/>
  <c r="I31" i="2"/>
  <c r="P31" i="2" s="1"/>
  <c r="H2" i="2"/>
  <c r="O2" i="2" s="1"/>
  <c r="H3" i="2"/>
  <c r="O3" i="2" s="1"/>
  <c r="H4" i="2"/>
  <c r="O4" i="2" s="1"/>
  <c r="H5" i="2"/>
  <c r="O5" i="2" s="1"/>
  <c r="H6" i="2"/>
  <c r="O6" i="2" s="1"/>
  <c r="H7" i="2"/>
  <c r="O7" i="2" s="1"/>
  <c r="H8" i="2"/>
  <c r="N8" i="2" s="1"/>
  <c r="H9" i="2"/>
  <c r="N9" i="2" s="1"/>
  <c r="H10" i="2"/>
  <c r="N10" i="2" s="1"/>
  <c r="H11" i="2"/>
  <c r="N11" i="2" s="1"/>
  <c r="H12" i="2"/>
  <c r="N12" i="2" s="1"/>
  <c r="H13" i="2"/>
  <c r="N13" i="2" s="1"/>
  <c r="H14" i="2"/>
  <c r="O14" i="2" s="1"/>
  <c r="H15" i="2"/>
  <c r="N15" i="2" s="1"/>
  <c r="H16" i="2"/>
  <c r="N16" i="2" s="1"/>
  <c r="H17" i="2"/>
  <c r="N17" i="2" s="1"/>
  <c r="H18" i="2"/>
  <c r="O18" i="2" s="1"/>
  <c r="H19" i="2"/>
  <c r="O19" i="2" s="1"/>
  <c r="H20" i="2"/>
  <c r="N20" i="2" s="1"/>
  <c r="H21" i="2"/>
  <c r="N21" i="2" s="1"/>
  <c r="H22" i="2"/>
  <c r="N22" i="2" s="1"/>
  <c r="H23" i="2"/>
  <c r="N23" i="2" s="1"/>
  <c r="H24" i="2"/>
  <c r="N24" i="2" s="1"/>
  <c r="H25" i="2"/>
  <c r="N25" i="2" s="1"/>
  <c r="H26" i="2"/>
  <c r="O26" i="2" s="1"/>
  <c r="H27" i="2"/>
  <c r="O27" i="2" s="1"/>
  <c r="H28" i="2"/>
  <c r="O28" i="2" s="1"/>
  <c r="H29" i="2"/>
  <c r="O29" i="2" s="1"/>
  <c r="H30" i="2"/>
  <c r="O30" i="2" s="1"/>
  <c r="H31" i="2"/>
  <c r="O31" i="2" s="1"/>
  <c r="G2" i="2"/>
  <c r="M2" i="2" s="1"/>
  <c r="G3" i="2"/>
  <c r="L3" i="2" s="1"/>
  <c r="G4" i="2"/>
  <c r="M4" i="2" s="1"/>
  <c r="G5" i="2"/>
  <c r="M5" i="2" s="1"/>
  <c r="G6" i="2"/>
  <c r="M6" i="2" s="1"/>
  <c r="G7" i="2"/>
  <c r="M7" i="2" s="1"/>
  <c r="G8" i="2"/>
  <c r="L8" i="2" s="1"/>
  <c r="G9" i="2"/>
  <c r="M9" i="2" s="1"/>
  <c r="G10" i="2"/>
  <c r="L10" i="2" s="1"/>
  <c r="G11" i="2"/>
  <c r="L11" i="2" s="1"/>
  <c r="G12" i="2"/>
  <c r="L12" i="2" s="1"/>
  <c r="G13" i="2"/>
  <c r="L13" i="2" s="1"/>
  <c r="G14" i="2"/>
  <c r="M14" i="2" s="1"/>
  <c r="G15" i="2"/>
  <c r="L15" i="2" s="1"/>
  <c r="G16" i="2"/>
  <c r="M16" i="2" s="1"/>
  <c r="G17" i="2"/>
  <c r="M17" i="2" s="1"/>
  <c r="G18" i="2"/>
  <c r="M18" i="2" s="1"/>
  <c r="G19" i="2"/>
  <c r="M19" i="2" s="1"/>
  <c r="G20" i="2"/>
  <c r="L20" i="2" s="1"/>
  <c r="G21" i="2"/>
  <c r="M21" i="2" s="1"/>
  <c r="G22" i="2"/>
  <c r="L22" i="2" s="1"/>
  <c r="G23" i="2"/>
  <c r="L23" i="2" s="1"/>
  <c r="G24" i="2"/>
  <c r="L24" i="2" s="1"/>
  <c r="G25" i="2"/>
  <c r="L25" i="2" s="1"/>
  <c r="G26" i="2"/>
  <c r="M26" i="2" s="1"/>
  <c r="G27" i="2"/>
  <c r="L27" i="2" s="1"/>
  <c r="G28" i="2"/>
  <c r="M28" i="2" s="1"/>
  <c r="G29" i="2"/>
  <c r="M29" i="2" s="1"/>
  <c r="G30" i="2"/>
  <c r="M30" i="2" s="1"/>
  <c r="G31" i="2"/>
  <c r="M31" i="2" s="1"/>
  <c r="F2" i="2"/>
  <c r="J2" i="2" s="1"/>
  <c r="F3" i="2"/>
  <c r="J3" i="2" s="1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7" i="2"/>
  <c r="J17" i="2" s="1"/>
  <c r="F18" i="2"/>
  <c r="J18" i="2" s="1"/>
  <c r="F19" i="2"/>
  <c r="J19" i="2" s="1"/>
  <c r="F20" i="2"/>
  <c r="J20" i="2" s="1"/>
  <c r="F21" i="2"/>
  <c r="J21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L27" i="3" l="1"/>
  <c r="P13" i="3"/>
  <c r="L29" i="3"/>
  <c r="L23" i="3"/>
  <c r="L8" i="3"/>
  <c r="L21" i="3"/>
  <c r="L17" i="3"/>
  <c r="L7" i="3"/>
  <c r="L2" i="3"/>
  <c r="L14" i="3"/>
  <c r="P4" i="3"/>
  <c r="P16" i="3"/>
  <c r="P22" i="3"/>
  <c r="P2" i="3"/>
  <c r="P14" i="3"/>
  <c r="P11" i="3"/>
  <c r="P25" i="3"/>
  <c r="P31" i="3"/>
  <c r="P5" i="3"/>
  <c r="P23" i="3"/>
  <c r="P29" i="3"/>
  <c r="P15" i="3"/>
  <c r="P8" i="3"/>
  <c r="P10" i="3"/>
  <c r="P12" i="3"/>
  <c r="P21" i="3"/>
  <c r="P30" i="3"/>
  <c r="P3" i="3"/>
  <c r="P7" i="3"/>
  <c r="P9" i="3"/>
  <c r="P18" i="3"/>
  <c r="P27" i="3"/>
  <c r="P20" i="3"/>
  <c r="P24" i="3"/>
  <c r="P26" i="3"/>
  <c r="P6" i="3"/>
  <c r="P17" i="3"/>
  <c r="P19" i="3"/>
  <c r="P28" i="3"/>
  <c r="L4" i="3"/>
  <c r="L11" i="3"/>
  <c r="L18" i="3"/>
  <c r="L30" i="3"/>
  <c r="L20" i="3"/>
  <c r="L24" i="3"/>
  <c r="L5" i="3"/>
  <c r="L26" i="3"/>
  <c r="L10" i="3"/>
  <c r="L13" i="3"/>
  <c r="L16" i="3"/>
  <c r="L19" i="3"/>
  <c r="L22" i="3"/>
  <c r="L25" i="3"/>
  <c r="L28" i="3"/>
  <c r="L31" i="3"/>
  <c r="N3" i="3"/>
  <c r="N9" i="3"/>
  <c r="N18" i="3"/>
  <c r="N21" i="3"/>
  <c r="N24" i="3"/>
  <c r="N27" i="3"/>
  <c r="N30" i="3"/>
  <c r="L9" i="3"/>
  <c r="L3" i="3"/>
  <c r="L6" i="3"/>
  <c r="L12" i="3"/>
  <c r="L15" i="3"/>
  <c r="N6" i="3"/>
  <c r="N12" i="3"/>
  <c r="N15" i="3"/>
  <c r="P27" i="2"/>
  <c r="P15" i="2"/>
  <c r="P3" i="2"/>
  <c r="Q21" i="2"/>
  <c r="Q9" i="2"/>
  <c r="P26" i="2"/>
  <c r="P14" i="2"/>
  <c r="P2" i="2"/>
  <c r="Q20" i="2"/>
  <c r="Q8" i="2"/>
  <c r="P25" i="2"/>
  <c r="P13" i="2"/>
  <c r="Q31" i="2"/>
  <c r="Q19" i="2"/>
  <c r="Q7" i="2"/>
  <c r="P24" i="2"/>
  <c r="P12" i="2"/>
  <c r="Q30" i="2"/>
  <c r="Q18" i="2"/>
  <c r="Q6" i="2"/>
  <c r="P23" i="2"/>
  <c r="P11" i="2"/>
  <c r="Q29" i="2"/>
  <c r="Q17" i="2"/>
  <c r="Q5" i="2"/>
  <c r="P22" i="2"/>
  <c r="P10" i="2"/>
  <c r="Q28" i="2"/>
  <c r="Q16" i="2"/>
  <c r="Q4" i="2"/>
  <c r="O25" i="2"/>
  <c r="O24" i="2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O23" i="2"/>
  <c r="O22" i="2"/>
  <c r="O21" i="2"/>
  <c r="O13" i="2"/>
  <c r="O12" i="2"/>
  <c r="O11" i="2"/>
  <c r="O10" i="2"/>
  <c r="O9" i="2"/>
  <c r="N30" i="2"/>
  <c r="N31" i="2"/>
  <c r="N19" i="2"/>
  <c r="N7" i="2"/>
  <c r="N27" i="2"/>
  <c r="N26" i="2"/>
  <c r="N14" i="2"/>
  <c r="N2" i="2"/>
  <c r="O20" i="2"/>
  <c r="O8" i="2"/>
  <c r="N6" i="2"/>
  <c r="N29" i="2"/>
  <c r="N5" i="2"/>
  <c r="N28" i="2"/>
  <c r="N4" i="2"/>
  <c r="N3" i="2"/>
  <c r="O16" i="2"/>
  <c r="N18" i="2"/>
  <c r="O17" i="2"/>
  <c r="O15" i="2"/>
  <c r="L21" i="2"/>
  <c r="M3" i="2"/>
  <c r="L31" i="2"/>
  <c r="L19" i="2"/>
  <c r="L7" i="2"/>
  <c r="M25" i="2"/>
  <c r="M13" i="2"/>
  <c r="M27" i="2"/>
  <c r="L30" i="2"/>
  <c r="L18" i="2"/>
  <c r="L6" i="2"/>
  <c r="M24" i="2"/>
  <c r="M12" i="2"/>
  <c r="M15" i="2"/>
  <c r="L29" i="2"/>
  <c r="L17" i="2"/>
  <c r="L5" i="2"/>
  <c r="M23" i="2"/>
  <c r="M11" i="2"/>
  <c r="L9" i="2"/>
  <c r="L28" i="2"/>
  <c r="L16" i="2"/>
  <c r="L4" i="2"/>
  <c r="M22" i="2"/>
  <c r="M10" i="2"/>
  <c r="L26" i="2"/>
  <c r="L14" i="2"/>
  <c r="L2" i="2"/>
  <c r="M20" i="2"/>
  <c r="M8" i="2"/>
  <c r="K25" i="2"/>
  <c r="K13" i="2"/>
  <c r="K24" i="2"/>
  <c r="K12" i="2"/>
  <c r="K23" i="2"/>
  <c r="K11" i="2"/>
  <c r="K22" i="2"/>
  <c r="K10" i="2"/>
  <c r="K21" i="2"/>
  <c r="K9" i="2"/>
  <c r="K20" i="2"/>
  <c r="K8" i="2"/>
  <c r="K31" i="2"/>
  <c r="K19" i="2"/>
  <c r="K7" i="2"/>
  <c r="K30" i="2"/>
  <c r="K18" i="2"/>
  <c r="K6" i="2"/>
  <c r="K29" i="2"/>
  <c r="K17" i="2"/>
  <c r="K5" i="2"/>
  <c r="K28" i="2"/>
  <c r="K16" i="2"/>
  <c r="K4" i="2"/>
  <c r="K27" i="2"/>
  <c r="K15" i="2"/>
  <c r="K3" i="2"/>
  <c r="K26" i="2"/>
  <c r="K14" i="2"/>
  <c r="K2" i="2"/>
</calcChain>
</file>

<file path=xl/sharedStrings.xml><?xml version="1.0" encoding="utf-8"?>
<sst xmlns="http://schemas.openxmlformats.org/spreadsheetml/2006/main" count="396" uniqueCount="110">
  <si>
    <t>id</t>
  </si>
  <si>
    <t>X</t>
  </si>
  <si>
    <t>Y</t>
  </si>
  <si>
    <t>Z</t>
  </si>
  <si>
    <t>Dia</t>
  </si>
  <si>
    <t>X_avg</t>
  </si>
  <si>
    <t>Y_avg</t>
  </si>
  <si>
    <t>Z_avg</t>
  </si>
  <si>
    <t>Dia_avg</t>
  </si>
  <si>
    <t>X_LCL</t>
  </si>
  <si>
    <t>X_UCL</t>
  </si>
  <si>
    <t>Y_LCL</t>
  </si>
  <si>
    <t>Y_UCL</t>
  </si>
  <si>
    <t>Z_LCL</t>
  </si>
  <si>
    <t>Z_UCL</t>
  </si>
  <si>
    <t>Dia_LCL</t>
  </si>
  <si>
    <t>Dia_UCL</t>
  </si>
  <si>
    <t>Free state</t>
  </si>
  <si>
    <t>finger snug nut on top</t>
  </si>
  <si>
    <t>.0025 - 0.004"</t>
  </si>
  <si>
    <t>tight</t>
  </si>
  <si>
    <t>with spring 943K98 to 0.75" length</t>
  </si>
  <si>
    <t>Setup</t>
  </si>
  <si>
    <t>Drop gage over top toward set screw side</t>
  </si>
  <si>
    <t>Bottomed out at ~ 3.5 revs.</t>
  </si>
  <si>
    <t>Touch plunger point. Advance 1, 2, and 3 full revolutions. NO spring top force.</t>
  </si>
  <si>
    <t>Displacement</t>
  </si>
  <si>
    <t>Comment</t>
  </si>
  <si>
    <t xml:space="preserve">Y direction </t>
  </si>
  <si>
    <t xml:space="preserve">X direction. Free state. </t>
  </si>
  <si>
    <t>Global CC. Fixture just on feet.</t>
  </si>
  <si>
    <t>inch</t>
  </si>
  <si>
    <t>C Flatness</t>
  </si>
  <si>
    <t>B first Flatness</t>
  </si>
  <si>
    <t>C Squareness (Perp.)</t>
  </si>
  <si>
    <t>Inch</t>
  </si>
  <si>
    <t>Zero</t>
  </si>
  <si>
    <t>Degrees</t>
  </si>
  <si>
    <t>C Perp. Angle</t>
  </si>
  <si>
    <t>x</t>
  </si>
  <si>
    <t>btm c-bore</t>
  </si>
  <si>
    <t>y</t>
  </si>
  <si>
    <t>left c-bore</t>
  </si>
  <si>
    <t>top c-bore</t>
  </si>
  <si>
    <t>Setup Datum D/B/H.   Fixture just on feet.</t>
  </si>
  <si>
    <t>We reset the Datum after "Measurement SYS (MS)"</t>
  </si>
  <si>
    <t>Backed out spring set screw. Moved gage away. Retightened ~1.5 to 2.5 revs after touch.</t>
  </si>
  <si>
    <t>Datum D/B/H</t>
  </si>
  <si>
    <t>Tightened  2 revs and left it that way.</t>
  </si>
  <si>
    <t>5 points around gage each time</t>
  </si>
  <si>
    <t>3mm Ruby</t>
  </si>
  <si>
    <t>On feet</t>
  </si>
  <si>
    <t>Z depth locked at about CL of set screw</t>
  </si>
  <si>
    <t>5 points around available dowel surface each time</t>
  </si>
  <si>
    <t>Datum D/B/H set up with 3mm Ruby</t>
  </si>
  <si>
    <t>Re-calibrate with small Ruby ti fit into slots</t>
  </si>
  <si>
    <t>CMM Gage CL - Free State</t>
  </si>
  <si>
    <t>CMM Datum B vs. Datum C</t>
  </si>
  <si>
    <t>Upper Rt</t>
  </si>
  <si>
    <t>Lower Rt</t>
  </si>
  <si>
    <t xml:space="preserve">Upper Lt </t>
  </si>
  <si>
    <t>Lower Lt</t>
  </si>
  <si>
    <t>UR_avg</t>
  </si>
  <si>
    <t>LR_avg</t>
  </si>
  <si>
    <t>UL_avg</t>
  </si>
  <si>
    <t>LL_avg</t>
  </si>
  <si>
    <t>Datum D/B/H - Reset</t>
  </si>
  <si>
    <t>5 points around available half hole surface each time</t>
  </si>
  <si>
    <t xml:space="preserve">Datum D/B/H - Reset for half hole checkBUT, remained the same for the half hole </t>
  </si>
  <si>
    <t>New setup starting at #6 (same as was used for the half hole check)</t>
  </si>
  <si>
    <t>meas1</t>
  </si>
  <si>
    <t>width</t>
  </si>
  <si>
    <t>slot center</t>
  </si>
  <si>
    <t>slot-to-slot centers</t>
  </si>
  <si>
    <t>meas2</t>
  </si>
  <si>
    <t>ID</t>
  </si>
  <si>
    <t>Nominal</t>
  </si>
  <si>
    <t>Difference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</si>
  <si>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</si>
  <si>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</si>
  <si>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</si>
  <si>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</si>
  <si>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</si>
  <si>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</si>
  <si>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</si>
  <si>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</si>
  <si>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</si>
  <si>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</si>
  <si>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</si>
  <si>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</si>
  <si>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</si>
  <si>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</si>
  <si>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α</t>
  </si>
  <si>
    <t>t-Test: Two-Sample Assuming Unequal Variances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</si>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</sst>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2" fillId="0" borderId="1" xfId="0" applyFont="1" applyBorder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1" fillId="2" borderId="0" xfId="0" applyFont="1" applyFill="1"/>
    <xf numFmtId="0" fontId="0" fillId="2" borderId="0" xfId="0" applyFill="1"/>
    <xf numFmtId="166" fontId="0" fillId="0" borderId="0" xfId="0" applyNumberFormat="1"/>
    <xf numFmtId="165" fontId="0" fillId="3" borderId="2" xfId="0" applyNumberFormat="1" applyFont="1" applyFill="1" applyBorder="1" applyAlignment="1">
      <alignment horizontal="center"/>
    </xf>
    <xf numFmtId="165" fontId="0" fillId="3" borderId="2" xfId="0" applyNumberFormat="1" applyFont="1" applyFill="1" applyBorder="1"/>
    <xf numFmtId="165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/>
    <xf numFmtId="167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0" fillId="4" borderId="0" xfId="0" applyFill="1"/>
  </cellXfs>
  <cellStyles count="1">
    <cellStyle name="Normal" xfId="0" builtinId="0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'Measurement SYS (MS)'!$B$1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'Measurement SYS (MS)'!$B$2:$B$31</c:f>
              <c:numCache>
                <c:formatCode>0.00000</c:formatCode>
                <c:ptCount val="30"/>
                <c:pt idx="0">
                  <c:v>-2.4499999999999999E-3</c:v>
                </c:pt>
                <c:pt idx="1">
                  <c:v>-2.31E-3</c:v>
                </c:pt>
                <c:pt idx="2">
                  <c:v>-2.2899999999999999E-3</c:v>
                </c:pt>
                <c:pt idx="3">
                  <c:v>-2.2000000000000001E-3</c:v>
                </c:pt>
                <c:pt idx="4">
                  <c:v>-2.4299999999999999E-3</c:v>
                </c:pt>
                <c:pt idx="5">
                  <c:v>-2.3900000000000002E-3</c:v>
                </c:pt>
                <c:pt idx="6">
                  <c:v>-2.31E-3</c:v>
                </c:pt>
                <c:pt idx="7">
                  <c:v>-2.2899999999999999E-3</c:v>
                </c:pt>
                <c:pt idx="8">
                  <c:v>-2.3600000000000001E-3</c:v>
                </c:pt>
                <c:pt idx="9">
                  <c:v>-2.32E-3</c:v>
                </c:pt>
                <c:pt idx="10">
                  <c:v>-2.3400000000000001E-3</c:v>
                </c:pt>
                <c:pt idx="11">
                  <c:v>-2.1199999999999999E-3</c:v>
                </c:pt>
                <c:pt idx="12">
                  <c:v>-2.2399999999999998E-3</c:v>
                </c:pt>
                <c:pt idx="13">
                  <c:v>-2.3600000000000001E-3</c:v>
                </c:pt>
                <c:pt idx="14">
                  <c:v>-2.2100000000000002E-3</c:v>
                </c:pt>
                <c:pt idx="15">
                  <c:v>-2.1800000000000001E-3</c:v>
                </c:pt>
                <c:pt idx="16">
                  <c:v>-2.2699999999999999E-3</c:v>
                </c:pt>
                <c:pt idx="17">
                  <c:v>-2.2399999999999998E-3</c:v>
                </c:pt>
                <c:pt idx="18">
                  <c:v>-2.1700000000000001E-3</c:v>
                </c:pt>
                <c:pt idx="19">
                  <c:v>-2.0799999999999998E-3</c:v>
                </c:pt>
                <c:pt idx="20">
                  <c:v>-2.2499999999999998E-3</c:v>
                </c:pt>
                <c:pt idx="21">
                  <c:v>-2.1199999999999999E-3</c:v>
                </c:pt>
                <c:pt idx="22">
                  <c:v>-2.2100000000000002E-3</c:v>
                </c:pt>
                <c:pt idx="23">
                  <c:v>-2.0999999999999999E-3</c:v>
                </c:pt>
                <c:pt idx="24">
                  <c:v>-2.2300000000000002E-3</c:v>
                </c:pt>
                <c:pt idx="25">
                  <c:v>-2.2499999999999998E-3</c:v>
                </c:pt>
                <c:pt idx="26">
                  <c:v>-2.1299999999999999E-3</c:v>
                </c:pt>
                <c:pt idx="27">
                  <c:v>-2.1700000000000001E-3</c:v>
                </c:pt>
                <c:pt idx="28">
                  <c:v>-2.16E-3</c:v>
                </c:pt>
                <c:pt idx="29">
                  <c:v>-2.0699999999999998E-3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C-4C94-9123-EC5182D137CB}"/>
            </c:ext>
          </c:extLst>
        </c:ser>
        <c:ser>
          <c:idx val="5"/>
          <c:order val="5"/>
          <c:tx>
            <c:strRef>
              <c:f>'Measurement SYS (MS)'!$F$1</c:f>
              <c:strCache>
                <c:ptCount val="1"/>
                <c:pt idx="0">
                  <c:v>X_avg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'Measurement SYS (MS)'!$F$2:$F$31</c:f>
              <c:numCache>
                <c:formatCode>0.000</c:formatCode>
                <c:ptCount val="30"/>
                <c:pt idx="0">
                  <c:v>-2.2416666666666665E-3</c:v>
                </c:pt>
                <c:pt idx="1">
                  <c:v>-2.2416666666666665E-3</c:v>
                </c:pt>
                <c:pt idx="2">
                  <c:v>-2.2416666666666665E-3</c:v>
                </c:pt>
                <c:pt idx="3">
                  <c:v>-2.2416666666666665E-3</c:v>
                </c:pt>
                <c:pt idx="4">
                  <c:v>-2.2416666666666665E-3</c:v>
                </c:pt>
                <c:pt idx="5">
                  <c:v>-2.2416666666666665E-3</c:v>
                </c:pt>
                <c:pt idx="6">
                  <c:v>-2.2416666666666665E-3</c:v>
                </c:pt>
                <c:pt idx="7">
                  <c:v>-2.2416666666666665E-3</c:v>
                </c:pt>
                <c:pt idx="8">
                  <c:v>-2.2416666666666665E-3</c:v>
                </c:pt>
                <c:pt idx="9">
                  <c:v>-2.2416666666666665E-3</c:v>
                </c:pt>
                <c:pt idx="10">
                  <c:v>-2.2416666666666665E-3</c:v>
                </c:pt>
                <c:pt idx="11">
                  <c:v>-2.2416666666666665E-3</c:v>
                </c:pt>
                <c:pt idx="12">
                  <c:v>-2.2416666666666665E-3</c:v>
                </c:pt>
                <c:pt idx="13">
                  <c:v>-2.2416666666666665E-3</c:v>
                </c:pt>
                <c:pt idx="14">
                  <c:v>-2.2416666666666665E-3</c:v>
                </c:pt>
                <c:pt idx="15">
                  <c:v>-2.2416666666666665E-3</c:v>
                </c:pt>
                <c:pt idx="16">
                  <c:v>-2.2416666666666665E-3</c:v>
                </c:pt>
                <c:pt idx="17">
                  <c:v>-2.2416666666666665E-3</c:v>
                </c:pt>
                <c:pt idx="18">
                  <c:v>-2.2416666666666665E-3</c:v>
                </c:pt>
                <c:pt idx="19">
                  <c:v>-2.2416666666666665E-3</c:v>
                </c:pt>
                <c:pt idx="20">
                  <c:v>-2.2416666666666665E-3</c:v>
                </c:pt>
                <c:pt idx="21">
                  <c:v>-2.2416666666666665E-3</c:v>
                </c:pt>
                <c:pt idx="22">
                  <c:v>-2.2416666666666665E-3</c:v>
                </c:pt>
                <c:pt idx="23">
                  <c:v>-2.2416666666666665E-3</c:v>
                </c:pt>
                <c:pt idx="24">
                  <c:v>-2.2416666666666665E-3</c:v>
                </c:pt>
                <c:pt idx="25">
                  <c:v>-2.2416666666666665E-3</c:v>
                </c:pt>
                <c:pt idx="26">
                  <c:v>-2.2416666666666665E-3</c:v>
                </c:pt>
                <c:pt idx="27">
                  <c:v>-2.2416666666666665E-3</c:v>
                </c:pt>
                <c:pt idx="28">
                  <c:v>-2.2416666666666665E-3</c:v>
                </c:pt>
                <c:pt idx="29" formatCode="0.00000">
                  <c:v>-2.2416666666666665E-3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2C-4C94-9123-EC5182D137CB}"/>
            </c:ext>
          </c:extLst>
        </c:ser>
        <c:ser>
          <c:idx val="9"/>
          <c:order val="9"/>
          <c:tx>
            <c:strRef>
              <c:f>'Measurement SYS (MS)'!$J$1</c:f>
              <c:strCache>
                <c:ptCount val="1"/>
                <c:pt idx="0">
                  <c:v>X_LCL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'Measurement SYS (MS)'!$J$2:$J$31</c:f>
              <c:numCache>
                <c:formatCode>0.000</c:formatCode>
                <c:ptCount val="30"/>
                <c:pt idx="0">
                  <c:v>-2.5478190965848818E-3</c:v>
                </c:pt>
                <c:pt idx="1">
                  <c:v>-2.5478190965848818E-3</c:v>
                </c:pt>
                <c:pt idx="2">
                  <c:v>-2.5478190965848818E-3</c:v>
                </c:pt>
                <c:pt idx="3">
                  <c:v>-2.5478190965848818E-3</c:v>
                </c:pt>
                <c:pt idx="4">
                  <c:v>-2.5478190965848818E-3</c:v>
                </c:pt>
                <c:pt idx="5">
                  <c:v>-2.5478190965848818E-3</c:v>
                </c:pt>
                <c:pt idx="6">
                  <c:v>-2.5478190965848818E-3</c:v>
                </c:pt>
                <c:pt idx="7">
                  <c:v>-2.5478190965848818E-3</c:v>
                </c:pt>
                <c:pt idx="8">
                  <c:v>-2.5478190965848818E-3</c:v>
                </c:pt>
                <c:pt idx="9">
                  <c:v>-2.5478190965848818E-3</c:v>
                </c:pt>
                <c:pt idx="10">
                  <c:v>-2.5478190965848818E-3</c:v>
                </c:pt>
                <c:pt idx="11">
                  <c:v>-2.5478190965848818E-3</c:v>
                </c:pt>
                <c:pt idx="12">
                  <c:v>-2.5478190965848818E-3</c:v>
                </c:pt>
                <c:pt idx="13">
                  <c:v>-2.5478190965848818E-3</c:v>
                </c:pt>
                <c:pt idx="14">
                  <c:v>-2.5478190965848818E-3</c:v>
                </c:pt>
                <c:pt idx="15">
                  <c:v>-2.5478190965848818E-3</c:v>
                </c:pt>
                <c:pt idx="16">
                  <c:v>-2.5478190965848818E-3</c:v>
                </c:pt>
                <c:pt idx="17">
                  <c:v>-2.5478190965848818E-3</c:v>
                </c:pt>
                <c:pt idx="18">
                  <c:v>-2.5478190965848818E-3</c:v>
                </c:pt>
                <c:pt idx="19">
                  <c:v>-2.5478190965848818E-3</c:v>
                </c:pt>
                <c:pt idx="20">
                  <c:v>-2.5478190965848818E-3</c:v>
                </c:pt>
                <c:pt idx="21">
                  <c:v>-2.5478190965848818E-3</c:v>
                </c:pt>
                <c:pt idx="22">
                  <c:v>-2.5478190965848818E-3</c:v>
                </c:pt>
                <c:pt idx="23">
                  <c:v>-2.5478190965848818E-3</c:v>
                </c:pt>
                <c:pt idx="24">
                  <c:v>-2.5478190965848818E-3</c:v>
                </c:pt>
                <c:pt idx="25">
                  <c:v>-2.5478190965848818E-3</c:v>
                </c:pt>
                <c:pt idx="26">
                  <c:v>-2.5478190965848818E-3</c:v>
                </c:pt>
                <c:pt idx="27">
                  <c:v>-2.5478190965848818E-3</c:v>
                </c:pt>
                <c:pt idx="28">
                  <c:v>-2.5478190965848818E-3</c:v>
                </c:pt>
                <c:pt idx="29">
                  <c:v>-2.5478190965848818E-3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62C-4C94-9123-EC5182D137CB}"/>
            </c:ext>
          </c:extLst>
        </c:ser>
        <c:ser>
          <c:idx val="10"/>
          <c:order val="10"/>
          <c:tx>
            <c:strRef>
              <c:f>'Measurement SYS (MS)'!$K$1</c:f>
              <c:strCache>
                <c:ptCount val="1"/>
                <c:pt idx="0">
                  <c:v>X_UCL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'Measurement SYS (MS)'!$K$2:$K$31</c:f>
              <c:numCache>
                <c:formatCode>0.000</c:formatCode>
                <c:ptCount val="30"/>
                <c:pt idx="0">
                  <c:v>-1.9355142367484513E-3</c:v>
                </c:pt>
                <c:pt idx="1">
                  <c:v>-1.9355142367484513E-3</c:v>
                </c:pt>
                <c:pt idx="2">
                  <c:v>-1.9355142367484513E-3</c:v>
                </c:pt>
                <c:pt idx="3">
                  <c:v>-1.9355142367484513E-3</c:v>
                </c:pt>
                <c:pt idx="4">
                  <c:v>-1.9355142367484513E-3</c:v>
                </c:pt>
                <c:pt idx="5">
                  <c:v>-1.9355142367484513E-3</c:v>
                </c:pt>
                <c:pt idx="6">
                  <c:v>-1.9355142367484513E-3</c:v>
                </c:pt>
                <c:pt idx="7">
                  <c:v>-1.9355142367484513E-3</c:v>
                </c:pt>
                <c:pt idx="8">
                  <c:v>-1.9355142367484513E-3</c:v>
                </c:pt>
                <c:pt idx="9">
                  <c:v>-1.9355142367484513E-3</c:v>
                </c:pt>
                <c:pt idx="10">
                  <c:v>-1.9355142367484513E-3</c:v>
                </c:pt>
                <c:pt idx="11">
                  <c:v>-1.9355142367484513E-3</c:v>
                </c:pt>
                <c:pt idx="12">
                  <c:v>-1.9355142367484513E-3</c:v>
                </c:pt>
                <c:pt idx="13">
                  <c:v>-1.9355142367484513E-3</c:v>
                </c:pt>
                <c:pt idx="14">
                  <c:v>-1.9355142367484513E-3</c:v>
                </c:pt>
                <c:pt idx="15">
                  <c:v>-1.9355142367484513E-3</c:v>
                </c:pt>
                <c:pt idx="16">
                  <c:v>-1.9355142367484513E-3</c:v>
                </c:pt>
                <c:pt idx="17">
                  <c:v>-1.9355142367484513E-3</c:v>
                </c:pt>
                <c:pt idx="18">
                  <c:v>-1.9355142367484513E-3</c:v>
                </c:pt>
                <c:pt idx="19">
                  <c:v>-1.9355142367484513E-3</c:v>
                </c:pt>
                <c:pt idx="20">
                  <c:v>-1.9355142367484513E-3</c:v>
                </c:pt>
                <c:pt idx="21">
                  <c:v>-1.9355142367484513E-3</c:v>
                </c:pt>
                <c:pt idx="22">
                  <c:v>-1.9355142367484513E-3</c:v>
                </c:pt>
                <c:pt idx="23">
                  <c:v>-1.9355142367484513E-3</c:v>
                </c:pt>
                <c:pt idx="24">
                  <c:v>-1.9355142367484513E-3</c:v>
                </c:pt>
                <c:pt idx="25">
                  <c:v>-1.9355142367484513E-3</c:v>
                </c:pt>
                <c:pt idx="26">
                  <c:v>-1.9355142367484513E-3</c:v>
                </c:pt>
                <c:pt idx="27">
                  <c:v>-1.9355142367484513E-3</c:v>
                </c:pt>
                <c:pt idx="28">
                  <c:v>-1.9355142367484513E-3</c:v>
                </c:pt>
                <c:pt idx="29">
                  <c:v>-1.9355142367484513E-3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62C-4C94-9123-EC5182D13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'Measurement SYS (MS)'!$A$1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62C-4C94-9123-EC5182D137C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(MS)'!$C$2:$C$31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-9.5E-4</c:v>
                      </c:pt>
                      <c:pt idx="1">
                        <c:v>-1.1100000000000001E-3</c:v>
                      </c:pt>
                      <c:pt idx="2">
                        <c:v>-9.7999999999999997E-4</c:v>
                      </c:pt>
                      <c:pt idx="3">
                        <c:v>-8.4000000000000003E-4</c:v>
                      </c:pt>
                      <c:pt idx="4">
                        <c:v>-8.9999999999999998E-4</c:v>
                      </c:pt>
                      <c:pt idx="5">
                        <c:v>-9.1E-4</c:v>
                      </c:pt>
                      <c:pt idx="6">
                        <c:v>-8.9999999999999998E-4</c:v>
                      </c:pt>
                      <c:pt idx="7">
                        <c:v>-8.8999999999999995E-4</c:v>
                      </c:pt>
                      <c:pt idx="8">
                        <c:v>-1.0499999999999999E-3</c:v>
                      </c:pt>
                      <c:pt idx="9">
                        <c:v>-8.4999999999999995E-4</c:v>
                      </c:pt>
                      <c:pt idx="10">
                        <c:v>-1.07E-3</c:v>
                      </c:pt>
                      <c:pt idx="11">
                        <c:v>-7.9000000000000001E-4</c:v>
                      </c:pt>
                      <c:pt idx="12">
                        <c:v>-9.2000000000000003E-4</c:v>
                      </c:pt>
                      <c:pt idx="13">
                        <c:v>-7.1000000000000002E-4</c:v>
                      </c:pt>
                      <c:pt idx="14">
                        <c:v>-1.0200000000000001E-3</c:v>
                      </c:pt>
                      <c:pt idx="15">
                        <c:v>-8.0999999999999996E-4</c:v>
                      </c:pt>
                      <c:pt idx="16">
                        <c:v>-7.9000000000000001E-4</c:v>
                      </c:pt>
                      <c:pt idx="17">
                        <c:v>-9.5E-4</c:v>
                      </c:pt>
                      <c:pt idx="18">
                        <c:v>-1E-3</c:v>
                      </c:pt>
                      <c:pt idx="19">
                        <c:v>-9.7999999999999997E-4</c:v>
                      </c:pt>
                      <c:pt idx="20">
                        <c:v>-8.8999999999999995E-4</c:v>
                      </c:pt>
                      <c:pt idx="21">
                        <c:v>-9.7999999999999997E-4</c:v>
                      </c:pt>
                      <c:pt idx="22">
                        <c:v>-7.9000000000000001E-4</c:v>
                      </c:pt>
                      <c:pt idx="23">
                        <c:v>-8.8999999999999995E-4</c:v>
                      </c:pt>
                      <c:pt idx="24">
                        <c:v>-9.3000000000000005E-4</c:v>
                      </c:pt>
                      <c:pt idx="25">
                        <c:v>-1.1299999999999999E-3</c:v>
                      </c:pt>
                      <c:pt idx="26">
                        <c:v>-7.5000000000000002E-4</c:v>
                      </c:pt>
                      <c:pt idx="27">
                        <c:v>-9.7999999999999997E-4</c:v>
                      </c:pt>
                      <c:pt idx="28">
                        <c:v>-9.5E-4</c:v>
                      </c:pt>
                      <c:pt idx="29">
                        <c:v>-1.0300000000000001E-3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2C-4C94-9123-EC5182D137C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(MS)'!$D$2:$D$31</c15:sqref>
                        </c15:formulaRef>
                      </c:ext>
                    </c:extLst>
                    <c:numCache>
                      <c:formatCode>0.00000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2C-4C94-9123-EC5182D137C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(MS)'!$E$2:$E$31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2.0869</c:v>
                      </c:pt>
                      <c:pt idx="1">
                        <c:v>2.0869800000000001</c:v>
                      </c:pt>
                      <c:pt idx="2">
                        <c:v>2.0867</c:v>
                      </c:pt>
                      <c:pt idx="3">
                        <c:v>2.0865999999999998</c:v>
                      </c:pt>
                      <c:pt idx="4">
                        <c:v>2.0865999999999998</c:v>
                      </c:pt>
                      <c:pt idx="5">
                        <c:v>2.0865300000000002</c:v>
                      </c:pt>
                      <c:pt idx="6">
                        <c:v>2.08663</c:v>
                      </c:pt>
                      <c:pt idx="7">
                        <c:v>2.0866500000000001</c:v>
                      </c:pt>
                      <c:pt idx="8">
                        <c:v>2.0867200000000001</c:v>
                      </c:pt>
                      <c:pt idx="9">
                        <c:v>2.0868199999999999</c:v>
                      </c:pt>
                      <c:pt idx="10">
                        <c:v>2.0865999999999998</c:v>
                      </c:pt>
                      <c:pt idx="11">
                        <c:v>2.08663</c:v>
                      </c:pt>
                      <c:pt idx="12">
                        <c:v>2.0865800000000001</c:v>
                      </c:pt>
                      <c:pt idx="13">
                        <c:v>2.0865800000000001</c:v>
                      </c:pt>
                      <c:pt idx="14">
                        <c:v>2.0868500000000001</c:v>
                      </c:pt>
                      <c:pt idx="15">
                        <c:v>2.08657</c:v>
                      </c:pt>
                      <c:pt idx="16">
                        <c:v>2.0865300000000002</c:v>
                      </c:pt>
                      <c:pt idx="17">
                        <c:v>2.08663</c:v>
                      </c:pt>
                      <c:pt idx="18">
                        <c:v>2.0867</c:v>
                      </c:pt>
                      <c:pt idx="19">
                        <c:v>2.0865499999999999</c:v>
                      </c:pt>
                      <c:pt idx="20">
                        <c:v>2.0867399999999998</c:v>
                      </c:pt>
                      <c:pt idx="21">
                        <c:v>2.0868000000000002</c:v>
                      </c:pt>
                      <c:pt idx="22">
                        <c:v>2.0867100000000001</c:v>
                      </c:pt>
                      <c:pt idx="23">
                        <c:v>2.0865399999999998</c:v>
                      </c:pt>
                      <c:pt idx="24">
                        <c:v>2.0865999999999998</c:v>
                      </c:pt>
                      <c:pt idx="25">
                        <c:v>2.08649</c:v>
                      </c:pt>
                      <c:pt idx="26">
                        <c:v>2.08657</c:v>
                      </c:pt>
                      <c:pt idx="27">
                        <c:v>2.08657</c:v>
                      </c:pt>
                      <c:pt idx="28">
                        <c:v>2.0866600000000002</c:v>
                      </c:pt>
                      <c:pt idx="29">
                        <c:v>2.0865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62C-4C94-9123-EC5182D137C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(MS)'!$G$2:$G$31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-9.2466666666666663E-4</c:v>
                      </c:pt>
                      <c:pt idx="1">
                        <c:v>-9.2466666666666663E-4</c:v>
                      </c:pt>
                      <c:pt idx="2">
                        <c:v>-9.2466666666666663E-4</c:v>
                      </c:pt>
                      <c:pt idx="3">
                        <c:v>-9.2466666666666663E-4</c:v>
                      </c:pt>
                      <c:pt idx="4">
                        <c:v>-9.2466666666666663E-4</c:v>
                      </c:pt>
                      <c:pt idx="5">
                        <c:v>-9.2466666666666663E-4</c:v>
                      </c:pt>
                      <c:pt idx="6">
                        <c:v>-9.2466666666666663E-4</c:v>
                      </c:pt>
                      <c:pt idx="7">
                        <c:v>-9.2466666666666663E-4</c:v>
                      </c:pt>
                      <c:pt idx="8">
                        <c:v>-9.2466666666666663E-4</c:v>
                      </c:pt>
                      <c:pt idx="9">
                        <c:v>-9.2466666666666663E-4</c:v>
                      </c:pt>
                      <c:pt idx="10">
                        <c:v>-9.2466666666666663E-4</c:v>
                      </c:pt>
                      <c:pt idx="11">
                        <c:v>-9.2466666666666663E-4</c:v>
                      </c:pt>
                      <c:pt idx="12">
                        <c:v>-9.2466666666666663E-4</c:v>
                      </c:pt>
                      <c:pt idx="13">
                        <c:v>-9.2466666666666663E-4</c:v>
                      </c:pt>
                      <c:pt idx="14">
                        <c:v>-9.2466666666666663E-4</c:v>
                      </c:pt>
                      <c:pt idx="15">
                        <c:v>-9.2466666666666663E-4</c:v>
                      </c:pt>
                      <c:pt idx="16">
                        <c:v>-9.2466666666666663E-4</c:v>
                      </c:pt>
                      <c:pt idx="17">
                        <c:v>-9.2466666666666663E-4</c:v>
                      </c:pt>
                      <c:pt idx="18">
                        <c:v>-9.2466666666666663E-4</c:v>
                      </c:pt>
                      <c:pt idx="19">
                        <c:v>-9.2466666666666663E-4</c:v>
                      </c:pt>
                      <c:pt idx="20">
                        <c:v>-9.2466666666666663E-4</c:v>
                      </c:pt>
                      <c:pt idx="21">
                        <c:v>-9.2466666666666663E-4</c:v>
                      </c:pt>
                      <c:pt idx="22">
                        <c:v>-9.2466666666666663E-4</c:v>
                      </c:pt>
                      <c:pt idx="23">
                        <c:v>-9.2466666666666663E-4</c:v>
                      </c:pt>
                      <c:pt idx="24">
                        <c:v>-9.2466666666666663E-4</c:v>
                      </c:pt>
                      <c:pt idx="25">
                        <c:v>-9.2466666666666663E-4</c:v>
                      </c:pt>
                      <c:pt idx="26">
                        <c:v>-9.2466666666666663E-4</c:v>
                      </c:pt>
                      <c:pt idx="27">
                        <c:v>-9.2466666666666663E-4</c:v>
                      </c:pt>
                      <c:pt idx="28">
                        <c:v>-9.2466666666666663E-4</c:v>
                      </c:pt>
                      <c:pt idx="29">
                        <c:v>-9.2466666666666663E-4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62C-4C94-9123-EC5182D137C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62C-4C94-9123-EC5182D137C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2.0866510000000003</c:v>
                      </c:pt>
                      <c:pt idx="1">
                        <c:v>2.0866510000000003</c:v>
                      </c:pt>
                      <c:pt idx="2">
                        <c:v>2.0866510000000003</c:v>
                      </c:pt>
                      <c:pt idx="3">
                        <c:v>2.0866510000000003</c:v>
                      </c:pt>
                      <c:pt idx="4">
                        <c:v>2.0866510000000003</c:v>
                      </c:pt>
                      <c:pt idx="5">
                        <c:v>2.0866510000000003</c:v>
                      </c:pt>
                      <c:pt idx="6">
                        <c:v>2.0866510000000003</c:v>
                      </c:pt>
                      <c:pt idx="7">
                        <c:v>2.0866510000000003</c:v>
                      </c:pt>
                      <c:pt idx="8">
                        <c:v>2.0866510000000003</c:v>
                      </c:pt>
                      <c:pt idx="9">
                        <c:v>2.0866510000000003</c:v>
                      </c:pt>
                      <c:pt idx="10">
                        <c:v>2.0866510000000003</c:v>
                      </c:pt>
                      <c:pt idx="11">
                        <c:v>2.0866510000000003</c:v>
                      </c:pt>
                      <c:pt idx="12">
                        <c:v>2.0866510000000003</c:v>
                      </c:pt>
                      <c:pt idx="13">
                        <c:v>2.0866510000000003</c:v>
                      </c:pt>
                      <c:pt idx="14">
                        <c:v>2.0866510000000003</c:v>
                      </c:pt>
                      <c:pt idx="15">
                        <c:v>2.0866510000000003</c:v>
                      </c:pt>
                      <c:pt idx="16">
                        <c:v>2.0866510000000003</c:v>
                      </c:pt>
                      <c:pt idx="17">
                        <c:v>2.0866510000000003</c:v>
                      </c:pt>
                      <c:pt idx="18">
                        <c:v>2.0866510000000003</c:v>
                      </c:pt>
                      <c:pt idx="19">
                        <c:v>2.0866510000000003</c:v>
                      </c:pt>
                      <c:pt idx="20">
                        <c:v>2.0866510000000003</c:v>
                      </c:pt>
                      <c:pt idx="21">
                        <c:v>2.0866510000000003</c:v>
                      </c:pt>
                      <c:pt idx="22">
                        <c:v>2.0866510000000003</c:v>
                      </c:pt>
                      <c:pt idx="23">
                        <c:v>2.0866510000000003</c:v>
                      </c:pt>
                      <c:pt idx="24">
                        <c:v>2.0866510000000003</c:v>
                      </c:pt>
                      <c:pt idx="25">
                        <c:v>2.0866510000000003</c:v>
                      </c:pt>
                      <c:pt idx="26">
                        <c:v>2.0866510000000003</c:v>
                      </c:pt>
                      <c:pt idx="27">
                        <c:v>2.0866510000000003</c:v>
                      </c:pt>
                      <c:pt idx="28">
                        <c:v>2.0866510000000003</c:v>
                      </c:pt>
                      <c:pt idx="29" formatCode="0.00000">
                        <c:v>2.0866510000000003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62C-4C94-9123-EC5182D137C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-1.2375024173355309E-3</c:v>
                      </c:pt>
                      <c:pt idx="1">
                        <c:v>-1.2375024173355309E-3</c:v>
                      </c:pt>
                      <c:pt idx="2">
                        <c:v>-1.2375024173355309E-3</c:v>
                      </c:pt>
                      <c:pt idx="3">
                        <c:v>-1.2375024173355309E-3</c:v>
                      </c:pt>
                      <c:pt idx="4">
                        <c:v>-1.2375024173355309E-3</c:v>
                      </c:pt>
                      <c:pt idx="5">
                        <c:v>-1.2375024173355309E-3</c:v>
                      </c:pt>
                      <c:pt idx="6">
                        <c:v>-1.2375024173355309E-3</c:v>
                      </c:pt>
                      <c:pt idx="7">
                        <c:v>-1.2375024173355309E-3</c:v>
                      </c:pt>
                      <c:pt idx="8">
                        <c:v>-1.2375024173355309E-3</c:v>
                      </c:pt>
                      <c:pt idx="9">
                        <c:v>-1.2375024173355309E-3</c:v>
                      </c:pt>
                      <c:pt idx="10">
                        <c:v>-1.2375024173355309E-3</c:v>
                      </c:pt>
                      <c:pt idx="11">
                        <c:v>-1.2375024173355309E-3</c:v>
                      </c:pt>
                      <c:pt idx="12">
                        <c:v>-1.2375024173355309E-3</c:v>
                      </c:pt>
                      <c:pt idx="13">
                        <c:v>-1.2375024173355309E-3</c:v>
                      </c:pt>
                      <c:pt idx="14">
                        <c:v>-1.2375024173355309E-3</c:v>
                      </c:pt>
                      <c:pt idx="15">
                        <c:v>-1.2375024173355309E-3</c:v>
                      </c:pt>
                      <c:pt idx="16">
                        <c:v>-1.2375024173355309E-3</c:v>
                      </c:pt>
                      <c:pt idx="17">
                        <c:v>-1.2375024173355309E-3</c:v>
                      </c:pt>
                      <c:pt idx="18">
                        <c:v>-1.2375024173355309E-3</c:v>
                      </c:pt>
                      <c:pt idx="19">
                        <c:v>-1.2375024173355309E-3</c:v>
                      </c:pt>
                      <c:pt idx="20">
                        <c:v>-1.2375024173355309E-3</c:v>
                      </c:pt>
                      <c:pt idx="21">
                        <c:v>-1.2375024173355309E-3</c:v>
                      </c:pt>
                      <c:pt idx="22">
                        <c:v>-1.2375024173355309E-3</c:v>
                      </c:pt>
                      <c:pt idx="23">
                        <c:v>-1.2375024173355309E-3</c:v>
                      </c:pt>
                      <c:pt idx="24">
                        <c:v>-1.2375024173355309E-3</c:v>
                      </c:pt>
                      <c:pt idx="25">
                        <c:v>-1.2375024173355309E-3</c:v>
                      </c:pt>
                      <c:pt idx="26">
                        <c:v>-1.2375024173355309E-3</c:v>
                      </c:pt>
                      <c:pt idx="27">
                        <c:v>-1.2375024173355309E-3</c:v>
                      </c:pt>
                      <c:pt idx="28">
                        <c:v>-1.2375024173355309E-3</c:v>
                      </c:pt>
                      <c:pt idx="29">
                        <c:v>-1.2375024173355309E-3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62C-4C94-9123-EC5182D137CB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-6.1183091599780251E-4</c:v>
                      </c:pt>
                      <c:pt idx="1">
                        <c:v>-6.1183091599780251E-4</c:v>
                      </c:pt>
                      <c:pt idx="2">
                        <c:v>-6.1183091599780251E-4</c:v>
                      </c:pt>
                      <c:pt idx="3">
                        <c:v>-6.1183091599780251E-4</c:v>
                      </c:pt>
                      <c:pt idx="4">
                        <c:v>-6.1183091599780251E-4</c:v>
                      </c:pt>
                      <c:pt idx="5">
                        <c:v>-6.1183091599780251E-4</c:v>
                      </c:pt>
                      <c:pt idx="6">
                        <c:v>-6.1183091599780251E-4</c:v>
                      </c:pt>
                      <c:pt idx="7">
                        <c:v>-6.1183091599780251E-4</c:v>
                      </c:pt>
                      <c:pt idx="8">
                        <c:v>-6.1183091599780251E-4</c:v>
                      </c:pt>
                      <c:pt idx="9">
                        <c:v>-6.1183091599780251E-4</c:v>
                      </c:pt>
                      <c:pt idx="10">
                        <c:v>-6.1183091599780251E-4</c:v>
                      </c:pt>
                      <c:pt idx="11">
                        <c:v>-6.1183091599780251E-4</c:v>
                      </c:pt>
                      <c:pt idx="12">
                        <c:v>-6.1183091599780251E-4</c:v>
                      </c:pt>
                      <c:pt idx="13">
                        <c:v>-6.1183091599780251E-4</c:v>
                      </c:pt>
                      <c:pt idx="14">
                        <c:v>-6.1183091599780251E-4</c:v>
                      </c:pt>
                      <c:pt idx="15">
                        <c:v>-6.1183091599780251E-4</c:v>
                      </c:pt>
                      <c:pt idx="16">
                        <c:v>-6.1183091599780251E-4</c:v>
                      </c:pt>
                      <c:pt idx="17">
                        <c:v>-6.1183091599780251E-4</c:v>
                      </c:pt>
                      <c:pt idx="18">
                        <c:v>-6.1183091599780251E-4</c:v>
                      </c:pt>
                      <c:pt idx="19">
                        <c:v>-6.1183091599780251E-4</c:v>
                      </c:pt>
                      <c:pt idx="20">
                        <c:v>-6.1183091599780251E-4</c:v>
                      </c:pt>
                      <c:pt idx="21">
                        <c:v>-6.1183091599780251E-4</c:v>
                      </c:pt>
                      <c:pt idx="22">
                        <c:v>-6.1183091599780251E-4</c:v>
                      </c:pt>
                      <c:pt idx="23">
                        <c:v>-6.1183091599780251E-4</c:v>
                      </c:pt>
                      <c:pt idx="24">
                        <c:v>-6.1183091599780251E-4</c:v>
                      </c:pt>
                      <c:pt idx="25">
                        <c:v>-6.1183091599780251E-4</c:v>
                      </c:pt>
                      <c:pt idx="26">
                        <c:v>-6.1183091599780251E-4</c:v>
                      </c:pt>
                      <c:pt idx="27">
                        <c:v>-6.1183091599780251E-4</c:v>
                      </c:pt>
                      <c:pt idx="28">
                        <c:v>-6.1183091599780251E-4</c:v>
                      </c:pt>
                      <c:pt idx="29">
                        <c:v>-6.1183091599780251E-4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62C-4C94-9123-EC5182D137CB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62C-4C94-9123-EC5182D137CB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62C-4C94-9123-EC5182D137CB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2.0862883930597698</c:v>
                      </c:pt>
                      <c:pt idx="1">
                        <c:v>2.0862883930597698</c:v>
                      </c:pt>
                      <c:pt idx="2">
                        <c:v>2.0862883930597698</c:v>
                      </c:pt>
                      <c:pt idx="3">
                        <c:v>2.0862883930597698</c:v>
                      </c:pt>
                      <c:pt idx="4">
                        <c:v>2.0862883930597698</c:v>
                      </c:pt>
                      <c:pt idx="5">
                        <c:v>2.0862883930597698</c:v>
                      </c:pt>
                      <c:pt idx="6">
                        <c:v>2.0862883930597698</c:v>
                      </c:pt>
                      <c:pt idx="7">
                        <c:v>2.0862883930597698</c:v>
                      </c:pt>
                      <c:pt idx="8">
                        <c:v>2.0862883930597698</c:v>
                      </c:pt>
                      <c:pt idx="9">
                        <c:v>2.0862883930597698</c:v>
                      </c:pt>
                      <c:pt idx="10">
                        <c:v>2.0862883930597698</c:v>
                      </c:pt>
                      <c:pt idx="11">
                        <c:v>2.0862883930597698</c:v>
                      </c:pt>
                      <c:pt idx="12">
                        <c:v>2.0862883930597698</c:v>
                      </c:pt>
                      <c:pt idx="13">
                        <c:v>2.0862883930597698</c:v>
                      </c:pt>
                      <c:pt idx="14">
                        <c:v>2.0862883930597698</c:v>
                      </c:pt>
                      <c:pt idx="15">
                        <c:v>2.0862883930597698</c:v>
                      </c:pt>
                      <c:pt idx="16">
                        <c:v>2.0862883930597698</c:v>
                      </c:pt>
                      <c:pt idx="17">
                        <c:v>2.0862883930597698</c:v>
                      </c:pt>
                      <c:pt idx="18">
                        <c:v>2.0862883930597698</c:v>
                      </c:pt>
                      <c:pt idx="19">
                        <c:v>2.0862883930597698</c:v>
                      </c:pt>
                      <c:pt idx="20">
                        <c:v>2.0862883930597698</c:v>
                      </c:pt>
                      <c:pt idx="21">
                        <c:v>2.0862883930597698</c:v>
                      </c:pt>
                      <c:pt idx="22">
                        <c:v>2.0862883930597698</c:v>
                      </c:pt>
                      <c:pt idx="23">
                        <c:v>2.0862883930597698</c:v>
                      </c:pt>
                      <c:pt idx="24">
                        <c:v>2.0862883930597698</c:v>
                      </c:pt>
                      <c:pt idx="25">
                        <c:v>2.0862883930597698</c:v>
                      </c:pt>
                      <c:pt idx="26">
                        <c:v>2.0862883930597698</c:v>
                      </c:pt>
                      <c:pt idx="27">
                        <c:v>2.0862883930597698</c:v>
                      </c:pt>
                      <c:pt idx="28">
                        <c:v>2.0862883930597698</c:v>
                      </c:pt>
                      <c:pt idx="29">
                        <c:v>2.0862883930597698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62C-4C94-9123-EC5182D137CB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2.0870136069402307</c:v>
                      </c:pt>
                      <c:pt idx="1">
                        <c:v>2.0870136069402307</c:v>
                      </c:pt>
                      <c:pt idx="2">
                        <c:v>2.0870136069402307</c:v>
                      </c:pt>
                      <c:pt idx="3">
                        <c:v>2.0870136069402307</c:v>
                      </c:pt>
                      <c:pt idx="4">
                        <c:v>2.0870136069402307</c:v>
                      </c:pt>
                      <c:pt idx="5">
                        <c:v>2.0870136069402307</c:v>
                      </c:pt>
                      <c:pt idx="6">
                        <c:v>2.0870136069402307</c:v>
                      </c:pt>
                      <c:pt idx="7">
                        <c:v>2.0870136069402307</c:v>
                      </c:pt>
                      <c:pt idx="8">
                        <c:v>2.0870136069402307</c:v>
                      </c:pt>
                      <c:pt idx="9">
                        <c:v>2.0870136069402307</c:v>
                      </c:pt>
                      <c:pt idx="10">
                        <c:v>2.0870136069402307</c:v>
                      </c:pt>
                      <c:pt idx="11">
                        <c:v>2.0870136069402307</c:v>
                      </c:pt>
                      <c:pt idx="12">
                        <c:v>2.0870136069402307</c:v>
                      </c:pt>
                      <c:pt idx="13">
                        <c:v>2.0870136069402307</c:v>
                      </c:pt>
                      <c:pt idx="14">
                        <c:v>2.0870136069402307</c:v>
                      </c:pt>
                      <c:pt idx="15">
                        <c:v>2.0870136069402307</c:v>
                      </c:pt>
                      <c:pt idx="16">
                        <c:v>2.0870136069402307</c:v>
                      </c:pt>
                      <c:pt idx="17">
                        <c:v>2.0870136069402307</c:v>
                      </c:pt>
                      <c:pt idx="18">
                        <c:v>2.0870136069402307</c:v>
                      </c:pt>
                      <c:pt idx="19">
                        <c:v>2.0870136069402307</c:v>
                      </c:pt>
                      <c:pt idx="20">
                        <c:v>2.0870136069402307</c:v>
                      </c:pt>
                      <c:pt idx="21">
                        <c:v>2.0870136069402307</c:v>
                      </c:pt>
                      <c:pt idx="22">
                        <c:v>2.0870136069402307</c:v>
                      </c:pt>
                      <c:pt idx="23">
                        <c:v>2.0870136069402307</c:v>
                      </c:pt>
                      <c:pt idx="24">
                        <c:v>2.0870136069402307</c:v>
                      </c:pt>
                      <c:pt idx="25">
                        <c:v>2.0870136069402307</c:v>
                      </c:pt>
                      <c:pt idx="26">
                        <c:v>2.0870136069402307</c:v>
                      </c:pt>
                      <c:pt idx="27">
                        <c:v>2.0870136069402307</c:v>
                      </c:pt>
                      <c:pt idx="28">
                        <c:v>2.0870136069402307</c:v>
                      </c:pt>
                      <c:pt idx="29">
                        <c:v>2.0870136069402307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62C-4C94-9123-EC5182D137CB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(MS)'!$R$2:$R$31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62C-4C94-9123-EC5182D137CB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'Upper Dowel Pin'!$C$1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'Upper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Pin'!$C$2:$C$31</c:f>
              <c:numCache>
                <c:formatCode>0.00000</c:formatCode>
                <c:ptCount val="30"/>
                <c:pt idx="0">
                  <c:v>0.82537000000000005</c:v>
                </c:pt>
                <c:pt idx="1">
                  <c:v>0.82476000000000005</c:v>
                </c:pt>
                <c:pt idx="2">
                  <c:v>0.82567000000000002</c:v>
                </c:pt>
                <c:pt idx="3">
                  <c:v>0.82518999999999998</c:v>
                </c:pt>
                <c:pt idx="4">
                  <c:v>0.82493000000000005</c:v>
                </c:pt>
                <c:pt idx="5">
                  <c:v>0.82499999999999996</c:v>
                </c:pt>
                <c:pt idx="6">
                  <c:v>0.82608999999999999</c:v>
                </c:pt>
                <c:pt idx="7">
                  <c:v>0.82535999999999998</c:v>
                </c:pt>
                <c:pt idx="8">
                  <c:v>0.82613000000000003</c:v>
                </c:pt>
                <c:pt idx="9">
                  <c:v>0.82598000000000005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F-4A6E-87D4-8E95FC57D67C}"/>
            </c:ext>
          </c:extLst>
        </c:ser>
        <c:ser>
          <c:idx val="5"/>
          <c:order val="5"/>
          <c:tx>
            <c:strRef>
              <c:f>'Upper Dowel Pin'!$G$1</c:f>
              <c:strCache>
                <c:ptCount val="1"/>
                <c:pt idx="0">
                  <c:v>Y_avg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'Upper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Pin'!$G$2:$G$31</c:f>
              <c:numCache>
                <c:formatCode>0.00000</c:formatCode>
                <c:ptCount val="30"/>
                <c:pt idx="0">
                  <c:v>0.82544799999999996</c:v>
                </c:pt>
                <c:pt idx="1">
                  <c:v>0.82544799999999996</c:v>
                </c:pt>
                <c:pt idx="2">
                  <c:v>0.82544799999999996</c:v>
                </c:pt>
                <c:pt idx="3">
                  <c:v>0.82544799999999996</c:v>
                </c:pt>
                <c:pt idx="4">
                  <c:v>0.82544799999999996</c:v>
                </c:pt>
                <c:pt idx="5">
                  <c:v>0.82544799999999996</c:v>
                </c:pt>
                <c:pt idx="6">
                  <c:v>0.82544799999999996</c:v>
                </c:pt>
                <c:pt idx="7">
                  <c:v>0.82544799999999996</c:v>
                </c:pt>
                <c:pt idx="8">
                  <c:v>0.82544799999999996</c:v>
                </c:pt>
                <c:pt idx="9">
                  <c:v>0.82544799999999996</c:v>
                </c:pt>
                <c:pt idx="10">
                  <c:v>0.82544799999999996</c:v>
                </c:pt>
                <c:pt idx="11">
                  <c:v>0.82544799999999996</c:v>
                </c:pt>
                <c:pt idx="12">
                  <c:v>0.82544799999999996</c:v>
                </c:pt>
                <c:pt idx="13">
                  <c:v>0.82544799999999996</c:v>
                </c:pt>
                <c:pt idx="14">
                  <c:v>0.82544799999999996</c:v>
                </c:pt>
                <c:pt idx="15">
                  <c:v>0.82544799999999996</c:v>
                </c:pt>
                <c:pt idx="16">
                  <c:v>0.82544799999999996</c:v>
                </c:pt>
                <c:pt idx="17">
                  <c:v>0.82544799999999996</c:v>
                </c:pt>
                <c:pt idx="18">
                  <c:v>0.82544799999999996</c:v>
                </c:pt>
                <c:pt idx="19">
                  <c:v>0.82544799999999996</c:v>
                </c:pt>
                <c:pt idx="20">
                  <c:v>0.82544799999999996</c:v>
                </c:pt>
                <c:pt idx="21">
                  <c:v>0.82544799999999996</c:v>
                </c:pt>
                <c:pt idx="22">
                  <c:v>0.82544799999999996</c:v>
                </c:pt>
                <c:pt idx="23">
                  <c:v>0.82544799999999996</c:v>
                </c:pt>
                <c:pt idx="24">
                  <c:v>0.82544799999999996</c:v>
                </c:pt>
                <c:pt idx="25">
                  <c:v>0.82544799999999996</c:v>
                </c:pt>
                <c:pt idx="26">
                  <c:v>0.82544799999999996</c:v>
                </c:pt>
                <c:pt idx="27">
                  <c:v>0.82544799999999996</c:v>
                </c:pt>
                <c:pt idx="28">
                  <c:v>0.82544799999999996</c:v>
                </c:pt>
                <c:pt idx="29">
                  <c:v>0.82544799999999996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F-4A6E-87D4-8E95FC57D67C}"/>
            </c:ext>
          </c:extLst>
        </c:ser>
        <c:ser>
          <c:idx val="10"/>
          <c:order val="10"/>
          <c:tx>
            <c:strRef>
              <c:f>'Upper Dowel Pin'!$L$1</c:f>
              <c:strCache>
                <c:ptCount val="1"/>
                <c:pt idx="0">
                  <c:v>Y_LCL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'Upper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Pin'!$L$2:$L$31</c:f>
              <c:numCache>
                <c:formatCode>0.000</c:formatCode>
                <c:ptCount val="30"/>
                <c:pt idx="0">
                  <c:v>0.82395389157019971</c:v>
                </c:pt>
                <c:pt idx="1">
                  <c:v>0.82395389157019971</c:v>
                </c:pt>
                <c:pt idx="2">
                  <c:v>0.82395389157019971</c:v>
                </c:pt>
                <c:pt idx="3">
                  <c:v>0.82395389157019971</c:v>
                </c:pt>
                <c:pt idx="4">
                  <c:v>0.82395389157019971</c:v>
                </c:pt>
                <c:pt idx="5">
                  <c:v>0.82395389157019971</c:v>
                </c:pt>
                <c:pt idx="6">
                  <c:v>0.82395389157019971</c:v>
                </c:pt>
                <c:pt idx="7">
                  <c:v>0.82395389157019971</c:v>
                </c:pt>
                <c:pt idx="8">
                  <c:v>0.82395389157019971</c:v>
                </c:pt>
                <c:pt idx="9">
                  <c:v>0.82395389157019971</c:v>
                </c:pt>
                <c:pt idx="10">
                  <c:v>0.82395389157019971</c:v>
                </c:pt>
                <c:pt idx="11">
                  <c:v>0.82395389157019971</c:v>
                </c:pt>
                <c:pt idx="12">
                  <c:v>0.82395389157019971</c:v>
                </c:pt>
                <c:pt idx="13">
                  <c:v>0.82395389157019971</c:v>
                </c:pt>
                <c:pt idx="14">
                  <c:v>0.82395389157019971</c:v>
                </c:pt>
                <c:pt idx="15">
                  <c:v>0.82395389157019971</c:v>
                </c:pt>
                <c:pt idx="16">
                  <c:v>0.82395389157019971</c:v>
                </c:pt>
                <c:pt idx="17">
                  <c:v>0.82395389157019971</c:v>
                </c:pt>
                <c:pt idx="18">
                  <c:v>0.82395389157019971</c:v>
                </c:pt>
                <c:pt idx="19">
                  <c:v>0.82395389157019971</c:v>
                </c:pt>
                <c:pt idx="20">
                  <c:v>0.82395389157019971</c:v>
                </c:pt>
                <c:pt idx="21">
                  <c:v>0.82395389157019971</c:v>
                </c:pt>
                <c:pt idx="22">
                  <c:v>0.82395389157019971</c:v>
                </c:pt>
                <c:pt idx="23">
                  <c:v>0.82395389157019971</c:v>
                </c:pt>
                <c:pt idx="24">
                  <c:v>0.82395389157019971</c:v>
                </c:pt>
                <c:pt idx="25">
                  <c:v>0.82395389157019971</c:v>
                </c:pt>
                <c:pt idx="26">
                  <c:v>0.82395389157019971</c:v>
                </c:pt>
                <c:pt idx="27">
                  <c:v>0.82395389157019971</c:v>
                </c:pt>
                <c:pt idx="28">
                  <c:v>0.82395389157019971</c:v>
                </c:pt>
                <c:pt idx="29">
                  <c:v>0.82395389157019971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AF-4A6E-87D4-8E95FC57D67C}"/>
            </c:ext>
          </c:extLst>
        </c:ser>
        <c:ser>
          <c:idx val="11"/>
          <c:order val="11"/>
          <c:tx>
            <c:strRef>
              <c:f>'Upper Dowel Pin'!$M$1</c:f>
              <c:strCache>
                <c:ptCount val="1"/>
                <c:pt idx="0">
                  <c:v>Y_UCL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'Upper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Pin'!$M$2:$M$31</c:f>
              <c:numCache>
                <c:formatCode>0.000</c:formatCode>
                <c:ptCount val="30"/>
                <c:pt idx="0">
                  <c:v>0.8269421084298002</c:v>
                </c:pt>
                <c:pt idx="1">
                  <c:v>0.8269421084298002</c:v>
                </c:pt>
                <c:pt idx="2">
                  <c:v>0.8269421084298002</c:v>
                </c:pt>
                <c:pt idx="3">
                  <c:v>0.8269421084298002</c:v>
                </c:pt>
                <c:pt idx="4">
                  <c:v>0.8269421084298002</c:v>
                </c:pt>
                <c:pt idx="5">
                  <c:v>0.8269421084298002</c:v>
                </c:pt>
                <c:pt idx="6">
                  <c:v>0.8269421084298002</c:v>
                </c:pt>
                <c:pt idx="7">
                  <c:v>0.8269421084298002</c:v>
                </c:pt>
                <c:pt idx="8">
                  <c:v>0.8269421084298002</c:v>
                </c:pt>
                <c:pt idx="9">
                  <c:v>0.8269421084298002</c:v>
                </c:pt>
                <c:pt idx="10">
                  <c:v>0.8269421084298002</c:v>
                </c:pt>
                <c:pt idx="11">
                  <c:v>0.8269421084298002</c:v>
                </c:pt>
                <c:pt idx="12">
                  <c:v>0.8269421084298002</c:v>
                </c:pt>
                <c:pt idx="13">
                  <c:v>0.8269421084298002</c:v>
                </c:pt>
                <c:pt idx="14">
                  <c:v>0.8269421084298002</c:v>
                </c:pt>
                <c:pt idx="15">
                  <c:v>0.8269421084298002</c:v>
                </c:pt>
                <c:pt idx="16">
                  <c:v>0.8269421084298002</c:v>
                </c:pt>
                <c:pt idx="17">
                  <c:v>0.8269421084298002</c:v>
                </c:pt>
                <c:pt idx="18">
                  <c:v>0.8269421084298002</c:v>
                </c:pt>
                <c:pt idx="19">
                  <c:v>0.8269421084298002</c:v>
                </c:pt>
                <c:pt idx="20">
                  <c:v>0.8269421084298002</c:v>
                </c:pt>
                <c:pt idx="21">
                  <c:v>0.8269421084298002</c:v>
                </c:pt>
                <c:pt idx="22">
                  <c:v>0.8269421084298002</c:v>
                </c:pt>
                <c:pt idx="23">
                  <c:v>0.8269421084298002</c:v>
                </c:pt>
                <c:pt idx="24">
                  <c:v>0.8269421084298002</c:v>
                </c:pt>
                <c:pt idx="25">
                  <c:v>0.8269421084298002</c:v>
                </c:pt>
                <c:pt idx="26">
                  <c:v>0.8269421084298002</c:v>
                </c:pt>
                <c:pt idx="27">
                  <c:v>0.8269421084298002</c:v>
                </c:pt>
                <c:pt idx="28">
                  <c:v>0.8269421084298002</c:v>
                </c:pt>
                <c:pt idx="29">
                  <c:v>0.8269421084298002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AF-4A6E-87D4-8E95FC57D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'Upper Dowel Pin'!$B$1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'Upper Dowel Pin'!$B$2:$B$31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-0.82606000000000002</c:v>
                      </c:pt>
                      <c:pt idx="1">
                        <c:v>-0.82533000000000001</c:v>
                      </c:pt>
                      <c:pt idx="2">
                        <c:v>-0.82638</c:v>
                      </c:pt>
                      <c:pt idx="3">
                        <c:v>-0.82586999999999999</c:v>
                      </c:pt>
                      <c:pt idx="4">
                        <c:v>-0.82594000000000001</c:v>
                      </c:pt>
                      <c:pt idx="5">
                        <c:v>-0.82545999999999997</c:v>
                      </c:pt>
                      <c:pt idx="6">
                        <c:v>-0.82677999999999996</c:v>
                      </c:pt>
                      <c:pt idx="7">
                        <c:v>-0.82609999999999995</c:v>
                      </c:pt>
                      <c:pt idx="8">
                        <c:v>-0.82696999999999998</c:v>
                      </c:pt>
                      <c:pt idx="9">
                        <c:v>-0.82633999999999996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FAF-4A6E-87D4-8E95FC57D67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Pin'!$D$2:$D$31</c15:sqref>
                        </c15:formulaRef>
                      </c:ext>
                    </c:extLst>
                    <c:numCache>
                      <c:formatCode>0.00000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FAF-4A6E-87D4-8E95FC57D67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Pin'!$E$2:$E$31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0.25141999999999998</c:v>
                      </c:pt>
                      <c:pt idx="1">
                        <c:v>0.25008000000000002</c:v>
                      </c:pt>
                      <c:pt idx="2">
                        <c:v>0.25230999999999998</c:v>
                      </c:pt>
                      <c:pt idx="3">
                        <c:v>0.25109999999999999</c:v>
                      </c:pt>
                      <c:pt idx="4">
                        <c:v>0.25058999999999998</c:v>
                      </c:pt>
                      <c:pt idx="5">
                        <c:v>0.24981</c:v>
                      </c:pt>
                      <c:pt idx="6">
                        <c:v>0.25274000000000002</c:v>
                      </c:pt>
                      <c:pt idx="7">
                        <c:v>0.25124000000000002</c:v>
                      </c:pt>
                      <c:pt idx="8">
                        <c:v>0.25329000000000002</c:v>
                      </c:pt>
                      <c:pt idx="9">
                        <c:v>0.25207000000000002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FAF-4A6E-87D4-8E95FC57D67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Pin'!$F$2:$F$31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-0.82612299999999994</c:v>
                      </c:pt>
                      <c:pt idx="1">
                        <c:v>-0.82612299999999994</c:v>
                      </c:pt>
                      <c:pt idx="2">
                        <c:v>-0.82612299999999994</c:v>
                      </c:pt>
                      <c:pt idx="3">
                        <c:v>-0.82612299999999994</c:v>
                      </c:pt>
                      <c:pt idx="4">
                        <c:v>-0.82612299999999994</c:v>
                      </c:pt>
                      <c:pt idx="5">
                        <c:v>-0.82612299999999994</c:v>
                      </c:pt>
                      <c:pt idx="6">
                        <c:v>-0.82612299999999994</c:v>
                      </c:pt>
                      <c:pt idx="7">
                        <c:v>-0.82612299999999994</c:v>
                      </c:pt>
                      <c:pt idx="8">
                        <c:v>-0.82612299999999994</c:v>
                      </c:pt>
                      <c:pt idx="9">
                        <c:v>-0.82612299999999994</c:v>
                      </c:pt>
                      <c:pt idx="10">
                        <c:v>-0.82612299999999994</c:v>
                      </c:pt>
                      <c:pt idx="11">
                        <c:v>-0.82612299999999994</c:v>
                      </c:pt>
                      <c:pt idx="12">
                        <c:v>-0.82612299999999994</c:v>
                      </c:pt>
                      <c:pt idx="13">
                        <c:v>-0.82612299999999994</c:v>
                      </c:pt>
                      <c:pt idx="14">
                        <c:v>-0.82612299999999994</c:v>
                      </c:pt>
                      <c:pt idx="15">
                        <c:v>-0.82612299999999994</c:v>
                      </c:pt>
                      <c:pt idx="16">
                        <c:v>-0.82612299999999994</c:v>
                      </c:pt>
                      <c:pt idx="17">
                        <c:v>-0.82612299999999994</c:v>
                      </c:pt>
                      <c:pt idx="18">
                        <c:v>-0.82612299999999994</c:v>
                      </c:pt>
                      <c:pt idx="19">
                        <c:v>-0.82612299999999994</c:v>
                      </c:pt>
                      <c:pt idx="20">
                        <c:v>-0.82612299999999994</c:v>
                      </c:pt>
                      <c:pt idx="21">
                        <c:v>-0.82612299999999994</c:v>
                      </c:pt>
                      <c:pt idx="22">
                        <c:v>-0.82612299999999994</c:v>
                      </c:pt>
                      <c:pt idx="23">
                        <c:v>-0.82612299999999994</c:v>
                      </c:pt>
                      <c:pt idx="24">
                        <c:v>-0.82612299999999994</c:v>
                      </c:pt>
                      <c:pt idx="25">
                        <c:v>-0.82612299999999994</c:v>
                      </c:pt>
                      <c:pt idx="26">
                        <c:v>-0.82612299999999994</c:v>
                      </c:pt>
                      <c:pt idx="27">
                        <c:v>-0.82612299999999994</c:v>
                      </c:pt>
                      <c:pt idx="28">
                        <c:v>-0.82612299999999994</c:v>
                      </c:pt>
                      <c:pt idx="29">
                        <c:v>-0.82612299999999994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FAF-4A6E-87D4-8E95FC57D67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FAF-4A6E-87D4-8E95FC57D67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0.25146499999999994</c:v>
                      </c:pt>
                      <c:pt idx="1">
                        <c:v>0.25146499999999994</c:v>
                      </c:pt>
                      <c:pt idx="2">
                        <c:v>0.25146499999999994</c:v>
                      </c:pt>
                      <c:pt idx="3">
                        <c:v>0.25146499999999994</c:v>
                      </c:pt>
                      <c:pt idx="4">
                        <c:v>0.25146499999999994</c:v>
                      </c:pt>
                      <c:pt idx="5">
                        <c:v>0.25146499999999994</c:v>
                      </c:pt>
                      <c:pt idx="6">
                        <c:v>0.25146499999999994</c:v>
                      </c:pt>
                      <c:pt idx="7">
                        <c:v>0.25146499999999994</c:v>
                      </c:pt>
                      <c:pt idx="8">
                        <c:v>0.25146499999999994</c:v>
                      </c:pt>
                      <c:pt idx="9">
                        <c:v>0.25146499999999994</c:v>
                      </c:pt>
                      <c:pt idx="10">
                        <c:v>0.25146499999999994</c:v>
                      </c:pt>
                      <c:pt idx="11">
                        <c:v>0.25146499999999994</c:v>
                      </c:pt>
                      <c:pt idx="12">
                        <c:v>0.25146499999999994</c:v>
                      </c:pt>
                      <c:pt idx="13">
                        <c:v>0.25146499999999994</c:v>
                      </c:pt>
                      <c:pt idx="14">
                        <c:v>0.25146499999999994</c:v>
                      </c:pt>
                      <c:pt idx="15">
                        <c:v>0.25146499999999994</c:v>
                      </c:pt>
                      <c:pt idx="16">
                        <c:v>0.25146499999999994</c:v>
                      </c:pt>
                      <c:pt idx="17">
                        <c:v>0.25146499999999994</c:v>
                      </c:pt>
                      <c:pt idx="18">
                        <c:v>0.25146499999999994</c:v>
                      </c:pt>
                      <c:pt idx="19">
                        <c:v>0.25146499999999994</c:v>
                      </c:pt>
                      <c:pt idx="20">
                        <c:v>0.25146499999999994</c:v>
                      </c:pt>
                      <c:pt idx="21">
                        <c:v>0.25146499999999994</c:v>
                      </c:pt>
                      <c:pt idx="22">
                        <c:v>0.25146499999999994</c:v>
                      </c:pt>
                      <c:pt idx="23">
                        <c:v>0.25146499999999994</c:v>
                      </c:pt>
                      <c:pt idx="24">
                        <c:v>0.25146499999999994</c:v>
                      </c:pt>
                      <c:pt idx="25">
                        <c:v>0.25146499999999994</c:v>
                      </c:pt>
                      <c:pt idx="26">
                        <c:v>0.25146499999999994</c:v>
                      </c:pt>
                      <c:pt idx="27">
                        <c:v>0.25146499999999994</c:v>
                      </c:pt>
                      <c:pt idx="28">
                        <c:v>0.25146499999999994</c:v>
                      </c:pt>
                      <c:pt idx="29" formatCode="0.0000">
                        <c:v>0.25146499999999994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FAF-4A6E-87D4-8E95FC57D67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-0.82768268266003042</c:v>
                      </c:pt>
                      <c:pt idx="1">
                        <c:v>-0.82768268266003042</c:v>
                      </c:pt>
                      <c:pt idx="2">
                        <c:v>-0.82768268266003042</c:v>
                      </c:pt>
                      <c:pt idx="3">
                        <c:v>-0.82768268266003042</c:v>
                      </c:pt>
                      <c:pt idx="4">
                        <c:v>-0.82768268266003042</c:v>
                      </c:pt>
                      <c:pt idx="5">
                        <c:v>-0.82768268266003042</c:v>
                      </c:pt>
                      <c:pt idx="6">
                        <c:v>-0.82768268266003042</c:v>
                      </c:pt>
                      <c:pt idx="7">
                        <c:v>-0.82768268266003042</c:v>
                      </c:pt>
                      <c:pt idx="8">
                        <c:v>-0.82768268266003042</c:v>
                      </c:pt>
                      <c:pt idx="9">
                        <c:v>-0.82768268266003042</c:v>
                      </c:pt>
                      <c:pt idx="10">
                        <c:v>-0.82768268266003042</c:v>
                      </c:pt>
                      <c:pt idx="11">
                        <c:v>-0.82768268266003042</c:v>
                      </c:pt>
                      <c:pt idx="12">
                        <c:v>-0.82768268266003042</c:v>
                      </c:pt>
                      <c:pt idx="13">
                        <c:v>-0.82768268266003042</c:v>
                      </c:pt>
                      <c:pt idx="14">
                        <c:v>-0.82768268266003042</c:v>
                      </c:pt>
                      <c:pt idx="15">
                        <c:v>-0.82768268266003042</c:v>
                      </c:pt>
                      <c:pt idx="16">
                        <c:v>-0.82768268266003042</c:v>
                      </c:pt>
                      <c:pt idx="17">
                        <c:v>-0.82768268266003042</c:v>
                      </c:pt>
                      <c:pt idx="18">
                        <c:v>-0.82768268266003042</c:v>
                      </c:pt>
                      <c:pt idx="19">
                        <c:v>-0.82768268266003042</c:v>
                      </c:pt>
                      <c:pt idx="20">
                        <c:v>-0.82768268266003042</c:v>
                      </c:pt>
                      <c:pt idx="21">
                        <c:v>-0.82768268266003042</c:v>
                      </c:pt>
                      <c:pt idx="22">
                        <c:v>-0.82768268266003042</c:v>
                      </c:pt>
                      <c:pt idx="23">
                        <c:v>-0.82768268266003042</c:v>
                      </c:pt>
                      <c:pt idx="24">
                        <c:v>-0.82768268266003042</c:v>
                      </c:pt>
                      <c:pt idx="25">
                        <c:v>-0.82768268266003042</c:v>
                      </c:pt>
                      <c:pt idx="26">
                        <c:v>-0.82768268266003042</c:v>
                      </c:pt>
                      <c:pt idx="27">
                        <c:v>-0.82768268266003042</c:v>
                      </c:pt>
                      <c:pt idx="28">
                        <c:v>-0.82768268266003042</c:v>
                      </c:pt>
                      <c:pt idx="29">
                        <c:v>-0.82768268266003042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FAF-4A6E-87D4-8E95FC57D67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-0.82456331733996946</c:v>
                      </c:pt>
                      <c:pt idx="1">
                        <c:v>-0.82456331733996946</c:v>
                      </c:pt>
                      <c:pt idx="2">
                        <c:v>-0.82456331733996946</c:v>
                      </c:pt>
                      <c:pt idx="3">
                        <c:v>-0.82456331733996946</c:v>
                      </c:pt>
                      <c:pt idx="4">
                        <c:v>-0.82456331733996946</c:v>
                      </c:pt>
                      <c:pt idx="5">
                        <c:v>-0.82456331733996946</c:v>
                      </c:pt>
                      <c:pt idx="6">
                        <c:v>-0.82456331733996946</c:v>
                      </c:pt>
                      <c:pt idx="7">
                        <c:v>-0.82456331733996946</c:v>
                      </c:pt>
                      <c:pt idx="8">
                        <c:v>-0.82456331733996946</c:v>
                      </c:pt>
                      <c:pt idx="9">
                        <c:v>-0.82456331733996946</c:v>
                      </c:pt>
                      <c:pt idx="10">
                        <c:v>-0.82456331733996946</c:v>
                      </c:pt>
                      <c:pt idx="11">
                        <c:v>-0.82456331733996946</c:v>
                      </c:pt>
                      <c:pt idx="12">
                        <c:v>-0.82456331733996946</c:v>
                      </c:pt>
                      <c:pt idx="13">
                        <c:v>-0.82456331733996946</c:v>
                      </c:pt>
                      <c:pt idx="14">
                        <c:v>-0.82456331733996946</c:v>
                      </c:pt>
                      <c:pt idx="15">
                        <c:v>-0.82456331733996946</c:v>
                      </c:pt>
                      <c:pt idx="16">
                        <c:v>-0.82456331733996946</c:v>
                      </c:pt>
                      <c:pt idx="17">
                        <c:v>-0.82456331733996946</c:v>
                      </c:pt>
                      <c:pt idx="18">
                        <c:v>-0.82456331733996946</c:v>
                      </c:pt>
                      <c:pt idx="19">
                        <c:v>-0.82456331733996946</c:v>
                      </c:pt>
                      <c:pt idx="20">
                        <c:v>-0.82456331733996946</c:v>
                      </c:pt>
                      <c:pt idx="21">
                        <c:v>-0.82456331733996946</c:v>
                      </c:pt>
                      <c:pt idx="22">
                        <c:v>-0.82456331733996946</c:v>
                      </c:pt>
                      <c:pt idx="23">
                        <c:v>-0.82456331733996946</c:v>
                      </c:pt>
                      <c:pt idx="24">
                        <c:v>-0.82456331733996946</c:v>
                      </c:pt>
                      <c:pt idx="25">
                        <c:v>-0.82456331733996946</c:v>
                      </c:pt>
                      <c:pt idx="26">
                        <c:v>-0.82456331733996946</c:v>
                      </c:pt>
                      <c:pt idx="27">
                        <c:v>-0.82456331733996946</c:v>
                      </c:pt>
                      <c:pt idx="28">
                        <c:v>-0.82456331733996946</c:v>
                      </c:pt>
                      <c:pt idx="29">
                        <c:v>-0.82456331733996946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FAF-4A6E-87D4-8E95FC57D67C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FAF-4A6E-87D4-8E95FC57D67C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FAF-4A6E-87D4-8E95FC57D67C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0.248052515567801</c:v>
                      </c:pt>
                      <c:pt idx="1">
                        <c:v>0.248052515567801</c:v>
                      </c:pt>
                      <c:pt idx="2">
                        <c:v>0.248052515567801</c:v>
                      </c:pt>
                      <c:pt idx="3">
                        <c:v>0.248052515567801</c:v>
                      </c:pt>
                      <c:pt idx="4">
                        <c:v>0.248052515567801</c:v>
                      </c:pt>
                      <c:pt idx="5">
                        <c:v>0.248052515567801</c:v>
                      </c:pt>
                      <c:pt idx="6">
                        <c:v>0.248052515567801</c:v>
                      </c:pt>
                      <c:pt idx="7">
                        <c:v>0.248052515567801</c:v>
                      </c:pt>
                      <c:pt idx="8">
                        <c:v>0.248052515567801</c:v>
                      </c:pt>
                      <c:pt idx="9">
                        <c:v>0.248052515567801</c:v>
                      </c:pt>
                      <c:pt idx="10">
                        <c:v>0.248052515567801</c:v>
                      </c:pt>
                      <c:pt idx="11">
                        <c:v>0.248052515567801</c:v>
                      </c:pt>
                      <c:pt idx="12">
                        <c:v>0.248052515567801</c:v>
                      </c:pt>
                      <c:pt idx="13">
                        <c:v>0.248052515567801</c:v>
                      </c:pt>
                      <c:pt idx="14">
                        <c:v>0.248052515567801</c:v>
                      </c:pt>
                      <c:pt idx="15">
                        <c:v>0.248052515567801</c:v>
                      </c:pt>
                      <c:pt idx="16">
                        <c:v>0.248052515567801</c:v>
                      </c:pt>
                      <c:pt idx="17">
                        <c:v>0.248052515567801</c:v>
                      </c:pt>
                      <c:pt idx="18">
                        <c:v>0.248052515567801</c:v>
                      </c:pt>
                      <c:pt idx="19">
                        <c:v>0.248052515567801</c:v>
                      </c:pt>
                      <c:pt idx="20">
                        <c:v>0.248052515567801</c:v>
                      </c:pt>
                      <c:pt idx="21">
                        <c:v>0.248052515567801</c:v>
                      </c:pt>
                      <c:pt idx="22">
                        <c:v>0.248052515567801</c:v>
                      </c:pt>
                      <c:pt idx="23">
                        <c:v>0.248052515567801</c:v>
                      </c:pt>
                      <c:pt idx="24">
                        <c:v>0.248052515567801</c:v>
                      </c:pt>
                      <c:pt idx="25">
                        <c:v>0.248052515567801</c:v>
                      </c:pt>
                      <c:pt idx="26">
                        <c:v>0.248052515567801</c:v>
                      </c:pt>
                      <c:pt idx="27">
                        <c:v>0.248052515567801</c:v>
                      </c:pt>
                      <c:pt idx="28">
                        <c:v>0.248052515567801</c:v>
                      </c:pt>
                      <c:pt idx="29">
                        <c:v>0.248052515567801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FAF-4A6E-87D4-8E95FC57D67C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0.25487748443219888</c:v>
                      </c:pt>
                      <c:pt idx="1">
                        <c:v>0.25487748443219888</c:v>
                      </c:pt>
                      <c:pt idx="2">
                        <c:v>0.25487748443219888</c:v>
                      </c:pt>
                      <c:pt idx="3">
                        <c:v>0.25487748443219888</c:v>
                      </c:pt>
                      <c:pt idx="4">
                        <c:v>0.25487748443219888</c:v>
                      </c:pt>
                      <c:pt idx="5">
                        <c:v>0.25487748443219888</c:v>
                      </c:pt>
                      <c:pt idx="6">
                        <c:v>0.25487748443219888</c:v>
                      </c:pt>
                      <c:pt idx="7">
                        <c:v>0.25487748443219888</c:v>
                      </c:pt>
                      <c:pt idx="8">
                        <c:v>0.25487748443219888</c:v>
                      </c:pt>
                      <c:pt idx="9">
                        <c:v>0.25487748443219888</c:v>
                      </c:pt>
                      <c:pt idx="10">
                        <c:v>0.25487748443219888</c:v>
                      </c:pt>
                      <c:pt idx="11">
                        <c:v>0.25487748443219888</c:v>
                      </c:pt>
                      <c:pt idx="12">
                        <c:v>0.25487748443219888</c:v>
                      </c:pt>
                      <c:pt idx="13">
                        <c:v>0.25487748443219888</c:v>
                      </c:pt>
                      <c:pt idx="14">
                        <c:v>0.25487748443219888</c:v>
                      </c:pt>
                      <c:pt idx="15">
                        <c:v>0.25487748443219888</c:v>
                      </c:pt>
                      <c:pt idx="16">
                        <c:v>0.25487748443219888</c:v>
                      </c:pt>
                      <c:pt idx="17">
                        <c:v>0.25487748443219888</c:v>
                      </c:pt>
                      <c:pt idx="18">
                        <c:v>0.25487748443219888</c:v>
                      </c:pt>
                      <c:pt idx="19">
                        <c:v>0.25487748443219888</c:v>
                      </c:pt>
                      <c:pt idx="20">
                        <c:v>0.25487748443219888</c:v>
                      </c:pt>
                      <c:pt idx="21">
                        <c:v>0.25487748443219888</c:v>
                      </c:pt>
                      <c:pt idx="22">
                        <c:v>0.25487748443219888</c:v>
                      </c:pt>
                      <c:pt idx="23">
                        <c:v>0.25487748443219888</c:v>
                      </c:pt>
                      <c:pt idx="24">
                        <c:v>0.25487748443219888</c:v>
                      </c:pt>
                      <c:pt idx="25">
                        <c:v>0.25487748443219888</c:v>
                      </c:pt>
                      <c:pt idx="26">
                        <c:v>0.25487748443219888</c:v>
                      </c:pt>
                      <c:pt idx="27">
                        <c:v>0.25487748443219888</c:v>
                      </c:pt>
                      <c:pt idx="28">
                        <c:v>0.25487748443219888</c:v>
                      </c:pt>
                      <c:pt idx="29">
                        <c:v>0.25487748443219888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FAF-4A6E-87D4-8E95FC57D67C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'Upper Dowel Pin'!$D$1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'Upper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Pin'!$D$2:$D$31</c:f>
              <c:numCache>
                <c:formatCode>0.00000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B-4FBB-B97F-7B1BB6C97BAE}"/>
            </c:ext>
          </c:extLst>
        </c:ser>
        <c:ser>
          <c:idx val="6"/>
          <c:order val="6"/>
          <c:tx>
            <c:strRef>
              <c:f>'Upper Dowel Pin'!$H$1</c:f>
              <c:strCache>
                <c:ptCount val="1"/>
                <c:pt idx="0">
                  <c:v>Z_avg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'Upper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Pin'!$H$2:$H$31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B-4FBB-B97F-7B1BB6C97BAE}"/>
            </c:ext>
          </c:extLst>
        </c:ser>
        <c:ser>
          <c:idx val="12"/>
          <c:order val="12"/>
          <c:tx>
            <c:strRef>
              <c:f>'Upper Dowel Pin'!$N$1</c:f>
              <c:strCache>
                <c:ptCount val="1"/>
                <c:pt idx="0">
                  <c:v>Z_LCL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'Upper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Pin'!$N$2:$N$31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3B-4FBB-B97F-7B1BB6C97BAE}"/>
            </c:ext>
          </c:extLst>
        </c:ser>
        <c:ser>
          <c:idx val="13"/>
          <c:order val="13"/>
          <c:tx>
            <c:strRef>
              <c:f>'Upper Dowel Pin'!$O$1</c:f>
              <c:strCache>
                <c:ptCount val="1"/>
                <c:pt idx="0">
                  <c:v>Z_UCL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'Upper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Pin'!$O$2:$O$31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3B-4FBB-B97F-7B1BB6C97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'Upper Dowel Pin'!$B$1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'Upper Dowel Pin'!$B$2:$B$31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-0.82606000000000002</c:v>
                      </c:pt>
                      <c:pt idx="1">
                        <c:v>-0.82533000000000001</c:v>
                      </c:pt>
                      <c:pt idx="2">
                        <c:v>-0.82638</c:v>
                      </c:pt>
                      <c:pt idx="3">
                        <c:v>-0.82586999999999999</c:v>
                      </c:pt>
                      <c:pt idx="4">
                        <c:v>-0.82594000000000001</c:v>
                      </c:pt>
                      <c:pt idx="5">
                        <c:v>-0.82545999999999997</c:v>
                      </c:pt>
                      <c:pt idx="6">
                        <c:v>-0.82677999999999996</c:v>
                      </c:pt>
                      <c:pt idx="7">
                        <c:v>-0.82609999999999995</c:v>
                      </c:pt>
                      <c:pt idx="8">
                        <c:v>-0.82696999999999998</c:v>
                      </c:pt>
                      <c:pt idx="9">
                        <c:v>-0.82633999999999996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93B-4FBB-B97F-7B1BB6C97BA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Pin'!$C$2:$C$31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0.82537000000000005</c:v>
                      </c:pt>
                      <c:pt idx="1">
                        <c:v>0.82476000000000005</c:v>
                      </c:pt>
                      <c:pt idx="2">
                        <c:v>0.82567000000000002</c:v>
                      </c:pt>
                      <c:pt idx="3">
                        <c:v>0.82518999999999998</c:v>
                      </c:pt>
                      <c:pt idx="4">
                        <c:v>0.82493000000000005</c:v>
                      </c:pt>
                      <c:pt idx="5">
                        <c:v>0.82499999999999996</c:v>
                      </c:pt>
                      <c:pt idx="6">
                        <c:v>0.82608999999999999</c:v>
                      </c:pt>
                      <c:pt idx="7">
                        <c:v>0.82535999999999998</c:v>
                      </c:pt>
                      <c:pt idx="8">
                        <c:v>0.82613000000000003</c:v>
                      </c:pt>
                      <c:pt idx="9">
                        <c:v>0.82598000000000005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B-4FBB-B97F-7B1BB6C97BA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Pin'!$E$2:$E$31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0.25141999999999998</c:v>
                      </c:pt>
                      <c:pt idx="1">
                        <c:v>0.25008000000000002</c:v>
                      </c:pt>
                      <c:pt idx="2">
                        <c:v>0.25230999999999998</c:v>
                      </c:pt>
                      <c:pt idx="3">
                        <c:v>0.25109999999999999</c:v>
                      </c:pt>
                      <c:pt idx="4">
                        <c:v>0.25058999999999998</c:v>
                      </c:pt>
                      <c:pt idx="5">
                        <c:v>0.24981</c:v>
                      </c:pt>
                      <c:pt idx="6">
                        <c:v>0.25274000000000002</c:v>
                      </c:pt>
                      <c:pt idx="7">
                        <c:v>0.25124000000000002</c:v>
                      </c:pt>
                      <c:pt idx="8">
                        <c:v>0.25329000000000002</c:v>
                      </c:pt>
                      <c:pt idx="9">
                        <c:v>0.25207000000000002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B-4FBB-B97F-7B1BB6C97BA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Pin'!$F$2:$F$31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-0.82612299999999994</c:v>
                      </c:pt>
                      <c:pt idx="1">
                        <c:v>-0.82612299999999994</c:v>
                      </c:pt>
                      <c:pt idx="2">
                        <c:v>-0.82612299999999994</c:v>
                      </c:pt>
                      <c:pt idx="3">
                        <c:v>-0.82612299999999994</c:v>
                      </c:pt>
                      <c:pt idx="4">
                        <c:v>-0.82612299999999994</c:v>
                      </c:pt>
                      <c:pt idx="5">
                        <c:v>-0.82612299999999994</c:v>
                      </c:pt>
                      <c:pt idx="6">
                        <c:v>-0.82612299999999994</c:v>
                      </c:pt>
                      <c:pt idx="7">
                        <c:v>-0.82612299999999994</c:v>
                      </c:pt>
                      <c:pt idx="8">
                        <c:v>-0.82612299999999994</c:v>
                      </c:pt>
                      <c:pt idx="9">
                        <c:v>-0.82612299999999994</c:v>
                      </c:pt>
                      <c:pt idx="10">
                        <c:v>-0.82612299999999994</c:v>
                      </c:pt>
                      <c:pt idx="11">
                        <c:v>-0.82612299999999994</c:v>
                      </c:pt>
                      <c:pt idx="12">
                        <c:v>-0.82612299999999994</c:v>
                      </c:pt>
                      <c:pt idx="13">
                        <c:v>-0.82612299999999994</c:v>
                      </c:pt>
                      <c:pt idx="14">
                        <c:v>-0.82612299999999994</c:v>
                      </c:pt>
                      <c:pt idx="15">
                        <c:v>-0.82612299999999994</c:v>
                      </c:pt>
                      <c:pt idx="16">
                        <c:v>-0.82612299999999994</c:v>
                      </c:pt>
                      <c:pt idx="17">
                        <c:v>-0.82612299999999994</c:v>
                      </c:pt>
                      <c:pt idx="18">
                        <c:v>-0.82612299999999994</c:v>
                      </c:pt>
                      <c:pt idx="19">
                        <c:v>-0.82612299999999994</c:v>
                      </c:pt>
                      <c:pt idx="20">
                        <c:v>-0.82612299999999994</c:v>
                      </c:pt>
                      <c:pt idx="21">
                        <c:v>-0.82612299999999994</c:v>
                      </c:pt>
                      <c:pt idx="22">
                        <c:v>-0.82612299999999994</c:v>
                      </c:pt>
                      <c:pt idx="23">
                        <c:v>-0.82612299999999994</c:v>
                      </c:pt>
                      <c:pt idx="24">
                        <c:v>-0.82612299999999994</c:v>
                      </c:pt>
                      <c:pt idx="25">
                        <c:v>-0.82612299999999994</c:v>
                      </c:pt>
                      <c:pt idx="26">
                        <c:v>-0.82612299999999994</c:v>
                      </c:pt>
                      <c:pt idx="27">
                        <c:v>-0.82612299999999994</c:v>
                      </c:pt>
                      <c:pt idx="28">
                        <c:v>-0.82612299999999994</c:v>
                      </c:pt>
                      <c:pt idx="29">
                        <c:v>-0.82612299999999994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B-4FBB-B97F-7B1BB6C97BA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Pin'!$G$2:$G$31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0.82544799999999996</c:v>
                      </c:pt>
                      <c:pt idx="1">
                        <c:v>0.82544799999999996</c:v>
                      </c:pt>
                      <c:pt idx="2">
                        <c:v>0.82544799999999996</c:v>
                      </c:pt>
                      <c:pt idx="3">
                        <c:v>0.82544799999999996</c:v>
                      </c:pt>
                      <c:pt idx="4">
                        <c:v>0.82544799999999996</c:v>
                      </c:pt>
                      <c:pt idx="5">
                        <c:v>0.82544799999999996</c:v>
                      </c:pt>
                      <c:pt idx="6">
                        <c:v>0.82544799999999996</c:v>
                      </c:pt>
                      <c:pt idx="7">
                        <c:v>0.82544799999999996</c:v>
                      </c:pt>
                      <c:pt idx="8">
                        <c:v>0.82544799999999996</c:v>
                      </c:pt>
                      <c:pt idx="9">
                        <c:v>0.82544799999999996</c:v>
                      </c:pt>
                      <c:pt idx="10">
                        <c:v>0.82544799999999996</c:v>
                      </c:pt>
                      <c:pt idx="11">
                        <c:v>0.82544799999999996</c:v>
                      </c:pt>
                      <c:pt idx="12">
                        <c:v>0.82544799999999996</c:v>
                      </c:pt>
                      <c:pt idx="13">
                        <c:v>0.82544799999999996</c:v>
                      </c:pt>
                      <c:pt idx="14">
                        <c:v>0.82544799999999996</c:v>
                      </c:pt>
                      <c:pt idx="15">
                        <c:v>0.82544799999999996</c:v>
                      </c:pt>
                      <c:pt idx="16">
                        <c:v>0.82544799999999996</c:v>
                      </c:pt>
                      <c:pt idx="17">
                        <c:v>0.82544799999999996</c:v>
                      </c:pt>
                      <c:pt idx="18">
                        <c:v>0.82544799999999996</c:v>
                      </c:pt>
                      <c:pt idx="19">
                        <c:v>0.82544799999999996</c:v>
                      </c:pt>
                      <c:pt idx="20">
                        <c:v>0.82544799999999996</c:v>
                      </c:pt>
                      <c:pt idx="21">
                        <c:v>0.82544799999999996</c:v>
                      </c:pt>
                      <c:pt idx="22">
                        <c:v>0.82544799999999996</c:v>
                      </c:pt>
                      <c:pt idx="23">
                        <c:v>0.82544799999999996</c:v>
                      </c:pt>
                      <c:pt idx="24">
                        <c:v>0.82544799999999996</c:v>
                      </c:pt>
                      <c:pt idx="25">
                        <c:v>0.82544799999999996</c:v>
                      </c:pt>
                      <c:pt idx="26">
                        <c:v>0.82544799999999996</c:v>
                      </c:pt>
                      <c:pt idx="27">
                        <c:v>0.82544799999999996</c:v>
                      </c:pt>
                      <c:pt idx="28">
                        <c:v>0.82544799999999996</c:v>
                      </c:pt>
                      <c:pt idx="29">
                        <c:v>0.82544799999999996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B-4FBB-B97F-7B1BB6C97BA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0.25146499999999994</c:v>
                      </c:pt>
                      <c:pt idx="1">
                        <c:v>0.25146499999999994</c:v>
                      </c:pt>
                      <c:pt idx="2">
                        <c:v>0.25146499999999994</c:v>
                      </c:pt>
                      <c:pt idx="3">
                        <c:v>0.25146499999999994</c:v>
                      </c:pt>
                      <c:pt idx="4">
                        <c:v>0.25146499999999994</c:v>
                      </c:pt>
                      <c:pt idx="5">
                        <c:v>0.25146499999999994</c:v>
                      </c:pt>
                      <c:pt idx="6">
                        <c:v>0.25146499999999994</c:v>
                      </c:pt>
                      <c:pt idx="7">
                        <c:v>0.25146499999999994</c:v>
                      </c:pt>
                      <c:pt idx="8">
                        <c:v>0.25146499999999994</c:v>
                      </c:pt>
                      <c:pt idx="9">
                        <c:v>0.25146499999999994</c:v>
                      </c:pt>
                      <c:pt idx="10">
                        <c:v>0.25146499999999994</c:v>
                      </c:pt>
                      <c:pt idx="11">
                        <c:v>0.25146499999999994</c:v>
                      </c:pt>
                      <c:pt idx="12">
                        <c:v>0.25146499999999994</c:v>
                      </c:pt>
                      <c:pt idx="13">
                        <c:v>0.25146499999999994</c:v>
                      </c:pt>
                      <c:pt idx="14">
                        <c:v>0.25146499999999994</c:v>
                      </c:pt>
                      <c:pt idx="15">
                        <c:v>0.25146499999999994</c:v>
                      </c:pt>
                      <c:pt idx="16">
                        <c:v>0.25146499999999994</c:v>
                      </c:pt>
                      <c:pt idx="17">
                        <c:v>0.25146499999999994</c:v>
                      </c:pt>
                      <c:pt idx="18">
                        <c:v>0.25146499999999994</c:v>
                      </c:pt>
                      <c:pt idx="19">
                        <c:v>0.25146499999999994</c:v>
                      </c:pt>
                      <c:pt idx="20">
                        <c:v>0.25146499999999994</c:v>
                      </c:pt>
                      <c:pt idx="21">
                        <c:v>0.25146499999999994</c:v>
                      </c:pt>
                      <c:pt idx="22">
                        <c:v>0.25146499999999994</c:v>
                      </c:pt>
                      <c:pt idx="23">
                        <c:v>0.25146499999999994</c:v>
                      </c:pt>
                      <c:pt idx="24">
                        <c:v>0.25146499999999994</c:v>
                      </c:pt>
                      <c:pt idx="25">
                        <c:v>0.25146499999999994</c:v>
                      </c:pt>
                      <c:pt idx="26">
                        <c:v>0.25146499999999994</c:v>
                      </c:pt>
                      <c:pt idx="27">
                        <c:v>0.25146499999999994</c:v>
                      </c:pt>
                      <c:pt idx="28">
                        <c:v>0.25146499999999994</c:v>
                      </c:pt>
                      <c:pt idx="29" formatCode="0.0000">
                        <c:v>0.25146499999999994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B-4FBB-B97F-7B1BB6C97BA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-0.82768268266003042</c:v>
                      </c:pt>
                      <c:pt idx="1">
                        <c:v>-0.82768268266003042</c:v>
                      </c:pt>
                      <c:pt idx="2">
                        <c:v>-0.82768268266003042</c:v>
                      </c:pt>
                      <c:pt idx="3">
                        <c:v>-0.82768268266003042</c:v>
                      </c:pt>
                      <c:pt idx="4">
                        <c:v>-0.82768268266003042</c:v>
                      </c:pt>
                      <c:pt idx="5">
                        <c:v>-0.82768268266003042</c:v>
                      </c:pt>
                      <c:pt idx="6">
                        <c:v>-0.82768268266003042</c:v>
                      </c:pt>
                      <c:pt idx="7">
                        <c:v>-0.82768268266003042</c:v>
                      </c:pt>
                      <c:pt idx="8">
                        <c:v>-0.82768268266003042</c:v>
                      </c:pt>
                      <c:pt idx="9">
                        <c:v>-0.82768268266003042</c:v>
                      </c:pt>
                      <c:pt idx="10">
                        <c:v>-0.82768268266003042</c:v>
                      </c:pt>
                      <c:pt idx="11">
                        <c:v>-0.82768268266003042</c:v>
                      </c:pt>
                      <c:pt idx="12">
                        <c:v>-0.82768268266003042</c:v>
                      </c:pt>
                      <c:pt idx="13">
                        <c:v>-0.82768268266003042</c:v>
                      </c:pt>
                      <c:pt idx="14">
                        <c:v>-0.82768268266003042</c:v>
                      </c:pt>
                      <c:pt idx="15">
                        <c:v>-0.82768268266003042</c:v>
                      </c:pt>
                      <c:pt idx="16">
                        <c:v>-0.82768268266003042</c:v>
                      </c:pt>
                      <c:pt idx="17">
                        <c:v>-0.82768268266003042</c:v>
                      </c:pt>
                      <c:pt idx="18">
                        <c:v>-0.82768268266003042</c:v>
                      </c:pt>
                      <c:pt idx="19">
                        <c:v>-0.82768268266003042</c:v>
                      </c:pt>
                      <c:pt idx="20">
                        <c:v>-0.82768268266003042</c:v>
                      </c:pt>
                      <c:pt idx="21">
                        <c:v>-0.82768268266003042</c:v>
                      </c:pt>
                      <c:pt idx="22">
                        <c:v>-0.82768268266003042</c:v>
                      </c:pt>
                      <c:pt idx="23">
                        <c:v>-0.82768268266003042</c:v>
                      </c:pt>
                      <c:pt idx="24">
                        <c:v>-0.82768268266003042</c:v>
                      </c:pt>
                      <c:pt idx="25">
                        <c:v>-0.82768268266003042</c:v>
                      </c:pt>
                      <c:pt idx="26">
                        <c:v>-0.82768268266003042</c:v>
                      </c:pt>
                      <c:pt idx="27">
                        <c:v>-0.82768268266003042</c:v>
                      </c:pt>
                      <c:pt idx="28">
                        <c:v>-0.82768268266003042</c:v>
                      </c:pt>
                      <c:pt idx="29">
                        <c:v>-0.82768268266003042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B-4FBB-B97F-7B1BB6C97BA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-0.82456331733996946</c:v>
                      </c:pt>
                      <c:pt idx="1">
                        <c:v>-0.82456331733996946</c:v>
                      </c:pt>
                      <c:pt idx="2">
                        <c:v>-0.82456331733996946</c:v>
                      </c:pt>
                      <c:pt idx="3">
                        <c:v>-0.82456331733996946</c:v>
                      </c:pt>
                      <c:pt idx="4">
                        <c:v>-0.82456331733996946</c:v>
                      </c:pt>
                      <c:pt idx="5">
                        <c:v>-0.82456331733996946</c:v>
                      </c:pt>
                      <c:pt idx="6">
                        <c:v>-0.82456331733996946</c:v>
                      </c:pt>
                      <c:pt idx="7">
                        <c:v>-0.82456331733996946</c:v>
                      </c:pt>
                      <c:pt idx="8">
                        <c:v>-0.82456331733996946</c:v>
                      </c:pt>
                      <c:pt idx="9">
                        <c:v>-0.82456331733996946</c:v>
                      </c:pt>
                      <c:pt idx="10">
                        <c:v>-0.82456331733996946</c:v>
                      </c:pt>
                      <c:pt idx="11">
                        <c:v>-0.82456331733996946</c:v>
                      </c:pt>
                      <c:pt idx="12">
                        <c:v>-0.82456331733996946</c:v>
                      </c:pt>
                      <c:pt idx="13">
                        <c:v>-0.82456331733996946</c:v>
                      </c:pt>
                      <c:pt idx="14">
                        <c:v>-0.82456331733996946</c:v>
                      </c:pt>
                      <c:pt idx="15">
                        <c:v>-0.82456331733996946</c:v>
                      </c:pt>
                      <c:pt idx="16">
                        <c:v>-0.82456331733996946</c:v>
                      </c:pt>
                      <c:pt idx="17">
                        <c:v>-0.82456331733996946</c:v>
                      </c:pt>
                      <c:pt idx="18">
                        <c:v>-0.82456331733996946</c:v>
                      </c:pt>
                      <c:pt idx="19">
                        <c:v>-0.82456331733996946</c:v>
                      </c:pt>
                      <c:pt idx="20">
                        <c:v>-0.82456331733996946</c:v>
                      </c:pt>
                      <c:pt idx="21">
                        <c:v>-0.82456331733996946</c:v>
                      </c:pt>
                      <c:pt idx="22">
                        <c:v>-0.82456331733996946</c:v>
                      </c:pt>
                      <c:pt idx="23">
                        <c:v>-0.82456331733996946</c:v>
                      </c:pt>
                      <c:pt idx="24">
                        <c:v>-0.82456331733996946</c:v>
                      </c:pt>
                      <c:pt idx="25">
                        <c:v>-0.82456331733996946</c:v>
                      </c:pt>
                      <c:pt idx="26">
                        <c:v>-0.82456331733996946</c:v>
                      </c:pt>
                      <c:pt idx="27">
                        <c:v>-0.82456331733996946</c:v>
                      </c:pt>
                      <c:pt idx="28">
                        <c:v>-0.82456331733996946</c:v>
                      </c:pt>
                      <c:pt idx="29">
                        <c:v>-0.82456331733996946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B-4FBB-B97F-7B1BB6C97BA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0.82395389157019971</c:v>
                      </c:pt>
                      <c:pt idx="1">
                        <c:v>0.82395389157019971</c:v>
                      </c:pt>
                      <c:pt idx="2">
                        <c:v>0.82395389157019971</c:v>
                      </c:pt>
                      <c:pt idx="3">
                        <c:v>0.82395389157019971</c:v>
                      </c:pt>
                      <c:pt idx="4">
                        <c:v>0.82395389157019971</c:v>
                      </c:pt>
                      <c:pt idx="5">
                        <c:v>0.82395389157019971</c:v>
                      </c:pt>
                      <c:pt idx="6">
                        <c:v>0.82395389157019971</c:v>
                      </c:pt>
                      <c:pt idx="7">
                        <c:v>0.82395389157019971</c:v>
                      </c:pt>
                      <c:pt idx="8">
                        <c:v>0.82395389157019971</c:v>
                      </c:pt>
                      <c:pt idx="9">
                        <c:v>0.82395389157019971</c:v>
                      </c:pt>
                      <c:pt idx="10">
                        <c:v>0.82395389157019971</c:v>
                      </c:pt>
                      <c:pt idx="11">
                        <c:v>0.82395389157019971</c:v>
                      </c:pt>
                      <c:pt idx="12">
                        <c:v>0.82395389157019971</c:v>
                      </c:pt>
                      <c:pt idx="13">
                        <c:v>0.82395389157019971</c:v>
                      </c:pt>
                      <c:pt idx="14">
                        <c:v>0.82395389157019971</c:v>
                      </c:pt>
                      <c:pt idx="15">
                        <c:v>0.82395389157019971</c:v>
                      </c:pt>
                      <c:pt idx="16">
                        <c:v>0.82395389157019971</c:v>
                      </c:pt>
                      <c:pt idx="17">
                        <c:v>0.82395389157019971</c:v>
                      </c:pt>
                      <c:pt idx="18">
                        <c:v>0.82395389157019971</c:v>
                      </c:pt>
                      <c:pt idx="19">
                        <c:v>0.82395389157019971</c:v>
                      </c:pt>
                      <c:pt idx="20">
                        <c:v>0.82395389157019971</c:v>
                      </c:pt>
                      <c:pt idx="21">
                        <c:v>0.82395389157019971</c:v>
                      </c:pt>
                      <c:pt idx="22">
                        <c:v>0.82395389157019971</c:v>
                      </c:pt>
                      <c:pt idx="23">
                        <c:v>0.82395389157019971</c:v>
                      </c:pt>
                      <c:pt idx="24">
                        <c:v>0.82395389157019971</c:v>
                      </c:pt>
                      <c:pt idx="25">
                        <c:v>0.82395389157019971</c:v>
                      </c:pt>
                      <c:pt idx="26">
                        <c:v>0.82395389157019971</c:v>
                      </c:pt>
                      <c:pt idx="27">
                        <c:v>0.82395389157019971</c:v>
                      </c:pt>
                      <c:pt idx="28">
                        <c:v>0.82395389157019971</c:v>
                      </c:pt>
                      <c:pt idx="29">
                        <c:v>0.82395389157019971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B-4FBB-B97F-7B1BB6C97BA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0.8269421084298002</c:v>
                      </c:pt>
                      <c:pt idx="1">
                        <c:v>0.8269421084298002</c:v>
                      </c:pt>
                      <c:pt idx="2">
                        <c:v>0.8269421084298002</c:v>
                      </c:pt>
                      <c:pt idx="3">
                        <c:v>0.8269421084298002</c:v>
                      </c:pt>
                      <c:pt idx="4">
                        <c:v>0.8269421084298002</c:v>
                      </c:pt>
                      <c:pt idx="5">
                        <c:v>0.8269421084298002</c:v>
                      </c:pt>
                      <c:pt idx="6">
                        <c:v>0.8269421084298002</c:v>
                      </c:pt>
                      <c:pt idx="7">
                        <c:v>0.8269421084298002</c:v>
                      </c:pt>
                      <c:pt idx="8">
                        <c:v>0.8269421084298002</c:v>
                      </c:pt>
                      <c:pt idx="9">
                        <c:v>0.8269421084298002</c:v>
                      </c:pt>
                      <c:pt idx="10">
                        <c:v>0.8269421084298002</c:v>
                      </c:pt>
                      <c:pt idx="11">
                        <c:v>0.8269421084298002</c:v>
                      </c:pt>
                      <c:pt idx="12">
                        <c:v>0.8269421084298002</c:v>
                      </c:pt>
                      <c:pt idx="13">
                        <c:v>0.8269421084298002</c:v>
                      </c:pt>
                      <c:pt idx="14">
                        <c:v>0.8269421084298002</c:v>
                      </c:pt>
                      <c:pt idx="15">
                        <c:v>0.8269421084298002</c:v>
                      </c:pt>
                      <c:pt idx="16">
                        <c:v>0.8269421084298002</c:v>
                      </c:pt>
                      <c:pt idx="17">
                        <c:v>0.8269421084298002</c:v>
                      </c:pt>
                      <c:pt idx="18">
                        <c:v>0.8269421084298002</c:v>
                      </c:pt>
                      <c:pt idx="19">
                        <c:v>0.8269421084298002</c:v>
                      </c:pt>
                      <c:pt idx="20">
                        <c:v>0.8269421084298002</c:v>
                      </c:pt>
                      <c:pt idx="21">
                        <c:v>0.8269421084298002</c:v>
                      </c:pt>
                      <c:pt idx="22">
                        <c:v>0.8269421084298002</c:v>
                      </c:pt>
                      <c:pt idx="23">
                        <c:v>0.8269421084298002</c:v>
                      </c:pt>
                      <c:pt idx="24">
                        <c:v>0.8269421084298002</c:v>
                      </c:pt>
                      <c:pt idx="25">
                        <c:v>0.8269421084298002</c:v>
                      </c:pt>
                      <c:pt idx="26">
                        <c:v>0.8269421084298002</c:v>
                      </c:pt>
                      <c:pt idx="27">
                        <c:v>0.8269421084298002</c:v>
                      </c:pt>
                      <c:pt idx="28">
                        <c:v>0.8269421084298002</c:v>
                      </c:pt>
                      <c:pt idx="29">
                        <c:v>0.8269421084298002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B-4FBB-B97F-7B1BB6C97BA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0.248052515567801</c:v>
                      </c:pt>
                      <c:pt idx="1">
                        <c:v>0.248052515567801</c:v>
                      </c:pt>
                      <c:pt idx="2">
                        <c:v>0.248052515567801</c:v>
                      </c:pt>
                      <c:pt idx="3">
                        <c:v>0.248052515567801</c:v>
                      </c:pt>
                      <c:pt idx="4">
                        <c:v>0.248052515567801</c:v>
                      </c:pt>
                      <c:pt idx="5">
                        <c:v>0.248052515567801</c:v>
                      </c:pt>
                      <c:pt idx="6">
                        <c:v>0.248052515567801</c:v>
                      </c:pt>
                      <c:pt idx="7">
                        <c:v>0.248052515567801</c:v>
                      </c:pt>
                      <c:pt idx="8">
                        <c:v>0.248052515567801</c:v>
                      </c:pt>
                      <c:pt idx="9">
                        <c:v>0.248052515567801</c:v>
                      </c:pt>
                      <c:pt idx="10">
                        <c:v>0.248052515567801</c:v>
                      </c:pt>
                      <c:pt idx="11">
                        <c:v>0.248052515567801</c:v>
                      </c:pt>
                      <c:pt idx="12">
                        <c:v>0.248052515567801</c:v>
                      </c:pt>
                      <c:pt idx="13">
                        <c:v>0.248052515567801</c:v>
                      </c:pt>
                      <c:pt idx="14">
                        <c:v>0.248052515567801</c:v>
                      </c:pt>
                      <c:pt idx="15">
                        <c:v>0.248052515567801</c:v>
                      </c:pt>
                      <c:pt idx="16">
                        <c:v>0.248052515567801</c:v>
                      </c:pt>
                      <c:pt idx="17">
                        <c:v>0.248052515567801</c:v>
                      </c:pt>
                      <c:pt idx="18">
                        <c:v>0.248052515567801</c:v>
                      </c:pt>
                      <c:pt idx="19">
                        <c:v>0.248052515567801</c:v>
                      </c:pt>
                      <c:pt idx="20">
                        <c:v>0.248052515567801</c:v>
                      </c:pt>
                      <c:pt idx="21">
                        <c:v>0.248052515567801</c:v>
                      </c:pt>
                      <c:pt idx="22">
                        <c:v>0.248052515567801</c:v>
                      </c:pt>
                      <c:pt idx="23">
                        <c:v>0.248052515567801</c:v>
                      </c:pt>
                      <c:pt idx="24">
                        <c:v>0.248052515567801</c:v>
                      </c:pt>
                      <c:pt idx="25">
                        <c:v>0.248052515567801</c:v>
                      </c:pt>
                      <c:pt idx="26">
                        <c:v>0.248052515567801</c:v>
                      </c:pt>
                      <c:pt idx="27">
                        <c:v>0.248052515567801</c:v>
                      </c:pt>
                      <c:pt idx="28">
                        <c:v>0.248052515567801</c:v>
                      </c:pt>
                      <c:pt idx="29">
                        <c:v>0.248052515567801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B-4FBB-B97F-7B1BB6C97BA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0.25487748443219888</c:v>
                      </c:pt>
                      <c:pt idx="1">
                        <c:v>0.25487748443219888</c:v>
                      </c:pt>
                      <c:pt idx="2">
                        <c:v>0.25487748443219888</c:v>
                      </c:pt>
                      <c:pt idx="3">
                        <c:v>0.25487748443219888</c:v>
                      </c:pt>
                      <c:pt idx="4">
                        <c:v>0.25487748443219888</c:v>
                      </c:pt>
                      <c:pt idx="5">
                        <c:v>0.25487748443219888</c:v>
                      </c:pt>
                      <c:pt idx="6">
                        <c:v>0.25487748443219888</c:v>
                      </c:pt>
                      <c:pt idx="7">
                        <c:v>0.25487748443219888</c:v>
                      </c:pt>
                      <c:pt idx="8">
                        <c:v>0.25487748443219888</c:v>
                      </c:pt>
                      <c:pt idx="9">
                        <c:v>0.25487748443219888</c:v>
                      </c:pt>
                      <c:pt idx="10">
                        <c:v>0.25487748443219888</c:v>
                      </c:pt>
                      <c:pt idx="11">
                        <c:v>0.25487748443219888</c:v>
                      </c:pt>
                      <c:pt idx="12">
                        <c:v>0.25487748443219888</c:v>
                      </c:pt>
                      <c:pt idx="13">
                        <c:v>0.25487748443219888</c:v>
                      </c:pt>
                      <c:pt idx="14">
                        <c:v>0.25487748443219888</c:v>
                      </c:pt>
                      <c:pt idx="15">
                        <c:v>0.25487748443219888</c:v>
                      </c:pt>
                      <c:pt idx="16">
                        <c:v>0.25487748443219888</c:v>
                      </c:pt>
                      <c:pt idx="17">
                        <c:v>0.25487748443219888</c:v>
                      </c:pt>
                      <c:pt idx="18">
                        <c:v>0.25487748443219888</c:v>
                      </c:pt>
                      <c:pt idx="19">
                        <c:v>0.25487748443219888</c:v>
                      </c:pt>
                      <c:pt idx="20">
                        <c:v>0.25487748443219888</c:v>
                      </c:pt>
                      <c:pt idx="21">
                        <c:v>0.25487748443219888</c:v>
                      </c:pt>
                      <c:pt idx="22">
                        <c:v>0.25487748443219888</c:v>
                      </c:pt>
                      <c:pt idx="23">
                        <c:v>0.25487748443219888</c:v>
                      </c:pt>
                      <c:pt idx="24">
                        <c:v>0.25487748443219888</c:v>
                      </c:pt>
                      <c:pt idx="25">
                        <c:v>0.25487748443219888</c:v>
                      </c:pt>
                      <c:pt idx="26">
                        <c:v>0.25487748443219888</c:v>
                      </c:pt>
                      <c:pt idx="27">
                        <c:v>0.25487748443219888</c:v>
                      </c:pt>
                      <c:pt idx="28">
                        <c:v>0.25487748443219888</c:v>
                      </c:pt>
                      <c:pt idx="29">
                        <c:v>0.25487748443219888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B-4FBB-B97F-7B1BB6C97BAE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'Upper Dowel Pin'!$E$1</c:f>
              <c:strCache>
                <c:ptCount val="1"/>
                <c:pt idx="0">
                  <c:v>Dia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'Upper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Pin'!$E$2:$E$31</c:f>
              <c:numCache>
                <c:formatCode>0.00000</c:formatCode>
                <c:ptCount val="30"/>
                <c:pt idx="0">
                  <c:v>0.25141999999999998</c:v>
                </c:pt>
                <c:pt idx="1">
                  <c:v>0.25008000000000002</c:v>
                </c:pt>
                <c:pt idx="2">
                  <c:v>0.25230999999999998</c:v>
                </c:pt>
                <c:pt idx="3">
                  <c:v>0.25109999999999999</c:v>
                </c:pt>
                <c:pt idx="4">
                  <c:v>0.25058999999999998</c:v>
                </c:pt>
                <c:pt idx="5">
                  <c:v>0.24981</c:v>
                </c:pt>
                <c:pt idx="6">
                  <c:v>0.25274000000000002</c:v>
                </c:pt>
                <c:pt idx="7">
                  <c:v>0.25124000000000002</c:v>
                </c:pt>
                <c:pt idx="8">
                  <c:v>0.25329000000000002</c:v>
                </c:pt>
                <c:pt idx="9">
                  <c:v>0.25207000000000002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C-4BE4-B6EB-28968CCB84C4}"/>
            </c:ext>
          </c:extLst>
        </c:ser>
        <c:ser>
          <c:idx val="7"/>
          <c:order val="7"/>
          <c:tx>
            <c:strRef>
              <c:f>'Upper Dowel Pin'!$I$1</c:f>
              <c:strCache>
                <c:ptCount val="1"/>
                <c:pt idx="0">
                  <c:v>Dia_avg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'Upper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Pin'!$I$2:$I$31</c:f>
              <c:numCache>
                <c:formatCode>0.000</c:formatCode>
                <c:ptCount val="30"/>
                <c:pt idx="0">
                  <c:v>0.25146499999999994</c:v>
                </c:pt>
                <c:pt idx="1">
                  <c:v>0.25146499999999994</c:v>
                </c:pt>
                <c:pt idx="2">
                  <c:v>0.25146499999999994</c:v>
                </c:pt>
                <c:pt idx="3">
                  <c:v>0.25146499999999994</c:v>
                </c:pt>
                <c:pt idx="4">
                  <c:v>0.25146499999999994</c:v>
                </c:pt>
                <c:pt idx="5">
                  <c:v>0.25146499999999994</c:v>
                </c:pt>
                <c:pt idx="6">
                  <c:v>0.25146499999999994</c:v>
                </c:pt>
                <c:pt idx="7">
                  <c:v>0.25146499999999994</c:v>
                </c:pt>
                <c:pt idx="8">
                  <c:v>0.25146499999999994</c:v>
                </c:pt>
                <c:pt idx="9">
                  <c:v>0.25146499999999994</c:v>
                </c:pt>
                <c:pt idx="10">
                  <c:v>0.25146499999999994</c:v>
                </c:pt>
                <c:pt idx="11">
                  <c:v>0.25146499999999994</c:v>
                </c:pt>
                <c:pt idx="12">
                  <c:v>0.25146499999999994</c:v>
                </c:pt>
                <c:pt idx="13">
                  <c:v>0.25146499999999994</c:v>
                </c:pt>
                <c:pt idx="14">
                  <c:v>0.25146499999999994</c:v>
                </c:pt>
                <c:pt idx="15">
                  <c:v>0.25146499999999994</c:v>
                </c:pt>
                <c:pt idx="16">
                  <c:v>0.25146499999999994</c:v>
                </c:pt>
                <c:pt idx="17">
                  <c:v>0.25146499999999994</c:v>
                </c:pt>
                <c:pt idx="18">
                  <c:v>0.25146499999999994</c:v>
                </c:pt>
                <c:pt idx="19">
                  <c:v>0.25146499999999994</c:v>
                </c:pt>
                <c:pt idx="20">
                  <c:v>0.25146499999999994</c:v>
                </c:pt>
                <c:pt idx="21">
                  <c:v>0.25146499999999994</c:v>
                </c:pt>
                <c:pt idx="22">
                  <c:v>0.25146499999999994</c:v>
                </c:pt>
                <c:pt idx="23">
                  <c:v>0.25146499999999994</c:v>
                </c:pt>
                <c:pt idx="24">
                  <c:v>0.25146499999999994</c:v>
                </c:pt>
                <c:pt idx="25">
                  <c:v>0.25146499999999994</c:v>
                </c:pt>
                <c:pt idx="26">
                  <c:v>0.25146499999999994</c:v>
                </c:pt>
                <c:pt idx="27">
                  <c:v>0.25146499999999994</c:v>
                </c:pt>
                <c:pt idx="28">
                  <c:v>0.25146499999999994</c:v>
                </c:pt>
                <c:pt idx="29" formatCode="0.0000">
                  <c:v>0.25146499999999994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C-4BE4-B6EB-28968CCB84C4}"/>
            </c:ext>
          </c:extLst>
        </c:ser>
        <c:ser>
          <c:idx val="14"/>
          <c:order val="14"/>
          <c:tx>
            <c:strRef>
              <c:f>'Upper Dowel Pin'!$P$1</c:f>
              <c:strCache>
                <c:ptCount val="1"/>
                <c:pt idx="0">
                  <c:v>Dia_LCL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'Upper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Pin'!$P$2:$P$31</c:f>
              <c:numCache>
                <c:formatCode>0.000</c:formatCode>
                <c:ptCount val="30"/>
                <c:pt idx="0">
                  <c:v>0.248052515567801</c:v>
                </c:pt>
                <c:pt idx="1">
                  <c:v>0.248052515567801</c:v>
                </c:pt>
                <c:pt idx="2">
                  <c:v>0.248052515567801</c:v>
                </c:pt>
                <c:pt idx="3">
                  <c:v>0.248052515567801</c:v>
                </c:pt>
                <c:pt idx="4">
                  <c:v>0.248052515567801</c:v>
                </c:pt>
                <c:pt idx="5">
                  <c:v>0.248052515567801</c:v>
                </c:pt>
                <c:pt idx="6">
                  <c:v>0.248052515567801</c:v>
                </c:pt>
                <c:pt idx="7">
                  <c:v>0.248052515567801</c:v>
                </c:pt>
                <c:pt idx="8">
                  <c:v>0.248052515567801</c:v>
                </c:pt>
                <c:pt idx="9">
                  <c:v>0.248052515567801</c:v>
                </c:pt>
                <c:pt idx="10">
                  <c:v>0.248052515567801</c:v>
                </c:pt>
                <c:pt idx="11">
                  <c:v>0.248052515567801</c:v>
                </c:pt>
                <c:pt idx="12">
                  <c:v>0.248052515567801</c:v>
                </c:pt>
                <c:pt idx="13">
                  <c:v>0.248052515567801</c:v>
                </c:pt>
                <c:pt idx="14">
                  <c:v>0.248052515567801</c:v>
                </c:pt>
                <c:pt idx="15">
                  <c:v>0.248052515567801</c:v>
                </c:pt>
                <c:pt idx="16">
                  <c:v>0.248052515567801</c:v>
                </c:pt>
                <c:pt idx="17">
                  <c:v>0.248052515567801</c:v>
                </c:pt>
                <c:pt idx="18">
                  <c:v>0.248052515567801</c:v>
                </c:pt>
                <c:pt idx="19">
                  <c:v>0.248052515567801</c:v>
                </c:pt>
                <c:pt idx="20">
                  <c:v>0.248052515567801</c:v>
                </c:pt>
                <c:pt idx="21">
                  <c:v>0.248052515567801</c:v>
                </c:pt>
                <c:pt idx="22">
                  <c:v>0.248052515567801</c:v>
                </c:pt>
                <c:pt idx="23">
                  <c:v>0.248052515567801</c:v>
                </c:pt>
                <c:pt idx="24">
                  <c:v>0.248052515567801</c:v>
                </c:pt>
                <c:pt idx="25">
                  <c:v>0.248052515567801</c:v>
                </c:pt>
                <c:pt idx="26">
                  <c:v>0.248052515567801</c:v>
                </c:pt>
                <c:pt idx="27">
                  <c:v>0.248052515567801</c:v>
                </c:pt>
                <c:pt idx="28">
                  <c:v>0.248052515567801</c:v>
                </c:pt>
                <c:pt idx="29">
                  <c:v>0.248052515567801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CC-4BE4-B6EB-28968CCB84C4}"/>
            </c:ext>
          </c:extLst>
        </c:ser>
        <c:ser>
          <c:idx val="15"/>
          <c:order val="15"/>
          <c:tx>
            <c:strRef>
              <c:f>'Upper Dowel Pin'!$Q$1</c:f>
              <c:strCache>
                <c:ptCount val="1"/>
                <c:pt idx="0">
                  <c:v>Dia_UCL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'Upper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Pin'!$Q$2:$Q$31</c:f>
              <c:numCache>
                <c:formatCode>0.000</c:formatCode>
                <c:ptCount val="30"/>
                <c:pt idx="0">
                  <c:v>0.25487748443219888</c:v>
                </c:pt>
                <c:pt idx="1">
                  <c:v>0.25487748443219888</c:v>
                </c:pt>
                <c:pt idx="2">
                  <c:v>0.25487748443219888</c:v>
                </c:pt>
                <c:pt idx="3">
                  <c:v>0.25487748443219888</c:v>
                </c:pt>
                <c:pt idx="4">
                  <c:v>0.25487748443219888</c:v>
                </c:pt>
                <c:pt idx="5">
                  <c:v>0.25487748443219888</c:v>
                </c:pt>
                <c:pt idx="6">
                  <c:v>0.25487748443219888</c:v>
                </c:pt>
                <c:pt idx="7">
                  <c:v>0.25487748443219888</c:v>
                </c:pt>
                <c:pt idx="8">
                  <c:v>0.25487748443219888</c:v>
                </c:pt>
                <c:pt idx="9">
                  <c:v>0.25487748443219888</c:v>
                </c:pt>
                <c:pt idx="10">
                  <c:v>0.25487748443219888</c:v>
                </c:pt>
                <c:pt idx="11">
                  <c:v>0.25487748443219888</c:v>
                </c:pt>
                <c:pt idx="12">
                  <c:v>0.25487748443219888</c:v>
                </c:pt>
                <c:pt idx="13">
                  <c:v>0.25487748443219888</c:v>
                </c:pt>
                <c:pt idx="14">
                  <c:v>0.25487748443219888</c:v>
                </c:pt>
                <c:pt idx="15">
                  <c:v>0.25487748443219888</c:v>
                </c:pt>
                <c:pt idx="16">
                  <c:v>0.25487748443219888</c:v>
                </c:pt>
                <c:pt idx="17">
                  <c:v>0.25487748443219888</c:v>
                </c:pt>
                <c:pt idx="18">
                  <c:v>0.25487748443219888</c:v>
                </c:pt>
                <c:pt idx="19">
                  <c:v>0.25487748443219888</c:v>
                </c:pt>
                <c:pt idx="20">
                  <c:v>0.25487748443219888</c:v>
                </c:pt>
                <c:pt idx="21">
                  <c:v>0.25487748443219888</c:v>
                </c:pt>
                <c:pt idx="22">
                  <c:v>0.25487748443219888</c:v>
                </c:pt>
                <c:pt idx="23">
                  <c:v>0.25487748443219888</c:v>
                </c:pt>
                <c:pt idx="24">
                  <c:v>0.25487748443219888</c:v>
                </c:pt>
                <c:pt idx="25">
                  <c:v>0.25487748443219888</c:v>
                </c:pt>
                <c:pt idx="26">
                  <c:v>0.25487748443219888</c:v>
                </c:pt>
                <c:pt idx="27">
                  <c:v>0.25487748443219888</c:v>
                </c:pt>
                <c:pt idx="28">
                  <c:v>0.25487748443219888</c:v>
                </c:pt>
                <c:pt idx="29">
                  <c:v>0.25487748443219888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CC-4BE4-B6EB-28968CCB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'Upper Dowel Pin'!$B$1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'Upper Dowel Pin'!$B$2:$B$31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-0.82606000000000002</c:v>
                      </c:pt>
                      <c:pt idx="1">
                        <c:v>-0.82533000000000001</c:v>
                      </c:pt>
                      <c:pt idx="2">
                        <c:v>-0.82638</c:v>
                      </c:pt>
                      <c:pt idx="3">
                        <c:v>-0.82586999999999999</c:v>
                      </c:pt>
                      <c:pt idx="4">
                        <c:v>-0.82594000000000001</c:v>
                      </c:pt>
                      <c:pt idx="5">
                        <c:v>-0.82545999999999997</c:v>
                      </c:pt>
                      <c:pt idx="6">
                        <c:v>-0.82677999999999996</c:v>
                      </c:pt>
                      <c:pt idx="7">
                        <c:v>-0.82609999999999995</c:v>
                      </c:pt>
                      <c:pt idx="8">
                        <c:v>-0.82696999999999998</c:v>
                      </c:pt>
                      <c:pt idx="9">
                        <c:v>-0.82633999999999996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0CC-4BE4-B6EB-28968CCB84C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Pin'!$C$2:$C$31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0.82537000000000005</c:v>
                      </c:pt>
                      <c:pt idx="1">
                        <c:v>0.82476000000000005</c:v>
                      </c:pt>
                      <c:pt idx="2">
                        <c:v>0.82567000000000002</c:v>
                      </c:pt>
                      <c:pt idx="3">
                        <c:v>0.82518999999999998</c:v>
                      </c:pt>
                      <c:pt idx="4">
                        <c:v>0.82493000000000005</c:v>
                      </c:pt>
                      <c:pt idx="5">
                        <c:v>0.82499999999999996</c:v>
                      </c:pt>
                      <c:pt idx="6">
                        <c:v>0.82608999999999999</c:v>
                      </c:pt>
                      <c:pt idx="7">
                        <c:v>0.82535999999999998</c:v>
                      </c:pt>
                      <c:pt idx="8">
                        <c:v>0.82613000000000003</c:v>
                      </c:pt>
                      <c:pt idx="9">
                        <c:v>0.82598000000000005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CC-4BE4-B6EB-28968CCB84C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Pin'!$D$2:$D$31</c15:sqref>
                        </c15:formulaRef>
                      </c:ext>
                    </c:extLst>
                    <c:numCache>
                      <c:formatCode>0.00000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0CC-4BE4-B6EB-28968CCB84C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Pin'!$F$2:$F$31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-0.82612299999999994</c:v>
                      </c:pt>
                      <c:pt idx="1">
                        <c:v>-0.82612299999999994</c:v>
                      </c:pt>
                      <c:pt idx="2">
                        <c:v>-0.82612299999999994</c:v>
                      </c:pt>
                      <c:pt idx="3">
                        <c:v>-0.82612299999999994</c:v>
                      </c:pt>
                      <c:pt idx="4">
                        <c:v>-0.82612299999999994</c:v>
                      </c:pt>
                      <c:pt idx="5">
                        <c:v>-0.82612299999999994</c:v>
                      </c:pt>
                      <c:pt idx="6">
                        <c:v>-0.82612299999999994</c:v>
                      </c:pt>
                      <c:pt idx="7">
                        <c:v>-0.82612299999999994</c:v>
                      </c:pt>
                      <c:pt idx="8">
                        <c:v>-0.82612299999999994</c:v>
                      </c:pt>
                      <c:pt idx="9">
                        <c:v>-0.82612299999999994</c:v>
                      </c:pt>
                      <c:pt idx="10">
                        <c:v>-0.82612299999999994</c:v>
                      </c:pt>
                      <c:pt idx="11">
                        <c:v>-0.82612299999999994</c:v>
                      </c:pt>
                      <c:pt idx="12">
                        <c:v>-0.82612299999999994</c:v>
                      </c:pt>
                      <c:pt idx="13">
                        <c:v>-0.82612299999999994</c:v>
                      </c:pt>
                      <c:pt idx="14">
                        <c:v>-0.82612299999999994</c:v>
                      </c:pt>
                      <c:pt idx="15">
                        <c:v>-0.82612299999999994</c:v>
                      </c:pt>
                      <c:pt idx="16">
                        <c:v>-0.82612299999999994</c:v>
                      </c:pt>
                      <c:pt idx="17">
                        <c:v>-0.82612299999999994</c:v>
                      </c:pt>
                      <c:pt idx="18">
                        <c:v>-0.82612299999999994</c:v>
                      </c:pt>
                      <c:pt idx="19">
                        <c:v>-0.82612299999999994</c:v>
                      </c:pt>
                      <c:pt idx="20">
                        <c:v>-0.82612299999999994</c:v>
                      </c:pt>
                      <c:pt idx="21">
                        <c:v>-0.82612299999999994</c:v>
                      </c:pt>
                      <c:pt idx="22">
                        <c:v>-0.82612299999999994</c:v>
                      </c:pt>
                      <c:pt idx="23">
                        <c:v>-0.82612299999999994</c:v>
                      </c:pt>
                      <c:pt idx="24">
                        <c:v>-0.82612299999999994</c:v>
                      </c:pt>
                      <c:pt idx="25">
                        <c:v>-0.82612299999999994</c:v>
                      </c:pt>
                      <c:pt idx="26">
                        <c:v>-0.82612299999999994</c:v>
                      </c:pt>
                      <c:pt idx="27">
                        <c:v>-0.82612299999999994</c:v>
                      </c:pt>
                      <c:pt idx="28">
                        <c:v>-0.82612299999999994</c:v>
                      </c:pt>
                      <c:pt idx="29">
                        <c:v>-0.82612299999999994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0CC-4BE4-B6EB-28968CCB84C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Pin'!$G$2:$G$31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0.82544799999999996</c:v>
                      </c:pt>
                      <c:pt idx="1">
                        <c:v>0.82544799999999996</c:v>
                      </c:pt>
                      <c:pt idx="2">
                        <c:v>0.82544799999999996</c:v>
                      </c:pt>
                      <c:pt idx="3">
                        <c:v>0.82544799999999996</c:v>
                      </c:pt>
                      <c:pt idx="4">
                        <c:v>0.82544799999999996</c:v>
                      </c:pt>
                      <c:pt idx="5">
                        <c:v>0.82544799999999996</c:v>
                      </c:pt>
                      <c:pt idx="6">
                        <c:v>0.82544799999999996</c:v>
                      </c:pt>
                      <c:pt idx="7">
                        <c:v>0.82544799999999996</c:v>
                      </c:pt>
                      <c:pt idx="8">
                        <c:v>0.82544799999999996</c:v>
                      </c:pt>
                      <c:pt idx="9">
                        <c:v>0.82544799999999996</c:v>
                      </c:pt>
                      <c:pt idx="10">
                        <c:v>0.82544799999999996</c:v>
                      </c:pt>
                      <c:pt idx="11">
                        <c:v>0.82544799999999996</c:v>
                      </c:pt>
                      <c:pt idx="12">
                        <c:v>0.82544799999999996</c:v>
                      </c:pt>
                      <c:pt idx="13">
                        <c:v>0.82544799999999996</c:v>
                      </c:pt>
                      <c:pt idx="14">
                        <c:v>0.82544799999999996</c:v>
                      </c:pt>
                      <c:pt idx="15">
                        <c:v>0.82544799999999996</c:v>
                      </c:pt>
                      <c:pt idx="16">
                        <c:v>0.82544799999999996</c:v>
                      </c:pt>
                      <c:pt idx="17">
                        <c:v>0.82544799999999996</c:v>
                      </c:pt>
                      <c:pt idx="18">
                        <c:v>0.82544799999999996</c:v>
                      </c:pt>
                      <c:pt idx="19">
                        <c:v>0.82544799999999996</c:v>
                      </c:pt>
                      <c:pt idx="20">
                        <c:v>0.82544799999999996</c:v>
                      </c:pt>
                      <c:pt idx="21">
                        <c:v>0.82544799999999996</c:v>
                      </c:pt>
                      <c:pt idx="22">
                        <c:v>0.82544799999999996</c:v>
                      </c:pt>
                      <c:pt idx="23">
                        <c:v>0.82544799999999996</c:v>
                      </c:pt>
                      <c:pt idx="24">
                        <c:v>0.82544799999999996</c:v>
                      </c:pt>
                      <c:pt idx="25">
                        <c:v>0.82544799999999996</c:v>
                      </c:pt>
                      <c:pt idx="26">
                        <c:v>0.82544799999999996</c:v>
                      </c:pt>
                      <c:pt idx="27">
                        <c:v>0.82544799999999996</c:v>
                      </c:pt>
                      <c:pt idx="28">
                        <c:v>0.82544799999999996</c:v>
                      </c:pt>
                      <c:pt idx="29">
                        <c:v>0.82544799999999996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0CC-4BE4-B6EB-28968CCB84C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0CC-4BE4-B6EB-28968CCB84C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-0.82768268266003042</c:v>
                      </c:pt>
                      <c:pt idx="1">
                        <c:v>-0.82768268266003042</c:v>
                      </c:pt>
                      <c:pt idx="2">
                        <c:v>-0.82768268266003042</c:v>
                      </c:pt>
                      <c:pt idx="3">
                        <c:v>-0.82768268266003042</c:v>
                      </c:pt>
                      <c:pt idx="4">
                        <c:v>-0.82768268266003042</c:v>
                      </c:pt>
                      <c:pt idx="5">
                        <c:v>-0.82768268266003042</c:v>
                      </c:pt>
                      <c:pt idx="6">
                        <c:v>-0.82768268266003042</c:v>
                      </c:pt>
                      <c:pt idx="7">
                        <c:v>-0.82768268266003042</c:v>
                      </c:pt>
                      <c:pt idx="8">
                        <c:v>-0.82768268266003042</c:v>
                      </c:pt>
                      <c:pt idx="9">
                        <c:v>-0.82768268266003042</c:v>
                      </c:pt>
                      <c:pt idx="10">
                        <c:v>-0.82768268266003042</c:v>
                      </c:pt>
                      <c:pt idx="11">
                        <c:v>-0.82768268266003042</c:v>
                      </c:pt>
                      <c:pt idx="12">
                        <c:v>-0.82768268266003042</c:v>
                      </c:pt>
                      <c:pt idx="13">
                        <c:v>-0.82768268266003042</c:v>
                      </c:pt>
                      <c:pt idx="14">
                        <c:v>-0.82768268266003042</c:v>
                      </c:pt>
                      <c:pt idx="15">
                        <c:v>-0.82768268266003042</c:v>
                      </c:pt>
                      <c:pt idx="16">
                        <c:v>-0.82768268266003042</c:v>
                      </c:pt>
                      <c:pt idx="17">
                        <c:v>-0.82768268266003042</c:v>
                      </c:pt>
                      <c:pt idx="18">
                        <c:v>-0.82768268266003042</c:v>
                      </c:pt>
                      <c:pt idx="19">
                        <c:v>-0.82768268266003042</c:v>
                      </c:pt>
                      <c:pt idx="20">
                        <c:v>-0.82768268266003042</c:v>
                      </c:pt>
                      <c:pt idx="21">
                        <c:v>-0.82768268266003042</c:v>
                      </c:pt>
                      <c:pt idx="22">
                        <c:v>-0.82768268266003042</c:v>
                      </c:pt>
                      <c:pt idx="23">
                        <c:v>-0.82768268266003042</c:v>
                      </c:pt>
                      <c:pt idx="24">
                        <c:v>-0.82768268266003042</c:v>
                      </c:pt>
                      <c:pt idx="25">
                        <c:v>-0.82768268266003042</c:v>
                      </c:pt>
                      <c:pt idx="26">
                        <c:v>-0.82768268266003042</c:v>
                      </c:pt>
                      <c:pt idx="27">
                        <c:v>-0.82768268266003042</c:v>
                      </c:pt>
                      <c:pt idx="28">
                        <c:v>-0.82768268266003042</c:v>
                      </c:pt>
                      <c:pt idx="29">
                        <c:v>-0.82768268266003042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0CC-4BE4-B6EB-28968CCB84C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-0.82456331733996946</c:v>
                      </c:pt>
                      <c:pt idx="1">
                        <c:v>-0.82456331733996946</c:v>
                      </c:pt>
                      <c:pt idx="2">
                        <c:v>-0.82456331733996946</c:v>
                      </c:pt>
                      <c:pt idx="3">
                        <c:v>-0.82456331733996946</c:v>
                      </c:pt>
                      <c:pt idx="4">
                        <c:v>-0.82456331733996946</c:v>
                      </c:pt>
                      <c:pt idx="5">
                        <c:v>-0.82456331733996946</c:v>
                      </c:pt>
                      <c:pt idx="6">
                        <c:v>-0.82456331733996946</c:v>
                      </c:pt>
                      <c:pt idx="7">
                        <c:v>-0.82456331733996946</c:v>
                      </c:pt>
                      <c:pt idx="8">
                        <c:v>-0.82456331733996946</c:v>
                      </c:pt>
                      <c:pt idx="9">
                        <c:v>-0.82456331733996946</c:v>
                      </c:pt>
                      <c:pt idx="10">
                        <c:v>-0.82456331733996946</c:v>
                      </c:pt>
                      <c:pt idx="11">
                        <c:v>-0.82456331733996946</c:v>
                      </c:pt>
                      <c:pt idx="12">
                        <c:v>-0.82456331733996946</c:v>
                      </c:pt>
                      <c:pt idx="13">
                        <c:v>-0.82456331733996946</c:v>
                      </c:pt>
                      <c:pt idx="14">
                        <c:v>-0.82456331733996946</c:v>
                      </c:pt>
                      <c:pt idx="15">
                        <c:v>-0.82456331733996946</c:v>
                      </c:pt>
                      <c:pt idx="16">
                        <c:v>-0.82456331733996946</c:v>
                      </c:pt>
                      <c:pt idx="17">
                        <c:v>-0.82456331733996946</c:v>
                      </c:pt>
                      <c:pt idx="18">
                        <c:v>-0.82456331733996946</c:v>
                      </c:pt>
                      <c:pt idx="19">
                        <c:v>-0.82456331733996946</c:v>
                      </c:pt>
                      <c:pt idx="20">
                        <c:v>-0.82456331733996946</c:v>
                      </c:pt>
                      <c:pt idx="21">
                        <c:v>-0.82456331733996946</c:v>
                      </c:pt>
                      <c:pt idx="22">
                        <c:v>-0.82456331733996946</c:v>
                      </c:pt>
                      <c:pt idx="23">
                        <c:v>-0.82456331733996946</c:v>
                      </c:pt>
                      <c:pt idx="24">
                        <c:v>-0.82456331733996946</c:v>
                      </c:pt>
                      <c:pt idx="25">
                        <c:v>-0.82456331733996946</c:v>
                      </c:pt>
                      <c:pt idx="26">
                        <c:v>-0.82456331733996946</c:v>
                      </c:pt>
                      <c:pt idx="27">
                        <c:v>-0.82456331733996946</c:v>
                      </c:pt>
                      <c:pt idx="28">
                        <c:v>-0.82456331733996946</c:v>
                      </c:pt>
                      <c:pt idx="29">
                        <c:v>-0.82456331733996946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0CC-4BE4-B6EB-28968CCB84C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0.82395389157019971</c:v>
                      </c:pt>
                      <c:pt idx="1">
                        <c:v>0.82395389157019971</c:v>
                      </c:pt>
                      <c:pt idx="2">
                        <c:v>0.82395389157019971</c:v>
                      </c:pt>
                      <c:pt idx="3">
                        <c:v>0.82395389157019971</c:v>
                      </c:pt>
                      <c:pt idx="4">
                        <c:v>0.82395389157019971</c:v>
                      </c:pt>
                      <c:pt idx="5">
                        <c:v>0.82395389157019971</c:v>
                      </c:pt>
                      <c:pt idx="6">
                        <c:v>0.82395389157019971</c:v>
                      </c:pt>
                      <c:pt idx="7">
                        <c:v>0.82395389157019971</c:v>
                      </c:pt>
                      <c:pt idx="8">
                        <c:v>0.82395389157019971</c:v>
                      </c:pt>
                      <c:pt idx="9">
                        <c:v>0.82395389157019971</c:v>
                      </c:pt>
                      <c:pt idx="10">
                        <c:v>0.82395389157019971</c:v>
                      </c:pt>
                      <c:pt idx="11">
                        <c:v>0.82395389157019971</c:v>
                      </c:pt>
                      <c:pt idx="12">
                        <c:v>0.82395389157019971</c:v>
                      </c:pt>
                      <c:pt idx="13">
                        <c:v>0.82395389157019971</c:v>
                      </c:pt>
                      <c:pt idx="14">
                        <c:v>0.82395389157019971</c:v>
                      </c:pt>
                      <c:pt idx="15">
                        <c:v>0.82395389157019971</c:v>
                      </c:pt>
                      <c:pt idx="16">
                        <c:v>0.82395389157019971</c:v>
                      </c:pt>
                      <c:pt idx="17">
                        <c:v>0.82395389157019971</c:v>
                      </c:pt>
                      <c:pt idx="18">
                        <c:v>0.82395389157019971</c:v>
                      </c:pt>
                      <c:pt idx="19">
                        <c:v>0.82395389157019971</c:v>
                      </c:pt>
                      <c:pt idx="20">
                        <c:v>0.82395389157019971</c:v>
                      </c:pt>
                      <c:pt idx="21">
                        <c:v>0.82395389157019971</c:v>
                      </c:pt>
                      <c:pt idx="22">
                        <c:v>0.82395389157019971</c:v>
                      </c:pt>
                      <c:pt idx="23">
                        <c:v>0.82395389157019971</c:v>
                      </c:pt>
                      <c:pt idx="24">
                        <c:v>0.82395389157019971</c:v>
                      </c:pt>
                      <c:pt idx="25">
                        <c:v>0.82395389157019971</c:v>
                      </c:pt>
                      <c:pt idx="26">
                        <c:v>0.82395389157019971</c:v>
                      </c:pt>
                      <c:pt idx="27">
                        <c:v>0.82395389157019971</c:v>
                      </c:pt>
                      <c:pt idx="28">
                        <c:v>0.82395389157019971</c:v>
                      </c:pt>
                      <c:pt idx="29">
                        <c:v>0.82395389157019971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0CC-4BE4-B6EB-28968CCB84C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0.8269421084298002</c:v>
                      </c:pt>
                      <c:pt idx="1">
                        <c:v>0.8269421084298002</c:v>
                      </c:pt>
                      <c:pt idx="2">
                        <c:v>0.8269421084298002</c:v>
                      </c:pt>
                      <c:pt idx="3">
                        <c:v>0.8269421084298002</c:v>
                      </c:pt>
                      <c:pt idx="4">
                        <c:v>0.8269421084298002</c:v>
                      </c:pt>
                      <c:pt idx="5">
                        <c:v>0.8269421084298002</c:v>
                      </c:pt>
                      <c:pt idx="6">
                        <c:v>0.8269421084298002</c:v>
                      </c:pt>
                      <c:pt idx="7">
                        <c:v>0.8269421084298002</c:v>
                      </c:pt>
                      <c:pt idx="8">
                        <c:v>0.8269421084298002</c:v>
                      </c:pt>
                      <c:pt idx="9">
                        <c:v>0.8269421084298002</c:v>
                      </c:pt>
                      <c:pt idx="10">
                        <c:v>0.8269421084298002</c:v>
                      </c:pt>
                      <c:pt idx="11">
                        <c:v>0.8269421084298002</c:v>
                      </c:pt>
                      <c:pt idx="12">
                        <c:v>0.8269421084298002</c:v>
                      </c:pt>
                      <c:pt idx="13">
                        <c:v>0.8269421084298002</c:v>
                      </c:pt>
                      <c:pt idx="14">
                        <c:v>0.8269421084298002</c:v>
                      </c:pt>
                      <c:pt idx="15">
                        <c:v>0.8269421084298002</c:v>
                      </c:pt>
                      <c:pt idx="16">
                        <c:v>0.8269421084298002</c:v>
                      </c:pt>
                      <c:pt idx="17">
                        <c:v>0.8269421084298002</c:v>
                      </c:pt>
                      <c:pt idx="18">
                        <c:v>0.8269421084298002</c:v>
                      </c:pt>
                      <c:pt idx="19">
                        <c:v>0.8269421084298002</c:v>
                      </c:pt>
                      <c:pt idx="20">
                        <c:v>0.8269421084298002</c:v>
                      </c:pt>
                      <c:pt idx="21">
                        <c:v>0.8269421084298002</c:v>
                      </c:pt>
                      <c:pt idx="22">
                        <c:v>0.8269421084298002</c:v>
                      </c:pt>
                      <c:pt idx="23">
                        <c:v>0.8269421084298002</c:v>
                      </c:pt>
                      <c:pt idx="24">
                        <c:v>0.8269421084298002</c:v>
                      </c:pt>
                      <c:pt idx="25">
                        <c:v>0.8269421084298002</c:v>
                      </c:pt>
                      <c:pt idx="26">
                        <c:v>0.8269421084298002</c:v>
                      </c:pt>
                      <c:pt idx="27">
                        <c:v>0.8269421084298002</c:v>
                      </c:pt>
                      <c:pt idx="28">
                        <c:v>0.8269421084298002</c:v>
                      </c:pt>
                      <c:pt idx="29">
                        <c:v>0.8269421084298002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0CC-4BE4-B6EB-28968CCB84C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0CC-4BE4-B6EB-28968CCB84C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0CC-4BE4-B6EB-28968CCB84C4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'Lower Dowel Pin'!$B$1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'Lower Dowel Pin'!$B$2:$B$31</c:f>
              <c:numCache>
                <c:formatCode>0.00000</c:formatCode>
                <c:ptCount val="30"/>
                <c:pt idx="0">
                  <c:v>-0.82565999999999995</c:v>
                </c:pt>
                <c:pt idx="1">
                  <c:v>-0.82520000000000004</c:v>
                </c:pt>
                <c:pt idx="2">
                  <c:v>-0.82648999999999995</c:v>
                </c:pt>
                <c:pt idx="3">
                  <c:v>-0.82523000000000002</c:v>
                </c:pt>
                <c:pt idx="4">
                  <c:v>-0.82547000000000004</c:v>
                </c:pt>
                <c:pt idx="5">
                  <c:v>-0.82655000000000001</c:v>
                </c:pt>
                <c:pt idx="6">
                  <c:v>-0.82715000000000005</c:v>
                </c:pt>
                <c:pt idx="7">
                  <c:v>-0.82613000000000003</c:v>
                </c:pt>
                <c:pt idx="8">
                  <c:v>-0.82513000000000003</c:v>
                </c:pt>
                <c:pt idx="9">
                  <c:v>-0.82482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B-424E-ACE9-FFA30CA13A39}"/>
            </c:ext>
          </c:extLst>
        </c:ser>
        <c:ser>
          <c:idx val="5"/>
          <c:order val="5"/>
          <c:tx>
            <c:strRef>
              <c:f>'Lower Dowel Pin'!$F$1</c:f>
              <c:strCache>
                <c:ptCount val="1"/>
                <c:pt idx="0">
                  <c:v>X_avg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'Lower Dowel Pin'!$F$2:$F$31</c:f>
              <c:numCache>
                <c:formatCode>0.00000</c:formatCode>
                <c:ptCount val="30"/>
                <c:pt idx="0">
                  <c:v>-0.82578300000000004</c:v>
                </c:pt>
                <c:pt idx="1">
                  <c:v>-0.82578300000000004</c:v>
                </c:pt>
                <c:pt idx="2">
                  <c:v>-0.82578300000000004</c:v>
                </c:pt>
                <c:pt idx="3">
                  <c:v>-0.82578300000000004</c:v>
                </c:pt>
                <c:pt idx="4">
                  <c:v>-0.82578300000000004</c:v>
                </c:pt>
                <c:pt idx="5">
                  <c:v>-0.82578300000000004</c:v>
                </c:pt>
                <c:pt idx="6">
                  <c:v>-0.82578300000000004</c:v>
                </c:pt>
                <c:pt idx="7">
                  <c:v>-0.82578300000000004</c:v>
                </c:pt>
                <c:pt idx="8">
                  <c:v>-0.82578300000000004</c:v>
                </c:pt>
                <c:pt idx="9">
                  <c:v>-0.82578300000000004</c:v>
                </c:pt>
                <c:pt idx="10">
                  <c:v>-0.82578300000000004</c:v>
                </c:pt>
                <c:pt idx="11">
                  <c:v>-0.82578300000000004</c:v>
                </c:pt>
                <c:pt idx="12">
                  <c:v>-0.82578300000000004</c:v>
                </c:pt>
                <c:pt idx="13">
                  <c:v>-0.82578300000000004</c:v>
                </c:pt>
                <c:pt idx="14">
                  <c:v>-0.82578300000000004</c:v>
                </c:pt>
                <c:pt idx="15">
                  <c:v>-0.82578300000000004</c:v>
                </c:pt>
                <c:pt idx="16">
                  <c:v>-0.82578300000000004</c:v>
                </c:pt>
                <c:pt idx="17">
                  <c:v>-0.82578300000000004</c:v>
                </c:pt>
                <c:pt idx="18">
                  <c:v>-0.82578300000000004</c:v>
                </c:pt>
                <c:pt idx="19">
                  <c:v>-0.82578300000000004</c:v>
                </c:pt>
                <c:pt idx="20">
                  <c:v>-0.82578300000000004</c:v>
                </c:pt>
                <c:pt idx="21">
                  <c:v>-0.82578300000000004</c:v>
                </c:pt>
                <c:pt idx="22">
                  <c:v>-0.82578300000000004</c:v>
                </c:pt>
                <c:pt idx="23">
                  <c:v>-0.82578300000000004</c:v>
                </c:pt>
                <c:pt idx="24">
                  <c:v>-0.82578300000000004</c:v>
                </c:pt>
                <c:pt idx="25">
                  <c:v>-0.82578300000000004</c:v>
                </c:pt>
                <c:pt idx="26">
                  <c:v>-0.82578300000000004</c:v>
                </c:pt>
                <c:pt idx="27">
                  <c:v>-0.82578300000000004</c:v>
                </c:pt>
                <c:pt idx="28">
                  <c:v>-0.82578300000000004</c:v>
                </c:pt>
                <c:pt idx="29">
                  <c:v>-0.82578300000000004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B-424E-ACE9-FFA30CA13A39}"/>
            </c:ext>
          </c:extLst>
        </c:ser>
        <c:ser>
          <c:idx val="9"/>
          <c:order val="9"/>
          <c:tx>
            <c:strRef>
              <c:f>'Lower Dowel Pin'!$J$1</c:f>
              <c:strCache>
                <c:ptCount val="1"/>
                <c:pt idx="0">
                  <c:v>X_LCL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'Lower Dowel Pin'!$J$2:$J$31</c:f>
              <c:numCache>
                <c:formatCode>0.000</c:formatCode>
                <c:ptCount val="30"/>
                <c:pt idx="0">
                  <c:v>-0.82806111544922556</c:v>
                </c:pt>
                <c:pt idx="1">
                  <c:v>-0.82806111544922556</c:v>
                </c:pt>
                <c:pt idx="2">
                  <c:v>-0.82806111544922556</c:v>
                </c:pt>
                <c:pt idx="3">
                  <c:v>-0.82806111544922556</c:v>
                </c:pt>
                <c:pt idx="4">
                  <c:v>-0.82806111544922556</c:v>
                </c:pt>
                <c:pt idx="5">
                  <c:v>-0.82806111544922556</c:v>
                </c:pt>
                <c:pt idx="6">
                  <c:v>-0.82806111544922556</c:v>
                </c:pt>
                <c:pt idx="7">
                  <c:v>-0.82806111544922556</c:v>
                </c:pt>
                <c:pt idx="8">
                  <c:v>-0.82806111544922556</c:v>
                </c:pt>
                <c:pt idx="9">
                  <c:v>-0.82806111544922556</c:v>
                </c:pt>
                <c:pt idx="10">
                  <c:v>-0.82806111544922556</c:v>
                </c:pt>
                <c:pt idx="11">
                  <c:v>-0.82806111544922556</c:v>
                </c:pt>
                <c:pt idx="12">
                  <c:v>-0.82806111544922556</c:v>
                </c:pt>
                <c:pt idx="13">
                  <c:v>-0.82806111544922556</c:v>
                </c:pt>
                <c:pt idx="14">
                  <c:v>-0.82806111544922556</c:v>
                </c:pt>
                <c:pt idx="15">
                  <c:v>-0.82806111544922556</c:v>
                </c:pt>
                <c:pt idx="16">
                  <c:v>-0.82806111544922556</c:v>
                </c:pt>
                <c:pt idx="17">
                  <c:v>-0.82806111544922556</c:v>
                </c:pt>
                <c:pt idx="18">
                  <c:v>-0.82806111544922556</c:v>
                </c:pt>
                <c:pt idx="19">
                  <c:v>-0.82806111544922556</c:v>
                </c:pt>
                <c:pt idx="20">
                  <c:v>-0.82806111544922556</c:v>
                </c:pt>
                <c:pt idx="21">
                  <c:v>-0.82806111544922556</c:v>
                </c:pt>
                <c:pt idx="22">
                  <c:v>-0.82806111544922556</c:v>
                </c:pt>
                <c:pt idx="23">
                  <c:v>-0.82806111544922556</c:v>
                </c:pt>
                <c:pt idx="24">
                  <c:v>-0.82806111544922556</c:v>
                </c:pt>
                <c:pt idx="25">
                  <c:v>-0.82806111544922556</c:v>
                </c:pt>
                <c:pt idx="26">
                  <c:v>-0.82806111544922556</c:v>
                </c:pt>
                <c:pt idx="27">
                  <c:v>-0.82806111544922556</c:v>
                </c:pt>
                <c:pt idx="28">
                  <c:v>-0.82806111544922556</c:v>
                </c:pt>
                <c:pt idx="29">
                  <c:v>-0.82806111544922556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EB-424E-ACE9-FFA30CA13A39}"/>
            </c:ext>
          </c:extLst>
        </c:ser>
        <c:ser>
          <c:idx val="10"/>
          <c:order val="10"/>
          <c:tx>
            <c:strRef>
              <c:f>'Lower Dowel Pin'!$K$1</c:f>
              <c:strCache>
                <c:ptCount val="1"/>
                <c:pt idx="0">
                  <c:v>X_UCL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'Lower Dowel Pin'!$K$2:$K$31</c:f>
              <c:numCache>
                <c:formatCode>0.000</c:formatCode>
                <c:ptCount val="30"/>
                <c:pt idx="0">
                  <c:v>-0.82350488455077453</c:v>
                </c:pt>
                <c:pt idx="1">
                  <c:v>-0.82350488455077453</c:v>
                </c:pt>
                <c:pt idx="2">
                  <c:v>-0.82350488455077453</c:v>
                </c:pt>
                <c:pt idx="3">
                  <c:v>-0.82350488455077453</c:v>
                </c:pt>
                <c:pt idx="4">
                  <c:v>-0.82350488455077453</c:v>
                </c:pt>
                <c:pt idx="5">
                  <c:v>-0.82350488455077453</c:v>
                </c:pt>
                <c:pt idx="6">
                  <c:v>-0.82350488455077453</c:v>
                </c:pt>
                <c:pt idx="7">
                  <c:v>-0.82350488455077453</c:v>
                </c:pt>
                <c:pt idx="8">
                  <c:v>-0.82350488455077453</c:v>
                </c:pt>
                <c:pt idx="9">
                  <c:v>-0.82350488455077453</c:v>
                </c:pt>
                <c:pt idx="10">
                  <c:v>-0.82350488455077453</c:v>
                </c:pt>
                <c:pt idx="11">
                  <c:v>-0.82350488455077453</c:v>
                </c:pt>
                <c:pt idx="12">
                  <c:v>-0.82350488455077453</c:v>
                </c:pt>
                <c:pt idx="13">
                  <c:v>-0.82350488455077453</c:v>
                </c:pt>
                <c:pt idx="14">
                  <c:v>-0.82350488455077453</c:v>
                </c:pt>
                <c:pt idx="15">
                  <c:v>-0.82350488455077453</c:v>
                </c:pt>
                <c:pt idx="16">
                  <c:v>-0.82350488455077453</c:v>
                </c:pt>
                <c:pt idx="17">
                  <c:v>-0.82350488455077453</c:v>
                </c:pt>
                <c:pt idx="18">
                  <c:v>-0.82350488455077453</c:v>
                </c:pt>
                <c:pt idx="19">
                  <c:v>-0.82350488455077453</c:v>
                </c:pt>
                <c:pt idx="20">
                  <c:v>-0.82350488455077453</c:v>
                </c:pt>
                <c:pt idx="21">
                  <c:v>-0.82350488455077453</c:v>
                </c:pt>
                <c:pt idx="22">
                  <c:v>-0.82350488455077453</c:v>
                </c:pt>
                <c:pt idx="23">
                  <c:v>-0.82350488455077453</c:v>
                </c:pt>
                <c:pt idx="24">
                  <c:v>-0.82350488455077453</c:v>
                </c:pt>
                <c:pt idx="25">
                  <c:v>-0.82350488455077453</c:v>
                </c:pt>
                <c:pt idx="26">
                  <c:v>-0.82350488455077453</c:v>
                </c:pt>
                <c:pt idx="27">
                  <c:v>-0.82350488455077453</c:v>
                </c:pt>
                <c:pt idx="28">
                  <c:v>-0.82350488455077453</c:v>
                </c:pt>
                <c:pt idx="29">
                  <c:v>-0.82350488455077453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EB-424E-ACE9-FFA30CA1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'Lower Dowel Pin'!$A$1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BEB-424E-ACE9-FFA30CA13A3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Pin'!$C$2:$C$31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-0.82562000000000002</c:v>
                      </c:pt>
                      <c:pt idx="1">
                        <c:v>-0.82550000000000001</c:v>
                      </c:pt>
                      <c:pt idx="2">
                        <c:v>-0.82637000000000005</c:v>
                      </c:pt>
                      <c:pt idx="3">
                        <c:v>-0.82535000000000003</c:v>
                      </c:pt>
                      <c:pt idx="4">
                        <c:v>-0.82579000000000002</c:v>
                      </c:pt>
                      <c:pt idx="5">
                        <c:v>-0.82606000000000002</c:v>
                      </c:pt>
                      <c:pt idx="6">
                        <c:v>-0.82633999999999996</c:v>
                      </c:pt>
                      <c:pt idx="7">
                        <c:v>-0.82582999999999995</c:v>
                      </c:pt>
                      <c:pt idx="8">
                        <c:v>-0.82501000000000002</c:v>
                      </c:pt>
                      <c:pt idx="9">
                        <c:v>-0.82498000000000005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EB-424E-ACE9-FFA30CA13A3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Pin'!$D$2:$D$31</c15:sqref>
                        </c15:formulaRef>
                      </c:ext>
                    </c:extLst>
                    <c:numCache>
                      <c:formatCode>0.00000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EB-424E-ACE9-FFA30CA13A3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Pin'!$E$2:$E$31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0.24870999999999999</c:v>
                      </c:pt>
                      <c:pt idx="1">
                        <c:v>0.24815999999999999</c:v>
                      </c:pt>
                      <c:pt idx="2">
                        <c:v>0.25065999999999999</c:v>
                      </c:pt>
                      <c:pt idx="3">
                        <c:v>0.24798000000000001</c:v>
                      </c:pt>
                      <c:pt idx="4">
                        <c:v>0.24886</c:v>
                      </c:pt>
                      <c:pt idx="5">
                        <c:v>0.25014999999999998</c:v>
                      </c:pt>
                      <c:pt idx="6">
                        <c:v>0.25135000000000002</c:v>
                      </c:pt>
                      <c:pt idx="7">
                        <c:v>0.24934000000000001</c:v>
                      </c:pt>
                      <c:pt idx="8">
                        <c:v>0.24729000000000001</c:v>
                      </c:pt>
                      <c:pt idx="9">
                        <c:v>0.24656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BEB-424E-ACE9-FFA30CA13A3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Pin'!$G$2:$G$31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-0.825685</c:v>
                      </c:pt>
                      <c:pt idx="1">
                        <c:v>-0.825685</c:v>
                      </c:pt>
                      <c:pt idx="2">
                        <c:v>-0.825685</c:v>
                      </c:pt>
                      <c:pt idx="3">
                        <c:v>-0.825685</c:v>
                      </c:pt>
                      <c:pt idx="4">
                        <c:v>-0.825685</c:v>
                      </c:pt>
                      <c:pt idx="5">
                        <c:v>-0.825685</c:v>
                      </c:pt>
                      <c:pt idx="6">
                        <c:v>-0.825685</c:v>
                      </c:pt>
                      <c:pt idx="7">
                        <c:v>-0.825685</c:v>
                      </c:pt>
                      <c:pt idx="8">
                        <c:v>-0.825685</c:v>
                      </c:pt>
                      <c:pt idx="9">
                        <c:v>-0.825685</c:v>
                      </c:pt>
                      <c:pt idx="10">
                        <c:v>-0.825685</c:v>
                      </c:pt>
                      <c:pt idx="11">
                        <c:v>-0.825685</c:v>
                      </c:pt>
                      <c:pt idx="12">
                        <c:v>-0.825685</c:v>
                      </c:pt>
                      <c:pt idx="13">
                        <c:v>-0.825685</c:v>
                      </c:pt>
                      <c:pt idx="14">
                        <c:v>-0.825685</c:v>
                      </c:pt>
                      <c:pt idx="15">
                        <c:v>-0.825685</c:v>
                      </c:pt>
                      <c:pt idx="16">
                        <c:v>-0.825685</c:v>
                      </c:pt>
                      <c:pt idx="17">
                        <c:v>-0.825685</c:v>
                      </c:pt>
                      <c:pt idx="18">
                        <c:v>-0.825685</c:v>
                      </c:pt>
                      <c:pt idx="19">
                        <c:v>-0.825685</c:v>
                      </c:pt>
                      <c:pt idx="20">
                        <c:v>-0.825685</c:v>
                      </c:pt>
                      <c:pt idx="21">
                        <c:v>-0.825685</c:v>
                      </c:pt>
                      <c:pt idx="22">
                        <c:v>-0.825685</c:v>
                      </c:pt>
                      <c:pt idx="23">
                        <c:v>-0.825685</c:v>
                      </c:pt>
                      <c:pt idx="24">
                        <c:v>-0.825685</c:v>
                      </c:pt>
                      <c:pt idx="25">
                        <c:v>-0.825685</c:v>
                      </c:pt>
                      <c:pt idx="26">
                        <c:v>-0.825685</c:v>
                      </c:pt>
                      <c:pt idx="27">
                        <c:v>-0.825685</c:v>
                      </c:pt>
                      <c:pt idx="28">
                        <c:v>-0.825685</c:v>
                      </c:pt>
                      <c:pt idx="29">
                        <c:v>-0.825685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EB-424E-ACE9-FFA30CA13A3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EB-424E-ACE9-FFA30CA13A3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0.24890600000000002</c:v>
                      </c:pt>
                      <c:pt idx="1">
                        <c:v>0.24890600000000002</c:v>
                      </c:pt>
                      <c:pt idx="2">
                        <c:v>0.24890600000000002</c:v>
                      </c:pt>
                      <c:pt idx="3">
                        <c:v>0.24890600000000002</c:v>
                      </c:pt>
                      <c:pt idx="4">
                        <c:v>0.24890600000000002</c:v>
                      </c:pt>
                      <c:pt idx="5">
                        <c:v>0.24890600000000002</c:v>
                      </c:pt>
                      <c:pt idx="6">
                        <c:v>0.24890600000000002</c:v>
                      </c:pt>
                      <c:pt idx="7">
                        <c:v>0.24890600000000002</c:v>
                      </c:pt>
                      <c:pt idx="8">
                        <c:v>0.24890600000000002</c:v>
                      </c:pt>
                      <c:pt idx="9">
                        <c:v>0.24890600000000002</c:v>
                      </c:pt>
                      <c:pt idx="10">
                        <c:v>0.24890600000000002</c:v>
                      </c:pt>
                      <c:pt idx="11">
                        <c:v>0.24890600000000002</c:v>
                      </c:pt>
                      <c:pt idx="12">
                        <c:v>0.24890600000000002</c:v>
                      </c:pt>
                      <c:pt idx="13">
                        <c:v>0.24890600000000002</c:v>
                      </c:pt>
                      <c:pt idx="14">
                        <c:v>0.24890600000000002</c:v>
                      </c:pt>
                      <c:pt idx="15">
                        <c:v>0.24890600000000002</c:v>
                      </c:pt>
                      <c:pt idx="16">
                        <c:v>0.24890600000000002</c:v>
                      </c:pt>
                      <c:pt idx="17">
                        <c:v>0.24890600000000002</c:v>
                      </c:pt>
                      <c:pt idx="18">
                        <c:v>0.24890600000000002</c:v>
                      </c:pt>
                      <c:pt idx="19">
                        <c:v>0.24890600000000002</c:v>
                      </c:pt>
                      <c:pt idx="20">
                        <c:v>0.24890600000000002</c:v>
                      </c:pt>
                      <c:pt idx="21">
                        <c:v>0.24890600000000002</c:v>
                      </c:pt>
                      <c:pt idx="22">
                        <c:v>0.24890600000000002</c:v>
                      </c:pt>
                      <c:pt idx="23">
                        <c:v>0.24890600000000002</c:v>
                      </c:pt>
                      <c:pt idx="24">
                        <c:v>0.24890600000000002</c:v>
                      </c:pt>
                      <c:pt idx="25">
                        <c:v>0.24890600000000002</c:v>
                      </c:pt>
                      <c:pt idx="26">
                        <c:v>0.24890600000000002</c:v>
                      </c:pt>
                      <c:pt idx="27">
                        <c:v>0.24890600000000002</c:v>
                      </c:pt>
                      <c:pt idx="28">
                        <c:v>0.24890600000000002</c:v>
                      </c:pt>
                      <c:pt idx="29" formatCode="0.0000">
                        <c:v>0.24890600000000002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EB-424E-ACE9-FFA30CA13A3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-0.82715953382463747</c:v>
                      </c:pt>
                      <c:pt idx="1">
                        <c:v>-0.82715953382463747</c:v>
                      </c:pt>
                      <c:pt idx="2">
                        <c:v>-0.82715953382463747</c:v>
                      </c:pt>
                      <c:pt idx="3">
                        <c:v>-0.82715953382463747</c:v>
                      </c:pt>
                      <c:pt idx="4">
                        <c:v>-0.82715953382463747</c:v>
                      </c:pt>
                      <c:pt idx="5">
                        <c:v>-0.82715953382463747</c:v>
                      </c:pt>
                      <c:pt idx="6">
                        <c:v>-0.82715953382463747</c:v>
                      </c:pt>
                      <c:pt idx="7">
                        <c:v>-0.82715953382463747</c:v>
                      </c:pt>
                      <c:pt idx="8">
                        <c:v>-0.82715953382463747</c:v>
                      </c:pt>
                      <c:pt idx="9">
                        <c:v>-0.82715953382463747</c:v>
                      </c:pt>
                      <c:pt idx="10">
                        <c:v>-0.82715953382463747</c:v>
                      </c:pt>
                      <c:pt idx="11">
                        <c:v>-0.82715953382463747</c:v>
                      </c:pt>
                      <c:pt idx="12">
                        <c:v>-0.82715953382463747</c:v>
                      </c:pt>
                      <c:pt idx="13">
                        <c:v>-0.82715953382463747</c:v>
                      </c:pt>
                      <c:pt idx="14">
                        <c:v>-0.82715953382463747</c:v>
                      </c:pt>
                      <c:pt idx="15">
                        <c:v>-0.82715953382463747</c:v>
                      </c:pt>
                      <c:pt idx="16">
                        <c:v>-0.82715953382463747</c:v>
                      </c:pt>
                      <c:pt idx="17">
                        <c:v>-0.82715953382463747</c:v>
                      </c:pt>
                      <c:pt idx="18">
                        <c:v>-0.82715953382463747</c:v>
                      </c:pt>
                      <c:pt idx="19">
                        <c:v>-0.82715953382463747</c:v>
                      </c:pt>
                      <c:pt idx="20">
                        <c:v>-0.82715953382463747</c:v>
                      </c:pt>
                      <c:pt idx="21">
                        <c:v>-0.82715953382463747</c:v>
                      </c:pt>
                      <c:pt idx="22">
                        <c:v>-0.82715953382463747</c:v>
                      </c:pt>
                      <c:pt idx="23">
                        <c:v>-0.82715953382463747</c:v>
                      </c:pt>
                      <c:pt idx="24">
                        <c:v>-0.82715953382463747</c:v>
                      </c:pt>
                      <c:pt idx="25">
                        <c:v>-0.82715953382463747</c:v>
                      </c:pt>
                      <c:pt idx="26">
                        <c:v>-0.82715953382463747</c:v>
                      </c:pt>
                      <c:pt idx="27">
                        <c:v>-0.82715953382463747</c:v>
                      </c:pt>
                      <c:pt idx="28">
                        <c:v>-0.82715953382463747</c:v>
                      </c:pt>
                      <c:pt idx="29">
                        <c:v>-0.82715953382463747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EB-424E-ACE9-FFA30CA13A3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-0.82421046617536253</c:v>
                      </c:pt>
                      <c:pt idx="1">
                        <c:v>-0.82421046617536253</c:v>
                      </c:pt>
                      <c:pt idx="2">
                        <c:v>-0.82421046617536253</c:v>
                      </c:pt>
                      <c:pt idx="3">
                        <c:v>-0.82421046617536253</c:v>
                      </c:pt>
                      <c:pt idx="4">
                        <c:v>-0.82421046617536253</c:v>
                      </c:pt>
                      <c:pt idx="5">
                        <c:v>-0.82421046617536253</c:v>
                      </c:pt>
                      <c:pt idx="6">
                        <c:v>-0.82421046617536253</c:v>
                      </c:pt>
                      <c:pt idx="7">
                        <c:v>-0.82421046617536253</c:v>
                      </c:pt>
                      <c:pt idx="8">
                        <c:v>-0.82421046617536253</c:v>
                      </c:pt>
                      <c:pt idx="9">
                        <c:v>-0.82421046617536253</c:v>
                      </c:pt>
                      <c:pt idx="10">
                        <c:v>-0.82421046617536253</c:v>
                      </c:pt>
                      <c:pt idx="11">
                        <c:v>-0.82421046617536253</c:v>
                      </c:pt>
                      <c:pt idx="12">
                        <c:v>-0.82421046617536253</c:v>
                      </c:pt>
                      <c:pt idx="13">
                        <c:v>-0.82421046617536253</c:v>
                      </c:pt>
                      <c:pt idx="14">
                        <c:v>-0.82421046617536253</c:v>
                      </c:pt>
                      <c:pt idx="15">
                        <c:v>-0.82421046617536253</c:v>
                      </c:pt>
                      <c:pt idx="16">
                        <c:v>-0.82421046617536253</c:v>
                      </c:pt>
                      <c:pt idx="17">
                        <c:v>-0.82421046617536253</c:v>
                      </c:pt>
                      <c:pt idx="18">
                        <c:v>-0.82421046617536253</c:v>
                      </c:pt>
                      <c:pt idx="19">
                        <c:v>-0.82421046617536253</c:v>
                      </c:pt>
                      <c:pt idx="20">
                        <c:v>-0.82421046617536253</c:v>
                      </c:pt>
                      <c:pt idx="21">
                        <c:v>-0.82421046617536253</c:v>
                      </c:pt>
                      <c:pt idx="22">
                        <c:v>-0.82421046617536253</c:v>
                      </c:pt>
                      <c:pt idx="23">
                        <c:v>-0.82421046617536253</c:v>
                      </c:pt>
                      <c:pt idx="24">
                        <c:v>-0.82421046617536253</c:v>
                      </c:pt>
                      <c:pt idx="25">
                        <c:v>-0.82421046617536253</c:v>
                      </c:pt>
                      <c:pt idx="26">
                        <c:v>-0.82421046617536253</c:v>
                      </c:pt>
                      <c:pt idx="27">
                        <c:v>-0.82421046617536253</c:v>
                      </c:pt>
                      <c:pt idx="28">
                        <c:v>-0.82421046617536253</c:v>
                      </c:pt>
                      <c:pt idx="29">
                        <c:v>-0.82421046617536253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EB-424E-ACE9-FFA30CA13A3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BEB-424E-ACE9-FFA30CA13A3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BEB-424E-ACE9-FFA30CA13A3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0.2443943218199876</c:v>
                      </c:pt>
                      <c:pt idx="1">
                        <c:v>0.2443943218199876</c:v>
                      </c:pt>
                      <c:pt idx="2">
                        <c:v>0.2443943218199876</c:v>
                      </c:pt>
                      <c:pt idx="3">
                        <c:v>0.2443943218199876</c:v>
                      </c:pt>
                      <c:pt idx="4">
                        <c:v>0.2443943218199876</c:v>
                      </c:pt>
                      <c:pt idx="5">
                        <c:v>0.2443943218199876</c:v>
                      </c:pt>
                      <c:pt idx="6">
                        <c:v>0.2443943218199876</c:v>
                      </c:pt>
                      <c:pt idx="7">
                        <c:v>0.2443943218199876</c:v>
                      </c:pt>
                      <c:pt idx="8">
                        <c:v>0.2443943218199876</c:v>
                      </c:pt>
                      <c:pt idx="9">
                        <c:v>0.2443943218199876</c:v>
                      </c:pt>
                      <c:pt idx="10">
                        <c:v>0.2443943218199876</c:v>
                      </c:pt>
                      <c:pt idx="11">
                        <c:v>0.2443943218199876</c:v>
                      </c:pt>
                      <c:pt idx="12">
                        <c:v>0.2443943218199876</c:v>
                      </c:pt>
                      <c:pt idx="13">
                        <c:v>0.2443943218199876</c:v>
                      </c:pt>
                      <c:pt idx="14">
                        <c:v>0.2443943218199876</c:v>
                      </c:pt>
                      <c:pt idx="15">
                        <c:v>0.2443943218199876</c:v>
                      </c:pt>
                      <c:pt idx="16">
                        <c:v>0.2443943218199876</c:v>
                      </c:pt>
                      <c:pt idx="17">
                        <c:v>0.2443943218199876</c:v>
                      </c:pt>
                      <c:pt idx="18">
                        <c:v>0.2443943218199876</c:v>
                      </c:pt>
                      <c:pt idx="19">
                        <c:v>0.2443943218199876</c:v>
                      </c:pt>
                      <c:pt idx="20">
                        <c:v>0.2443943218199876</c:v>
                      </c:pt>
                      <c:pt idx="21">
                        <c:v>0.2443943218199876</c:v>
                      </c:pt>
                      <c:pt idx="22">
                        <c:v>0.2443943218199876</c:v>
                      </c:pt>
                      <c:pt idx="23">
                        <c:v>0.2443943218199876</c:v>
                      </c:pt>
                      <c:pt idx="24">
                        <c:v>0.2443943218199876</c:v>
                      </c:pt>
                      <c:pt idx="25">
                        <c:v>0.2443943218199876</c:v>
                      </c:pt>
                      <c:pt idx="26">
                        <c:v>0.2443943218199876</c:v>
                      </c:pt>
                      <c:pt idx="27">
                        <c:v>0.2443943218199876</c:v>
                      </c:pt>
                      <c:pt idx="28">
                        <c:v>0.2443943218199876</c:v>
                      </c:pt>
                      <c:pt idx="29">
                        <c:v>0.2443943218199876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BEB-424E-ACE9-FFA30CA13A39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0.25341767818001243</c:v>
                      </c:pt>
                      <c:pt idx="1">
                        <c:v>0.25341767818001243</c:v>
                      </c:pt>
                      <c:pt idx="2">
                        <c:v>0.25341767818001243</c:v>
                      </c:pt>
                      <c:pt idx="3">
                        <c:v>0.25341767818001243</c:v>
                      </c:pt>
                      <c:pt idx="4">
                        <c:v>0.25341767818001243</c:v>
                      </c:pt>
                      <c:pt idx="5">
                        <c:v>0.25341767818001243</c:v>
                      </c:pt>
                      <c:pt idx="6">
                        <c:v>0.25341767818001243</c:v>
                      </c:pt>
                      <c:pt idx="7">
                        <c:v>0.25341767818001243</c:v>
                      </c:pt>
                      <c:pt idx="8">
                        <c:v>0.25341767818001243</c:v>
                      </c:pt>
                      <c:pt idx="9">
                        <c:v>0.25341767818001243</c:v>
                      </c:pt>
                      <c:pt idx="10">
                        <c:v>0.25341767818001243</c:v>
                      </c:pt>
                      <c:pt idx="11">
                        <c:v>0.25341767818001243</c:v>
                      </c:pt>
                      <c:pt idx="12">
                        <c:v>0.25341767818001243</c:v>
                      </c:pt>
                      <c:pt idx="13">
                        <c:v>0.25341767818001243</c:v>
                      </c:pt>
                      <c:pt idx="14">
                        <c:v>0.25341767818001243</c:v>
                      </c:pt>
                      <c:pt idx="15">
                        <c:v>0.25341767818001243</c:v>
                      </c:pt>
                      <c:pt idx="16">
                        <c:v>0.25341767818001243</c:v>
                      </c:pt>
                      <c:pt idx="17">
                        <c:v>0.25341767818001243</c:v>
                      </c:pt>
                      <c:pt idx="18">
                        <c:v>0.25341767818001243</c:v>
                      </c:pt>
                      <c:pt idx="19">
                        <c:v>0.25341767818001243</c:v>
                      </c:pt>
                      <c:pt idx="20">
                        <c:v>0.25341767818001243</c:v>
                      </c:pt>
                      <c:pt idx="21">
                        <c:v>0.25341767818001243</c:v>
                      </c:pt>
                      <c:pt idx="22">
                        <c:v>0.25341767818001243</c:v>
                      </c:pt>
                      <c:pt idx="23">
                        <c:v>0.25341767818001243</c:v>
                      </c:pt>
                      <c:pt idx="24">
                        <c:v>0.25341767818001243</c:v>
                      </c:pt>
                      <c:pt idx="25">
                        <c:v>0.25341767818001243</c:v>
                      </c:pt>
                      <c:pt idx="26">
                        <c:v>0.25341767818001243</c:v>
                      </c:pt>
                      <c:pt idx="27">
                        <c:v>0.25341767818001243</c:v>
                      </c:pt>
                      <c:pt idx="28">
                        <c:v>0.25341767818001243</c:v>
                      </c:pt>
                      <c:pt idx="29">
                        <c:v>0.25341767818001243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BEB-424E-ACE9-FFA30CA13A39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Pin'!$R$2:$R$31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BEB-424E-ACE9-FFA30CA13A39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'Lower Dowel Pin'!$C$1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Pin'!$C$2:$C$31</c:f>
              <c:numCache>
                <c:formatCode>0.00000</c:formatCode>
                <c:ptCount val="30"/>
                <c:pt idx="0">
                  <c:v>-0.82562000000000002</c:v>
                </c:pt>
                <c:pt idx="1">
                  <c:v>-0.82550000000000001</c:v>
                </c:pt>
                <c:pt idx="2">
                  <c:v>-0.82637000000000005</c:v>
                </c:pt>
                <c:pt idx="3">
                  <c:v>-0.82535000000000003</c:v>
                </c:pt>
                <c:pt idx="4">
                  <c:v>-0.82579000000000002</c:v>
                </c:pt>
                <c:pt idx="5">
                  <c:v>-0.82606000000000002</c:v>
                </c:pt>
                <c:pt idx="6">
                  <c:v>-0.82633999999999996</c:v>
                </c:pt>
                <c:pt idx="7">
                  <c:v>-0.82582999999999995</c:v>
                </c:pt>
                <c:pt idx="8">
                  <c:v>-0.82501000000000002</c:v>
                </c:pt>
                <c:pt idx="9">
                  <c:v>-0.82498000000000005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2-40D0-B2A8-82FCD9292C5F}"/>
            </c:ext>
          </c:extLst>
        </c:ser>
        <c:ser>
          <c:idx val="5"/>
          <c:order val="5"/>
          <c:tx>
            <c:strRef>
              <c:f>'Lower Dowel Pin'!$G$1</c:f>
              <c:strCache>
                <c:ptCount val="1"/>
                <c:pt idx="0">
                  <c:v>Y_avg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'Lower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Pin'!$G$2:$G$31</c:f>
              <c:numCache>
                <c:formatCode>0.00000</c:formatCode>
                <c:ptCount val="30"/>
                <c:pt idx="0">
                  <c:v>-0.825685</c:v>
                </c:pt>
                <c:pt idx="1">
                  <c:v>-0.825685</c:v>
                </c:pt>
                <c:pt idx="2">
                  <c:v>-0.825685</c:v>
                </c:pt>
                <c:pt idx="3">
                  <c:v>-0.825685</c:v>
                </c:pt>
                <c:pt idx="4">
                  <c:v>-0.825685</c:v>
                </c:pt>
                <c:pt idx="5">
                  <c:v>-0.825685</c:v>
                </c:pt>
                <c:pt idx="6">
                  <c:v>-0.825685</c:v>
                </c:pt>
                <c:pt idx="7">
                  <c:v>-0.825685</c:v>
                </c:pt>
                <c:pt idx="8">
                  <c:v>-0.825685</c:v>
                </c:pt>
                <c:pt idx="9">
                  <c:v>-0.825685</c:v>
                </c:pt>
                <c:pt idx="10">
                  <c:v>-0.825685</c:v>
                </c:pt>
                <c:pt idx="11">
                  <c:v>-0.825685</c:v>
                </c:pt>
                <c:pt idx="12">
                  <c:v>-0.825685</c:v>
                </c:pt>
                <c:pt idx="13">
                  <c:v>-0.825685</c:v>
                </c:pt>
                <c:pt idx="14">
                  <c:v>-0.825685</c:v>
                </c:pt>
                <c:pt idx="15">
                  <c:v>-0.825685</c:v>
                </c:pt>
                <c:pt idx="16">
                  <c:v>-0.825685</c:v>
                </c:pt>
                <c:pt idx="17">
                  <c:v>-0.825685</c:v>
                </c:pt>
                <c:pt idx="18">
                  <c:v>-0.825685</c:v>
                </c:pt>
                <c:pt idx="19">
                  <c:v>-0.825685</c:v>
                </c:pt>
                <c:pt idx="20">
                  <c:v>-0.825685</c:v>
                </c:pt>
                <c:pt idx="21">
                  <c:v>-0.825685</c:v>
                </c:pt>
                <c:pt idx="22">
                  <c:v>-0.825685</c:v>
                </c:pt>
                <c:pt idx="23">
                  <c:v>-0.825685</c:v>
                </c:pt>
                <c:pt idx="24">
                  <c:v>-0.825685</c:v>
                </c:pt>
                <c:pt idx="25">
                  <c:v>-0.825685</c:v>
                </c:pt>
                <c:pt idx="26">
                  <c:v>-0.825685</c:v>
                </c:pt>
                <c:pt idx="27">
                  <c:v>-0.825685</c:v>
                </c:pt>
                <c:pt idx="28">
                  <c:v>-0.825685</c:v>
                </c:pt>
                <c:pt idx="29">
                  <c:v>-0.825685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2-40D0-B2A8-82FCD9292C5F}"/>
            </c:ext>
          </c:extLst>
        </c:ser>
        <c:ser>
          <c:idx val="10"/>
          <c:order val="10"/>
          <c:tx>
            <c:strRef>
              <c:f>'Lower Dowel Pin'!$L$1</c:f>
              <c:strCache>
                <c:ptCount val="1"/>
                <c:pt idx="0">
                  <c:v>Y_LCL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'Lower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Pin'!$L$2:$L$31</c:f>
              <c:numCache>
                <c:formatCode>0.000</c:formatCode>
                <c:ptCount val="30"/>
                <c:pt idx="0">
                  <c:v>-0.82715953382463747</c:v>
                </c:pt>
                <c:pt idx="1">
                  <c:v>-0.82715953382463747</c:v>
                </c:pt>
                <c:pt idx="2">
                  <c:v>-0.82715953382463747</c:v>
                </c:pt>
                <c:pt idx="3">
                  <c:v>-0.82715953382463747</c:v>
                </c:pt>
                <c:pt idx="4">
                  <c:v>-0.82715953382463747</c:v>
                </c:pt>
                <c:pt idx="5">
                  <c:v>-0.82715953382463747</c:v>
                </c:pt>
                <c:pt idx="6">
                  <c:v>-0.82715953382463747</c:v>
                </c:pt>
                <c:pt idx="7">
                  <c:v>-0.82715953382463747</c:v>
                </c:pt>
                <c:pt idx="8">
                  <c:v>-0.82715953382463747</c:v>
                </c:pt>
                <c:pt idx="9">
                  <c:v>-0.82715953382463747</c:v>
                </c:pt>
                <c:pt idx="10">
                  <c:v>-0.82715953382463747</c:v>
                </c:pt>
                <c:pt idx="11">
                  <c:v>-0.82715953382463747</c:v>
                </c:pt>
                <c:pt idx="12">
                  <c:v>-0.82715953382463747</c:v>
                </c:pt>
                <c:pt idx="13">
                  <c:v>-0.82715953382463747</c:v>
                </c:pt>
                <c:pt idx="14">
                  <c:v>-0.82715953382463747</c:v>
                </c:pt>
                <c:pt idx="15">
                  <c:v>-0.82715953382463747</c:v>
                </c:pt>
                <c:pt idx="16">
                  <c:v>-0.82715953382463747</c:v>
                </c:pt>
                <c:pt idx="17">
                  <c:v>-0.82715953382463747</c:v>
                </c:pt>
                <c:pt idx="18">
                  <c:v>-0.82715953382463747</c:v>
                </c:pt>
                <c:pt idx="19">
                  <c:v>-0.82715953382463747</c:v>
                </c:pt>
                <c:pt idx="20">
                  <c:v>-0.82715953382463747</c:v>
                </c:pt>
                <c:pt idx="21">
                  <c:v>-0.82715953382463747</c:v>
                </c:pt>
                <c:pt idx="22">
                  <c:v>-0.82715953382463747</c:v>
                </c:pt>
                <c:pt idx="23">
                  <c:v>-0.82715953382463747</c:v>
                </c:pt>
                <c:pt idx="24">
                  <c:v>-0.82715953382463747</c:v>
                </c:pt>
                <c:pt idx="25">
                  <c:v>-0.82715953382463747</c:v>
                </c:pt>
                <c:pt idx="26">
                  <c:v>-0.82715953382463747</c:v>
                </c:pt>
                <c:pt idx="27">
                  <c:v>-0.82715953382463747</c:v>
                </c:pt>
                <c:pt idx="28">
                  <c:v>-0.82715953382463747</c:v>
                </c:pt>
                <c:pt idx="29">
                  <c:v>-0.82715953382463747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32-40D0-B2A8-82FCD9292C5F}"/>
            </c:ext>
          </c:extLst>
        </c:ser>
        <c:ser>
          <c:idx val="11"/>
          <c:order val="11"/>
          <c:tx>
            <c:strRef>
              <c:f>'Lower Dowel Pin'!$M$1</c:f>
              <c:strCache>
                <c:ptCount val="1"/>
                <c:pt idx="0">
                  <c:v>Y_UCL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'Lower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Pin'!$M$2:$M$31</c:f>
              <c:numCache>
                <c:formatCode>0.000</c:formatCode>
                <c:ptCount val="30"/>
                <c:pt idx="0">
                  <c:v>-0.82421046617536253</c:v>
                </c:pt>
                <c:pt idx="1">
                  <c:v>-0.82421046617536253</c:v>
                </c:pt>
                <c:pt idx="2">
                  <c:v>-0.82421046617536253</c:v>
                </c:pt>
                <c:pt idx="3">
                  <c:v>-0.82421046617536253</c:v>
                </c:pt>
                <c:pt idx="4">
                  <c:v>-0.82421046617536253</c:v>
                </c:pt>
                <c:pt idx="5">
                  <c:v>-0.82421046617536253</c:v>
                </c:pt>
                <c:pt idx="6">
                  <c:v>-0.82421046617536253</c:v>
                </c:pt>
                <c:pt idx="7">
                  <c:v>-0.82421046617536253</c:v>
                </c:pt>
                <c:pt idx="8">
                  <c:v>-0.82421046617536253</c:v>
                </c:pt>
                <c:pt idx="9">
                  <c:v>-0.82421046617536253</c:v>
                </c:pt>
                <c:pt idx="10">
                  <c:v>-0.82421046617536253</c:v>
                </c:pt>
                <c:pt idx="11">
                  <c:v>-0.82421046617536253</c:v>
                </c:pt>
                <c:pt idx="12">
                  <c:v>-0.82421046617536253</c:v>
                </c:pt>
                <c:pt idx="13">
                  <c:v>-0.82421046617536253</c:v>
                </c:pt>
                <c:pt idx="14">
                  <c:v>-0.82421046617536253</c:v>
                </c:pt>
                <c:pt idx="15">
                  <c:v>-0.82421046617536253</c:v>
                </c:pt>
                <c:pt idx="16">
                  <c:v>-0.82421046617536253</c:v>
                </c:pt>
                <c:pt idx="17">
                  <c:v>-0.82421046617536253</c:v>
                </c:pt>
                <c:pt idx="18">
                  <c:v>-0.82421046617536253</c:v>
                </c:pt>
                <c:pt idx="19">
                  <c:v>-0.82421046617536253</c:v>
                </c:pt>
                <c:pt idx="20">
                  <c:v>-0.82421046617536253</c:v>
                </c:pt>
                <c:pt idx="21">
                  <c:v>-0.82421046617536253</c:v>
                </c:pt>
                <c:pt idx="22">
                  <c:v>-0.82421046617536253</c:v>
                </c:pt>
                <c:pt idx="23">
                  <c:v>-0.82421046617536253</c:v>
                </c:pt>
                <c:pt idx="24">
                  <c:v>-0.82421046617536253</c:v>
                </c:pt>
                <c:pt idx="25">
                  <c:v>-0.82421046617536253</c:v>
                </c:pt>
                <c:pt idx="26">
                  <c:v>-0.82421046617536253</c:v>
                </c:pt>
                <c:pt idx="27">
                  <c:v>-0.82421046617536253</c:v>
                </c:pt>
                <c:pt idx="28">
                  <c:v>-0.82421046617536253</c:v>
                </c:pt>
                <c:pt idx="29">
                  <c:v>-0.82421046617536253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32-40D0-B2A8-82FCD9292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'Lower Dowel Pin'!$B$1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'Lower Dowel Pin'!$B$2:$B$31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-0.82565999999999995</c:v>
                      </c:pt>
                      <c:pt idx="1">
                        <c:v>-0.82520000000000004</c:v>
                      </c:pt>
                      <c:pt idx="2">
                        <c:v>-0.82648999999999995</c:v>
                      </c:pt>
                      <c:pt idx="3">
                        <c:v>-0.82523000000000002</c:v>
                      </c:pt>
                      <c:pt idx="4">
                        <c:v>-0.82547000000000004</c:v>
                      </c:pt>
                      <c:pt idx="5">
                        <c:v>-0.82655000000000001</c:v>
                      </c:pt>
                      <c:pt idx="6">
                        <c:v>-0.82715000000000005</c:v>
                      </c:pt>
                      <c:pt idx="7">
                        <c:v>-0.82613000000000003</c:v>
                      </c:pt>
                      <c:pt idx="8">
                        <c:v>-0.82513000000000003</c:v>
                      </c:pt>
                      <c:pt idx="9">
                        <c:v>-0.82482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232-40D0-B2A8-82FCD9292C5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Pin'!$D$2:$D$31</c15:sqref>
                        </c15:formulaRef>
                      </c:ext>
                    </c:extLst>
                    <c:numCache>
                      <c:formatCode>0.00000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32-40D0-B2A8-82FCD9292C5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Pin'!$E$2:$E$31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0.24870999999999999</c:v>
                      </c:pt>
                      <c:pt idx="1">
                        <c:v>0.24815999999999999</c:v>
                      </c:pt>
                      <c:pt idx="2">
                        <c:v>0.25065999999999999</c:v>
                      </c:pt>
                      <c:pt idx="3">
                        <c:v>0.24798000000000001</c:v>
                      </c:pt>
                      <c:pt idx="4">
                        <c:v>0.24886</c:v>
                      </c:pt>
                      <c:pt idx="5">
                        <c:v>0.25014999999999998</c:v>
                      </c:pt>
                      <c:pt idx="6">
                        <c:v>0.25135000000000002</c:v>
                      </c:pt>
                      <c:pt idx="7">
                        <c:v>0.24934000000000001</c:v>
                      </c:pt>
                      <c:pt idx="8">
                        <c:v>0.24729000000000001</c:v>
                      </c:pt>
                      <c:pt idx="9">
                        <c:v>0.24656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32-40D0-B2A8-82FCD9292C5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Pin'!$F$2:$F$31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-0.82578300000000004</c:v>
                      </c:pt>
                      <c:pt idx="1">
                        <c:v>-0.82578300000000004</c:v>
                      </c:pt>
                      <c:pt idx="2">
                        <c:v>-0.82578300000000004</c:v>
                      </c:pt>
                      <c:pt idx="3">
                        <c:v>-0.82578300000000004</c:v>
                      </c:pt>
                      <c:pt idx="4">
                        <c:v>-0.82578300000000004</c:v>
                      </c:pt>
                      <c:pt idx="5">
                        <c:v>-0.82578300000000004</c:v>
                      </c:pt>
                      <c:pt idx="6">
                        <c:v>-0.82578300000000004</c:v>
                      </c:pt>
                      <c:pt idx="7">
                        <c:v>-0.82578300000000004</c:v>
                      </c:pt>
                      <c:pt idx="8">
                        <c:v>-0.82578300000000004</c:v>
                      </c:pt>
                      <c:pt idx="9">
                        <c:v>-0.82578300000000004</c:v>
                      </c:pt>
                      <c:pt idx="10">
                        <c:v>-0.82578300000000004</c:v>
                      </c:pt>
                      <c:pt idx="11">
                        <c:v>-0.82578300000000004</c:v>
                      </c:pt>
                      <c:pt idx="12">
                        <c:v>-0.82578300000000004</c:v>
                      </c:pt>
                      <c:pt idx="13">
                        <c:v>-0.82578300000000004</c:v>
                      </c:pt>
                      <c:pt idx="14">
                        <c:v>-0.82578300000000004</c:v>
                      </c:pt>
                      <c:pt idx="15">
                        <c:v>-0.82578300000000004</c:v>
                      </c:pt>
                      <c:pt idx="16">
                        <c:v>-0.82578300000000004</c:v>
                      </c:pt>
                      <c:pt idx="17">
                        <c:v>-0.82578300000000004</c:v>
                      </c:pt>
                      <c:pt idx="18">
                        <c:v>-0.82578300000000004</c:v>
                      </c:pt>
                      <c:pt idx="19">
                        <c:v>-0.82578300000000004</c:v>
                      </c:pt>
                      <c:pt idx="20">
                        <c:v>-0.82578300000000004</c:v>
                      </c:pt>
                      <c:pt idx="21">
                        <c:v>-0.82578300000000004</c:v>
                      </c:pt>
                      <c:pt idx="22">
                        <c:v>-0.82578300000000004</c:v>
                      </c:pt>
                      <c:pt idx="23">
                        <c:v>-0.82578300000000004</c:v>
                      </c:pt>
                      <c:pt idx="24">
                        <c:v>-0.82578300000000004</c:v>
                      </c:pt>
                      <c:pt idx="25">
                        <c:v>-0.82578300000000004</c:v>
                      </c:pt>
                      <c:pt idx="26">
                        <c:v>-0.82578300000000004</c:v>
                      </c:pt>
                      <c:pt idx="27">
                        <c:v>-0.82578300000000004</c:v>
                      </c:pt>
                      <c:pt idx="28">
                        <c:v>-0.82578300000000004</c:v>
                      </c:pt>
                      <c:pt idx="29">
                        <c:v>-0.82578300000000004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32-40D0-B2A8-82FCD9292C5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32-40D0-B2A8-82FCD9292C5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0.24890600000000002</c:v>
                      </c:pt>
                      <c:pt idx="1">
                        <c:v>0.24890600000000002</c:v>
                      </c:pt>
                      <c:pt idx="2">
                        <c:v>0.24890600000000002</c:v>
                      </c:pt>
                      <c:pt idx="3">
                        <c:v>0.24890600000000002</c:v>
                      </c:pt>
                      <c:pt idx="4">
                        <c:v>0.24890600000000002</c:v>
                      </c:pt>
                      <c:pt idx="5">
                        <c:v>0.24890600000000002</c:v>
                      </c:pt>
                      <c:pt idx="6">
                        <c:v>0.24890600000000002</c:v>
                      </c:pt>
                      <c:pt idx="7">
                        <c:v>0.24890600000000002</c:v>
                      </c:pt>
                      <c:pt idx="8">
                        <c:v>0.24890600000000002</c:v>
                      </c:pt>
                      <c:pt idx="9">
                        <c:v>0.24890600000000002</c:v>
                      </c:pt>
                      <c:pt idx="10">
                        <c:v>0.24890600000000002</c:v>
                      </c:pt>
                      <c:pt idx="11">
                        <c:v>0.24890600000000002</c:v>
                      </c:pt>
                      <c:pt idx="12">
                        <c:v>0.24890600000000002</c:v>
                      </c:pt>
                      <c:pt idx="13">
                        <c:v>0.24890600000000002</c:v>
                      </c:pt>
                      <c:pt idx="14">
                        <c:v>0.24890600000000002</c:v>
                      </c:pt>
                      <c:pt idx="15">
                        <c:v>0.24890600000000002</c:v>
                      </c:pt>
                      <c:pt idx="16">
                        <c:v>0.24890600000000002</c:v>
                      </c:pt>
                      <c:pt idx="17">
                        <c:v>0.24890600000000002</c:v>
                      </c:pt>
                      <c:pt idx="18">
                        <c:v>0.24890600000000002</c:v>
                      </c:pt>
                      <c:pt idx="19">
                        <c:v>0.24890600000000002</c:v>
                      </c:pt>
                      <c:pt idx="20">
                        <c:v>0.24890600000000002</c:v>
                      </c:pt>
                      <c:pt idx="21">
                        <c:v>0.24890600000000002</c:v>
                      </c:pt>
                      <c:pt idx="22">
                        <c:v>0.24890600000000002</c:v>
                      </c:pt>
                      <c:pt idx="23">
                        <c:v>0.24890600000000002</c:v>
                      </c:pt>
                      <c:pt idx="24">
                        <c:v>0.24890600000000002</c:v>
                      </c:pt>
                      <c:pt idx="25">
                        <c:v>0.24890600000000002</c:v>
                      </c:pt>
                      <c:pt idx="26">
                        <c:v>0.24890600000000002</c:v>
                      </c:pt>
                      <c:pt idx="27">
                        <c:v>0.24890600000000002</c:v>
                      </c:pt>
                      <c:pt idx="28">
                        <c:v>0.24890600000000002</c:v>
                      </c:pt>
                      <c:pt idx="29" formatCode="0.0000">
                        <c:v>0.24890600000000002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232-40D0-B2A8-82FCD9292C5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-0.82806111544922556</c:v>
                      </c:pt>
                      <c:pt idx="1">
                        <c:v>-0.82806111544922556</c:v>
                      </c:pt>
                      <c:pt idx="2">
                        <c:v>-0.82806111544922556</c:v>
                      </c:pt>
                      <c:pt idx="3">
                        <c:v>-0.82806111544922556</c:v>
                      </c:pt>
                      <c:pt idx="4">
                        <c:v>-0.82806111544922556</c:v>
                      </c:pt>
                      <c:pt idx="5">
                        <c:v>-0.82806111544922556</c:v>
                      </c:pt>
                      <c:pt idx="6">
                        <c:v>-0.82806111544922556</c:v>
                      </c:pt>
                      <c:pt idx="7">
                        <c:v>-0.82806111544922556</c:v>
                      </c:pt>
                      <c:pt idx="8">
                        <c:v>-0.82806111544922556</c:v>
                      </c:pt>
                      <c:pt idx="9">
                        <c:v>-0.82806111544922556</c:v>
                      </c:pt>
                      <c:pt idx="10">
                        <c:v>-0.82806111544922556</c:v>
                      </c:pt>
                      <c:pt idx="11">
                        <c:v>-0.82806111544922556</c:v>
                      </c:pt>
                      <c:pt idx="12">
                        <c:v>-0.82806111544922556</c:v>
                      </c:pt>
                      <c:pt idx="13">
                        <c:v>-0.82806111544922556</c:v>
                      </c:pt>
                      <c:pt idx="14">
                        <c:v>-0.82806111544922556</c:v>
                      </c:pt>
                      <c:pt idx="15">
                        <c:v>-0.82806111544922556</c:v>
                      </c:pt>
                      <c:pt idx="16">
                        <c:v>-0.82806111544922556</c:v>
                      </c:pt>
                      <c:pt idx="17">
                        <c:v>-0.82806111544922556</c:v>
                      </c:pt>
                      <c:pt idx="18">
                        <c:v>-0.82806111544922556</c:v>
                      </c:pt>
                      <c:pt idx="19">
                        <c:v>-0.82806111544922556</c:v>
                      </c:pt>
                      <c:pt idx="20">
                        <c:v>-0.82806111544922556</c:v>
                      </c:pt>
                      <c:pt idx="21">
                        <c:v>-0.82806111544922556</c:v>
                      </c:pt>
                      <c:pt idx="22">
                        <c:v>-0.82806111544922556</c:v>
                      </c:pt>
                      <c:pt idx="23">
                        <c:v>-0.82806111544922556</c:v>
                      </c:pt>
                      <c:pt idx="24">
                        <c:v>-0.82806111544922556</c:v>
                      </c:pt>
                      <c:pt idx="25">
                        <c:v>-0.82806111544922556</c:v>
                      </c:pt>
                      <c:pt idx="26">
                        <c:v>-0.82806111544922556</c:v>
                      </c:pt>
                      <c:pt idx="27">
                        <c:v>-0.82806111544922556</c:v>
                      </c:pt>
                      <c:pt idx="28">
                        <c:v>-0.82806111544922556</c:v>
                      </c:pt>
                      <c:pt idx="29">
                        <c:v>-0.82806111544922556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32-40D0-B2A8-82FCD9292C5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-0.82350488455077453</c:v>
                      </c:pt>
                      <c:pt idx="1">
                        <c:v>-0.82350488455077453</c:v>
                      </c:pt>
                      <c:pt idx="2">
                        <c:v>-0.82350488455077453</c:v>
                      </c:pt>
                      <c:pt idx="3">
                        <c:v>-0.82350488455077453</c:v>
                      </c:pt>
                      <c:pt idx="4">
                        <c:v>-0.82350488455077453</c:v>
                      </c:pt>
                      <c:pt idx="5">
                        <c:v>-0.82350488455077453</c:v>
                      </c:pt>
                      <c:pt idx="6">
                        <c:v>-0.82350488455077453</c:v>
                      </c:pt>
                      <c:pt idx="7">
                        <c:v>-0.82350488455077453</c:v>
                      </c:pt>
                      <c:pt idx="8">
                        <c:v>-0.82350488455077453</c:v>
                      </c:pt>
                      <c:pt idx="9">
                        <c:v>-0.82350488455077453</c:v>
                      </c:pt>
                      <c:pt idx="10">
                        <c:v>-0.82350488455077453</c:v>
                      </c:pt>
                      <c:pt idx="11">
                        <c:v>-0.82350488455077453</c:v>
                      </c:pt>
                      <c:pt idx="12">
                        <c:v>-0.82350488455077453</c:v>
                      </c:pt>
                      <c:pt idx="13">
                        <c:v>-0.82350488455077453</c:v>
                      </c:pt>
                      <c:pt idx="14">
                        <c:v>-0.82350488455077453</c:v>
                      </c:pt>
                      <c:pt idx="15">
                        <c:v>-0.82350488455077453</c:v>
                      </c:pt>
                      <c:pt idx="16">
                        <c:v>-0.82350488455077453</c:v>
                      </c:pt>
                      <c:pt idx="17">
                        <c:v>-0.82350488455077453</c:v>
                      </c:pt>
                      <c:pt idx="18">
                        <c:v>-0.82350488455077453</c:v>
                      </c:pt>
                      <c:pt idx="19">
                        <c:v>-0.82350488455077453</c:v>
                      </c:pt>
                      <c:pt idx="20">
                        <c:v>-0.82350488455077453</c:v>
                      </c:pt>
                      <c:pt idx="21">
                        <c:v>-0.82350488455077453</c:v>
                      </c:pt>
                      <c:pt idx="22">
                        <c:v>-0.82350488455077453</c:v>
                      </c:pt>
                      <c:pt idx="23">
                        <c:v>-0.82350488455077453</c:v>
                      </c:pt>
                      <c:pt idx="24">
                        <c:v>-0.82350488455077453</c:v>
                      </c:pt>
                      <c:pt idx="25">
                        <c:v>-0.82350488455077453</c:v>
                      </c:pt>
                      <c:pt idx="26">
                        <c:v>-0.82350488455077453</c:v>
                      </c:pt>
                      <c:pt idx="27">
                        <c:v>-0.82350488455077453</c:v>
                      </c:pt>
                      <c:pt idx="28">
                        <c:v>-0.82350488455077453</c:v>
                      </c:pt>
                      <c:pt idx="29">
                        <c:v>-0.82350488455077453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32-40D0-B2A8-82FCD9292C5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32-40D0-B2A8-82FCD9292C5F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32-40D0-B2A8-82FCD9292C5F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0.2443943218199876</c:v>
                      </c:pt>
                      <c:pt idx="1">
                        <c:v>0.2443943218199876</c:v>
                      </c:pt>
                      <c:pt idx="2">
                        <c:v>0.2443943218199876</c:v>
                      </c:pt>
                      <c:pt idx="3">
                        <c:v>0.2443943218199876</c:v>
                      </c:pt>
                      <c:pt idx="4">
                        <c:v>0.2443943218199876</c:v>
                      </c:pt>
                      <c:pt idx="5">
                        <c:v>0.2443943218199876</c:v>
                      </c:pt>
                      <c:pt idx="6">
                        <c:v>0.2443943218199876</c:v>
                      </c:pt>
                      <c:pt idx="7">
                        <c:v>0.2443943218199876</c:v>
                      </c:pt>
                      <c:pt idx="8">
                        <c:v>0.2443943218199876</c:v>
                      </c:pt>
                      <c:pt idx="9">
                        <c:v>0.2443943218199876</c:v>
                      </c:pt>
                      <c:pt idx="10">
                        <c:v>0.2443943218199876</c:v>
                      </c:pt>
                      <c:pt idx="11">
                        <c:v>0.2443943218199876</c:v>
                      </c:pt>
                      <c:pt idx="12">
                        <c:v>0.2443943218199876</c:v>
                      </c:pt>
                      <c:pt idx="13">
                        <c:v>0.2443943218199876</c:v>
                      </c:pt>
                      <c:pt idx="14">
                        <c:v>0.2443943218199876</c:v>
                      </c:pt>
                      <c:pt idx="15">
                        <c:v>0.2443943218199876</c:v>
                      </c:pt>
                      <c:pt idx="16">
                        <c:v>0.2443943218199876</c:v>
                      </c:pt>
                      <c:pt idx="17">
                        <c:v>0.2443943218199876</c:v>
                      </c:pt>
                      <c:pt idx="18">
                        <c:v>0.2443943218199876</c:v>
                      </c:pt>
                      <c:pt idx="19">
                        <c:v>0.2443943218199876</c:v>
                      </c:pt>
                      <c:pt idx="20">
                        <c:v>0.2443943218199876</c:v>
                      </c:pt>
                      <c:pt idx="21">
                        <c:v>0.2443943218199876</c:v>
                      </c:pt>
                      <c:pt idx="22">
                        <c:v>0.2443943218199876</c:v>
                      </c:pt>
                      <c:pt idx="23">
                        <c:v>0.2443943218199876</c:v>
                      </c:pt>
                      <c:pt idx="24">
                        <c:v>0.2443943218199876</c:v>
                      </c:pt>
                      <c:pt idx="25">
                        <c:v>0.2443943218199876</c:v>
                      </c:pt>
                      <c:pt idx="26">
                        <c:v>0.2443943218199876</c:v>
                      </c:pt>
                      <c:pt idx="27">
                        <c:v>0.2443943218199876</c:v>
                      </c:pt>
                      <c:pt idx="28">
                        <c:v>0.2443943218199876</c:v>
                      </c:pt>
                      <c:pt idx="29">
                        <c:v>0.2443943218199876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32-40D0-B2A8-82FCD9292C5F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0.25341767818001243</c:v>
                      </c:pt>
                      <c:pt idx="1">
                        <c:v>0.25341767818001243</c:v>
                      </c:pt>
                      <c:pt idx="2">
                        <c:v>0.25341767818001243</c:v>
                      </c:pt>
                      <c:pt idx="3">
                        <c:v>0.25341767818001243</c:v>
                      </c:pt>
                      <c:pt idx="4">
                        <c:v>0.25341767818001243</c:v>
                      </c:pt>
                      <c:pt idx="5">
                        <c:v>0.25341767818001243</c:v>
                      </c:pt>
                      <c:pt idx="6">
                        <c:v>0.25341767818001243</c:v>
                      </c:pt>
                      <c:pt idx="7">
                        <c:v>0.25341767818001243</c:v>
                      </c:pt>
                      <c:pt idx="8">
                        <c:v>0.25341767818001243</c:v>
                      </c:pt>
                      <c:pt idx="9">
                        <c:v>0.25341767818001243</c:v>
                      </c:pt>
                      <c:pt idx="10">
                        <c:v>0.25341767818001243</c:v>
                      </c:pt>
                      <c:pt idx="11">
                        <c:v>0.25341767818001243</c:v>
                      </c:pt>
                      <c:pt idx="12">
                        <c:v>0.25341767818001243</c:v>
                      </c:pt>
                      <c:pt idx="13">
                        <c:v>0.25341767818001243</c:v>
                      </c:pt>
                      <c:pt idx="14">
                        <c:v>0.25341767818001243</c:v>
                      </c:pt>
                      <c:pt idx="15">
                        <c:v>0.25341767818001243</c:v>
                      </c:pt>
                      <c:pt idx="16">
                        <c:v>0.25341767818001243</c:v>
                      </c:pt>
                      <c:pt idx="17">
                        <c:v>0.25341767818001243</c:v>
                      </c:pt>
                      <c:pt idx="18">
                        <c:v>0.25341767818001243</c:v>
                      </c:pt>
                      <c:pt idx="19">
                        <c:v>0.25341767818001243</c:v>
                      </c:pt>
                      <c:pt idx="20">
                        <c:v>0.25341767818001243</c:v>
                      </c:pt>
                      <c:pt idx="21">
                        <c:v>0.25341767818001243</c:v>
                      </c:pt>
                      <c:pt idx="22">
                        <c:v>0.25341767818001243</c:v>
                      </c:pt>
                      <c:pt idx="23">
                        <c:v>0.25341767818001243</c:v>
                      </c:pt>
                      <c:pt idx="24">
                        <c:v>0.25341767818001243</c:v>
                      </c:pt>
                      <c:pt idx="25">
                        <c:v>0.25341767818001243</c:v>
                      </c:pt>
                      <c:pt idx="26">
                        <c:v>0.25341767818001243</c:v>
                      </c:pt>
                      <c:pt idx="27">
                        <c:v>0.25341767818001243</c:v>
                      </c:pt>
                      <c:pt idx="28">
                        <c:v>0.25341767818001243</c:v>
                      </c:pt>
                      <c:pt idx="29">
                        <c:v>0.25341767818001243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32-40D0-B2A8-82FCD9292C5F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'Lower Dowel Pin'!$D$1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Pin'!$D$2:$D$31</c:f>
              <c:numCache>
                <c:formatCode>0.00000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B-4576-A9BE-49021D875CF2}"/>
            </c:ext>
          </c:extLst>
        </c:ser>
        <c:ser>
          <c:idx val="6"/>
          <c:order val="6"/>
          <c:tx>
            <c:strRef>
              <c:f>'Lower Dowel Pin'!$H$1</c:f>
              <c:strCache>
                <c:ptCount val="1"/>
                <c:pt idx="0">
                  <c:v>Z_avg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'Lower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Pin'!$H$2:$H$31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B-4576-A9BE-49021D875CF2}"/>
            </c:ext>
          </c:extLst>
        </c:ser>
        <c:ser>
          <c:idx val="12"/>
          <c:order val="12"/>
          <c:tx>
            <c:strRef>
              <c:f>'Lower Dowel Pin'!$N$1</c:f>
              <c:strCache>
                <c:ptCount val="1"/>
                <c:pt idx="0">
                  <c:v>Z_LCL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'Lower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Pin'!$N$2:$N$31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CB-4576-A9BE-49021D875CF2}"/>
            </c:ext>
          </c:extLst>
        </c:ser>
        <c:ser>
          <c:idx val="13"/>
          <c:order val="13"/>
          <c:tx>
            <c:strRef>
              <c:f>'Lower Dowel Pin'!$O$1</c:f>
              <c:strCache>
                <c:ptCount val="1"/>
                <c:pt idx="0">
                  <c:v>Z_UCL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'Lower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Pin'!$O$2:$O$31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CB-4576-A9BE-49021D875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'Lower Dowel Pin'!$B$1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'Lower Dowel Pin'!$B$2:$B$31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-0.82565999999999995</c:v>
                      </c:pt>
                      <c:pt idx="1">
                        <c:v>-0.82520000000000004</c:v>
                      </c:pt>
                      <c:pt idx="2">
                        <c:v>-0.82648999999999995</c:v>
                      </c:pt>
                      <c:pt idx="3">
                        <c:v>-0.82523000000000002</c:v>
                      </c:pt>
                      <c:pt idx="4">
                        <c:v>-0.82547000000000004</c:v>
                      </c:pt>
                      <c:pt idx="5">
                        <c:v>-0.82655000000000001</c:v>
                      </c:pt>
                      <c:pt idx="6">
                        <c:v>-0.82715000000000005</c:v>
                      </c:pt>
                      <c:pt idx="7">
                        <c:v>-0.82613000000000003</c:v>
                      </c:pt>
                      <c:pt idx="8">
                        <c:v>-0.82513000000000003</c:v>
                      </c:pt>
                      <c:pt idx="9">
                        <c:v>-0.82482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3CB-4576-A9BE-49021D875CF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Pin'!$C$2:$C$31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-0.82562000000000002</c:v>
                      </c:pt>
                      <c:pt idx="1">
                        <c:v>-0.82550000000000001</c:v>
                      </c:pt>
                      <c:pt idx="2">
                        <c:v>-0.82637000000000005</c:v>
                      </c:pt>
                      <c:pt idx="3">
                        <c:v>-0.82535000000000003</c:v>
                      </c:pt>
                      <c:pt idx="4">
                        <c:v>-0.82579000000000002</c:v>
                      </c:pt>
                      <c:pt idx="5">
                        <c:v>-0.82606000000000002</c:v>
                      </c:pt>
                      <c:pt idx="6">
                        <c:v>-0.82633999999999996</c:v>
                      </c:pt>
                      <c:pt idx="7">
                        <c:v>-0.82582999999999995</c:v>
                      </c:pt>
                      <c:pt idx="8">
                        <c:v>-0.82501000000000002</c:v>
                      </c:pt>
                      <c:pt idx="9">
                        <c:v>-0.82498000000000005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3CB-4576-A9BE-49021D875CF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Pin'!$E$2:$E$31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0.24870999999999999</c:v>
                      </c:pt>
                      <c:pt idx="1">
                        <c:v>0.24815999999999999</c:v>
                      </c:pt>
                      <c:pt idx="2">
                        <c:v>0.25065999999999999</c:v>
                      </c:pt>
                      <c:pt idx="3">
                        <c:v>0.24798000000000001</c:v>
                      </c:pt>
                      <c:pt idx="4">
                        <c:v>0.24886</c:v>
                      </c:pt>
                      <c:pt idx="5">
                        <c:v>0.25014999999999998</c:v>
                      </c:pt>
                      <c:pt idx="6">
                        <c:v>0.25135000000000002</c:v>
                      </c:pt>
                      <c:pt idx="7">
                        <c:v>0.24934000000000001</c:v>
                      </c:pt>
                      <c:pt idx="8">
                        <c:v>0.24729000000000001</c:v>
                      </c:pt>
                      <c:pt idx="9">
                        <c:v>0.24656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3CB-4576-A9BE-49021D875CF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Pin'!$F$2:$F$31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-0.82578300000000004</c:v>
                      </c:pt>
                      <c:pt idx="1">
                        <c:v>-0.82578300000000004</c:v>
                      </c:pt>
                      <c:pt idx="2">
                        <c:v>-0.82578300000000004</c:v>
                      </c:pt>
                      <c:pt idx="3">
                        <c:v>-0.82578300000000004</c:v>
                      </c:pt>
                      <c:pt idx="4">
                        <c:v>-0.82578300000000004</c:v>
                      </c:pt>
                      <c:pt idx="5">
                        <c:v>-0.82578300000000004</c:v>
                      </c:pt>
                      <c:pt idx="6">
                        <c:v>-0.82578300000000004</c:v>
                      </c:pt>
                      <c:pt idx="7">
                        <c:v>-0.82578300000000004</c:v>
                      </c:pt>
                      <c:pt idx="8">
                        <c:v>-0.82578300000000004</c:v>
                      </c:pt>
                      <c:pt idx="9">
                        <c:v>-0.82578300000000004</c:v>
                      </c:pt>
                      <c:pt idx="10">
                        <c:v>-0.82578300000000004</c:v>
                      </c:pt>
                      <c:pt idx="11">
                        <c:v>-0.82578300000000004</c:v>
                      </c:pt>
                      <c:pt idx="12">
                        <c:v>-0.82578300000000004</c:v>
                      </c:pt>
                      <c:pt idx="13">
                        <c:v>-0.82578300000000004</c:v>
                      </c:pt>
                      <c:pt idx="14">
                        <c:v>-0.82578300000000004</c:v>
                      </c:pt>
                      <c:pt idx="15">
                        <c:v>-0.82578300000000004</c:v>
                      </c:pt>
                      <c:pt idx="16">
                        <c:v>-0.82578300000000004</c:v>
                      </c:pt>
                      <c:pt idx="17">
                        <c:v>-0.82578300000000004</c:v>
                      </c:pt>
                      <c:pt idx="18">
                        <c:v>-0.82578300000000004</c:v>
                      </c:pt>
                      <c:pt idx="19">
                        <c:v>-0.82578300000000004</c:v>
                      </c:pt>
                      <c:pt idx="20">
                        <c:v>-0.82578300000000004</c:v>
                      </c:pt>
                      <c:pt idx="21">
                        <c:v>-0.82578300000000004</c:v>
                      </c:pt>
                      <c:pt idx="22">
                        <c:v>-0.82578300000000004</c:v>
                      </c:pt>
                      <c:pt idx="23">
                        <c:v>-0.82578300000000004</c:v>
                      </c:pt>
                      <c:pt idx="24">
                        <c:v>-0.82578300000000004</c:v>
                      </c:pt>
                      <c:pt idx="25">
                        <c:v>-0.82578300000000004</c:v>
                      </c:pt>
                      <c:pt idx="26">
                        <c:v>-0.82578300000000004</c:v>
                      </c:pt>
                      <c:pt idx="27">
                        <c:v>-0.82578300000000004</c:v>
                      </c:pt>
                      <c:pt idx="28">
                        <c:v>-0.82578300000000004</c:v>
                      </c:pt>
                      <c:pt idx="29">
                        <c:v>-0.82578300000000004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3CB-4576-A9BE-49021D875CF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Pin'!$G$2:$G$31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-0.825685</c:v>
                      </c:pt>
                      <c:pt idx="1">
                        <c:v>-0.825685</c:v>
                      </c:pt>
                      <c:pt idx="2">
                        <c:v>-0.825685</c:v>
                      </c:pt>
                      <c:pt idx="3">
                        <c:v>-0.825685</c:v>
                      </c:pt>
                      <c:pt idx="4">
                        <c:v>-0.825685</c:v>
                      </c:pt>
                      <c:pt idx="5">
                        <c:v>-0.825685</c:v>
                      </c:pt>
                      <c:pt idx="6">
                        <c:v>-0.825685</c:v>
                      </c:pt>
                      <c:pt idx="7">
                        <c:v>-0.825685</c:v>
                      </c:pt>
                      <c:pt idx="8">
                        <c:v>-0.825685</c:v>
                      </c:pt>
                      <c:pt idx="9">
                        <c:v>-0.825685</c:v>
                      </c:pt>
                      <c:pt idx="10">
                        <c:v>-0.825685</c:v>
                      </c:pt>
                      <c:pt idx="11">
                        <c:v>-0.825685</c:v>
                      </c:pt>
                      <c:pt idx="12">
                        <c:v>-0.825685</c:v>
                      </c:pt>
                      <c:pt idx="13">
                        <c:v>-0.825685</c:v>
                      </c:pt>
                      <c:pt idx="14">
                        <c:v>-0.825685</c:v>
                      </c:pt>
                      <c:pt idx="15">
                        <c:v>-0.825685</c:v>
                      </c:pt>
                      <c:pt idx="16">
                        <c:v>-0.825685</c:v>
                      </c:pt>
                      <c:pt idx="17">
                        <c:v>-0.825685</c:v>
                      </c:pt>
                      <c:pt idx="18">
                        <c:v>-0.825685</c:v>
                      </c:pt>
                      <c:pt idx="19">
                        <c:v>-0.825685</c:v>
                      </c:pt>
                      <c:pt idx="20">
                        <c:v>-0.825685</c:v>
                      </c:pt>
                      <c:pt idx="21">
                        <c:v>-0.825685</c:v>
                      </c:pt>
                      <c:pt idx="22">
                        <c:v>-0.825685</c:v>
                      </c:pt>
                      <c:pt idx="23">
                        <c:v>-0.825685</c:v>
                      </c:pt>
                      <c:pt idx="24">
                        <c:v>-0.825685</c:v>
                      </c:pt>
                      <c:pt idx="25">
                        <c:v>-0.825685</c:v>
                      </c:pt>
                      <c:pt idx="26">
                        <c:v>-0.825685</c:v>
                      </c:pt>
                      <c:pt idx="27">
                        <c:v>-0.825685</c:v>
                      </c:pt>
                      <c:pt idx="28">
                        <c:v>-0.825685</c:v>
                      </c:pt>
                      <c:pt idx="29">
                        <c:v>-0.825685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3CB-4576-A9BE-49021D875CF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0.24890600000000002</c:v>
                      </c:pt>
                      <c:pt idx="1">
                        <c:v>0.24890600000000002</c:v>
                      </c:pt>
                      <c:pt idx="2">
                        <c:v>0.24890600000000002</c:v>
                      </c:pt>
                      <c:pt idx="3">
                        <c:v>0.24890600000000002</c:v>
                      </c:pt>
                      <c:pt idx="4">
                        <c:v>0.24890600000000002</c:v>
                      </c:pt>
                      <c:pt idx="5">
                        <c:v>0.24890600000000002</c:v>
                      </c:pt>
                      <c:pt idx="6">
                        <c:v>0.24890600000000002</c:v>
                      </c:pt>
                      <c:pt idx="7">
                        <c:v>0.24890600000000002</c:v>
                      </c:pt>
                      <c:pt idx="8">
                        <c:v>0.24890600000000002</c:v>
                      </c:pt>
                      <c:pt idx="9">
                        <c:v>0.24890600000000002</c:v>
                      </c:pt>
                      <c:pt idx="10">
                        <c:v>0.24890600000000002</c:v>
                      </c:pt>
                      <c:pt idx="11">
                        <c:v>0.24890600000000002</c:v>
                      </c:pt>
                      <c:pt idx="12">
                        <c:v>0.24890600000000002</c:v>
                      </c:pt>
                      <c:pt idx="13">
                        <c:v>0.24890600000000002</c:v>
                      </c:pt>
                      <c:pt idx="14">
                        <c:v>0.24890600000000002</c:v>
                      </c:pt>
                      <c:pt idx="15">
                        <c:v>0.24890600000000002</c:v>
                      </c:pt>
                      <c:pt idx="16">
                        <c:v>0.24890600000000002</c:v>
                      </c:pt>
                      <c:pt idx="17">
                        <c:v>0.24890600000000002</c:v>
                      </c:pt>
                      <c:pt idx="18">
                        <c:v>0.24890600000000002</c:v>
                      </c:pt>
                      <c:pt idx="19">
                        <c:v>0.24890600000000002</c:v>
                      </c:pt>
                      <c:pt idx="20">
                        <c:v>0.24890600000000002</c:v>
                      </c:pt>
                      <c:pt idx="21">
                        <c:v>0.24890600000000002</c:v>
                      </c:pt>
                      <c:pt idx="22">
                        <c:v>0.24890600000000002</c:v>
                      </c:pt>
                      <c:pt idx="23">
                        <c:v>0.24890600000000002</c:v>
                      </c:pt>
                      <c:pt idx="24">
                        <c:v>0.24890600000000002</c:v>
                      </c:pt>
                      <c:pt idx="25">
                        <c:v>0.24890600000000002</c:v>
                      </c:pt>
                      <c:pt idx="26">
                        <c:v>0.24890600000000002</c:v>
                      </c:pt>
                      <c:pt idx="27">
                        <c:v>0.24890600000000002</c:v>
                      </c:pt>
                      <c:pt idx="28">
                        <c:v>0.24890600000000002</c:v>
                      </c:pt>
                      <c:pt idx="29" formatCode="0.0000">
                        <c:v>0.24890600000000002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3CB-4576-A9BE-49021D875CF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-0.82806111544922556</c:v>
                      </c:pt>
                      <c:pt idx="1">
                        <c:v>-0.82806111544922556</c:v>
                      </c:pt>
                      <c:pt idx="2">
                        <c:v>-0.82806111544922556</c:v>
                      </c:pt>
                      <c:pt idx="3">
                        <c:v>-0.82806111544922556</c:v>
                      </c:pt>
                      <c:pt idx="4">
                        <c:v>-0.82806111544922556</c:v>
                      </c:pt>
                      <c:pt idx="5">
                        <c:v>-0.82806111544922556</c:v>
                      </c:pt>
                      <c:pt idx="6">
                        <c:v>-0.82806111544922556</c:v>
                      </c:pt>
                      <c:pt idx="7">
                        <c:v>-0.82806111544922556</c:v>
                      </c:pt>
                      <c:pt idx="8">
                        <c:v>-0.82806111544922556</c:v>
                      </c:pt>
                      <c:pt idx="9">
                        <c:v>-0.82806111544922556</c:v>
                      </c:pt>
                      <c:pt idx="10">
                        <c:v>-0.82806111544922556</c:v>
                      </c:pt>
                      <c:pt idx="11">
                        <c:v>-0.82806111544922556</c:v>
                      </c:pt>
                      <c:pt idx="12">
                        <c:v>-0.82806111544922556</c:v>
                      </c:pt>
                      <c:pt idx="13">
                        <c:v>-0.82806111544922556</c:v>
                      </c:pt>
                      <c:pt idx="14">
                        <c:v>-0.82806111544922556</c:v>
                      </c:pt>
                      <c:pt idx="15">
                        <c:v>-0.82806111544922556</c:v>
                      </c:pt>
                      <c:pt idx="16">
                        <c:v>-0.82806111544922556</c:v>
                      </c:pt>
                      <c:pt idx="17">
                        <c:v>-0.82806111544922556</c:v>
                      </c:pt>
                      <c:pt idx="18">
                        <c:v>-0.82806111544922556</c:v>
                      </c:pt>
                      <c:pt idx="19">
                        <c:v>-0.82806111544922556</c:v>
                      </c:pt>
                      <c:pt idx="20">
                        <c:v>-0.82806111544922556</c:v>
                      </c:pt>
                      <c:pt idx="21">
                        <c:v>-0.82806111544922556</c:v>
                      </c:pt>
                      <c:pt idx="22">
                        <c:v>-0.82806111544922556</c:v>
                      </c:pt>
                      <c:pt idx="23">
                        <c:v>-0.82806111544922556</c:v>
                      </c:pt>
                      <c:pt idx="24">
                        <c:v>-0.82806111544922556</c:v>
                      </c:pt>
                      <c:pt idx="25">
                        <c:v>-0.82806111544922556</c:v>
                      </c:pt>
                      <c:pt idx="26">
                        <c:v>-0.82806111544922556</c:v>
                      </c:pt>
                      <c:pt idx="27">
                        <c:v>-0.82806111544922556</c:v>
                      </c:pt>
                      <c:pt idx="28">
                        <c:v>-0.82806111544922556</c:v>
                      </c:pt>
                      <c:pt idx="29">
                        <c:v>-0.82806111544922556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3CB-4576-A9BE-49021D875CF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-0.82350488455077453</c:v>
                      </c:pt>
                      <c:pt idx="1">
                        <c:v>-0.82350488455077453</c:v>
                      </c:pt>
                      <c:pt idx="2">
                        <c:v>-0.82350488455077453</c:v>
                      </c:pt>
                      <c:pt idx="3">
                        <c:v>-0.82350488455077453</c:v>
                      </c:pt>
                      <c:pt idx="4">
                        <c:v>-0.82350488455077453</c:v>
                      </c:pt>
                      <c:pt idx="5">
                        <c:v>-0.82350488455077453</c:v>
                      </c:pt>
                      <c:pt idx="6">
                        <c:v>-0.82350488455077453</c:v>
                      </c:pt>
                      <c:pt idx="7">
                        <c:v>-0.82350488455077453</c:v>
                      </c:pt>
                      <c:pt idx="8">
                        <c:v>-0.82350488455077453</c:v>
                      </c:pt>
                      <c:pt idx="9">
                        <c:v>-0.82350488455077453</c:v>
                      </c:pt>
                      <c:pt idx="10">
                        <c:v>-0.82350488455077453</c:v>
                      </c:pt>
                      <c:pt idx="11">
                        <c:v>-0.82350488455077453</c:v>
                      </c:pt>
                      <c:pt idx="12">
                        <c:v>-0.82350488455077453</c:v>
                      </c:pt>
                      <c:pt idx="13">
                        <c:v>-0.82350488455077453</c:v>
                      </c:pt>
                      <c:pt idx="14">
                        <c:v>-0.82350488455077453</c:v>
                      </c:pt>
                      <c:pt idx="15">
                        <c:v>-0.82350488455077453</c:v>
                      </c:pt>
                      <c:pt idx="16">
                        <c:v>-0.82350488455077453</c:v>
                      </c:pt>
                      <c:pt idx="17">
                        <c:v>-0.82350488455077453</c:v>
                      </c:pt>
                      <c:pt idx="18">
                        <c:v>-0.82350488455077453</c:v>
                      </c:pt>
                      <c:pt idx="19">
                        <c:v>-0.82350488455077453</c:v>
                      </c:pt>
                      <c:pt idx="20">
                        <c:v>-0.82350488455077453</c:v>
                      </c:pt>
                      <c:pt idx="21">
                        <c:v>-0.82350488455077453</c:v>
                      </c:pt>
                      <c:pt idx="22">
                        <c:v>-0.82350488455077453</c:v>
                      </c:pt>
                      <c:pt idx="23">
                        <c:v>-0.82350488455077453</c:v>
                      </c:pt>
                      <c:pt idx="24">
                        <c:v>-0.82350488455077453</c:v>
                      </c:pt>
                      <c:pt idx="25">
                        <c:v>-0.82350488455077453</c:v>
                      </c:pt>
                      <c:pt idx="26">
                        <c:v>-0.82350488455077453</c:v>
                      </c:pt>
                      <c:pt idx="27">
                        <c:v>-0.82350488455077453</c:v>
                      </c:pt>
                      <c:pt idx="28">
                        <c:v>-0.82350488455077453</c:v>
                      </c:pt>
                      <c:pt idx="29">
                        <c:v>-0.82350488455077453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3CB-4576-A9BE-49021D875CF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-0.82715953382463747</c:v>
                      </c:pt>
                      <c:pt idx="1">
                        <c:v>-0.82715953382463747</c:v>
                      </c:pt>
                      <c:pt idx="2">
                        <c:v>-0.82715953382463747</c:v>
                      </c:pt>
                      <c:pt idx="3">
                        <c:v>-0.82715953382463747</c:v>
                      </c:pt>
                      <c:pt idx="4">
                        <c:v>-0.82715953382463747</c:v>
                      </c:pt>
                      <c:pt idx="5">
                        <c:v>-0.82715953382463747</c:v>
                      </c:pt>
                      <c:pt idx="6">
                        <c:v>-0.82715953382463747</c:v>
                      </c:pt>
                      <c:pt idx="7">
                        <c:v>-0.82715953382463747</c:v>
                      </c:pt>
                      <c:pt idx="8">
                        <c:v>-0.82715953382463747</c:v>
                      </c:pt>
                      <c:pt idx="9">
                        <c:v>-0.82715953382463747</c:v>
                      </c:pt>
                      <c:pt idx="10">
                        <c:v>-0.82715953382463747</c:v>
                      </c:pt>
                      <c:pt idx="11">
                        <c:v>-0.82715953382463747</c:v>
                      </c:pt>
                      <c:pt idx="12">
                        <c:v>-0.82715953382463747</c:v>
                      </c:pt>
                      <c:pt idx="13">
                        <c:v>-0.82715953382463747</c:v>
                      </c:pt>
                      <c:pt idx="14">
                        <c:v>-0.82715953382463747</c:v>
                      </c:pt>
                      <c:pt idx="15">
                        <c:v>-0.82715953382463747</c:v>
                      </c:pt>
                      <c:pt idx="16">
                        <c:v>-0.82715953382463747</c:v>
                      </c:pt>
                      <c:pt idx="17">
                        <c:v>-0.82715953382463747</c:v>
                      </c:pt>
                      <c:pt idx="18">
                        <c:v>-0.82715953382463747</c:v>
                      </c:pt>
                      <c:pt idx="19">
                        <c:v>-0.82715953382463747</c:v>
                      </c:pt>
                      <c:pt idx="20">
                        <c:v>-0.82715953382463747</c:v>
                      </c:pt>
                      <c:pt idx="21">
                        <c:v>-0.82715953382463747</c:v>
                      </c:pt>
                      <c:pt idx="22">
                        <c:v>-0.82715953382463747</c:v>
                      </c:pt>
                      <c:pt idx="23">
                        <c:v>-0.82715953382463747</c:v>
                      </c:pt>
                      <c:pt idx="24">
                        <c:v>-0.82715953382463747</c:v>
                      </c:pt>
                      <c:pt idx="25">
                        <c:v>-0.82715953382463747</c:v>
                      </c:pt>
                      <c:pt idx="26">
                        <c:v>-0.82715953382463747</c:v>
                      </c:pt>
                      <c:pt idx="27">
                        <c:v>-0.82715953382463747</c:v>
                      </c:pt>
                      <c:pt idx="28">
                        <c:v>-0.82715953382463747</c:v>
                      </c:pt>
                      <c:pt idx="29">
                        <c:v>-0.82715953382463747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3CB-4576-A9BE-49021D875CF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-0.82421046617536253</c:v>
                      </c:pt>
                      <c:pt idx="1">
                        <c:v>-0.82421046617536253</c:v>
                      </c:pt>
                      <c:pt idx="2">
                        <c:v>-0.82421046617536253</c:v>
                      </c:pt>
                      <c:pt idx="3">
                        <c:v>-0.82421046617536253</c:v>
                      </c:pt>
                      <c:pt idx="4">
                        <c:v>-0.82421046617536253</c:v>
                      </c:pt>
                      <c:pt idx="5">
                        <c:v>-0.82421046617536253</c:v>
                      </c:pt>
                      <c:pt idx="6">
                        <c:v>-0.82421046617536253</c:v>
                      </c:pt>
                      <c:pt idx="7">
                        <c:v>-0.82421046617536253</c:v>
                      </c:pt>
                      <c:pt idx="8">
                        <c:v>-0.82421046617536253</c:v>
                      </c:pt>
                      <c:pt idx="9">
                        <c:v>-0.82421046617536253</c:v>
                      </c:pt>
                      <c:pt idx="10">
                        <c:v>-0.82421046617536253</c:v>
                      </c:pt>
                      <c:pt idx="11">
                        <c:v>-0.82421046617536253</c:v>
                      </c:pt>
                      <c:pt idx="12">
                        <c:v>-0.82421046617536253</c:v>
                      </c:pt>
                      <c:pt idx="13">
                        <c:v>-0.82421046617536253</c:v>
                      </c:pt>
                      <c:pt idx="14">
                        <c:v>-0.82421046617536253</c:v>
                      </c:pt>
                      <c:pt idx="15">
                        <c:v>-0.82421046617536253</c:v>
                      </c:pt>
                      <c:pt idx="16">
                        <c:v>-0.82421046617536253</c:v>
                      </c:pt>
                      <c:pt idx="17">
                        <c:v>-0.82421046617536253</c:v>
                      </c:pt>
                      <c:pt idx="18">
                        <c:v>-0.82421046617536253</c:v>
                      </c:pt>
                      <c:pt idx="19">
                        <c:v>-0.82421046617536253</c:v>
                      </c:pt>
                      <c:pt idx="20">
                        <c:v>-0.82421046617536253</c:v>
                      </c:pt>
                      <c:pt idx="21">
                        <c:v>-0.82421046617536253</c:v>
                      </c:pt>
                      <c:pt idx="22">
                        <c:v>-0.82421046617536253</c:v>
                      </c:pt>
                      <c:pt idx="23">
                        <c:v>-0.82421046617536253</c:v>
                      </c:pt>
                      <c:pt idx="24">
                        <c:v>-0.82421046617536253</c:v>
                      </c:pt>
                      <c:pt idx="25">
                        <c:v>-0.82421046617536253</c:v>
                      </c:pt>
                      <c:pt idx="26">
                        <c:v>-0.82421046617536253</c:v>
                      </c:pt>
                      <c:pt idx="27">
                        <c:v>-0.82421046617536253</c:v>
                      </c:pt>
                      <c:pt idx="28">
                        <c:v>-0.82421046617536253</c:v>
                      </c:pt>
                      <c:pt idx="29">
                        <c:v>-0.82421046617536253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3CB-4576-A9BE-49021D875CF2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0.2443943218199876</c:v>
                      </c:pt>
                      <c:pt idx="1">
                        <c:v>0.2443943218199876</c:v>
                      </c:pt>
                      <c:pt idx="2">
                        <c:v>0.2443943218199876</c:v>
                      </c:pt>
                      <c:pt idx="3">
                        <c:v>0.2443943218199876</c:v>
                      </c:pt>
                      <c:pt idx="4">
                        <c:v>0.2443943218199876</c:v>
                      </c:pt>
                      <c:pt idx="5">
                        <c:v>0.2443943218199876</c:v>
                      </c:pt>
                      <c:pt idx="6">
                        <c:v>0.2443943218199876</c:v>
                      </c:pt>
                      <c:pt idx="7">
                        <c:v>0.2443943218199876</c:v>
                      </c:pt>
                      <c:pt idx="8">
                        <c:v>0.2443943218199876</c:v>
                      </c:pt>
                      <c:pt idx="9">
                        <c:v>0.2443943218199876</c:v>
                      </c:pt>
                      <c:pt idx="10">
                        <c:v>0.2443943218199876</c:v>
                      </c:pt>
                      <c:pt idx="11">
                        <c:v>0.2443943218199876</c:v>
                      </c:pt>
                      <c:pt idx="12">
                        <c:v>0.2443943218199876</c:v>
                      </c:pt>
                      <c:pt idx="13">
                        <c:v>0.2443943218199876</c:v>
                      </c:pt>
                      <c:pt idx="14">
                        <c:v>0.2443943218199876</c:v>
                      </c:pt>
                      <c:pt idx="15">
                        <c:v>0.2443943218199876</c:v>
                      </c:pt>
                      <c:pt idx="16">
                        <c:v>0.2443943218199876</c:v>
                      </c:pt>
                      <c:pt idx="17">
                        <c:v>0.2443943218199876</c:v>
                      </c:pt>
                      <c:pt idx="18">
                        <c:v>0.2443943218199876</c:v>
                      </c:pt>
                      <c:pt idx="19">
                        <c:v>0.2443943218199876</c:v>
                      </c:pt>
                      <c:pt idx="20">
                        <c:v>0.2443943218199876</c:v>
                      </c:pt>
                      <c:pt idx="21">
                        <c:v>0.2443943218199876</c:v>
                      </c:pt>
                      <c:pt idx="22">
                        <c:v>0.2443943218199876</c:v>
                      </c:pt>
                      <c:pt idx="23">
                        <c:v>0.2443943218199876</c:v>
                      </c:pt>
                      <c:pt idx="24">
                        <c:v>0.2443943218199876</c:v>
                      </c:pt>
                      <c:pt idx="25">
                        <c:v>0.2443943218199876</c:v>
                      </c:pt>
                      <c:pt idx="26">
                        <c:v>0.2443943218199876</c:v>
                      </c:pt>
                      <c:pt idx="27">
                        <c:v>0.2443943218199876</c:v>
                      </c:pt>
                      <c:pt idx="28">
                        <c:v>0.2443943218199876</c:v>
                      </c:pt>
                      <c:pt idx="29">
                        <c:v>0.2443943218199876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3CB-4576-A9BE-49021D875CF2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0.25341767818001243</c:v>
                      </c:pt>
                      <c:pt idx="1">
                        <c:v>0.25341767818001243</c:v>
                      </c:pt>
                      <c:pt idx="2">
                        <c:v>0.25341767818001243</c:v>
                      </c:pt>
                      <c:pt idx="3">
                        <c:v>0.25341767818001243</c:v>
                      </c:pt>
                      <c:pt idx="4">
                        <c:v>0.25341767818001243</c:v>
                      </c:pt>
                      <c:pt idx="5">
                        <c:v>0.25341767818001243</c:v>
                      </c:pt>
                      <c:pt idx="6">
                        <c:v>0.25341767818001243</c:v>
                      </c:pt>
                      <c:pt idx="7">
                        <c:v>0.25341767818001243</c:v>
                      </c:pt>
                      <c:pt idx="8">
                        <c:v>0.25341767818001243</c:v>
                      </c:pt>
                      <c:pt idx="9">
                        <c:v>0.25341767818001243</c:v>
                      </c:pt>
                      <c:pt idx="10">
                        <c:v>0.25341767818001243</c:v>
                      </c:pt>
                      <c:pt idx="11">
                        <c:v>0.25341767818001243</c:v>
                      </c:pt>
                      <c:pt idx="12">
                        <c:v>0.25341767818001243</c:v>
                      </c:pt>
                      <c:pt idx="13">
                        <c:v>0.25341767818001243</c:v>
                      </c:pt>
                      <c:pt idx="14">
                        <c:v>0.25341767818001243</c:v>
                      </c:pt>
                      <c:pt idx="15">
                        <c:v>0.25341767818001243</c:v>
                      </c:pt>
                      <c:pt idx="16">
                        <c:v>0.25341767818001243</c:v>
                      </c:pt>
                      <c:pt idx="17">
                        <c:v>0.25341767818001243</c:v>
                      </c:pt>
                      <c:pt idx="18">
                        <c:v>0.25341767818001243</c:v>
                      </c:pt>
                      <c:pt idx="19">
                        <c:v>0.25341767818001243</c:v>
                      </c:pt>
                      <c:pt idx="20">
                        <c:v>0.25341767818001243</c:v>
                      </c:pt>
                      <c:pt idx="21">
                        <c:v>0.25341767818001243</c:v>
                      </c:pt>
                      <c:pt idx="22">
                        <c:v>0.25341767818001243</c:v>
                      </c:pt>
                      <c:pt idx="23">
                        <c:v>0.25341767818001243</c:v>
                      </c:pt>
                      <c:pt idx="24">
                        <c:v>0.25341767818001243</c:v>
                      </c:pt>
                      <c:pt idx="25">
                        <c:v>0.25341767818001243</c:v>
                      </c:pt>
                      <c:pt idx="26">
                        <c:v>0.25341767818001243</c:v>
                      </c:pt>
                      <c:pt idx="27">
                        <c:v>0.25341767818001243</c:v>
                      </c:pt>
                      <c:pt idx="28">
                        <c:v>0.25341767818001243</c:v>
                      </c:pt>
                      <c:pt idx="29">
                        <c:v>0.25341767818001243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3CB-4576-A9BE-49021D875CF2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'Lower Dowel Pin'!$E$1</c:f>
              <c:strCache>
                <c:ptCount val="1"/>
                <c:pt idx="0">
                  <c:v>Dia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'Lower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Pin'!$E$2:$E$31</c:f>
              <c:numCache>
                <c:formatCode>0.00000</c:formatCode>
                <c:ptCount val="30"/>
                <c:pt idx="0">
                  <c:v>0.24870999999999999</c:v>
                </c:pt>
                <c:pt idx="1">
                  <c:v>0.24815999999999999</c:v>
                </c:pt>
                <c:pt idx="2">
                  <c:v>0.25065999999999999</c:v>
                </c:pt>
                <c:pt idx="3">
                  <c:v>0.24798000000000001</c:v>
                </c:pt>
                <c:pt idx="4">
                  <c:v>0.24886</c:v>
                </c:pt>
                <c:pt idx="5">
                  <c:v>0.25014999999999998</c:v>
                </c:pt>
                <c:pt idx="6">
                  <c:v>0.25135000000000002</c:v>
                </c:pt>
                <c:pt idx="7">
                  <c:v>0.24934000000000001</c:v>
                </c:pt>
                <c:pt idx="8">
                  <c:v>0.24729000000000001</c:v>
                </c:pt>
                <c:pt idx="9">
                  <c:v>0.24656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5-45B4-8ACE-B31C8AED884F}"/>
            </c:ext>
          </c:extLst>
        </c:ser>
        <c:ser>
          <c:idx val="7"/>
          <c:order val="7"/>
          <c:tx>
            <c:strRef>
              <c:f>'Lower Dowel Pin'!$I$1</c:f>
              <c:strCache>
                <c:ptCount val="1"/>
                <c:pt idx="0">
                  <c:v>Dia_avg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'Lower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Pin'!$I$2:$I$31</c:f>
              <c:numCache>
                <c:formatCode>0.000</c:formatCode>
                <c:ptCount val="30"/>
                <c:pt idx="0">
                  <c:v>0.24890600000000002</c:v>
                </c:pt>
                <c:pt idx="1">
                  <c:v>0.24890600000000002</c:v>
                </c:pt>
                <c:pt idx="2">
                  <c:v>0.24890600000000002</c:v>
                </c:pt>
                <c:pt idx="3">
                  <c:v>0.24890600000000002</c:v>
                </c:pt>
                <c:pt idx="4">
                  <c:v>0.24890600000000002</c:v>
                </c:pt>
                <c:pt idx="5">
                  <c:v>0.24890600000000002</c:v>
                </c:pt>
                <c:pt idx="6">
                  <c:v>0.24890600000000002</c:v>
                </c:pt>
                <c:pt idx="7">
                  <c:v>0.24890600000000002</c:v>
                </c:pt>
                <c:pt idx="8">
                  <c:v>0.24890600000000002</c:v>
                </c:pt>
                <c:pt idx="9">
                  <c:v>0.24890600000000002</c:v>
                </c:pt>
                <c:pt idx="10">
                  <c:v>0.24890600000000002</c:v>
                </c:pt>
                <c:pt idx="11">
                  <c:v>0.24890600000000002</c:v>
                </c:pt>
                <c:pt idx="12">
                  <c:v>0.24890600000000002</c:v>
                </c:pt>
                <c:pt idx="13">
                  <c:v>0.24890600000000002</c:v>
                </c:pt>
                <c:pt idx="14">
                  <c:v>0.24890600000000002</c:v>
                </c:pt>
                <c:pt idx="15">
                  <c:v>0.24890600000000002</c:v>
                </c:pt>
                <c:pt idx="16">
                  <c:v>0.24890600000000002</c:v>
                </c:pt>
                <c:pt idx="17">
                  <c:v>0.24890600000000002</c:v>
                </c:pt>
                <c:pt idx="18">
                  <c:v>0.24890600000000002</c:v>
                </c:pt>
                <c:pt idx="19">
                  <c:v>0.24890600000000002</c:v>
                </c:pt>
                <c:pt idx="20">
                  <c:v>0.24890600000000002</c:v>
                </c:pt>
                <c:pt idx="21">
                  <c:v>0.24890600000000002</c:v>
                </c:pt>
                <c:pt idx="22">
                  <c:v>0.24890600000000002</c:v>
                </c:pt>
                <c:pt idx="23">
                  <c:v>0.24890600000000002</c:v>
                </c:pt>
                <c:pt idx="24">
                  <c:v>0.24890600000000002</c:v>
                </c:pt>
                <c:pt idx="25">
                  <c:v>0.24890600000000002</c:v>
                </c:pt>
                <c:pt idx="26">
                  <c:v>0.24890600000000002</c:v>
                </c:pt>
                <c:pt idx="27">
                  <c:v>0.24890600000000002</c:v>
                </c:pt>
                <c:pt idx="28">
                  <c:v>0.24890600000000002</c:v>
                </c:pt>
                <c:pt idx="29" formatCode="0.0000">
                  <c:v>0.24890600000000002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5-45B4-8ACE-B31C8AED884F}"/>
            </c:ext>
          </c:extLst>
        </c:ser>
        <c:ser>
          <c:idx val="14"/>
          <c:order val="14"/>
          <c:tx>
            <c:strRef>
              <c:f>'Lower Dowel Pin'!$P$1</c:f>
              <c:strCache>
                <c:ptCount val="1"/>
                <c:pt idx="0">
                  <c:v>Dia_LCL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'Lower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Pin'!$P$2:$P$31</c:f>
              <c:numCache>
                <c:formatCode>0.000</c:formatCode>
                <c:ptCount val="30"/>
                <c:pt idx="0">
                  <c:v>0.2443943218199876</c:v>
                </c:pt>
                <c:pt idx="1">
                  <c:v>0.2443943218199876</c:v>
                </c:pt>
                <c:pt idx="2">
                  <c:v>0.2443943218199876</c:v>
                </c:pt>
                <c:pt idx="3">
                  <c:v>0.2443943218199876</c:v>
                </c:pt>
                <c:pt idx="4">
                  <c:v>0.2443943218199876</c:v>
                </c:pt>
                <c:pt idx="5">
                  <c:v>0.2443943218199876</c:v>
                </c:pt>
                <c:pt idx="6">
                  <c:v>0.2443943218199876</c:v>
                </c:pt>
                <c:pt idx="7">
                  <c:v>0.2443943218199876</c:v>
                </c:pt>
                <c:pt idx="8">
                  <c:v>0.2443943218199876</c:v>
                </c:pt>
                <c:pt idx="9">
                  <c:v>0.2443943218199876</c:v>
                </c:pt>
                <c:pt idx="10">
                  <c:v>0.2443943218199876</c:v>
                </c:pt>
                <c:pt idx="11">
                  <c:v>0.2443943218199876</c:v>
                </c:pt>
                <c:pt idx="12">
                  <c:v>0.2443943218199876</c:v>
                </c:pt>
                <c:pt idx="13">
                  <c:v>0.2443943218199876</c:v>
                </c:pt>
                <c:pt idx="14">
                  <c:v>0.2443943218199876</c:v>
                </c:pt>
                <c:pt idx="15">
                  <c:v>0.2443943218199876</c:v>
                </c:pt>
                <c:pt idx="16">
                  <c:v>0.2443943218199876</c:v>
                </c:pt>
                <c:pt idx="17">
                  <c:v>0.2443943218199876</c:v>
                </c:pt>
                <c:pt idx="18">
                  <c:v>0.2443943218199876</c:v>
                </c:pt>
                <c:pt idx="19">
                  <c:v>0.2443943218199876</c:v>
                </c:pt>
                <c:pt idx="20">
                  <c:v>0.2443943218199876</c:v>
                </c:pt>
                <c:pt idx="21">
                  <c:v>0.2443943218199876</c:v>
                </c:pt>
                <c:pt idx="22">
                  <c:v>0.2443943218199876</c:v>
                </c:pt>
                <c:pt idx="23">
                  <c:v>0.2443943218199876</c:v>
                </c:pt>
                <c:pt idx="24">
                  <c:v>0.2443943218199876</c:v>
                </c:pt>
                <c:pt idx="25">
                  <c:v>0.2443943218199876</c:v>
                </c:pt>
                <c:pt idx="26">
                  <c:v>0.2443943218199876</c:v>
                </c:pt>
                <c:pt idx="27">
                  <c:v>0.2443943218199876</c:v>
                </c:pt>
                <c:pt idx="28">
                  <c:v>0.2443943218199876</c:v>
                </c:pt>
                <c:pt idx="29">
                  <c:v>0.2443943218199876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05-45B4-8ACE-B31C8AED884F}"/>
            </c:ext>
          </c:extLst>
        </c:ser>
        <c:ser>
          <c:idx val="15"/>
          <c:order val="15"/>
          <c:tx>
            <c:strRef>
              <c:f>'Lower Dowel Pin'!$Q$1</c:f>
              <c:strCache>
                <c:ptCount val="1"/>
                <c:pt idx="0">
                  <c:v>Dia_UCL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'Lower Dowel Pin'!$A$2:$A$31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Pin'!$Q$2:$Q$31</c:f>
              <c:numCache>
                <c:formatCode>0.000</c:formatCode>
                <c:ptCount val="30"/>
                <c:pt idx="0">
                  <c:v>0.25341767818001243</c:v>
                </c:pt>
                <c:pt idx="1">
                  <c:v>0.25341767818001243</c:v>
                </c:pt>
                <c:pt idx="2">
                  <c:v>0.25341767818001243</c:v>
                </c:pt>
                <c:pt idx="3">
                  <c:v>0.25341767818001243</c:v>
                </c:pt>
                <c:pt idx="4">
                  <c:v>0.25341767818001243</c:v>
                </c:pt>
                <c:pt idx="5">
                  <c:v>0.25341767818001243</c:v>
                </c:pt>
                <c:pt idx="6">
                  <c:v>0.25341767818001243</c:v>
                </c:pt>
                <c:pt idx="7">
                  <c:v>0.25341767818001243</c:v>
                </c:pt>
                <c:pt idx="8">
                  <c:v>0.25341767818001243</c:v>
                </c:pt>
                <c:pt idx="9">
                  <c:v>0.25341767818001243</c:v>
                </c:pt>
                <c:pt idx="10">
                  <c:v>0.25341767818001243</c:v>
                </c:pt>
                <c:pt idx="11">
                  <c:v>0.25341767818001243</c:v>
                </c:pt>
                <c:pt idx="12">
                  <c:v>0.25341767818001243</c:v>
                </c:pt>
                <c:pt idx="13">
                  <c:v>0.25341767818001243</c:v>
                </c:pt>
                <c:pt idx="14">
                  <c:v>0.25341767818001243</c:v>
                </c:pt>
                <c:pt idx="15">
                  <c:v>0.25341767818001243</c:v>
                </c:pt>
                <c:pt idx="16">
                  <c:v>0.25341767818001243</c:v>
                </c:pt>
                <c:pt idx="17">
                  <c:v>0.25341767818001243</c:v>
                </c:pt>
                <c:pt idx="18">
                  <c:v>0.25341767818001243</c:v>
                </c:pt>
                <c:pt idx="19">
                  <c:v>0.25341767818001243</c:v>
                </c:pt>
                <c:pt idx="20">
                  <c:v>0.25341767818001243</c:v>
                </c:pt>
                <c:pt idx="21">
                  <c:v>0.25341767818001243</c:v>
                </c:pt>
                <c:pt idx="22">
                  <c:v>0.25341767818001243</c:v>
                </c:pt>
                <c:pt idx="23">
                  <c:v>0.25341767818001243</c:v>
                </c:pt>
                <c:pt idx="24">
                  <c:v>0.25341767818001243</c:v>
                </c:pt>
                <c:pt idx="25">
                  <c:v>0.25341767818001243</c:v>
                </c:pt>
                <c:pt idx="26">
                  <c:v>0.25341767818001243</c:v>
                </c:pt>
                <c:pt idx="27">
                  <c:v>0.25341767818001243</c:v>
                </c:pt>
                <c:pt idx="28">
                  <c:v>0.25341767818001243</c:v>
                </c:pt>
                <c:pt idx="29">
                  <c:v>0.25341767818001243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05-45B4-8ACE-B31C8AED8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'Lower Dowel Pin'!$B$1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'Lower Dowel Pin'!$B$2:$B$31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-0.82565999999999995</c:v>
                      </c:pt>
                      <c:pt idx="1">
                        <c:v>-0.82520000000000004</c:v>
                      </c:pt>
                      <c:pt idx="2">
                        <c:v>-0.82648999999999995</c:v>
                      </c:pt>
                      <c:pt idx="3">
                        <c:v>-0.82523000000000002</c:v>
                      </c:pt>
                      <c:pt idx="4">
                        <c:v>-0.82547000000000004</c:v>
                      </c:pt>
                      <c:pt idx="5">
                        <c:v>-0.82655000000000001</c:v>
                      </c:pt>
                      <c:pt idx="6">
                        <c:v>-0.82715000000000005</c:v>
                      </c:pt>
                      <c:pt idx="7">
                        <c:v>-0.82613000000000003</c:v>
                      </c:pt>
                      <c:pt idx="8">
                        <c:v>-0.82513000000000003</c:v>
                      </c:pt>
                      <c:pt idx="9">
                        <c:v>-0.82482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905-45B4-8ACE-B31C8AED884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Pin'!$C$2:$C$31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-0.82562000000000002</c:v>
                      </c:pt>
                      <c:pt idx="1">
                        <c:v>-0.82550000000000001</c:v>
                      </c:pt>
                      <c:pt idx="2">
                        <c:v>-0.82637000000000005</c:v>
                      </c:pt>
                      <c:pt idx="3">
                        <c:v>-0.82535000000000003</c:v>
                      </c:pt>
                      <c:pt idx="4">
                        <c:v>-0.82579000000000002</c:v>
                      </c:pt>
                      <c:pt idx="5">
                        <c:v>-0.82606000000000002</c:v>
                      </c:pt>
                      <c:pt idx="6">
                        <c:v>-0.82633999999999996</c:v>
                      </c:pt>
                      <c:pt idx="7">
                        <c:v>-0.82582999999999995</c:v>
                      </c:pt>
                      <c:pt idx="8">
                        <c:v>-0.82501000000000002</c:v>
                      </c:pt>
                      <c:pt idx="9">
                        <c:v>-0.82498000000000005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05-45B4-8ACE-B31C8AED884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Pin'!$D$2:$D$31</c15:sqref>
                        </c15:formulaRef>
                      </c:ext>
                    </c:extLst>
                    <c:numCache>
                      <c:formatCode>0.00000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905-45B4-8ACE-B31C8AED884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Pin'!$F$2:$F$31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-0.82578300000000004</c:v>
                      </c:pt>
                      <c:pt idx="1">
                        <c:v>-0.82578300000000004</c:v>
                      </c:pt>
                      <c:pt idx="2">
                        <c:v>-0.82578300000000004</c:v>
                      </c:pt>
                      <c:pt idx="3">
                        <c:v>-0.82578300000000004</c:v>
                      </c:pt>
                      <c:pt idx="4">
                        <c:v>-0.82578300000000004</c:v>
                      </c:pt>
                      <c:pt idx="5">
                        <c:v>-0.82578300000000004</c:v>
                      </c:pt>
                      <c:pt idx="6">
                        <c:v>-0.82578300000000004</c:v>
                      </c:pt>
                      <c:pt idx="7">
                        <c:v>-0.82578300000000004</c:v>
                      </c:pt>
                      <c:pt idx="8">
                        <c:v>-0.82578300000000004</c:v>
                      </c:pt>
                      <c:pt idx="9">
                        <c:v>-0.82578300000000004</c:v>
                      </c:pt>
                      <c:pt idx="10">
                        <c:v>-0.82578300000000004</c:v>
                      </c:pt>
                      <c:pt idx="11">
                        <c:v>-0.82578300000000004</c:v>
                      </c:pt>
                      <c:pt idx="12">
                        <c:v>-0.82578300000000004</c:v>
                      </c:pt>
                      <c:pt idx="13">
                        <c:v>-0.82578300000000004</c:v>
                      </c:pt>
                      <c:pt idx="14">
                        <c:v>-0.82578300000000004</c:v>
                      </c:pt>
                      <c:pt idx="15">
                        <c:v>-0.82578300000000004</c:v>
                      </c:pt>
                      <c:pt idx="16">
                        <c:v>-0.82578300000000004</c:v>
                      </c:pt>
                      <c:pt idx="17">
                        <c:v>-0.82578300000000004</c:v>
                      </c:pt>
                      <c:pt idx="18">
                        <c:v>-0.82578300000000004</c:v>
                      </c:pt>
                      <c:pt idx="19">
                        <c:v>-0.82578300000000004</c:v>
                      </c:pt>
                      <c:pt idx="20">
                        <c:v>-0.82578300000000004</c:v>
                      </c:pt>
                      <c:pt idx="21">
                        <c:v>-0.82578300000000004</c:v>
                      </c:pt>
                      <c:pt idx="22">
                        <c:v>-0.82578300000000004</c:v>
                      </c:pt>
                      <c:pt idx="23">
                        <c:v>-0.82578300000000004</c:v>
                      </c:pt>
                      <c:pt idx="24">
                        <c:v>-0.82578300000000004</c:v>
                      </c:pt>
                      <c:pt idx="25">
                        <c:v>-0.82578300000000004</c:v>
                      </c:pt>
                      <c:pt idx="26">
                        <c:v>-0.82578300000000004</c:v>
                      </c:pt>
                      <c:pt idx="27">
                        <c:v>-0.82578300000000004</c:v>
                      </c:pt>
                      <c:pt idx="28">
                        <c:v>-0.82578300000000004</c:v>
                      </c:pt>
                      <c:pt idx="29">
                        <c:v>-0.82578300000000004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905-45B4-8ACE-B31C8AED884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Pin'!$G$2:$G$31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-0.825685</c:v>
                      </c:pt>
                      <c:pt idx="1">
                        <c:v>-0.825685</c:v>
                      </c:pt>
                      <c:pt idx="2">
                        <c:v>-0.825685</c:v>
                      </c:pt>
                      <c:pt idx="3">
                        <c:v>-0.825685</c:v>
                      </c:pt>
                      <c:pt idx="4">
                        <c:v>-0.825685</c:v>
                      </c:pt>
                      <c:pt idx="5">
                        <c:v>-0.825685</c:v>
                      </c:pt>
                      <c:pt idx="6">
                        <c:v>-0.825685</c:v>
                      </c:pt>
                      <c:pt idx="7">
                        <c:v>-0.825685</c:v>
                      </c:pt>
                      <c:pt idx="8">
                        <c:v>-0.825685</c:v>
                      </c:pt>
                      <c:pt idx="9">
                        <c:v>-0.825685</c:v>
                      </c:pt>
                      <c:pt idx="10">
                        <c:v>-0.825685</c:v>
                      </c:pt>
                      <c:pt idx="11">
                        <c:v>-0.825685</c:v>
                      </c:pt>
                      <c:pt idx="12">
                        <c:v>-0.825685</c:v>
                      </c:pt>
                      <c:pt idx="13">
                        <c:v>-0.825685</c:v>
                      </c:pt>
                      <c:pt idx="14">
                        <c:v>-0.825685</c:v>
                      </c:pt>
                      <c:pt idx="15">
                        <c:v>-0.825685</c:v>
                      </c:pt>
                      <c:pt idx="16">
                        <c:v>-0.825685</c:v>
                      </c:pt>
                      <c:pt idx="17">
                        <c:v>-0.825685</c:v>
                      </c:pt>
                      <c:pt idx="18">
                        <c:v>-0.825685</c:v>
                      </c:pt>
                      <c:pt idx="19">
                        <c:v>-0.825685</c:v>
                      </c:pt>
                      <c:pt idx="20">
                        <c:v>-0.825685</c:v>
                      </c:pt>
                      <c:pt idx="21">
                        <c:v>-0.825685</c:v>
                      </c:pt>
                      <c:pt idx="22">
                        <c:v>-0.825685</c:v>
                      </c:pt>
                      <c:pt idx="23">
                        <c:v>-0.825685</c:v>
                      </c:pt>
                      <c:pt idx="24">
                        <c:v>-0.825685</c:v>
                      </c:pt>
                      <c:pt idx="25">
                        <c:v>-0.825685</c:v>
                      </c:pt>
                      <c:pt idx="26">
                        <c:v>-0.825685</c:v>
                      </c:pt>
                      <c:pt idx="27">
                        <c:v>-0.825685</c:v>
                      </c:pt>
                      <c:pt idx="28">
                        <c:v>-0.825685</c:v>
                      </c:pt>
                      <c:pt idx="29">
                        <c:v>-0.825685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905-45B4-8ACE-B31C8AED884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905-45B4-8ACE-B31C8AED884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-0.82806111544922556</c:v>
                      </c:pt>
                      <c:pt idx="1">
                        <c:v>-0.82806111544922556</c:v>
                      </c:pt>
                      <c:pt idx="2">
                        <c:v>-0.82806111544922556</c:v>
                      </c:pt>
                      <c:pt idx="3">
                        <c:v>-0.82806111544922556</c:v>
                      </c:pt>
                      <c:pt idx="4">
                        <c:v>-0.82806111544922556</c:v>
                      </c:pt>
                      <c:pt idx="5">
                        <c:v>-0.82806111544922556</c:v>
                      </c:pt>
                      <c:pt idx="6">
                        <c:v>-0.82806111544922556</c:v>
                      </c:pt>
                      <c:pt idx="7">
                        <c:v>-0.82806111544922556</c:v>
                      </c:pt>
                      <c:pt idx="8">
                        <c:v>-0.82806111544922556</c:v>
                      </c:pt>
                      <c:pt idx="9">
                        <c:v>-0.82806111544922556</c:v>
                      </c:pt>
                      <c:pt idx="10">
                        <c:v>-0.82806111544922556</c:v>
                      </c:pt>
                      <c:pt idx="11">
                        <c:v>-0.82806111544922556</c:v>
                      </c:pt>
                      <c:pt idx="12">
                        <c:v>-0.82806111544922556</c:v>
                      </c:pt>
                      <c:pt idx="13">
                        <c:v>-0.82806111544922556</c:v>
                      </c:pt>
                      <c:pt idx="14">
                        <c:v>-0.82806111544922556</c:v>
                      </c:pt>
                      <c:pt idx="15">
                        <c:v>-0.82806111544922556</c:v>
                      </c:pt>
                      <c:pt idx="16">
                        <c:v>-0.82806111544922556</c:v>
                      </c:pt>
                      <c:pt idx="17">
                        <c:v>-0.82806111544922556</c:v>
                      </c:pt>
                      <c:pt idx="18">
                        <c:v>-0.82806111544922556</c:v>
                      </c:pt>
                      <c:pt idx="19">
                        <c:v>-0.82806111544922556</c:v>
                      </c:pt>
                      <c:pt idx="20">
                        <c:v>-0.82806111544922556</c:v>
                      </c:pt>
                      <c:pt idx="21">
                        <c:v>-0.82806111544922556</c:v>
                      </c:pt>
                      <c:pt idx="22">
                        <c:v>-0.82806111544922556</c:v>
                      </c:pt>
                      <c:pt idx="23">
                        <c:v>-0.82806111544922556</c:v>
                      </c:pt>
                      <c:pt idx="24">
                        <c:v>-0.82806111544922556</c:v>
                      </c:pt>
                      <c:pt idx="25">
                        <c:v>-0.82806111544922556</c:v>
                      </c:pt>
                      <c:pt idx="26">
                        <c:v>-0.82806111544922556</c:v>
                      </c:pt>
                      <c:pt idx="27">
                        <c:v>-0.82806111544922556</c:v>
                      </c:pt>
                      <c:pt idx="28">
                        <c:v>-0.82806111544922556</c:v>
                      </c:pt>
                      <c:pt idx="29">
                        <c:v>-0.82806111544922556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905-45B4-8ACE-B31C8AED884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-0.82350488455077453</c:v>
                      </c:pt>
                      <c:pt idx="1">
                        <c:v>-0.82350488455077453</c:v>
                      </c:pt>
                      <c:pt idx="2">
                        <c:v>-0.82350488455077453</c:v>
                      </c:pt>
                      <c:pt idx="3">
                        <c:v>-0.82350488455077453</c:v>
                      </c:pt>
                      <c:pt idx="4">
                        <c:v>-0.82350488455077453</c:v>
                      </c:pt>
                      <c:pt idx="5">
                        <c:v>-0.82350488455077453</c:v>
                      </c:pt>
                      <c:pt idx="6">
                        <c:v>-0.82350488455077453</c:v>
                      </c:pt>
                      <c:pt idx="7">
                        <c:v>-0.82350488455077453</c:v>
                      </c:pt>
                      <c:pt idx="8">
                        <c:v>-0.82350488455077453</c:v>
                      </c:pt>
                      <c:pt idx="9">
                        <c:v>-0.82350488455077453</c:v>
                      </c:pt>
                      <c:pt idx="10">
                        <c:v>-0.82350488455077453</c:v>
                      </c:pt>
                      <c:pt idx="11">
                        <c:v>-0.82350488455077453</c:v>
                      </c:pt>
                      <c:pt idx="12">
                        <c:v>-0.82350488455077453</c:v>
                      </c:pt>
                      <c:pt idx="13">
                        <c:v>-0.82350488455077453</c:v>
                      </c:pt>
                      <c:pt idx="14">
                        <c:v>-0.82350488455077453</c:v>
                      </c:pt>
                      <c:pt idx="15">
                        <c:v>-0.82350488455077453</c:v>
                      </c:pt>
                      <c:pt idx="16">
                        <c:v>-0.82350488455077453</c:v>
                      </c:pt>
                      <c:pt idx="17">
                        <c:v>-0.82350488455077453</c:v>
                      </c:pt>
                      <c:pt idx="18">
                        <c:v>-0.82350488455077453</c:v>
                      </c:pt>
                      <c:pt idx="19">
                        <c:v>-0.82350488455077453</c:v>
                      </c:pt>
                      <c:pt idx="20">
                        <c:v>-0.82350488455077453</c:v>
                      </c:pt>
                      <c:pt idx="21">
                        <c:v>-0.82350488455077453</c:v>
                      </c:pt>
                      <c:pt idx="22">
                        <c:v>-0.82350488455077453</c:v>
                      </c:pt>
                      <c:pt idx="23">
                        <c:v>-0.82350488455077453</c:v>
                      </c:pt>
                      <c:pt idx="24">
                        <c:v>-0.82350488455077453</c:v>
                      </c:pt>
                      <c:pt idx="25">
                        <c:v>-0.82350488455077453</c:v>
                      </c:pt>
                      <c:pt idx="26">
                        <c:v>-0.82350488455077453</c:v>
                      </c:pt>
                      <c:pt idx="27">
                        <c:v>-0.82350488455077453</c:v>
                      </c:pt>
                      <c:pt idx="28">
                        <c:v>-0.82350488455077453</c:v>
                      </c:pt>
                      <c:pt idx="29">
                        <c:v>-0.82350488455077453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905-45B4-8ACE-B31C8AED884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-0.82715953382463747</c:v>
                      </c:pt>
                      <c:pt idx="1">
                        <c:v>-0.82715953382463747</c:v>
                      </c:pt>
                      <c:pt idx="2">
                        <c:v>-0.82715953382463747</c:v>
                      </c:pt>
                      <c:pt idx="3">
                        <c:v>-0.82715953382463747</c:v>
                      </c:pt>
                      <c:pt idx="4">
                        <c:v>-0.82715953382463747</c:v>
                      </c:pt>
                      <c:pt idx="5">
                        <c:v>-0.82715953382463747</c:v>
                      </c:pt>
                      <c:pt idx="6">
                        <c:v>-0.82715953382463747</c:v>
                      </c:pt>
                      <c:pt idx="7">
                        <c:v>-0.82715953382463747</c:v>
                      </c:pt>
                      <c:pt idx="8">
                        <c:v>-0.82715953382463747</c:v>
                      </c:pt>
                      <c:pt idx="9">
                        <c:v>-0.82715953382463747</c:v>
                      </c:pt>
                      <c:pt idx="10">
                        <c:v>-0.82715953382463747</c:v>
                      </c:pt>
                      <c:pt idx="11">
                        <c:v>-0.82715953382463747</c:v>
                      </c:pt>
                      <c:pt idx="12">
                        <c:v>-0.82715953382463747</c:v>
                      </c:pt>
                      <c:pt idx="13">
                        <c:v>-0.82715953382463747</c:v>
                      </c:pt>
                      <c:pt idx="14">
                        <c:v>-0.82715953382463747</c:v>
                      </c:pt>
                      <c:pt idx="15">
                        <c:v>-0.82715953382463747</c:v>
                      </c:pt>
                      <c:pt idx="16">
                        <c:v>-0.82715953382463747</c:v>
                      </c:pt>
                      <c:pt idx="17">
                        <c:v>-0.82715953382463747</c:v>
                      </c:pt>
                      <c:pt idx="18">
                        <c:v>-0.82715953382463747</c:v>
                      </c:pt>
                      <c:pt idx="19">
                        <c:v>-0.82715953382463747</c:v>
                      </c:pt>
                      <c:pt idx="20">
                        <c:v>-0.82715953382463747</c:v>
                      </c:pt>
                      <c:pt idx="21">
                        <c:v>-0.82715953382463747</c:v>
                      </c:pt>
                      <c:pt idx="22">
                        <c:v>-0.82715953382463747</c:v>
                      </c:pt>
                      <c:pt idx="23">
                        <c:v>-0.82715953382463747</c:v>
                      </c:pt>
                      <c:pt idx="24">
                        <c:v>-0.82715953382463747</c:v>
                      </c:pt>
                      <c:pt idx="25">
                        <c:v>-0.82715953382463747</c:v>
                      </c:pt>
                      <c:pt idx="26">
                        <c:v>-0.82715953382463747</c:v>
                      </c:pt>
                      <c:pt idx="27">
                        <c:v>-0.82715953382463747</c:v>
                      </c:pt>
                      <c:pt idx="28">
                        <c:v>-0.82715953382463747</c:v>
                      </c:pt>
                      <c:pt idx="29">
                        <c:v>-0.82715953382463747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905-45B4-8ACE-B31C8AED884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-0.82421046617536253</c:v>
                      </c:pt>
                      <c:pt idx="1">
                        <c:v>-0.82421046617536253</c:v>
                      </c:pt>
                      <c:pt idx="2">
                        <c:v>-0.82421046617536253</c:v>
                      </c:pt>
                      <c:pt idx="3">
                        <c:v>-0.82421046617536253</c:v>
                      </c:pt>
                      <c:pt idx="4">
                        <c:v>-0.82421046617536253</c:v>
                      </c:pt>
                      <c:pt idx="5">
                        <c:v>-0.82421046617536253</c:v>
                      </c:pt>
                      <c:pt idx="6">
                        <c:v>-0.82421046617536253</c:v>
                      </c:pt>
                      <c:pt idx="7">
                        <c:v>-0.82421046617536253</c:v>
                      </c:pt>
                      <c:pt idx="8">
                        <c:v>-0.82421046617536253</c:v>
                      </c:pt>
                      <c:pt idx="9">
                        <c:v>-0.82421046617536253</c:v>
                      </c:pt>
                      <c:pt idx="10">
                        <c:v>-0.82421046617536253</c:v>
                      </c:pt>
                      <c:pt idx="11">
                        <c:v>-0.82421046617536253</c:v>
                      </c:pt>
                      <c:pt idx="12">
                        <c:v>-0.82421046617536253</c:v>
                      </c:pt>
                      <c:pt idx="13">
                        <c:v>-0.82421046617536253</c:v>
                      </c:pt>
                      <c:pt idx="14">
                        <c:v>-0.82421046617536253</c:v>
                      </c:pt>
                      <c:pt idx="15">
                        <c:v>-0.82421046617536253</c:v>
                      </c:pt>
                      <c:pt idx="16">
                        <c:v>-0.82421046617536253</c:v>
                      </c:pt>
                      <c:pt idx="17">
                        <c:v>-0.82421046617536253</c:v>
                      </c:pt>
                      <c:pt idx="18">
                        <c:v>-0.82421046617536253</c:v>
                      </c:pt>
                      <c:pt idx="19">
                        <c:v>-0.82421046617536253</c:v>
                      </c:pt>
                      <c:pt idx="20">
                        <c:v>-0.82421046617536253</c:v>
                      </c:pt>
                      <c:pt idx="21">
                        <c:v>-0.82421046617536253</c:v>
                      </c:pt>
                      <c:pt idx="22">
                        <c:v>-0.82421046617536253</c:v>
                      </c:pt>
                      <c:pt idx="23">
                        <c:v>-0.82421046617536253</c:v>
                      </c:pt>
                      <c:pt idx="24">
                        <c:v>-0.82421046617536253</c:v>
                      </c:pt>
                      <c:pt idx="25">
                        <c:v>-0.82421046617536253</c:v>
                      </c:pt>
                      <c:pt idx="26">
                        <c:v>-0.82421046617536253</c:v>
                      </c:pt>
                      <c:pt idx="27">
                        <c:v>-0.82421046617536253</c:v>
                      </c:pt>
                      <c:pt idx="28">
                        <c:v>-0.82421046617536253</c:v>
                      </c:pt>
                      <c:pt idx="29">
                        <c:v>-0.82421046617536253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905-45B4-8ACE-B31C8AED884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905-45B4-8ACE-B31C8AED884F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Pin'!$O$1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Pin'!$O$2:$O$31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905-45B4-8ACE-B31C8AED884F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'Upper Dowel Hole'!$B$1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'Upper Dowel Hole'!$B$2:$B$31</c:f>
              <c:numCache>
                <c:formatCode>0.00000</c:formatCode>
                <c:ptCount val="30"/>
                <c:pt idx="0">
                  <c:v>-0.82625000000000004</c:v>
                </c:pt>
                <c:pt idx="1">
                  <c:v>-0.82684000000000002</c:v>
                </c:pt>
                <c:pt idx="2">
                  <c:v>-0.82660999999999996</c:v>
                </c:pt>
                <c:pt idx="3">
                  <c:v>-0.82650999999999997</c:v>
                </c:pt>
                <c:pt idx="4">
                  <c:v>-0.82659000000000005</c:v>
                </c:pt>
                <c:pt idx="5">
                  <c:v>-0.82667000000000002</c:v>
                </c:pt>
                <c:pt idx="6">
                  <c:v>-0.82633000000000001</c:v>
                </c:pt>
                <c:pt idx="7">
                  <c:v>-0.82669000000000004</c:v>
                </c:pt>
                <c:pt idx="8">
                  <c:v>-0.82679999999999998</c:v>
                </c:pt>
                <c:pt idx="9">
                  <c:v>-0.82669000000000004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5-4812-93D3-9B2C631A2E1A}"/>
            </c:ext>
          </c:extLst>
        </c:ser>
        <c:ser>
          <c:idx val="5"/>
          <c:order val="5"/>
          <c:tx>
            <c:strRef>
              <c:f>'Upper Dowel Hole'!$F$1</c:f>
              <c:strCache>
                <c:ptCount val="1"/>
                <c:pt idx="0">
                  <c:v>X_avg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'Upper Dowel Hole'!$F$2:$F$31</c:f>
              <c:numCache>
                <c:formatCode>0.00000</c:formatCode>
                <c:ptCount val="30"/>
                <c:pt idx="0">
                  <c:v>-0.82659799999999994</c:v>
                </c:pt>
                <c:pt idx="1">
                  <c:v>-0.82659799999999994</c:v>
                </c:pt>
                <c:pt idx="2">
                  <c:v>-0.82659799999999994</c:v>
                </c:pt>
                <c:pt idx="3">
                  <c:v>-0.82659799999999994</c:v>
                </c:pt>
                <c:pt idx="4">
                  <c:v>-0.82659799999999994</c:v>
                </c:pt>
                <c:pt idx="5">
                  <c:v>-0.82659799999999994</c:v>
                </c:pt>
                <c:pt idx="6">
                  <c:v>-0.82659799999999994</c:v>
                </c:pt>
                <c:pt idx="7">
                  <c:v>-0.82659799999999994</c:v>
                </c:pt>
                <c:pt idx="8">
                  <c:v>-0.82659799999999994</c:v>
                </c:pt>
                <c:pt idx="9">
                  <c:v>-0.82659799999999994</c:v>
                </c:pt>
                <c:pt idx="10">
                  <c:v>-0.82659799999999994</c:v>
                </c:pt>
                <c:pt idx="11">
                  <c:v>-0.82659799999999994</c:v>
                </c:pt>
                <c:pt idx="12">
                  <c:v>-0.82659799999999994</c:v>
                </c:pt>
                <c:pt idx="13">
                  <c:v>-0.82659799999999994</c:v>
                </c:pt>
                <c:pt idx="14">
                  <c:v>-0.82659799999999994</c:v>
                </c:pt>
                <c:pt idx="15">
                  <c:v>-0.82659799999999994</c:v>
                </c:pt>
                <c:pt idx="16">
                  <c:v>-0.82659799999999994</c:v>
                </c:pt>
                <c:pt idx="17">
                  <c:v>-0.82659799999999994</c:v>
                </c:pt>
                <c:pt idx="18">
                  <c:v>-0.82659799999999994</c:v>
                </c:pt>
                <c:pt idx="19">
                  <c:v>-0.82659799999999994</c:v>
                </c:pt>
                <c:pt idx="20">
                  <c:v>-0.82659799999999994</c:v>
                </c:pt>
                <c:pt idx="21">
                  <c:v>-0.82659799999999994</c:v>
                </c:pt>
                <c:pt idx="22">
                  <c:v>-0.82659799999999994</c:v>
                </c:pt>
                <c:pt idx="23">
                  <c:v>-0.82659799999999994</c:v>
                </c:pt>
                <c:pt idx="24">
                  <c:v>-0.82659799999999994</c:v>
                </c:pt>
                <c:pt idx="25">
                  <c:v>-0.82659799999999994</c:v>
                </c:pt>
                <c:pt idx="26">
                  <c:v>-0.82659799999999994</c:v>
                </c:pt>
                <c:pt idx="27">
                  <c:v>-0.82659799999999994</c:v>
                </c:pt>
                <c:pt idx="28">
                  <c:v>-0.82659799999999994</c:v>
                </c:pt>
                <c:pt idx="29">
                  <c:v>-0.82659799999999994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5-4812-93D3-9B2C631A2E1A}"/>
            </c:ext>
          </c:extLst>
        </c:ser>
        <c:ser>
          <c:idx val="9"/>
          <c:order val="9"/>
          <c:tx>
            <c:strRef>
              <c:f>'Upper Dowel Hole'!$J$1</c:f>
              <c:strCache>
                <c:ptCount val="1"/>
                <c:pt idx="0">
                  <c:v>X_LCL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'Upper Dowel Hole'!$J$2:$J$31</c:f>
              <c:numCache>
                <c:formatCode>0.000</c:formatCode>
                <c:ptCount val="30"/>
                <c:pt idx="0">
                  <c:v>-0.82716576755807281</c:v>
                </c:pt>
                <c:pt idx="1">
                  <c:v>-0.82716576755807281</c:v>
                </c:pt>
                <c:pt idx="2">
                  <c:v>-0.82716576755807281</c:v>
                </c:pt>
                <c:pt idx="3">
                  <c:v>-0.82716576755807281</c:v>
                </c:pt>
                <c:pt idx="4">
                  <c:v>-0.82716576755807281</c:v>
                </c:pt>
                <c:pt idx="5">
                  <c:v>-0.82716576755807281</c:v>
                </c:pt>
                <c:pt idx="6">
                  <c:v>-0.82716576755807281</c:v>
                </c:pt>
                <c:pt idx="7">
                  <c:v>-0.82716576755807281</c:v>
                </c:pt>
                <c:pt idx="8">
                  <c:v>-0.82716576755807281</c:v>
                </c:pt>
                <c:pt idx="9">
                  <c:v>-0.82716576755807281</c:v>
                </c:pt>
                <c:pt idx="10">
                  <c:v>-0.82716576755807281</c:v>
                </c:pt>
                <c:pt idx="11">
                  <c:v>-0.82716576755807281</c:v>
                </c:pt>
                <c:pt idx="12">
                  <c:v>-0.82716576755807281</c:v>
                </c:pt>
                <c:pt idx="13">
                  <c:v>-0.82716576755807281</c:v>
                </c:pt>
                <c:pt idx="14">
                  <c:v>-0.82716576755807281</c:v>
                </c:pt>
                <c:pt idx="15">
                  <c:v>-0.82716576755807281</c:v>
                </c:pt>
                <c:pt idx="16">
                  <c:v>-0.82716576755807281</c:v>
                </c:pt>
                <c:pt idx="17">
                  <c:v>-0.82716576755807281</c:v>
                </c:pt>
                <c:pt idx="18">
                  <c:v>-0.82716576755807281</c:v>
                </c:pt>
                <c:pt idx="19">
                  <c:v>-0.82716576755807281</c:v>
                </c:pt>
                <c:pt idx="20">
                  <c:v>-0.82716576755807281</c:v>
                </c:pt>
                <c:pt idx="21">
                  <c:v>-0.82716576755807281</c:v>
                </c:pt>
                <c:pt idx="22">
                  <c:v>-0.82716576755807281</c:v>
                </c:pt>
                <c:pt idx="23">
                  <c:v>-0.82716576755807281</c:v>
                </c:pt>
                <c:pt idx="24">
                  <c:v>-0.82716576755807281</c:v>
                </c:pt>
                <c:pt idx="25">
                  <c:v>-0.82716576755807281</c:v>
                </c:pt>
                <c:pt idx="26">
                  <c:v>-0.82716576755807281</c:v>
                </c:pt>
                <c:pt idx="27">
                  <c:v>-0.82716576755807281</c:v>
                </c:pt>
                <c:pt idx="28">
                  <c:v>-0.82716576755807281</c:v>
                </c:pt>
                <c:pt idx="29">
                  <c:v>-0.82716576755807281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5-4812-93D3-9B2C631A2E1A}"/>
            </c:ext>
          </c:extLst>
        </c:ser>
        <c:ser>
          <c:idx val="10"/>
          <c:order val="10"/>
          <c:tx>
            <c:strRef>
              <c:f>'Upper Dowel Hole'!$K$1</c:f>
              <c:strCache>
                <c:ptCount val="1"/>
                <c:pt idx="0">
                  <c:v>X_UCL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'Upper Dowel Hole'!$K$2:$K$31</c:f>
              <c:numCache>
                <c:formatCode>0.000</c:formatCode>
                <c:ptCount val="30"/>
                <c:pt idx="0">
                  <c:v>-0.82603023244192708</c:v>
                </c:pt>
                <c:pt idx="1">
                  <c:v>-0.82603023244192708</c:v>
                </c:pt>
                <c:pt idx="2">
                  <c:v>-0.82603023244192708</c:v>
                </c:pt>
                <c:pt idx="3">
                  <c:v>-0.82603023244192708</c:v>
                </c:pt>
                <c:pt idx="4">
                  <c:v>-0.82603023244192708</c:v>
                </c:pt>
                <c:pt idx="5">
                  <c:v>-0.82603023244192708</c:v>
                </c:pt>
                <c:pt idx="6">
                  <c:v>-0.82603023244192708</c:v>
                </c:pt>
                <c:pt idx="7">
                  <c:v>-0.82603023244192708</c:v>
                </c:pt>
                <c:pt idx="8">
                  <c:v>-0.82603023244192708</c:v>
                </c:pt>
                <c:pt idx="9">
                  <c:v>-0.82603023244192708</c:v>
                </c:pt>
                <c:pt idx="10">
                  <c:v>-0.82603023244192708</c:v>
                </c:pt>
                <c:pt idx="11">
                  <c:v>-0.82603023244192708</c:v>
                </c:pt>
                <c:pt idx="12">
                  <c:v>-0.82603023244192708</c:v>
                </c:pt>
                <c:pt idx="13">
                  <c:v>-0.82603023244192708</c:v>
                </c:pt>
                <c:pt idx="14">
                  <c:v>-0.82603023244192708</c:v>
                </c:pt>
                <c:pt idx="15">
                  <c:v>-0.82603023244192708</c:v>
                </c:pt>
                <c:pt idx="16">
                  <c:v>-0.82603023244192708</c:v>
                </c:pt>
                <c:pt idx="17">
                  <c:v>-0.82603023244192708</c:v>
                </c:pt>
                <c:pt idx="18">
                  <c:v>-0.82603023244192708</c:v>
                </c:pt>
                <c:pt idx="19">
                  <c:v>-0.82603023244192708</c:v>
                </c:pt>
                <c:pt idx="20">
                  <c:v>-0.82603023244192708</c:v>
                </c:pt>
                <c:pt idx="21">
                  <c:v>-0.82603023244192708</c:v>
                </c:pt>
                <c:pt idx="22">
                  <c:v>-0.82603023244192708</c:v>
                </c:pt>
                <c:pt idx="23">
                  <c:v>-0.82603023244192708</c:v>
                </c:pt>
                <c:pt idx="24">
                  <c:v>-0.82603023244192708</c:v>
                </c:pt>
                <c:pt idx="25">
                  <c:v>-0.82603023244192708</c:v>
                </c:pt>
                <c:pt idx="26">
                  <c:v>-0.82603023244192708</c:v>
                </c:pt>
                <c:pt idx="27">
                  <c:v>-0.82603023244192708</c:v>
                </c:pt>
                <c:pt idx="28">
                  <c:v>-0.82603023244192708</c:v>
                </c:pt>
                <c:pt idx="29">
                  <c:v>-0.82603023244192708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5-4812-93D3-9B2C631A2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'Upper Dowel Hole'!$A$1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245-4812-93D3-9B2C631A2E1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Hole'!$C$2:$C$31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0.82533000000000001</c:v>
                      </c:pt>
                      <c:pt idx="1">
                        <c:v>0.82584000000000002</c:v>
                      </c:pt>
                      <c:pt idx="2">
                        <c:v>0.82581000000000004</c:v>
                      </c:pt>
                      <c:pt idx="3">
                        <c:v>0.82560999999999996</c:v>
                      </c:pt>
                      <c:pt idx="4">
                        <c:v>0.82565999999999995</c:v>
                      </c:pt>
                      <c:pt idx="5">
                        <c:v>0.82552000000000003</c:v>
                      </c:pt>
                      <c:pt idx="6">
                        <c:v>0.82513999999999998</c:v>
                      </c:pt>
                      <c:pt idx="7">
                        <c:v>0.82572000000000001</c:v>
                      </c:pt>
                      <c:pt idx="8">
                        <c:v>0.82567999999999997</c:v>
                      </c:pt>
                      <c:pt idx="9">
                        <c:v>0.82574000000000003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245-4812-93D3-9B2C631A2E1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Hole'!$D$2:$D$31</c15:sqref>
                        </c15:formulaRef>
                      </c:ext>
                    </c:extLst>
                    <c:numCache>
                      <c:formatCode>0.00000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245-4812-93D3-9B2C631A2E1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Hole'!$E$2:$E$31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0.25083</c:v>
                      </c:pt>
                      <c:pt idx="1">
                        <c:v>0.24997</c:v>
                      </c:pt>
                      <c:pt idx="2">
                        <c:v>0.25013999999999997</c:v>
                      </c:pt>
                      <c:pt idx="3">
                        <c:v>0.25041999999999998</c:v>
                      </c:pt>
                      <c:pt idx="4">
                        <c:v>0.25031999999999999</c:v>
                      </c:pt>
                      <c:pt idx="5">
                        <c:v>0.25033</c:v>
                      </c:pt>
                      <c:pt idx="6">
                        <c:v>0.25086999999999998</c:v>
                      </c:pt>
                      <c:pt idx="7">
                        <c:v>0.24984999999999999</c:v>
                      </c:pt>
                      <c:pt idx="8">
                        <c:v>0.24994</c:v>
                      </c:pt>
                      <c:pt idx="9">
                        <c:v>0.25030000000000002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245-4812-93D3-9B2C631A2E1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Hole'!$G$2:$G$31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0.82560500000000003</c:v>
                      </c:pt>
                      <c:pt idx="1">
                        <c:v>0.82560500000000003</c:v>
                      </c:pt>
                      <c:pt idx="2">
                        <c:v>0.82560500000000003</c:v>
                      </c:pt>
                      <c:pt idx="3">
                        <c:v>0.82560500000000003</c:v>
                      </c:pt>
                      <c:pt idx="4">
                        <c:v>0.82560500000000003</c:v>
                      </c:pt>
                      <c:pt idx="5">
                        <c:v>0.82560500000000003</c:v>
                      </c:pt>
                      <c:pt idx="6">
                        <c:v>0.82560500000000003</c:v>
                      </c:pt>
                      <c:pt idx="7">
                        <c:v>0.82560500000000003</c:v>
                      </c:pt>
                      <c:pt idx="8">
                        <c:v>0.82560500000000003</c:v>
                      </c:pt>
                      <c:pt idx="9">
                        <c:v>0.82560500000000003</c:v>
                      </c:pt>
                      <c:pt idx="10">
                        <c:v>0.82560500000000003</c:v>
                      </c:pt>
                      <c:pt idx="11">
                        <c:v>0.82560500000000003</c:v>
                      </c:pt>
                      <c:pt idx="12">
                        <c:v>0.82560500000000003</c:v>
                      </c:pt>
                      <c:pt idx="13">
                        <c:v>0.82560500000000003</c:v>
                      </c:pt>
                      <c:pt idx="14">
                        <c:v>0.82560500000000003</c:v>
                      </c:pt>
                      <c:pt idx="15">
                        <c:v>0.82560500000000003</c:v>
                      </c:pt>
                      <c:pt idx="16">
                        <c:v>0.82560500000000003</c:v>
                      </c:pt>
                      <c:pt idx="17">
                        <c:v>0.82560500000000003</c:v>
                      </c:pt>
                      <c:pt idx="18">
                        <c:v>0.82560500000000003</c:v>
                      </c:pt>
                      <c:pt idx="19">
                        <c:v>0.82560500000000003</c:v>
                      </c:pt>
                      <c:pt idx="20">
                        <c:v>0.82560500000000003</c:v>
                      </c:pt>
                      <c:pt idx="21">
                        <c:v>0.82560500000000003</c:v>
                      </c:pt>
                      <c:pt idx="22">
                        <c:v>0.82560500000000003</c:v>
                      </c:pt>
                      <c:pt idx="23">
                        <c:v>0.82560500000000003</c:v>
                      </c:pt>
                      <c:pt idx="24">
                        <c:v>0.82560500000000003</c:v>
                      </c:pt>
                      <c:pt idx="25">
                        <c:v>0.82560500000000003</c:v>
                      </c:pt>
                      <c:pt idx="26">
                        <c:v>0.82560500000000003</c:v>
                      </c:pt>
                      <c:pt idx="27">
                        <c:v>0.82560500000000003</c:v>
                      </c:pt>
                      <c:pt idx="28">
                        <c:v>0.82560500000000003</c:v>
                      </c:pt>
                      <c:pt idx="29">
                        <c:v>0.82560500000000003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245-4812-93D3-9B2C631A2E1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245-4812-93D3-9B2C631A2E1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0.25029699999999999</c:v>
                      </c:pt>
                      <c:pt idx="1">
                        <c:v>0.25029699999999999</c:v>
                      </c:pt>
                      <c:pt idx="2">
                        <c:v>0.25029699999999999</c:v>
                      </c:pt>
                      <c:pt idx="3">
                        <c:v>0.25029699999999999</c:v>
                      </c:pt>
                      <c:pt idx="4">
                        <c:v>0.25029699999999999</c:v>
                      </c:pt>
                      <c:pt idx="5">
                        <c:v>0.25029699999999999</c:v>
                      </c:pt>
                      <c:pt idx="6">
                        <c:v>0.25029699999999999</c:v>
                      </c:pt>
                      <c:pt idx="7">
                        <c:v>0.25029699999999999</c:v>
                      </c:pt>
                      <c:pt idx="8">
                        <c:v>0.25029699999999999</c:v>
                      </c:pt>
                      <c:pt idx="9">
                        <c:v>0.25029699999999999</c:v>
                      </c:pt>
                      <c:pt idx="10">
                        <c:v>0.25029699999999999</c:v>
                      </c:pt>
                      <c:pt idx="11">
                        <c:v>0.25029699999999999</c:v>
                      </c:pt>
                      <c:pt idx="12">
                        <c:v>0.25029699999999999</c:v>
                      </c:pt>
                      <c:pt idx="13">
                        <c:v>0.25029699999999999</c:v>
                      </c:pt>
                      <c:pt idx="14">
                        <c:v>0.25029699999999999</c:v>
                      </c:pt>
                      <c:pt idx="15">
                        <c:v>0.25029699999999999</c:v>
                      </c:pt>
                      <c:pt idx="16">
                        <c:v>0.25029699999999999</c:v>
                      </c:pt>
                      <c:pt idx="17">
                        <c:v>0.25029699999999999</c:v>
                      </c:pt>
                      <c:pt idx="18">
                        <c:v>0.25029699999999999</c:v>
                      </c:pt>
                      <c:pt idx="19">
                        <c:v>0.25029699999999999</c:v>
                      </c:pt>
                      <c:pt idx="20">
                        <c:v>0.25029699999999999</c:v>
                      </c:pt>
                      <c:pt idx="21">
                        <c:v>0.25029699999999999</c:v>
                      </c:pt>
                      <c:pt idx="22">
                        <c:v>0.25029699999999999</c:v>
                      </c:pt>
                      <c:pt idx="23">
                        <c:v>0.25029699999999999</c:v>
                      </c:pt>
                      <c:pt idx="24">
                        <c:v>0.25029699999999999</c:v>
                      </c:pt>
                      <c:pt idx="25">
                        <c:v>0.25029699999999999</c:v>
                      </c:pt>
                      <c:pt idx="26">
                        <c:v>0.25029699999999999</c:v>
                      </c:pt>
                      <c:pt idx="27">
                        <c:v>0.25029699999999999</c:v>
                      </c:pt>
                      <c:pt idx="28">
                        <c:v>0.25029699999999999</c:v>
                      </c:pt>
                      <c:pt idx="29">
                        <c:v>0.25029699999999999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245-4812-93D3-9B2C631A2E1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0.82494435637443475</c:v>
                      </c:pt>
                      <c:pt idx="1">
                        <c:v>0.82494435637443475</c:v>
                      </c:pt>
                      <c:pt idx="2">
                        <c:v>0.82494435637443475</c:v>
                      </c:pt>
                      <c:pt idx="3">
                        <c:v>0.82494435637443475</c:v>
                      </c:pt>
                      <c:pt idx="4">
                        <c:v>0.82494435637443475</c:v>
                      </c:pt>
                      <c:pt idx="5">
                        <c:v>0.82494435637443475</c:v>
                      </c:pt>
                      <c:pt idx="6">
                        <c:v>0.82494435637443475</c:v>
                      </c:pt>
                      <c:pt idx="7">
                        <c:v>0.82494435637443475</c:v>
                      </c:pt>
                      <c:pt idx="8">
                        <c:v>0.82494435637443475</c:v>
                      </c:pt>
                      <c:pt idx="9">
                        <c:v>0.82494435637443475</c:v>
                      </c:pt>
                      <c:pt idx="10">
                        <c:v>0.82494435637443475</c:v>
                      </c:pt>
                      <c:pt idx="11">
                        <c:v>0.82494435637443475</c:v>
                      </c:pt>
                      <c:pt idx="12">
                        <c:v>0.82494435637443475</c:v>
                      </c:pt>
                      <c:pt idx="13">
                        <c:v>0.82494435637443475</c:v>
                      </c:pt>
                      <c:pt idx="14">
                        <c:v>0.82494435637443475</c:v>
                      </c:pt>
                      <c:pt idx="15">
                        <c:v>0.82494435637443475</c:v>
                      </c:pt>
                      <c:pt idx="16">
                        <c:v>0.82494435637443475</c:v>
                      </c:pt>
                      <c:pt idx="17">
                        <c:v>0.82494435637443475</c:v>
                      </c:pt>
                      <c:pt idx="18">
                        <c:v>0.82494435637443475</c:v>
                      </c:pt>
                      <c:pt idx="19">
                        <c:v>0.82494435637443475</c:v>
                      </c:pt>
                      <c:pt idx="20">
                        <c:v>0.82494435637443475</c:v>
                      </c:pt>
                      <c:pt idx="21">
                        <c:v>0.82494435637443475</c:v>
                      </c:pt>
                      <c:pt idx="22">
                        <c:v>0.82494435637443475</c:v>
                      </c:pt>
                      <c:pt idx="23">
                        <c:v>0.82494435637443475</c:v>
                      </c:pt>
                      <c:pt idx="24">
                        <c:v>0.82494435637443475</c:v>
                      </c:pt>
                      <c:pt idx="25">
                        <c:v>0.82494435637443475</c:v>
                      </c:pt>
                      <c:pt idx="26">
                        <c:v>0.82494435637443475</c:v>
                      </c:pt>
                      <c:pt idx="27">
                        <c:v>0.82494435637443475</c:v>
                      </c:pt>
                      <c:pt idx="28">
                        <c:v>0.82494435637443475</c:v>
                      </c:pt>
                      <c:pt idx="29">
                        <c:v>0.82494435637443475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245-4812-93D3-9B2C631A2E1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0.82626564362556532</c:v>
                      </c:pt>
                      <c:pt idx="1">
                        <c:v>0.82626564362556532</c:v>
                      </c:pt>
                      <c:pt idx="2">
                        <c:v>0.82626564362556532</c:v>
                      </c:pt>
                      <c:pt idx="3">
                        <c:v>0.82626564362556532</c:v>
                      </c:pt>
                      <c:pt idx="4">
                        <c:v>0.82626564362556532</c:v>
                      </c:pt>
                      <c:pt idx="5">
                        <c:v>0.82626564362556532</c:v>
                      </c:pt>
                      <c:pt idx="6">
                        <c:v>0.82626564362556532</c:v>
                      </c:pt>
                      <c:pt idx="7">
                        <c:v>0.82626564362556532</c:v>
                      </c:pt>
                      <c:pt idx="8">
                        <c:v>0.82626564362556532</c:v>
                      </c:pt>
                      <c:pt idx="9">
                        <c:v>0.82626564362556532</c:v>
                      </c:pt>
                      <c:pt idx="10">
                        <c:v>0.82626564362556532</c:v>
                      </c:pt>
                      <c:pt idx="11">
                        <c:v>0.82626564362556532</c:v>
                      </c:pt>
                      <c:pt idx="12">
                        <c:v>0.82626564362556532</c:v>
                      </c:pt>
                      <c:pt idx="13">
                        <c:v>0.82626564362556532</c:v>
                      </c:pt>
                      <c:pt idx="14">
                        <c:v>0.82626564362556532</c:v>
                      </c:pt>
                      <c:pt idx="15">
                        <c:v>0.82626564362556532</c:v>
                      </c:pt>
                      <c:pt idx="16">
                        <c:v>0.82626564362556532</c:v>
                      </c:pt>
                      <c:pt idx="17">
                        <c:v>0.82626564362556532</c:v>
                      </c:pt>
                      <c:pt idx="18">
                        <c:v>0.82626564362556532</c:v>
                      </c:pt>
                      <c:pt idx="19">
                        <c:v>0.82626564362556532</c:v>
                      </c:pt>
                      <c:pt idx="20">
                        <c:v>0.82626564362556532</c:v>
                      </c:pt>
                      <c:pt idx="21">
                        <c:v>0.82626564362556532</c:v>
                      </c:pt>
                      <c:pt idx="22">
                        <c:v>0.82626564362556532</c:v>
                      </c:pt>
                      <c:pt idx="23">
                        <c:v>0.82626564362556532</c:v>
                      </c:pt>
                      <c:pt idx="24">
                        <c:v>0.82626564362556532</c:v>
                      </c:pt>
                      <c:pt idx="25">
                        <c:v>0.82626564362556532</c:v>
                      </c:pt>
                      <c:pt idx="26">
                        <c:v>0.82626564362556532</c:v>
                      </c:pt>
                      <c:pt idx="27">
                        <c:v>0.82626564362556532</c:v>
                      </c:pt>
                      <c:pt idx="28">
                        <c:v>0.82626564362556532</c:v>
                      </c:pt>
                      <c:pt idx="29">
                        <c:v>0.82626564362556532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245-4812-93D3-9B2C631A2E1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245-4812-93D3-9B2C631A2E1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245-4812-93D3-9B2C631A2E1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0.24925392282164741</c:v>
                      </c:pt>
                      <c:pt idx="1">
                        <c:v>0.24925392282164741</c:v>
                      </c:pt>
                      <c:pt idx="2">
                        <c:v>0.24925392282164741</c:v>
                      </c:pt>
                      <c:pt idx="3">
                        <c:v>0.24925392282164741</c:v>
                      </c:pt>
                      <c:pt idx="4">
                        <c:v>0.24925392282164741</c:v>
                      </c:pt>
                      <c:pt idx="5">
                        <c:v>0.24925392282164741</c:v>
                      </c:pt>
                      <c:pt idx="6">
                        <c:v>0.24925392282164741</c:v>
                      </c:pt>
                      <c:pt idx="7">
                        <c:v>0.24925392282164741</c:v>
                      </c:pt>
                      <c:pt idx="8">
                        <c:v>0.24925392282164741</c:v>
                      </c:pt>
                      <c:pt idx="9">
                        <c:v>0.24925392282164741</c:v>
                      </c:pt>
                      <c:pt idx="10">
                        <c:v>0.24925392282164741</c:v>
                      </c:pt>
                      <c:pt idx="11">
                        <c:v>0.24925392282164741</c:v>
                      </c:pt>
                      <c:pt idx="12">
                        <c:v>0.24925392282164741</c:v>
                      </c:pt>
                      <c:pt idx="13">
                        <c:v>0.24925392282164741</c:v>
                      </c:pt>
                      <c:pt idx="14">
                        <c:v>0.24925392282164741</c:v>
                      </c:pt>
                      <c:pt idx="15">
                        <c:v>0.24925392282164741</c:v>
                      </c:pt>
                      <c:pt idx="16">
                        <c:v>0.24925392282164741</c:v>
                      </c:pt>
                      <c:pt idx="17">
                        <c:v>0.24925392282164741</c:v>
                      </c:pt>
                      <c:pt idx="18">
                        <c:v>0.24925392282164741</c:v>
                      </c:pt>
                      <c:pt idx="19">
                        <c:v>0.24925392282164741</c:v>
                      </c:pt>
                      <c:pt idx="20">
                        <c:v>0.24925392282164741</c:v>
                      </c:pt>
                      <c:pt idx="21">
                        <c:v>0.24925392282164741</c:v>
                      </c:pt>
                      <c:pt idx="22">
                        <c:v>0.24925392282164741</c:v>
                      </c:pt>
                      <c:pt idx="23">
                        <c:v>0.24925392282164741</c:v>
                      </c:pt>
                      <c:pt idx="24">
                        <c:v>0.24925392282164741</c:v>
                      </c:pt>
                      <c:pt idx="25">
                        <c:v>0.24925392282164741</c:v>
                      </c:pt>
                      <c:pt idx="26">
                        <c:v>0.24925392282164741</c:v>
                      </c:pt>
                      <c:pt idx="27">
                        <c:v>0.24925392282164741</c:v>
                      </c:pt>
                      <c:pt idx="28">
                        <c:v>0.24925392282164741</c:v>
                      </c:pt>
                      <c:pt idx="29">
                        <c:v>0.24925392282164741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245-4812-93D3-9B2C631A2E1A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0.25134007717835261</c:v>
                      </c:pt>
                      <c:pt idx="1">
                        <c:v>0.25134007717835261</c:v>
                      </c:pt>
                      <c:pt idx="2">
                        <c:v>0.25134007717835261</c:v>
                      </c:pt>
                      <c:pt idx="3">
                        <c:v>0.25134007717835261</c:v>
                      </c:pt>
                      <c:pt idx="4">
                        <c:v>0.25134007717835261</c:v>
                      </c:pt>
                      <c:pt idx="5">
                        <c:v>0.25134007717835261</c:v>
                      </c:pt>
                      <c:pt idx="6">
                        <c:v>0.25134007717835261</c:v>
                      </c:pt>
                      <c:pt idx="7">
                        <c:v>0.25134007717835261</c:v>
                      </c:pt>
                      <c:pt idx="8">
                        <c:v>0.25134007717835261</c:v>
                      </c:pt>
                      <c:pt idx="9">
                        <c:v>0.25134007717835261</c:v>
                      </c:pt>
                      <c:pt idx="10">
                        <c:v>0.25134007717835261</c:v>
                      </c:pt>
                      <c:pt idx="11">
                        <c:v>0.25134007717835261</c:v>
                      </c:pt>
                      <c:pt idx="12">
                        <c:v>0.25134007717835261</c:v>
                      </c:pt>
                      <c:pt idx="13">
                        <c:v>0.25134007717835261</c:v>
                      </c:pt>
                      <c:pt idx="14">
                        <c:v>0.25134007717835261</c:v>
                      </c:pt>
                      <c:pt idx="15">
                        <c:v>0.25134007717835261</c:v>
                      </c:pt>
                      <c:pt idx="16">
                        <c:v>0.25134007717835261</c:v>
                      </c:pt>
                      <c:pt idx="17">
                        <c:v>0.25134007717835261</c:v>
                      </c:pt>
                      <c:pt idx="18">
                        <c:v>0.25134007717835261</c:v>
                      </c:pt>
                      <c:pt idx="19">
                        <c:v>0.25134007717835261</c:v>
                      </c:pt>
                      <c:pt idx="20">
                        <c:v>0.25134007717835261</c:v>
                      </c:pt>
                      <c:pt idx="21">
                        <c:v>0.25134007717835261</c:v>
                      </c:pt>
                      <c:pt idx="22">
                        <c:v>0.25134007717835261</c:v>
                      </c:pt>
                      <c:pt idx="23">
                        <c:v>0.25134007717835261</c:v>
                      </c:pt>
                      <c:pt idx="24">
                        <c:v>0.25134007717835261</c:v>
                      </c:pt>
                      <c:pt idx="25">
                        <c:v>0.25134007717835261</c:v>
                      </c:pt>
                      <c:pt idx="26">
                        <c:v>0.25134007717835261</c:v>
                      </c:pt>
                      <c:pt idx="27">
                        <c:v>0.25134007717835261</c:v>
                      </c:pt>
                      <c:pt idx="28">
                        <c:v>0.25134007717835261</c:v>
                      </c:pt>
                      <c:pt idx="29">
                        <c:v>0.25134007717835261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245-4812-93D3-9B2C631A2E1A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Hole'!$R$2:$R$31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245-4812-93D3-9B2C631A2E1A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'Upper Dowel Hole'!$C$1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'Upper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Hole'!$C$2:$C$31</c:f>
              <c:numCache>
                <c:formatCode>0.00000</c:formatCode>
                <c:ptCount val="30"/>
                <c:pt idx="0">
                  <c:v>0.82533000000000001</c:v>
                </c:pt>
                <c:pt idx="1">
                  <c:v>0.82584000000000002</c:v>
                </c:pt>
                <c:pt idx="2">
                  <c:v>0.82581000000000004</c:v>
                </c:pt>
                <c:pt idx="3">
                  <c:v>0.82560999999999996</c:v>
                </c:pt>
                <c:pt idx="4">
                  <c:v>0.82565999999999995</c:v>
                </c:pt>
                <c:pt idx="5">
                  <c:v>0.82552000000000003</c:v>
                </c:pt>
                <c:pt idx="6">
                  <c:v>0.82513999999999998</c:v>
                </c:pt>
                <c:pt idx="7">
                  <c:v>0.82572000000000001</c:v>
                </c:pt>
                <c:pt idx="8">
                  <c:v>0.82567999999999997</c:v>
                </c:pt>
                <c:pt idx="9">
                  <c:v>0.82574000000000003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6-4B00-BAB2-4C3BD8A6A4CE}"/>
            </c:ext>
          </c:extLst>
        </c:ser>
        <c:ser>
          <c:idx val="5"/>
          <c:order val="5"/>
          <c:tx>
            <c:strRef>
              <c:f>'Upper Dowel Hole'!$G$1</c:f>
              <c:strCache>
                <c:ptCount val="1"/>
                <c:pt idx="0">
                  <c:v>Y_avg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'Upper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Hole'!$G$2:$G$31</c:f>
              <c:numCache>
                <c:formatCode>0.00000</c:formatCode>
                <c:ptCount val="30"/>
                <c:pt idx="0">
                  <c:v>0.82560500000000003</c:v>
                </c:pt>
                <c:pt idx="1">
                  <c:v>0.82560500000000003</c:v>
                </c:pt>
                <c:pt idx="2">
                  <c:v>0.82560500000000003</c:v>
                </c:pt>
                <c:pt idx="3">
                  <c:v>0.82560500000000003</c:v>
                </c:pt>
                <c:pt idx="4">
                  <c:v>0.82560500000000003</c:v>
                </c:pt>
                <c:pt idx="5">
                  <c:v>0.82560500000000003</c:v>
                </c:pt>
                <c:pt idx="6">
                  <c:v>0.82560500000000003</c:v>
                </c:pt>
                <c:pt idx="7">
                  <c:v>0.82560500000000003</c:v>
                </c:pt>
                <c:pt idx="8">
                  <c:v>0.82560500000000003</c:v>
                </c:pt>
                <c:pt idx="9">
                  <c:v>0.82560500000000003</c:v>
                </c:pt>
                <c:pt idx="10">
                  <c:v>0.82560500000000003</c:v>
                </c:pt>
                <c:pt idx="11">
                  <c:v>0.82560500000000003</c:v>
                </c:pt>
                <c:pt idx="12">
                  <c:v>0.82560500000000003</c:v>
                </c:pt>
                <c:pt idx="13">
                  <c:v>0.82560500000000003</c:v>
                </c:pt>
                <c:pt idx="14">
                  <c:v>0.82560500000000003</c:v>
                </c:pt>
                <c:pt idx="15">
                  <c:v>0.82560500000000003</c:v>
                </c:pt>
                <c:pt idx="16">
                  <c:v>0.82560500000000003</c:v>
                </c:pt>
                <c:pt idx="17">
                  <c:v>0.82560500000000003</c:v>
                </c:pt>
                <c:pt idx="18">
                  <c:v>0.82560500000000003</c:v>
                </c:pt>
                <c:pt idx="19">
                  <c:v>0.82560500000000003</c:v>
                </c:pt>
                <c:pt idx="20">
                  <c:v>0.82560500000000003</c:v>
                </c:pt>
                <c:pt idx="21">
                  <c:v>0.82560500000000003</c:v>
                </c:pt>
                <c:pt idx="22">
                  <c:v>0.82560500000000003</c:v>
                </c:pt>
                <c:pt idx="23">
                  <c:v>0.82560500000000003</c:v>
                </c:pt>
                <c:pt idx="24">
                  <c:v>0.82560500000000003</c:v>
                </c:pt>
                <c:pt idx="25">
                  <c:v>0.82560500000000003</c:v>
                </c:pt>
                <c:pt idx="26">
                  <c:v>0.82560500000000003</c:v>
                </c:pt>
                <c:pt idx="27">
                  <c:v>0.82560500000000003</c:v>
                </c:pt>
                <c:pt idx="28">
                  <c:v>0.82560500000000003</c:v>
                </c:pt>
                <c:pt idx="29">
                  <c:v>0.82560500000000003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6-4B00-BAB2-4C3BD8A6A4CE}"/>
            </c:ext>
          </c:extLst>
        </c:ser>
        <c:ser>
          <c:idx val="10"/>
          <c:order val="10"/>
          <c:tx>
            <c:strRef>
              <c:f>'Upper Dowel Hole'!$L$1</c:f>
              <c:strCache>
                <c:ptCount val="1"/>
                <c:pt idx="0">
                  <c:v>Y_LCL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'Upper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Hole'!$L$2:$L$31</c:f>
              <c:numCache>
                <c:formatCode>0.000</c:formatCode>
                <c:ptCount val="30"/>
                <c:pt idx="0">
                  <c:v>0.82494435637443475</c:v>
                </c:pt>
                <c:pt idx="1">
                  <c:v>0.82494435637443475</c:v>
                </c:pt>
                <c:pt idx="2">
                  <c:v>0.82494435637443475</c:v>
                </c:pt>
                <c:pt idx="3">
                  <c:v>0.82494435637443475</c:v>
                </c:pt>
                <c:pt idx="4">
                  <c:v>0.82494435637443475</c:v>
                </c:pt>
                <c:pt idx="5">
                  <c:v>0.82494435637443475</c:v>
                </c:pt>
                <c:pt idx="6">
                  <c:v>0.82494435637443475</c:v>
                </c:pt>
                <c:pt idx="7">
                  <c:v>0.82494435637443475</c:v>
                </c:pt>
                <c:pt idx="8">
                  <c:v>0.82494435637443475</c:v>
                </c:pt>
                <c:pt idx="9">
                  <c:v>0.82494435637443475</c:v>
                </c:pt>
                <c:pt idx="10">
                  <c:v>0.82494435637443475</c:v>
                </c:pt>
                <c:pt idx="11">
                  <c:v>0.82494435637443475</c:v>
                </c:pt>
                <c:pt idx="12">
                  <c:v>0.82494435637443475</c:v>
                </c:pt>
                <c:pt idx="13">
                  <c:v>0.82494435637443475</c:v>
                </c:pt>
                <c:pt idx="14">
                  <c:v>0.82494435637443475</c:v>
                </c:pt>
                <c:pt idx="15">
                  <c:v>0.82494435637443475</c:v>
                </c:pt>
                <c:pt idx="16">
                  <c:v>0.82494435637443475</c:v>
                </c:pt>
                <c:pt idx="17">
                  <c:v>0.82494435637443475</c:v>
                </c:pt>
                <c:pt idx="18">
                  <c:v>0.82494435637443475</c:v>
                </c:pt>
                <c:pt idx="19">
                  <c:v>0.82494435637443475</c:v>
                </c:pt>
                <c:pt idx="20">
                  <c:v>0.82494435637443475</c:v>
                </c:pt>
                <c:pt idx="21">
                  <c:v>0.82494435637443475</c:v>
                </c:pt>
                <c:pt idx="22">
                  <c:v>0.82494435637443475</c:v>
                </c:pt>
                <c:pt idx="23">
                  <c:v>0.82494435637443475</c:v>
                </c:pt>
                <c:pt idx="24">
                  <c:v>0.82494435637443475</c:v>
                </c:pt>
                <c:pt idx="25">
                  <c:v>0.82494435637443475</c:v>
                </c:pt>
                <c:pt idx="26">
                  <c:v>0.82494435637443475</c:v>
                </c:pt>
                <c:pt idx="27">
                  <c:v>0.82494435637443475</c:v>
                </c:pt>
                <c:pt idx="28">
                  <c:v>0.82494435637443475</c:v>
                </c:pt>
                <c:pt idx="29">
                  <c:v>0.82494435637443475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6-4B00-BAB2-4C3BD8A6A4CE}"/>
            </c:ext>
          </c:extLst>
        </c:ser>
        <c:ser>
          <c:idx val="11"/>
          <c:order val="11"/>
          <c:tx>
            <c:strRef>
              <c:f>'Upper Dowel Hole'!$M$1</c:f>
              <c:strCache>
                <c:ptCount val="1"/>
                <c:pt idx="0">
                  <c:v>Y_UCL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'Upper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Hole'!$M$2:$M$31</c:f>
              <c:numCache>
                <c:formatCode>0.000</c:formatCode>
                <c:ptCount val="30"/>
                <c:pt idx="0">
                  <c:v>0.82626564362556532</c:v>
                </c:pt>
                <c:pt idx="1">
                  <c:v>0.82626564362556532</c:v>
                </c:pt>
                <c:pt idx="2">
                  <c:v>0.82626564362556532</c:v>
                </c:pt>
                <c:pt idx="3">
                  <c:v>0.82626564362556532</c:v>
                </c:pt>
                <c:pt idx="4">
                  <c:v>0.82626564362556532</c:v>
                </c:pt>
                <c:pt idx="5">
                  <c:v>0.82626564362556532</c:v>
                </c:pt>
                <c:pt idx="6">
                  <c:v>0.82626564362556532</c:v>
                </c:pt>
                <c:pt idx="7">
                  <c:v>0.82626564362556532</c:v>
                </c:pt>
                <c:pt idx="8">
                  <c:v>0.82626564362556532</c:v>
                </c:pt>
                <c:pt idx="9">
                  <c:v>0.82626564362556532</c:v>
                </c:pt>
                <c:pt idx="10">
                  <c:v>0.82626564362556532</c:v>
                </c:pt>
                <c:pt idx="11">
                  <c:v>0.82626564362556532</c:v>
                </c:pt>
                <c:pt idx="12">
                  <c:v>0.82626564362556532</c:v>
                </c:pt>
                <c:pt idx="13">
                  <c:v>0.82626564362556532</c:v>
                </c:pt>
                <c:pt idx="14">
                  <c:v>0.82626564362556532</c:v>
                </c:pt>
                <c:pt idx="15">
                  <c:v>0.82626564362556532</c:v>
                </c:pt>
                <c:pt idx="16">
                  <c:v>0.82626564362556532</c:v>
                </c:pt>
                <c:pt idx="17">
                  <c:v>0.82626564362556532</c:v>
                </c:pt>
                <c:pt idx="18">
                  <c:v>0.82626564362556532</c:v>
                </c:pt>
                <c:pt idx="19">
                  <c:v>0.82626564362556532</c:v>
                </c:pt>
                <c:pt idx="20">
                  <c:v>0.82626564362556532</c:v>
                </c:pt>
                <c:pt idx="21">
                  <c:v>0.82626564362556532</c:v>
                </c:pt>
                <c:pt idx="22">
                  <c:v>0.82626564362556532</c:v>
                </c:pt>
                <c:pt idx="23">
                  <c:v>0.82626564362556532</c:v>
                </c:pt>
                <c:pt idx="24">
                  <c:v>0.82626564362556532</c:v>
                </c:pt>
                <c:pt idx="25">
                  <c:v>0.82626564362556532</c:v>
                </c:pt>
                <c:pt idx="26">
                  <c:v>0.82626564362556532</c:v>
                </c:pt>
                <c:pt idx="27">
                  <c:v>0.82626564362556532</c:v>
                </c:pt>
                <c:pt idx="28">
                  <c:v>0.82626564362556532</c:v>
                </c:pt>
                <c:pt idx="29">
                  <c:v>0.82626564362556532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6-4B00-BAB2-4C3BD8A6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'Upper Dowel Hole'!$B$1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'Upper Dowel Hole'!$B$2:$B$31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-0.82625000000000004</c:v>
                      </c:pt>
                      <c:pt idx="1">
                        <c:v>-0.82684000000000002</c:v>
                      </c:pt>
                      <c:pt idx="2">
                        <c:v>-0.82660999999999996</c:v>
                      </c:pt>
                      <c:pt idx="3">
                        <c:v>-0.82650999999999997</c:v>
                      </c:pt>
                      <c:pt idx="4">
                        <c:v>-0.82659000000000005</c:v>
                      </c:pt>
                      <c:pt idx="5">
                        <c:v>-0.82667000000000002</c:v>
                      </c:pt>
                      <c:pt idx="6">
                        <c:v>-0.82633000000000001</c:v>
                      </c:pt>
                      <c:pt idx="7">
                        <c:v>-0.82669000000000004</c:v>
                      </c:pt>
                      <c:pt idx="8">
                        <c:v>-0.82679999999999998</c:v>
                      </c:pt>
                      <c:pt idx="9">
                        <c:v>-0.82669000000000004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736-4B00-BAB2-4C3BD8A6A4C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Hole'!$D$2:$D$31</c15:sqref>
                        </c15:formulaRef>
                      </c:ext>
                    </c:extLst>
                    <c:numCache>
                      <c:formatCode>0.00000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36-4B00-BAB2-4C3BD8A6A4C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Hole'!$E$2:$E$31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0.25083</c:v>
                      </c:pt>
                      <c:pt idx="1">
                        <c:v>0.24997</c:v>
                      </c:pt>
                      <c:pt idx="2">
                        <c:v>0.25013999999999997</c:v>
                      </c:pt>
                      <c:pt idx="3">
                        <c:v>0.25041999999999998</c:v>
                      </c:pt>
                      <c:pt idx="4">
                        <c:v>0.25031999999999999</c:v>
                      </c:pt>
                      <c:pt idx="5">
                        <c:v>0.25033</c:v>
                      </c:pt>
                      <c:pt idx="6">
                        <c:v>0.25086999999999998</c:v>
                      </c:pt>
                      <c:pt idx="7">
                        <c:v>0.24984999999999999</c:v>
                      </c:pt>
                      <c:pt idx="8">
                        <c:v>0.24994</c:v>
                      </c:pt>
                      <c:pt idx="9">
                        <c:v>0.25030000000000002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36-4B00-BAB2-4C3BD8A6A4C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Hole'!$F$2:$F$31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-0.82659799999999994</c:v>
                      </c:pt>
                      <c:pt idx="1">
                        <c:v>-0.82659799999999994</c:v>
                      </c:pt>
                      <c:pt idx="2">
                        <c:v>-0.82659799999999994</c:v>
                      </c:pt>
                      <c:pt idx="3">
                        <c:v>-0.82659799999999994</c:v>
                      </c:pt>
                      <c:pt idx="4">
                        <c:v>-0.82659799999999994</c:v>
                      </c:pt>
                      <c:pt idx="5">
                        <c:v>-0.82659799999999994</c:v>
                      </c:pt>
                      <c:pt idx="6">
                        <c:v>-0.82659799999999994</c:v>
                      </c:pt>
                      <c:pt idx="7">
                        <c:v>-0.82659799999999994</c:v>
                      </c:pt>
                      <c:pt idx="8">
                        <c:v>-0.82659799999999994</c:v>
                      </c:pt>
                      <c:pt idx="9">
                        <c:v>-0.82659799999999994</c:v>
                      </c:pt>
                      <c:pt idx="10">
                        <c:v>-0.82659799999999994</c:v>
                      </c:pt>
                      <c:pt idx="11">
                        <c:v>-0.82659799999999994</c:v>
                      </c:pt>
                      <c:pt idx="12">
                        <c:v>-0.82659799999999994</c:v>
                      </c:pt>
                      <c:pt idx="13">
                        <c:v>-0.82659799999999994</c:v>
                      </c:pt>
                      <c:pt idx="14">
                        <c:v>-0.82659799999999994</c:v>
                      </c:pt>
                      <c:pt idx="15">
                        <c:v>-0.82659799999999994</c:v>
                      </c:pt>
                      <c:pt idx="16">
                        <c:v>-0.82659799999999994</c:v>
                      </c:pt>
                      <c:pt idx="17">
                        <c:v>-0.82659799999999994</c:v>
                      </c:pt>
                      <c:pt idx="18">
                        <c:v>-0.82659799999999994</c:v>
                      </c:pt>
                      <c:pt idx="19">
                        <c:v>-0.82659799999999994</c:v>
                      </c:pt>
                      <c:pt idx="20">
                        <c:v>-0.82659799999999994</c:v>
                      </c:pt>
                      <c:pt idx="21">
                        <c:v>-0.82659799999999994</c:v>
                      </c:pt>
                      <c:pt idx="22">
                        <c:v>-0.82659799999999994</c:v>
                      </c:pt>
                      <c:pt idx="23">
                        <c:v>-0.82659799999999994</c:v>
                      </c:pt>
                      <c:pt idx="24">
                        <c:v>-0.82659799999999994</c:v>
                      </c:pt>
                      <c:pt idx="25">
                        <c:v>-0.82659799999999994</c:v>
                      </c:pt>
                      <c:pt idx="26">
                        <c:v>-0.82659799999999994</c:v>
                      </c:pt>
                      <c:pt idx="27">
                        <c:v>-0.82659799999999994</c:v>
                      </c:pt>
                      <c:pt idx="28">
                        <c:v>-0.82659799999999994</c:v>
                      </c:pt>
                      <c:pt idx="29">
                        <c:v>-0.82659799999999994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736-4B00-BAB2-4C3BD8A6A4C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736-4B00-BAB2-4C3BD8A6A4C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0.25029699999999999</c:v>
                      </c:pt>
                      <c:pt idx="1">
                        <c:v>0.25029699999999999</c:v>
                      </c:pt>
                      <c:pt idx="2">
                        <c:v>0.25029699999999999</c:v>
                      </c:pt>
                      <c:pt idx="3">
                        <c:v>0.25029699999999999</c:v>
                      </c:pt>
                      <c:pt idx="4">
                        <c:v>0.25029699999999999</c:v>
                      </c:pt>
                      <c:pt idx="5">
                        <c:v>0.25029699999999999</c:v>
                      </c:pt>
                      <c:pt idx="6">
                        <c:v>0.25029699999999999</c:v>
                      </c:pt>
                      <c:pt idx="7">
                        <c:v>0.25029699999999999</c:v>
                      </c:pt>
                      <c:pt idx="8">
                        <c:v>0.25029699999999999</c:v>
                      </c:pt>
                      <c:pt idx="9">
                        <c:v>0.25029699999999999</c:v>
                      </c:pt>
                      <c:pt idx="10">
                        <c:v>0.25029699999999999</c:v>
                      </c:pt>
                      <c:pt idx="11">
                        <c:v>0.25029699999999999</c:v>
                      </c:pt>
                      <c:pt idx="12">
                        <c:v>0.25029699999999999</c:v>
                      </c:pt>
                      <c:pt idx="13">
                        <c:v>0.25029699999999999</c:v>
                      </c:pt>
                      <c:pt idx="14">
                        <c:v>0.25029699999999999</c:v>
                      </c:pt>
                      <c:pt idx="15">
                        <c:v>0.25029699999999999</c:v>
                      </c:pt>
                      <c:pt idx="16">
                        <c:v>0.25029699999999999</c:v>
                      </c:pt>
                      <c:pt idx="17">
                        <c:v>0.25029699999999999</c:v>
                      </c:pt>
                      <c:pt idx="18">
                        <c:v>0.25029699999999999</c:v>
                      </c:pt>
                      <c:pt idx="19">
                        <c:v>0.25029699999999999</c:v>
                      </c:pt>
                      <c:pt idx="20">
                        <c:v>0.25029699999999999</c:v>
                      </c:pt>
                      <c:pt idx="21">
                        <c:v>0.25029699999999999</c:v>
                      </c:pt>
                      <c:pt idx="22">
                        <c:v>0.25029699999999999</c:v>
                      </c:pt>
                      <c:pt idx="23">
                        <c:v>0.25029699999999999</c:v>
                      </c:pt>
                      <c:pt idx="24">
                        <c:v>0.25029699999999999</c:v>
                      </c:pt>
                      <c:pt idx="25">
                        <c:v>0.25029699999999999</c:v>
                      </c:pt>
                      <c:pt idx="26">
                        <c:v>0.25029699999999999</c:v>
                      </c:pt>
                      <c:pt idx="27">
                        <c:v>0.25029699999999999</c:v>
                      </c:pt>
                      <c:pt idx="28">
                        <c:v>0.25029699999999999</c:v>
                      </c:pt>
                      <c:pt idx="29">
                        <c:v>0.25029699999999999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736-4B00-BAB2-4C3BD8A6A4C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-0.82716576755807281</c:v>
                      </c:pt>
                      <c:pt idx="1">
                        <c:v>-0.82716576755807281</c:v>
                      </c:pt>
                      <c:pt idx="2">
                        <c:v>-0.82716576755807281</c:v>
                      </c:pt>
                      <c:pt idx="3">
                        <c:v>-0.82716576755807281</c:v>
                      </c:pt>
                      <c:pt idx="4">
                        <c:v>-0.82716576755807281</c:v>
                      </c:pt>
                      <c:pt idx="5">
                        <c:v>-0.82716576755807281</c:v>
                      </c:pt>
                      <c:pt idx="6">
                        <c:v>-0.82716576755807281</c:v>
                      </c:pt>
                      <c:pt idx="7">
                        <c:v>-0.82716576755807281</c:v>
                      </c:pt>
                      <c:pt idx="8">
                        <c:v>-0.82716576755807281</c:v>
                      </c:pt>
                      <c:pt idx="9">
                        <c:v>-0.82716576755807281</c:v>
                      </c:pt>
                      <c:pt idx="10">
                        <c:v>-0.82716576755807281</c:v>
                      </c:pt>
                      <c:pt idx="11">
                        <c:v>-0.82716576755807281</c:v>
                      </c:pt>
                      <c:pt idx="12">
                        <c:v>-0.82716576755807281</c:v>
                      </c:pt>
                      <c:pt idx="13">
                        <c:v>-0.82716576755807281</c:v>
                      </c:pt>
                      <c:pt idx="14">
                        <c:v>-0.82716576755807281</c:v>
                      </c:pt>
                      <c:pt idx="15">
                        <c:v>-0.82716576755807281</c:v>
                      </c:pt>
                      <c:pt idx="16">
                        <c:v>-0.82716576755807281</c:v>
                      </c:pt>
                      <c:pt idx="17">
                        <c:v>-0.82716576755807281</c:v>
                      </c:pt>
                      <c:pt idx="18">
                        <c:v>-0.82716576755807281</c:v>
                      </c:pt>
                      <c:pt idx="19">
                        <c:v>-0.82716576755807281</c:v>
                      </c:pt>
                      <c:pt idx="20">
                        <c:v>-0.82716576755807281</c:v>
                      </c:pt>
                      <c:pt idx="21">
                        <c:v>-0.82716576755807281</c:v>
                      </c:pt>
                      <c:pt idx="22">
                        <c:v>-0.82716576755807281</c:v>
                      </c:pt>
                      <c:pt idx="23">
                        <c:v>-0.82716576755807281</c:v>
                      </c:pt>
                      <c:pt idx="24">
                        <c:v>-0.82716576755807281</c:v>
                      </c:pt>
                      <c:pt idx="25">
                        <c:v>-0.82716576755807281</c:v>
                      </c:pt>
                      <c:pt idx="26">
                        <c:v>-0.82716576755807281</c:v>
                      </c:pt>
                      <c:pt idx="27">
                        <c:v>-0.82716576755807281</c:v>
                      </c:pt>
                      <c:pt idx="28">
                        <c:v>-0.82716576755807281</c:v>
                      </c:pt>
                      <c:pt idx="29">
                        <c:v>-0.82716576755807281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736-4B00-BAB2-4C3BD8A6A4C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-0.82603023244192708</c:v>
                      </c:pt>
                      <c:pt idx="1">
                        <c:v>-0.82603023244192708</c:v>
                      </c:pt>
                      <c:pt idx="2">
                        <c:v>-0.82603023244192708</c:v>
                      </c:pt>
                      <c:pt idx="3">
                        <c:v>-0.82603023244192708</c:v>
                      </c:pt>
                      <c:pt idx="4">
                        <c:v>-0.82603023244192708</c:v>
                      </c:pt>
                      <c:pt idx="5">
                        <c:v>-0.82603023244192708</c:v>
                      </c:pt>
                      <c:pt idx="6">
                        <c:v>-0.82603023244192708</c:v>
                      </c:pt>
                      <c:pt idx="7">
                        <c:v>-0.82603023244192708</c:v>
                      </c:pt>
                      <c:pt idx="8">
                        <c:v>-0.82603023244192708</c:v>
                      </c:pt>
                      <c:pt idx="9">
                        <c:v>-0.82603023244192708</c:v>
                      </c:pt>
                      <c:pt idx="10">
                        <c:v>-0.82603023244192708</c:v>
                      </c:pt>
                      <c:pt idx="11">
                        <c:v>-0.82603023244192708</c:v>
                      </c:pt>
                      <c:pt idx="12">
                        <c:v>-0.82603023244192708</c:v>
                      </c:pt>
                      <c:pt idx="13">
                        <c:v>-0.82603023244192708</c:v>
                      </c:pt>
                      <c:pt idx="14">
                        <c:v>-0.82603023244192708</c:v>
                      </c:pt>
                      <c:pt idx="15">
                        <c:v>-0.82603023244192708</c:v>
                      </c:pt>
                      <c:pt idx="16">
                        <c:v>-0.82603023244192708</c:v>
                      </c:pt>
                      <c:pt idx="17">
                        <c:v>-0.82603023244192708</c:v>
                      </c:pt>
                      <c:pt idx="18">
                        <c:v>-0.82603023244192708</c:v>
                      </c:pt>
                      <c:pt idx="19">
                        <c:v>-0.82603023244192708</c:v>
                      </c:pt>
                      <c:pt idx="20">
                        <c:v>-0.82603023244192708</c:v>
                      </c:pt>
                      <c:pt idx="21">
                        <c:v>-0.82603023244192708</c:v>
                      </c:pt>
                      <c:pt idx="22">
                        <c:v>-0.82603023244192708</c:v>
                      </c:pt>
                      <c:pt idx="23">
                        <c:v>-0.82603023244192708</c:v>
                      </c:pt>
                      <c:pt idx="24">
                        <c:v>-0.82603023244192708</c:v>
                      </c:pt>
                      <c:pt idx="25">
                        <c:v>-0.82603023244192708</c:v>
                      </c:pt>
                      <c:pt idx="26">
                        <c:v>-0.82603023244192708</c:v>
                      </c:pt>
                      <c:pt idx="27">
                        <c:v>-0.82603023244192708</c:v>
                      </c:pt>
                      <c:pt idx="28">
                        <c:v>-0.82603023244192708</c:v>
                      </c:pt>
                      <c:pt idx="29">
                        <c:v>-0.82603023244192708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736-4B00-BAB2-4C3BD8A6A4C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736-4B00-BAB2-4C3BD8A6A4C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736-4B00-BAB2-4C3BD8A6A4C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0.24925392282164741</c:v>
                      </c:pt>
                      <c:pt idx="1">
                        <c:v>0.24925392282164741</c:v>
                      </c:pt>
                      <c:pt idx="2">
                        <c:v>0.24925392282164741</c:v>
                      </c:pt>
                      <c:pt idx="3">
                        <c:v>0.24925392282164741</c:v>
                      </c:pt>
                      <c:pt idx="4">
                        <c:v>0.24925392282164741</c:v>
                      </c:pt>
                      <c:pt idx="5">
                        <c:v>0.24925392282164741</c:v>
                      </c:pt>
                      <c:pt idx="6">
                        <c:v>0.24925392282164741</c:v>
                      </c:pt>
                      <c:pt idx="7">
                        <c:v>0.24925392282164741</c:v>
                      </c:pt>
                      <c:pt idx="8">
                        <c:v>0.24925392282164741</c:v>
                      </c:pt>
                      <c:pt idx="9">
                        <c:v>0.24925392282164741</c:v>
                      </c:pt>
                      <c:pt idx="10">
                        <c:v>0.24925392282164741</c:v>
                      </c:pt>
                      <c:pt idx="11">
                        <c:v>0.24925392282164741</c:v>
                      </c:pt>
                      <c:pt idx="12">
                        <c:v>0.24925392282164741</c:v>
                      </c:pt>
                      <c:pt idx="13">
                        <c:v>0.24925392282164741</c:v>
                      </c:pt>
                      <c:pt idx="14">
                        <c:v>0.24925392282164741</c:v>
                      </c:pt>
                      <c:pt idx="15">
                        <c:v>0.24925392282164741</c:v>
                      </c:pt>
                      <c:pt idx="16">
                        <c:v>0.24925392282164741</c:v>
                      </c:pt>
                      <c:pt idx="17">
                        <c:v>0.24925392282164741</c:v>
                      </c:pt>
                      <c:pt idx="18">
                        <c:v>0.24925392282164741</c:v>
                      </c:pt>
                      <c:pt idx="19">
                        <c:v>0.24925392282164741</c:v>
                      </c:pt>
                      <c:pt idx="20">
                        <c:v>0.24925392282164741</c:v>
                      </c:pt>
                      <c:pt idx="21">
                        <c:v>0.24925392282164741</c:v>
                      </c:pt>
                      <c:pt idx="22">
                        <c:v>0.24925392282164741</c:v>
                      </c:pt>
                      <c:pt idx="23">
                        <c:v>0.24925392282164741</c:v>
                      </c:pt>
                      <c:pt idx="24">
                        <c:v>0.24925392282164741</c:v>
                      </c:pt>
                      <c:pt idx="25">
                        <c:v>0.24925392282164741</c:v>
                      </c:pt>
                      <c:pt idx="26">
                        <c:v>0.24925392282164741</c:v>
                      </c:pt>
                      <c:pt idx="27">
                        <c:v>0.24925392282164741</c:v>
                      </c:pt>
                      <c:pt idx="28">
                        <c:v>0.24925392282164741</c:v>
                      </c:pt>
                      <c:pt idx="29">
                        <c:v>0.24925392282164741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736-4B00-BAB2-4C3BD8A6A4C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0.25134007717835261</c:v>
                      </c:pt>
                      <c:pt idx="1">
                        <c:v>0.25134007717835261</c:v>
                      </c:pt>
                      <c:pt idx="2">
                        <c:v>0.25134007717835261</c:v>
                      </c:pt>
                      <c:pt idx="3">
                        <c:v>0.25134007717835261</c:v>
                      </c:pt>
                      <c:pt idx="4">
                        <c:v>0.25134007717835261</c:v>
                      </c:pt>
                      <c:pt idx="5">
                        <c:v>0.25134007717835261</c:v>
                      </c:pt>
                      <c:pt idx="6">
                        <c:v>0.25134007717835261</c:v>
                      </c:pt>
                      <c:pt idx="7">
                        <c:v>0.25134007717835261</c:v>
                      </c:pt>
                      <c:pt idx="8">
                        <c:v>0.25134007717835261</c:v>
                      </c:pt>
                      <c:pt idx="9">
                        <c:v>0.25134007717835261</c:v>
                      </c:pt>
                      <c:pt idx="10">
                        <c:v>0.25134007717835261</c:v>
                      </c:pt>
                      <c:pt idx="11">
                        <c:v>0.25134007717835261</c:v>
                      </c:pt>
                      <c:pt idx="12">
                        <c:v>0.25134007717835261</c:v>
                      </c:pt>
                      <c:pt idx="13">
                        <c:v>0.25134007717835261</c:v>
                      </c:pt>
                      <c:pt idx="14">
                        <c:v>0.25134007717835261</c:v>
                      </c:pt>
                      <c:pt idx="15">
                        <c:v>0.25134007717835261</c:v>
                      </c:pt>
                      <c:pt idx="16">
                        <c:v>0.25134007717835261</c:v>
                      </c:pt>
                      <c:pt idx="17">
                        <c:v>0.25134007717835261</c:v>
                      </c:pt>
                      <c:pt idx="18">
                        <c:v>0.25134007717835261</c:v>
                      </c:pt>
                      <c:pt idx="19">
                        <c:v>0.25134007717835261</c:v>
                      </c:pt>
                      <c:pt idx="20">
                        <c:v>0.25134007717835261</c:v>
                      </c:pt>
                      <c:pt idx="21">
                        <c:v>0.25134007717835261</c:v>
                      </c:pt>
                      <c:pt idx="22">
                        <c:v>0.25134007717835261</c:v>
                      </c:pt>
                      <c:pt idx="23">
                        <c:v>0.25134007717835261</c:v>
                      </c:pt>
                      <c:pt idx="24">
                        <c:v>0.25134007717835261</c:v>
                      </c:pt>
                      <c:pt idx="25">
                        <c:v>0.25134007717835261</c:v>
                      </c:pt>
                      <c:pt idx="26">
                        <c:v>0.25134007717835261</c:v>
                      </c:pt>
                      <c:pt idx="27">
                        <c:v>0.25134007717835261</c:v>
                      </c:pt>
                      <c:pt idx="28">
                        <c:v>0.25134007717835261</c:v>
                      </c:pt>
                      <c:pt idx="29">
                        <c:v>0.25134007717835261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736-4B00-BAB2-4C3BD8A6A4CE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'Upper Dowel Hole'!$D$1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'Upper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Hole'!$D$2:$D$31</c:f>
              <c:numCache>
                <c:formatCode>0.00000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E-40BA-90B4-3C6FFD2FEE8E}"/>
            </c:ext>
          </c:extLst>
        </c:ser>
        <c:ser>
          <c:idx val="6"/>
          <c:order val="6"/>
          <c:tx>
            <c:strRef>
              <c:f>'Upper Dowel Hole'!$H$1</c:f>
              <c:strCache>
                <c:ptCount val="1"/>
                <c:pt idx="0">
                  <c:v>Z_avg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'Upper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Hole'!$H$2:$H$31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E-40BA-90B4-3C6FFD2FEE8E}"/>
            </c:ext>
          </c:extLst>
        </c:ser>
        <c:ser>
          <c:idx val="12"/>
          <c:order val="12"/>
          <c:tx>
            <c:strRef>
              <c:f>'Upper Dowel Hole'!$N$1</c:f>
              <c:strCache>
                <c:ptCount val="1"/>
                <c:pt idx="0">
                  <c:v>Z_LCL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'Upper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Hole'!$N$2:$N$31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DE-40BA-90B4-3C6FFD2FEE8E}"/>
            </c:ext>
          </c:extLst>
        </c:ser>
        <c:ser>
          <c:idx val="13"/>
          <c:order val="13"/>
          <c:tx>
            <c:strRef>
              <c:f>'Upper Dowel Hole'!$O$1</c:f>
              <c:strCache>
                <c:ptCount val="1"/>
                <c:pt idx="0">
                  <c:v>Z_UCL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'Upper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Hole'!$O$2:$O$31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E-40BA-90B4-3C6FFD2FE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'Upper Dowel Hole'!$B$1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'Upper Dowel Hole'!$B$2:$B$31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-0.82625000000000004</c:v>
                      </c:pt>
                      <c:pt idx="1">
                        <c:v>-0.82684000000000002</c:v>
                      </c:pt>
                      <c:pt idx="2">
                        <c:v>-0.82660999999999996</c:v>
                      </c:pt>
                      <c:pt idx="3">
                        <c:v>-0.82650999999999997</c:v>
                      </c:pt>
                      <c:pt idx="4">
                        <c:v>-0.82659000000000005</c:v>
                      </c:pt>
                      <c:pt idx="5">
                        <c:v>-0.82667000000000002</c:v>
                      </c:pt>
                      <c:pt idx="6">
                        <c:v>-0.82633000000000001</c:v>
                      </c:pt>
                      <c:pt idx="7">
                        <c:v>-0.82669000000000004</c:v>
                      </c:pt>
                      <c:pt idx="8">
                        <c:v>-0.82679999999999998</c:v>
                      </c:pt>
                      <c:pt idx="9">
                        <c:v>-0.82669000000000004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6DE-40BA-90B4-3C6FFD2FEE8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Hole'!$C$2:$C$31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0.82533000000000001</c:v>
                      </c:pt>
                      <c:pt idx="1">
                        <c:v>0.82584000000000002</c:v>
                      </c:pt>
                      <c:pt idx="2">
                        <c:v>0.82581000000000004</c:v>
                      </c:pt>
                      <c:pt idx="3">
                        <c:v>0.82560999999999996</c:v>
                      </c:pt>
                      <c:pt idx="4">
                        <c:v>0.82565999999999995</c:v>
                      </c:pt>
                      <c:pt idx="5">
                        <c:v>0.82552000000000003</c:v>
                      </c:pt>
                      <c:pt idx="6">
                        <c:v>0.82513999999999998</c:v>
                      </c:pt>
                      <c:pt idx="7">
                        <c:v>0.82572000000000001</c:v>
                      </c:pt>
                      <c:pt idx="8">
                        <c:v>0.82567999999999997</c:v>
                      </c:pt>
                      <c:pt idx="9">
                        <c:v>0.82574000000000003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DE-40BA-90B4-3C6FFD2FEE8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Hole'!$E$2:$E$31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0.25083</c:v>
                      </c:pt>
                      <c:pt idx="1">
                        <c:v>0.24997</c:v>
                      </c:pt>
                      <c:pt idx="2">
                        <c:v>0.25013999999999997</c:v>
                      </c:pt>
                      <c:pt idx="3">
                        <c:v>0.25041999999999998</c:v>
                      </c:pt>
                      <c:pt idx="4">
                        <c:v>0.25031999999999999</c:v>
                      </c:pt>
                      <c:pt idx="5">
                        <c:v>0.25033</c:v>
                      </c:pt>
                      <c:pt idx="6">
                        <c:v>0.25086999999999998</c:v>
                      </c:pt>
                      <c:pt idx="7">
                        <c:v>0.24984999999999999</c:v>
                      </c:pt>
                      <c:pt idx="8">
                        <c:v>0.24994</c:v>
                      </c:pt>
                      <c:pt idx="9">
                        <c:v>0.25030000000000002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6DE-40BA-90B4-3C6FFD2FEE8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Hole'!$F$2:$F$31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-0.82659799999999994</c:v>
                      </c:pt>
                      <c:pt idx="1">
                        <c:v>-0.82659799999999994</c:v>
                      </c:pt>
                      <c:pt idx="2">
                        <c:v>-0.82659799999999994</c:v>
                      </c:pt>
                      <c:pt idx="3">
                        <c:v>-0.82659799999999994</c:v>
                      </c:pt>
                      <c:pt idx="4">
                        <c:v>-0.82659799999999994</c:v>
                      </c:pt>
                      <c:pt idx="5">
                        <c:v>-0.82659799999999994</c:v>
                      </c:pt>
                      <c:pt idx="6">
                        <c:v>-0.82659799999999994</c:v>
                      </c:pt>
                      <c:pt idx="7">
                        <c:v>-0.82659799999999994</c:v>
                      </c:pt>
                      <c:pt idx="8">
                        <c:v>-0.82659799999999994</c:v>
                      </c:pt>
                      <c:pt idx="9">
                        <c:v>-0.82659799999999994</c:v>
                      </c:pt>
                      <c:pt idx="10">
                        <c:v>-0.82659799999999994</c:v>
                      </c:pt>
                      <c:pt idx="11">
                        <c:v>-0.82659799999999994</c:v>
                      </c:pt>
                      <c:pt idx="12">
                        <c:v>-0.82659799999999994</c:v>
                      </c:pt>
                      <c:pt idx="13">
                        <c:v>-0.82659799999999994</c:v>
                      </c:pt>
                      <c:pt idx="14">
                        <c:v>-0.82659799999999994</c:v>
                      </c:pt>
                      <c:pt idx="15">
                        <c:v>-0.82659799999999994</c:v>
                      </c:pt>
                      <c:pt idx="16">
                        <c:v>-0.82659799999999994</c:v>
                      </c:pt>
                      <c:pt idx="17">
                        <c:v>-0.82659799999999994</c:v>
                      </c:pt>
                      <c:pt idx="18">
                        <c:v>-0.82659799999999994</c:v>
                      </c:pt>
                      <c:pt idx="19">
                        <c:v>-0.82659799999999994</c:v>
                      </c:pt>
                      <c:pt idx="20">
                        <c:v>-0.82659799999999994</c:v>
                      </c:pt>
                      <c:pt idx="21">
                        <c:v>-0.82659799999999994</c:v>
                      </c:pt>
                      <c:pt idx="22">
                        <c:v>-0.82659799999999994</c:v>
                      </c:pt>
                      <c:pt idx="23">
                        <c:v>-0.82659799999999994</c:v>
                      </c:pt>
                      <c:pt idx="24">
                        <c:v>-0.82659799999999994</c:v>
                      </c:pt>
                      <c:pt idx="25">
                        <c:v>-0.82659799999999994</c:v>
                      </c:pt>
                      <c:pt idx="26">
                        <c:v>-0.82659799999999994</c:v>
                      </c:pt>
                      <c:pt idx="27">
                        <c:v>-0.82659799999999994</c:v>
                      </c:pt>
                      <c:pt idx="28">
                        <c:v>-0.82659799999999994</c:v>
                      </c:pt>
                      <c:pt idx="29">
                        <c:v>-0.82659799999999994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6DE-40BA-90B4-3C6FFD2FEE8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Hole'!$G$2:$G$31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0.82560500000000003</c:v>
                      </c:pt>
                      <c:pt idx="1">
                        <c:v>0.82560500000000003</c:v>
                      </c:pt>
                      <c:pt idx="2">
                        <c:v>0.82560500000000003</c:v>
                      </c:pt>
                      <c:pt idx="3">
                        <c:v>0.82560500000000003</c:v>
                      </c:pt>
                      <c:pt idx="4">
                        <c:v>0.82560500000000003</c:v>
                      </c:pt>
                      <c:pt idx="5">
                        <c:v>0.82560500000000003</c:v>
                      </c:pt>
                      <c:pt idx="6">
                        <c:v>0.82560500000000003</c:v>
                      </c:pt>
                      <c:pt idx="7">
                        <c:v>0.82560500000000003</c:v>
                      </c:pt>
                      <c:pt idx="8">
                        <c:v>0.82560500000000003</c:v>
                      </c:pt>
                      <c:pt idx="9">
                        <c:v>0.82560500000000003</c:v>
                      </c:pt>
                      <c:pt idx="10">
                        <c:v>0.82560500000000003</c:v>
                      </c:pt>
                      <c:pt idx="11">
                        <c:v>0.82560500000000003</c:v>
                      </c:pt>
                      <c:pt idx="12">
                        <c:v>0.82560500000000003</c:v>
                      </c:pt>
                      <c:pt idx="13">
                        <c:v>0.82560500000000003</c:v>
                      </c:pt>
                      <c:pt idx="14">
                        <c:v>0.82560500000000003</c:v>
                      </c:pt>
                      <c:pt idx="15">
                        <c:v>0.82560500000000003</c:v>
                      </c:pt>
                      <c:pt idx="16">
                        <c:v>0.82560500000000003</c:v>
                      </c:pt>
                      <c:pt idx="17">
                        <c:v>0.82560500000000003</c:v>
                      </c:pt>
                      <c:pt idx="18">
                        <c:v>0.82560500000000003</c:v>
                      </c:pt>
                      <c:pt idx="19">
                        <c:v>0.82560500000000003</c:v>
                      </c:pt>
                      <c:pt idx="20">
                        <c:v>0.82560500000000003</c:v>
                      </c:pt>
                      <c:pt idx="21">
                        <c:v>0.82560500000000003</c:v>
                      </c:pt>
                      <c:pt idx="22">
                        <c:v>0.82560500000000003</c:v>
                      </c:pt>
                      <c:pt idx="23">
                        <c:v>0.82560500000000003</c:v>
                      </c:pt>
                      <c:pt idx="24">
                        <c:v>0.82560500000000003</c:v>
                      </c:pt>
                      <c:pt idx="25">
                        <c:v>0.82560500000000003</c:v>
                      </c:pt>
                      <c:pt idx="26">
                        <c:v>0.82560500000000003</c:v>
                      </c:pt>
                      <c:pt idx="27">
                        <c:v>0.82560500000000003</c:v>
                      </c:pt>
                      <c:pt idx="28">
                        <c:v>0.82560500000000003</c:v>
                      </c:pt>
                      <c:pt idx="29">
                        <c:v>0.82560500000000003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6DE-40BA-90B4-3C6FFD2FEE8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0.25029699999999999</c:v>
                      </c:pt>
                      <c:pt idx="1">
                        <c:v>0.25029699999999999</c:v>
                      </c:pt>
                      <c:pt idx="2">
                        <c:v>0.25029699999999999</c:v>
                      </c:pt>
                      <c:pt idx="3">
                        <c:v>0.25029699999999999</c:v>
                      </c:pt>
                      <c:pt idx="4">
                        <c:v>0.25029699999999999</c:v>
                      </c:pt>
                      <c:pt idx="5">
                        <c:v>0.25029699999999999</c:v>
                      </c:pt>
                      <c:pt idx="6">
                        <c:v>0.25029699999999999</c:v>
                      </c:pt>
                      <c:pt idx="7">
                        <c:v>0.25029699999999999</c:v>
                      </c:pt>
                      <c:pt idx="8">
                        <c:v>0.25029699999999999</c:v>
                      </c:pt>
                      <c:pt idx="9">
                        <c:v>0.25029699999999999</c:v>
                      </c:pt>
                      <c:pt idx="10">
                        <c:v>0.25029699999999999</c:v>
                      </c:pt>
                      <c:pt idx="11">
                        <c:v>0.25029699999999999</c:v>
                      </c:pt>
                      <c:pt idx="12">
                        <c:v>0.25029699999999999</c:v>
                      </c:pt>
                      <c:pt idx="13">
                        <c:v>0.25029699999999999</c:v>
                      </c:pt>
                      <c:pt idx="14">
                        <c:v>0.25029699999999999</c:v>
                      </c:pt>
                      <c:pt idx="15">
                        <c:v>0.25029699999999999</c:v>
                      </c:pt>
                      <c:pt idx="16">
                        <c:v>0.25029699999999999</c:v>
                      </c:pt>
                      <c:pt idx="17">
                        <c:v>0.25029699999999999</c:v>
                      </c:pt>
                      <c:pt idx="18">
                        <c:v>0.25029699999999999</c:v>
                      </c:pt>
                      <c:pt idx="19">
                        <c:v>0.25029699999999999</c:v>
                      </c:pt>
                      <c:pt idx="20">
                        <c:v>0.25029699999999999</c:v>
                      </c:pt>
                      <c:pt idx="21">
                        <c:v>0.25029699999999999</c:v>
                      </c:pt>
                      <c:pt idx="22">
                        <c:v>0.25029699999999999</c:v>
                      </c:pt>
                      <c:pt idx="23">
                        <c:v>0.25029699999999999</c:v>
                      </c:pt>
                      <c:pt idx="24">
                        <c:v>0.25029699999999999</c:v>
                      </c:pt>
                      <c:pt idx="25">
                        <c:v>0.25029699999999999</c:v>
                      </c:pt>
                      <c:pt idx="26">
                        <c:v>0.25029699999999999</c:v>
                      </c:pt>
                      <c:pt idx="27">
                        <c:v>0.25029699999999999</c:v>
                      </c:pt>
                      <c:pt idx="28">
                        <c:v>0.25029699999999999</c:v>
                      </c:pt>
                      <c:pt idx="29">
                        <c:v>0.25029699999999999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6DE-40BA-90B4-3C6FFD2FEE8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-0.82716576755807281</c:v>
                      </c:pt>
                      <c:pt idx="1">
                        <c:v>-0.82716576755807281</c:v>
                      </c:pt>
                      <c:pt idx="2">
                        <c:v>-0.82716576755807281</c:v>
                      </c:pt>
                      <c:pt idx="3">
                        <c:v>-0.82716576755807281</c:v>
                      </c:pt>
                      <c:pt idx="4">
                        <c:v>-0.82716576755807281</c:v>
                      </c:pt>
                      <c:pt idx="5">
                        <c:v>-0.82716576755807281</c:v>
                      </c:pt>
                      <c:pt idx="6">
                        <c:v>-0.82716576755807281</c:v>
                      </c:pt>
                      <c:pt idx="7">
                        <c:v>-0.82716576755807281</c:v>
                      </c:pt>
                      <c:pt idx="8">
                        <c:v>-0.82716576755807281</c:v>
                      </c:pt>
                      <c:pt idx="9">
                        <c:v>-0.82716576755807281</c:v>
                      </c:pt>
                      <c:pt idx="10">
                        <c:v>-0.82716576755807281</c:v>
                      </c:pt>
                      <c:pt idx="11">
                        <c:v>-0.82716576755807281</c:v>
                      </c:pt>
                      <c:pt idx="12">
                        <c:v>-0.82716576755807281</c:v>
                      </c:pt>
                      <c:pt idx="13">
                        <c:v>-0.82716576755807281</c:v>
                      </c:pt>
                      <c:pt idx="14">
                        <c:v>-0.82716576755807281</c:v>
                      </c:pt>
                      <c:pt idx="15">
                        <c:v>-0.82716576755807281</c:v>
                      </c:pt>
                      <c:pt idx="16">
                        <c:v>-0.82716576755807281</c:v>
                      </c:pt>
                      <c:pt idx="17">
                        <c:v>-0.82716576755807281</c:v>
                      </c:pt>
                      <c:pt idx="18">
                        <c:v>-0.82716576755807281</c:v>
                      </c:pt>
                      <c:pt idx="19">
                        <c:v>-0.82716576755807281</c:v>
                      </c:pt>
                      <c:pt idx="20">
                        <c:v>-0.82716576755807281</c:v>
                      </c:pt>
                      <c:pt idx="21">
                        <c:v>-0.82716576755807281</c:v>
                      </c:pt>
                      <c:pt idx="22">
                        <c:v>-0.82716576755807281</c:v>
                      </c:pt>
                      <c:pt idx="23">
                        <c:v>-0.82716576755807281</c:v>
                      </c:pt>
                      <c:pt idx="24">
                        <c:v>-0.82716576755807281</c:v>
                      </c:pt>
                      <c:pt idx="25">
                        <c:v>-0.82716576755807281</c:v>
                      </c:pt>
                      <c:pt idx="26">
                        <c:v>-0.82716576755807281</c:v>
                      </c:pt>
                      <c:pt idx="27">
                        <c:v>-0.82716576755807281</c:v>
                      </c:pt>
                      <c:pt idx="28">
                        <c:v>-0.82716576755807281</c:v>
                      </c:pt>
                      <c:pt idx="29">
                        <c:v>-0.82716576755807281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6DE-40BA-90B4-3C6FFD2FEE8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-0.82603023244192708</c:v>
                      </c:pt>
                      <c:pt idx="1">
                        <c:v>-0.82603023244192708</c:v>
                      </c:pt>
                      <c:pt idx="2">
                        <c:v>-0.82603023244192708</c:v>
                      </c:pt>
                      <c:pt idx="3">
                        <c:v>-0.82603023244192708</c:v>
                      </c:pt>
                      <c:pt idx="4">
                        <c:v>-0.82603023244192708</c:v>
                      </c:pt>
                      <c:pt idx="5">
                        <c:v>-0.82603023244192708</c:v>
                      </c:pt>
                      <c:pt idx="6">
                        <c:v>-0.82603023244192708</c:v>
                      </c:pt>
                      <c:pt idx="7">
                        <c:v>-0.82603023244192708</c:v>
                      </c:pt>
                      <c:pt idx="8">
                        <c:v>-0.82603023244192708</c:v>
                      </c:pt>
                      <c:pt idx="9">
                        <c:v>-0.82603023244192708</c:v>
                      </c:pt>
                      <c:pt idx="10">
                        <c:v>-0.82603023244192708</c:v>
                      </c:pt>
                      <c:pt idx="11">
                        <c:v>-0.82603023244192708</c:v>
                      </c:pt>
                      <c:pt idx="12">
                        <c:v>-0.82603023244192708</c:v>
                      </c:pt>
                      <c:pt idx="13">
                        <c:v>-0.82603023244192708</c:v>
                      </c:pt>
                      <c:pt idx="14">
                        <c:v>-0.82603023244192708</c:v>
                      </c:pt>
                      <c:pt idx="15">
                        <c:v>-0.82603023244192708</c:v>
                      </c:pt>
                      <c:pt idx="16">
                        <c:v>-0.82603023244192708</c:v>
                      </c:pt>
                      <c:pt idx="17">
                        <c:v>-0.82603023244192708</c:v>
                      </c:pt>
                      <c:pt idx="18">
                        <c:v>-0.82603023244192708</c:v>
                      </c:pt>
                      <c:pt idx="19">
                        <c:v>-0.82603023244192708</c:v>
                      </c:pt>
                      <c:pt idx="20">
                        <c:v>-0.82603023244192708</c:v>
                      </c:pt>
                      <c:pt idx="21">
                        <c:v>-0.82603023244192708</c:v>
                      </c:pt>
                      <c:pt idx="22">
                        <c:v>-0.82603023244192708</c:v>
                      </c:pt>
                      <c:pt idx="23">
                        <c:v>-0.82603023244192708</c:v>
                      </c:pt>
                      <c:pt idx="24">
                        <c:v>-0.82603023244192708</c:v>
                      </c:pt>
                      <c:pt idx="25">
                        <c:v>-0.82603023244192708</c:v>
                      </c:pt>
                      <c:pt idx="26">
                        <c:v>-0.82603023244192708</c:v>
                      </c:pt>
                      <c:pt idx="27">
                        <c:v>-0.82603023244192708</c:v>
                      </c:pt>
                      <c:pt idx="28">
                        <c:v>-0.82603023244192708</c:v>
                      </c:pt>
                      <c:pt idx="29">
                        <c:v>-0.82603023244192708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6DE-40BA-90B4-3C6FFD2FEE8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0.82494435637443475</c:v>
                      </c:pt>
                      <c:pt idx="1">
                        <c:v>0.82494435637443475</c:v>
                      </c:pt>
                      <c:pt idx="2">
                        <c:v>0.82494435637443475</c:v>
                      </c:pt>
                      <c:pt idx="3">
                        <c:v>0.82494435637443475</c:v>
                      </c:pt>
                      <c:pt idx="4">
                        <c:v>0.82494435637443475</c:v>
                      </c:pt>
                      <c:pt idx="5">
                        <c:v>0.82494435637443475</c:v>
                      </c:pt>
                      <c:pt idx="6">
                        <c:v>0.82494435637443475</c:v>
                      </c:pt>
                      <c:pt idx="7">
                        <c:v>0.82494435637443475</c:v>
                      </c:pt>
                      <c:pt idx="8">
                        <c:v>0.82494435637443475</c:v>
                      </c:pt>
                      <c:pt idx="9">
                        <c:v>0.82494435637443475</c:v>
                      </c:pt>
                      <c:pt idx="10">
                        <c:v>0.82494435637443475</c:v>
                      </c:pt>
                      <c:pt idx="11">
                        <c:v>0.82494435637443475</c:v>
                      </c:pt>
                      <c:pt idx="12">
                        <c:v>0.82494435637443475</c:v>
                      </c:pt>
                      <c:pt idx="13">
                        <c:v>0.82494435637443475</c:v>
                      </c:pt>
                      <c:pt idx="14">
                        <c:v>0.82494435637443475</c:v>
                      </c:pt>
                      <c:pt idx="15">
                        <c:v>0.82494435637443475</c:v>
                      </c:pt>
                      <c:pt idx="16">
                        <c:v>0.82494435637443475</c:v>
                      </c:pt>
                      <c:pt idx="17">
                        <c:v>0.82494435637443475</c:v>
                      </c:pt>
                      <c:pt idx="18">
                        <c:v>0.82494435637443475</c:v>
                      </c:pt>
                      <c:pt idx="19">
                        <c:v>0.82494435637443475</c:v>
                      </c:pt>
                      <c:pt idx="20">
                        <c:v>0.82494435637443475</c:v>
                      </c:pt>
                      <c:pt idx="21">
                        <c:v>0.82494435637443475</c:v>
                      </c:pt>
                      <c:pt idx="22">
                        <c:v>0.82494435637443475</c:v>
                      </c:pt>
                      <c:pt idx="23">
                        <c:v>0.82494435637443475</c:v>
                      </c:pt>
                      <c:pt idx="24">
                        <c:v>0.82494435637443475</c:v>
                      </c:pt>
                      <c:pt idx="25">
                        <c:v>0.82494435637443475</c:v>
                      </c:pt>
                      <c:pt idx="26">
                        <c:v>0.82494435637443475</c:v>
                      </c:pt>
                      <c:pt idx="27">
                        <c:v>0.82494435637443475</c:v>
                      </c:pt>
                      <c:pt idx="28">
                        <c:v>0.82494435637443475</c:v>
                      </c:pt>
                      <c:pt idx="29">
                        <c:v>0.82494435637443475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6DE-40BA-90B4-3C6FFD2FEE8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0.82626564362556532</c:v>
                      </c:pt>
                      <c:pt idx="1">
                        <c:v>0.82626564362556532</c:v>
                      </c:pt>
                      <c:pt idx="2">
                        <c:v>0.82626564362556532</c:v>
                      </c:pt>
                      <c:pt idx="3">
                        <c:v>0.82626564362556532</c:v>
                      </c:pt>
                      <c:pt idx="4">
                        <c:v>0.82626564362556532</c:v>
                      </c:pt>
                      <c:pt idx="5">
                        <c:v>0.82626564362556532</c:v>
                      </c:pt>
                      <c:pt idx="6">
                        <c:v>0.82626564362556532</c:v>
                      </c:pt>
                      <c:pt idx="7">
                        <c:v>0.82626564362556532</c:v>
                      </c:pt>
                      <c:pt idx="8">
                        <c:v>0.82626564362556532</c:v>
                      </c:pt>
                      <c:pt idx="9">
                        <c:v>0.82626564362556532</c:v>
                      </c:pt>
                      <c:pt idx="10">
                        <c:v>0.82626564362556532</c:v>
                      </c:pt>
                      <c:pt idx="11">
                        <c:v>0.82626564362556532</c:v>
                      </c:pt>
                      <c:pt idx="12">
                        <c:v>0.82626564362556532</c:v>
                      </c:pt>
                      <c:pt idx="13">
                        <c:v>0.82626564362556532</c:v>
                      </c:pt>
                      <c:pt idx="14">
                        <c:v>0.82626564362556532</c:v>
                      </c:pt>
                      <c:pt idx="15">
                        <c:v>0.82626564362556532</c:v>
                      </c:pt>
                      <c:pt idx="16">
                        <c:v>0.82626564362556532</c:v>
                      </c:pt>
                      <c:pt idx="17">
                        <c:v>0.82626564362556532</c:v>
                      </c:pt>
                      <c:pt idx="18">
                        <c:v>0.82626564362556532</c:v>
                      </c:pt>
                      <c:pt idx="19">
                        <c:v>0.82626564362556532</c:v>
                      </c:pt>
                      <c:pt idx="20">
                        <c:v>0.82626564362556532</c:v>
                      </c:pt>
                      <c:pt idx="21">
                        <c:v>0.82626564362556532</c:v>
                      </c:pt>
                      <c:pt idx="22">
                        <c:v>0.82626564362556532</c:v>
                      </c:pt>
                      <c:pt idx="23">
                        <c:v>0.82626564362556532</c:v>
                      </c:pt>
                      <c:pt idx="24">
                        <c:v>0.82626564362556532</c:v>
                      </c:pt>
                      <c:pt idx="25">
                        <c:v>0.82626564362556532</c:v>
                      </c:pt>
                      <c:pt idx="26">
                        <c:v>0.82626564362556532</c:v>
                      </c:pt>
                      <c:pt idx="27">
                        <c:v>0.82626564362556532</c:v>
                      </c:pt>
                      <c:pt idx="28">
                        <c:v>0.82626564362556532</c:v>
                      </c:pt>
                      <c:pt idx="29">
                        <c:v>0.82626564362556532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6DE-40BA-90B4-3C6FFD2FEE8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0.24925392282164741</c:v>
                      </c:pt>
                      <c:pt idx="1">
                        <c:v>0.24925392282164741</c:v>
                      </c:pt>
                      <c:pt idx="2">
                        <c:v>0.24925392282164741</c:v>
                      </c:pt>
                      <c:pt idx="3">
                        <c:v>0.24925392282164741</c:v>
                      </c:pt>
                      <c:pt idx="4">
                        <c:v>0.24925392282164741</c:v>
                      </c:pt>
                      <c:pt idx="5">
                        <c:v>0.24925392282164741</c:v>
                      </c:pt>
                      <c:pt idx="6">
                        <c:v>0.24925392282164741</c:v>
                      </c:pt>
                      <c:pt idx="7">
                        <c:v>0.24925392282164741</c:v>
                      </c:pt>
                      <c:pt idx="8">
                        <c:v>0.24925392282164741</c:v>
                      </c:pt>
                      <c:pt idx="9">
                        <c:v>0.24925392282164741</c:v>
                      </c:pt>
                      <c:pt idx="10">
                        <c:v>0.24925392282164741</c:v>
                      </c:pt>
                      <c:pt idx="11">
                        <c:v>0.24925392282164741</c:v>
                      </c:pt>
                      <c:pt idx="12">
                        <c:v>0.24925392282164741</c:v>
                      </c:pt>
                      <c:pt idx="13">
                        <c:v>0.24925392282164741</c:v>
                      </c:pt>
                      <c:pt idx="14">
                        <c:v>0.24925392282164741</c:v>
                      </c:pt>
                      <c:pt idx="15">
                        <c:v>0.24925392282164741</c:v>
                      </c:pt>
                      <c:pt idx="16">
                        <c:v>0.24925392282164741</c:v>
                      </c:pt>
                      <c:pt idx="17">
                        <c:v>0.24925392282164741</c:v>
                      </c:pt>
                      <c:pt idx="18">
                        <c:v>0.24925392282164741</c:v>
                      </c:pt>
                      <c:pt idx="19">
                        <c:v>0.24925392282164741</c:v>
                      </c:pt>
                      <c:pt idx="20">
                        <c:v>0.24925392282164741</c:v>
                      </c:pt>
                      <c:pt idx="21">
                        <c:v>0.24925392282164741</c:v>
                      </c:pt>
                      <c:pt idx="22">
                        <c:v>0.24925392282164741</c:v>
                      </c:pt>
                      <c:pt idx="23">
                        <c:v>0.24925392282164741</c:v>
                      </c:pt>
                      <c:pt idx="24">
                        <c:v>0.24925392282164741</c:v>
                      </c:pt>
                      <c:pt idx="25">
                        <c:v>0.24925392282164741</c:v>
                      </c:pt>
                      <c:pt idx="26">
                        <c:v>0.24925392282164741</c:v>
                      </c:pt>
                      <c:pt idx="27">
                        <c:v>0.24925392282164741</c:v>
                      </c:pt>
                      <c:pt idx="28">
                        <c:v>0.24925392282164741</c:v>
                      </c:pt>
                      <c:pt idx="29">
                        <c:v>0.24925392282164741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6DE-40BA-90B4-3C6FFD2FEE8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0.25134007717835261</c:v>
                      </c:pt>
                      <c:pt idx="1">
                        <c:v>0.25134007717835261</c:v>
                      </c:pt>
                      <c:pt idx="2">
                        <c:v>0.25134007717835261</c:v>
                      </c:pt>
                      <c:pt idx="3">
                        <c:v>0.25134007717835261</c:v>
                      </c:pt>
                      <c:pt idx="4">
                        <c:v>0.25134007717835261</c:v>
                      </c:pt>
                      <c:pt idx="5">
                        <c:v>0.25134007717835261</c:v>
                      </c:pt>
                      <c:pt idx="6">
                        <c:v>0.25134007717835261</c:v>
                      </c:pt>
                      <c:pt idx="7">
                        <c:v>0.25134007717835261</c:v>
                      </c:pt>
                      <c:pt idx="8">
                        <c:v>0.25134007717835261</c:v>
                      </c:pt>
                      <c:pt idx="9">
                        <c:v>0.25134007717835261</c:v>
                      </c:pt>
                      <c:pt idx="10">
                        <c:v>0.25134007717835261</c:v>
                      </c:pt>
                      <c:pt idx="11">
                        <c:v>0.25134007717835261</c:v>
                      </c:pt>
                      <c:pt idx="12">
                        <c:v>0.25134007717835261</c:v>
                      </c:pt>
                      <c:pt idx="13">
                        <c:v>0.25134007717835261</c:v>
                      </c:pt>
                      <c:pt idx="14">
                        <c:v>0.25134007717835261</c:v>
                      </c:pt>
                      <c:pt idx="15">
                        <c:v>0.25134007717835261</c:v>
                      </c:pt>
                      <c:pt idx="16">
                        <c:v>0.25134007717835261</c:v>
                      </c:pt>
                      <c:pt idx="17">
                        <c:v>0.25134007717835261</c:v>
                      </c:pt>
                      <c:pt idx="18">
                        <c:v>0.25134007717835261</c:v>
                      </c:pt>
                      <c:pt idx="19">
                        <c:v>0.25134007717835261</c:v>
                      </c:pt>
                      <c:pt idx="20">
                        <c:v>0.25134007717835261</c:v>
                      </c:pt>
                      <c:pt idx="21">
                        <c:v>0.25134007717835261</c:v>
                      </c:pt>
                      <c:pt idx="22">
                        <c:v>0.25134007717835261</c:v>
                      </c:pt>
                      <c:pt idx="23">
                        <c:v>0.25134007717835261</c:v>
                      </c:pt>
                      <c:pt idx="24">
                        <c:v>0.25134007717835261</c:v>
                      </c:pt>
                      <c:pt idx="25">
                        <c:v>0.25134007717835261</c:v>
                      </c:pt>
                      <c:pt idx="26">
                        <c:v>0.25134007717835261</c:v>
                      </c:pt>
                      <c:pt idx="27">
                        <c:v>0.25134007717835261</c:v>
                      </c:pt>
                      <c:pt idx="28">
                        <c:v>0.25134007717835261</c:v>
                      </c:pt>
                      <c:pt idx="29">
                        <c:v>0.25134007717835261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6DE-40BA-90B4-3C6FFD2FEE8E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'Measurement SYS (MS)'!$C$1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(MS)'!$C$2:$C$31</c:f>
              <c:numCache>
                <c:formatCode>0.00000</c:formatCode>
                <c:ptCount val="30"/>
                <c:pt idx="0">
                  <c:v>-9.5E-4</c:v>
                </c:pt>
                <c:pt idx="1">
                  <c:v>-1.1100000000000001E-3</c:v>
                </c:pt>
                <c:pt idx="2">
                  <c:v>-9.7999999999999997E-4</c:v>
                </c:pt>
                <c:pt idx="3">
                  <c:v>-8.4000000000000003E-4</c:v>
                </c:pt>
                <c:pt idx="4">
                  <c:v>-8.9999999999999998E-4</c:v>
                </c:pt>
                <c:pt idx="5">
                  <c:v>-9.1E-4</c:v>
                </c:pt>
                <c:pt idx="6">
                  <c:v>-8.9999999999999998E-4</c:v>
                </c:pt>
                <c:pt idx="7">
                  <c:v>-8.8999999999999995E-4</c:v>
                </c:pt>
                <c:pt idx="8">
                  <c:v>-1.0499999999999999E-3</c:v>
                </c:pt>
                <c:pt idx="9">
                  <c:v>-8.4999999999999995E-4</c:v>
                </c:pt>
                <c:pt idx="10">
                  <c:v>-1.07E-3</c:v>
                </c:pt>
                <c:pt idx="11">
                  <c:v>-7.9000000000000001E-4</c:v>
                </c:pt>
                <c:pt idx="12">
                  <c:v>-9.2000000000000003E-4</c:v>
                </c:pt>
                <c:pt idx="13">
                  <c:v>-7.1000000000000002E-4</c:v>
                </c:pt>
                <c:pt idx="14">
                  <c:v>-1.0200000000000001E-3</c:v>
                </c:pt>
                <c:pt idx="15">
                  <c:v>-8.0999999999999996E-4</c:v>
                </c:pt>
                <c:pt idx="16">
                  <c:v>-7.9000000000000001E-4</c:v>
                </c:pt>
                <c:pt idx="17">
                  <c:v>-9.5E-4</c:v>
                </c:pt>
                <c:pt idx="18">
                  <c:v>-1E-3</c:v>
                </c:pt>
                <c:pt idx="19">
                  <c:v>-9.7999999999999997E-4</c:v>
                </c:pt>
                <c:pt idx="20">
                  <c:v>-8.8999999999999995E-4</c:v>
                </c:pt>
                <c:pt idx="21">
                  <c:v>-9.7999999999999997E-4</c:v>
                </c:pt>
                <c:pt idx="22">
                  <c:v>-7.9000000000000001E-4</c:v>
                </c:pt>
                <c:pt idx="23">
                  <c:v>-8.8999999999999995E-4</c:v>
                </c:pt>
                <c:pt idx="24">
                  <c:v>-9.3000000000000005E-4</c:v>
                </c:pt>
                <c:pt idx="25">
                  <c:v>-1.1299999999999999E-3</c:v>
                </c:pt>
                <c:pt idx="26">
                  <c:v>-7.5000000000000002E-4</c:v>
                </c:pt>
                <c:pt idx="27">
                  <c:v>-9.7999999999999997E-4</c:v>
                </c:pt>
                <c:pt idx="28">
                  <c:v>-9.5E-4</c:v>
                </c:pt>
                <c:pt idx="29">
                  <c:v>-1.0300000000000001E-3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A1-420B-9253-65BB414D2E6B}"/>
            </c:ext>
          </c:extLst>
        </c:ser>
        <c:ser>
          <c:idx val="5"/>
          <c:order val="5"/>
          <c:tx>
            <c:strRef>
              <c:f>'Measurement SYS (MS)'!$G$1</c:f>
              <c:strCache>
                <c:ptCount val="1"/>
                <c:pt idx="0">
                  <c:v>Y_avg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(MS)'!$G$2:$G$31</c:f>
              <c:numCache>
                <c:formatCode>0.000</c:formatCode>
                <c:ptCount val="30"/>
                <c:pt idx="0">
                  <c:v>-9.2466666666666663E-4</c:v>
                </c:pt>
                <c:pt idx="1">
                  <c:v>-9.2466666666666663E-4</c:v>
                </c:pt>
                <c:pt idx="2">
                  <c:v>-9.2466666666666663E-4</c:v>
                </c:pt>
                <c:pt idx="3">
                  <c:v>-9.2466666666666663E-4</c:v>
                </c:pt>
                <c:pt idx="4">
                  <c:v>-9.2466666666666663E-4</c:v>
                </c:pt>
                <c:pt idx="5">
                  <c:v>-9.2466666666666663E-4</c:v>
                </c:pt>
                <c:pt idx="6">
                  <c:v>-9.2466666666666663E-4</c:v>
                </c:pt>
                <c:pt idx="7">
                  <c:v>-9.2466666666666663E-4</c:v>
                </c:pt>
                <c:pt idx="8">
                  <c:v>-9.2466666666666663E-4</c:v>
                </c:pt>
                <c:pt idx="9">
                  <c:v>-9.2466666666666663E-4</c:v>
                </c:pt>
                <c:pt idx="10">
                  <c:v>-9.2466666666666663E-4</c:v>
                </c:pt>
                <c:pt idx="11">
                  <c:v>-9.2466666666666663E-4</c:v>
                </c:pt>
                <c:pt idx="12">
                  <c:v>-9.2466666666666663E-4</c:v>
                </c:pt>
                <c:pt idx="13">
                  <c:v>-9.2466666666666663E-4</c:v>
                </c:pt>
                <c:pt idx="14">
                  <c:v>-9.2466666666666663E-4</c:v>
                </c:pt>
                <c:pt idx="15">
                  <c:v>-9.2466666666666663E-4</c:v>
                </c:pt>
                <c:pt idx="16">
                  <c:v>-9.2466666666666663E-4</c:v>
                </c:pt>
                <c:pt idx="17">
                  <c:v>-9.2466666666666663E-4</c:v>
                </c:pt>
                <c:pt idx="18">
                  <c:v>-9.2466666666666663E-4</c:v>
                </c:pt>
                <c:pt idx="19">
                  <c:v>-9.2466666666666663E-4</c:v>
                </c:pt>
                <c:pt idx="20">
                  <c:v>-9.2466666666666663E-4</c:v>
                </c:pt>
                <c:pt idx="21">
                  <c:v>-9.2466666666666663E-4</c:v>
                </c:pt>
                <c:pt idx="22">
                  <c:v>-9.2466666666666663E-4</c:v>
                </c:pt>
                <c:pt idx="23">
                  <c:v>-9.2466666666666663E-4</c:v>
                </c:pt>
                <c:pt idx="24">
                  <c:v>-9.2466666666666663E-4</c:v>
                </c:pt>
                <c:pt idx="25">
                  <c:v>-9.2466666666666663E-4</c:v>
                </c:pt>
                <c:pt idx="26">
                  <c:v>-9.2466666666666663E-4</c:v>
                </c:pt>
                <c:pt idx="27">
                  <c:v>-9.2466666666666663E-4</c:v>
                </c:pt>
                <c:pt idx="28">
                  <c:v>-9.2466666666666663E-4</c:v>
                </c:pt>
                <c:pt idx="29">
                  <c:v>-9.2466666666666663E-4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A1-420B-9253-65BB414D2E6B}"/>
            </c:ext>
          </c:extLst>
        </c:ser>
        <c:ser>
          <c:idx val="10"/>
          <c:order val="10"/>
          <c:tx>
            <c:strRef>
              <c:f>'Measurement SYS (MS)'!$L$1</c:f>
              <c:strCache>
                <c:ptCount val="1"/>
                <c:pt idx="0">
                  <c:v>Y_LCL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(MS)'!$L$2:$L$31</c:f>
              <c:numCache>
                <c:formatCode>0.000</c:formatCode>
                <c:ptCount val="30"/>
                <c:pt idx="0">
                  <c:v>-1.2375024173355309E-3</c:v>
                </c:pt>
                <c:pt idx="1">
                  <c:v>-1.2375024173355309E-3</c:v>
                </c:pt>
                <c:pt idx="2">
                  <c:v>-1.2375024173355309E-3</c:v>
                </c:pt>
                <c:pt idx="3">
                  <c:v>-1.2375024173355309E-3</c:v>
                </c:pt>
                <c:pt idx="4">
                  <c:v>-1.2375024173355309E-3</c:v>
                </c:pt>
                <c:pt idx="5">
                  <c:v>-1.2375024173355309E-3</c:v>
                </c:pt>
                <c:pt idx="6">
                  <c:v>-1.2375024173355309E-3</c:v>
                </c:pt>
                <c:pt idx="7">
                  <c:v>-1.2375024173355309E-3</c:v>
                </c:pt>
                <c:pt idx="8">
                  <c:v>-1.2375024173355309E-3</c:v>
                </c:pt>
                <c:pt idx="9">
                  <c:v>-1.2375024173355309E-3</c:v>
                </c:pt>
                <c:pt idx="10">
                  <c:v>-1.2375024173355309E-3</c:v>
                </c:pt>
                <c:pt idx="11">
                  <c:v>-1.2375024173355309E-3</c:v>
                </c:pt>
                <c:pt idx="12">
                  <c:v>-1.2375024173355309E-3</c:v>
                </c:pt>
                <c:pt idx="13">
                  <c:v>-1.2375024173355309E-3</c:v>
                </c:pt>
                <c:pt idx="14">
                  <c:v>-1.2375024173355309E-3</c:v>
                </c:pt>
                <c:pt idx="15">
                  <c:v>-1.2375024173355309E-3</c:v>
                </c:pt>
                <c:pt idx="16">
                  <c:v>-1.2375024173355309E-3</c:v>
                </c:pt>
                <c:pt idx="17">
                  <c:v>-1.2375024173355309E-3</c:v>
                </c:pt>
                <c:pt idx="18">
                  <c:v>-1.2375024173355309E-3</c:v>
                </c:pt>
                <c:pt idx="19">
                  <c:v>-1.2375024173355309E-3</c:v>
                </c:pt>
                <c:pt idx="20">
                  <c:v>-1.2375024173355309E-3</c:v>
                </c:pt>
                <c:pt idx="21">
                  <c:v>-1.2375024173355309E-3</c:v>
                </c:pt>
                <c:pt idx="22">
                  <c:v>-1.2375024173355309E-3</c:v>
                </c:pt>
                <c:pt idx="23">
                  <c:v>-1.2375024173355309E-3</c:v>
                </c:pt>
                <c:pt idx="24">
                  <c:v>-1.2375024173355309E-3</c:v>
                </c:pt>
                <c:pt idx="25">
                  <c:v>-1.2375024173355309E-3</c:v>
                </c:pt>
                <c:pt idx="26">
                  <c:v>-1.2375024173355309E-3</c:v>
                </c:pt>
                <c:pt idx="27">
                  <c:v>-1.2375024173355309E-3</c:v>
                </c:pt>
                <c:pt idx="28">
                  <c:v>-1.2375024173355309E-3</c:v>
                </c:pt>
                <c:pt idx="29">
                  <c:v>-1.2375024173355309E-3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A1-420B-9253-65BB414D2E6B}"/>
            </c:ext>
          </c:extLst>
        </c:ser>
        <c:ser>
          <c:idx val="11"/>
          <c:order val="11"/>
          <c:tx>
            <c:strRef>
              <c:f>'Measurement SYS (MS)'!$M$1</c:f>
              <c:strCache>
                <c:ptCount val="1"/>
                <c:pt idx="0">
                  <c:v>Y_UCL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(MS)'!$M$2:$M$31</c:f>
              <c:numCache>
                <c:formatCode>0.000</c:formatCode>
                <c:ptCount val="30"/>
                <c:pt idx="0">
                  <c:v>-6.1183091599780251E-4</c:v>
                </c:pt>
                <c:pt idx="1">
                  <c:v>-6.1183091599780251E-4</c:v>
                </c:pt>
                <c:pt idx="2">
                  <c:v>-6.1183091599780251E-4</c:v>
                </c:pt>
                <c:pt idx="3">
                  <c:v>-6.1183091599780251E-4</c:v>
                </c:pt>
                <c:pt idx="4">
                  <c:v>-6.1183091599780251E-4</c:v>
                </c:pt>
                <c:pt idx="5">
                  <c:v>-6.1183091599780251E-4</c:v>
                </c:pt>
                <c:pt idx="6">
                  <c:v>-6.1183091599780251E-4</c:v>
                </c:pt>
                <c:pt idx="7">
                  <c:v>-6.1183091599780251E-4</c:v>
                </c:pt>
                <c:pt idx="8">
                  <c:v>-6.1183091599780251E-4</c:v>
                </c:pt>
                <c:pt idx="9">
                  <c:v>-6.1183091599780251E-4</c:v>
                </c:pt>
                <c:pt idx="10">
                  <c:v>-6.1183091599780251E-4</c:v>
                </c:pt>
                <c:pt idx="11">
                  <c:v>-6.1183091599780251E-4</c:v>
                </c:pt>
                <c:pt idx="12">
                  <c:v>-6.1183091599780251E-4</c:v>
                </c:pt>
                <c:pt idx="13">
                  <c:v>-6.1183091599780251E-4</c:v>
                </c:pt>
                <c:pt idx="14">
                  <c:v>-6.1183091599780251E-4</c:v>
                </c:pt>
                <c:pt idx="15">
                  <c:v>-6.1183091599780251E-4</c:v>
                </c:pt>
                <c:pt idx="16">
                  <c:v>-6.1183091599780251E-4</c:v>
                </c:pt>
                <c:pt idx="17">
                  <c:v>-6.1183091599780251E-4</c:v>
                </c:pt>
                <c:pt idx="18">
                  <c:v>-6.1183091599780251E-4</c:v>
                </c:pt>
                <c:pt idx="19">
                  <c:v>-6.1183091599780251E-4</c:v>
                </c:pt>
                <c:pt idx="20">
                  <c:v>-6.1183091599780251E-4</c:v>
                </c:pt>
                <c:pt idx="21">
                  <c:v>-6.1183091599780251E-4</c:v>
                </c:pt>
                <c:pt idx="22">
                  <c:v>-6.1183091599780251E-4</c:v>
                </c:pt>
                <c:pt idx="23">
                  <c:v>-6.1183091599780251E-4</c:v>
                </c:pt>
                <c:pt idx="24">
                  <c:v>-6.1183091599780251E-4</c:v>
                </c:pt>
                <c:pt idx="25">
                  <c:v>-6.1183091599780251E-4</c:v>
                </c:pt>
                <c:pt idx="26">
                  <c:v>-6.1183091599780251E-4</c:v>
                </c:pt>
                <c:pt idx="27">
                  <c:v>-6.1183091599780251E-4</c:v>
                </c:pt>
                <c:pt idx="28">
                  <c:v>-6.1183091599780251E-4</c:v>
                </c:pt>
                <c:pt idx="29">
                  <c:v>-6.1183091599780251E-4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A1-420B-9253-65BB414D2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'Measurement SYS (MS)'!$B$1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'Measurement SYS (MS)'!$B$2:$B$31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-2.4499999999999999E-3</c:v>
                      </c:pt>
                      <c:pt idx="1">
                        <c:v>-2.31E-3</c:v>
                      </c:pt>
                      <c:pt idx="2">
                        <c:v>-2.2899999999999999E-3</c:v>
                      </c:pt>
                      <c:pt idx="3">
                        <c:v>-2.2000000000000001E-3</c:v>
                      </c:pt>
                      <c:pt idx="4">
                        <c:v>-2.4299999999999999E-3</c:v>
                      </c:pt>
                      <c:pt idx="5">
                        <c:v>-2.3900000000000002E-3</c:v>
                      </c:pt>
                      <c:pt idx="6">
                        <c:v>-2.31E-3</c:v>
                      </c:pt>
                      <c:pt idx="7">
                        <c:v>-2.2899999999999999E-3</c:v>
                      </c:pt>
                      <c:pt idx="8">
                        <c:v>-2.3600000000000001E-3</c:v>
                      </c:pt>
                      <c:pt idx="9">
                        <c:v>-2.32E-3</c:v>
                      </c:pt>
                      <c:pt idx="10">
                        <c:v>-2.3400000000000001E-3</c:v>
                      </c:pt>
                      <c:pt idx="11">
                        <c:v>-2.1199999999999999E-3</c:v>
                      </c:pt>
                      <c:pt idx="12">
                        <c:v>-2.2399999999999998E-3</c:v>
                      </c:pt>
                      <c:pt idx="13">
                        <c:v>-2.3600000000000001E-3</c:v>
                      </c:pt>
                      <c:pt idx="14">
                        <c:v>-2.2100000000000002E-3</c:v>
                      </c:pt>
                      <c:pt idx="15">
                        <c:v>-2.1800000000000001E-3</c:v>
                      </c:pt>
                      <c:pt idx="16">
                        <c:v>-2.2699999999999999E-3</c:v>
                      </c:pt>
                      <c:pt idx="17">
                        <c:v>-2.2399999999999998E-3</c:v>
                      </c:pt>
                      <c:pt idx="18">
                        <c:v>-2.1700000000000001E-3</c:v>
                      </c:pt>
                      <c:pt idx="19">
                        <c:v>-2.0799999999999998E-3</c:v>
                      </c:pt>
                      <c:pt idx="20">
                        <c:v>-2.2499999999999998E-3</c:v>
                      </c:pt>
                      <c:pt idx="21">
                        <c:v>-2.1199999999999999E-3</c:v>
                      </c:pt>
                      <c:pt idx="22">
                        <c:v>-2.2100000000000002E-3</c:v>
                      </c:pt>
                      <c:pt idx="23">
                        <c:v>-2.0999999999999999E-3</c:v>
                      </c:pt>
                      <c:pt idx="24">
                        <c:v>-2.2300000000000002E-3</c:v>
                      </c:pt>
                      <c:pt idx="25">
                        <c:v>-2.2499999999999998E-3</c:v>
                      </c:pt>
                      <c:pt idx="26">
                        <c:v>-2.1299999999999999E-3</c:v>
                      </c:pt>
                      <c:pt idx="27">
                        <c:v>-2.1700000000000001E-3</c:v>
                      </c:pt>
                      <c:pt idx="28">
                        <c:v>-2.16E-3</c:v>
                      </c:pt>
                      <c:pt idx="29">
                        <c:v>-2.0699999999999998E-3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3A1-420B-9253-65BB414D2E6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(MS)'!$D$2:$D$31</c15:sqref>
                        </c15:formulaRef>
                      </c:ext>
                    </c:extLst>
                    <c:numCache>
                      <c:formatCode>0.00000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3A1-420B-9253-65BB414D2E6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(MS)'!$E$2:$E$31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2.0869</c:v>
                      </c:pt>
                      <c:pt idx="1">
                        <c:v>2.0869800000000001</c:v>
                      </c:pt>
                      <c:pt idx="2">
                        <c:v>2.0867</c:v>
                      </c:pt>
                      <c:pt idx="3">
                        <c:v>2.0865999999999998</c:v>
                      </c:pt>
                      <c:pt idx="4">
                        <c:v>2.0865999999999998</c:v>
                      </c:pt>
                      <c:pt idx="5">
                        <c:v>2.0865300000000002</c:v>
                      </c:pt>
                      <c:pt idx="6">
                        <c:v>2.08663</c:v>
                      </c:pt>
                      <c:pt idx="7">
                        <c:v>2.0866500000000001</c:v>
                      </c:pt>
                      <c:pt idx="8">
                        <c:v>2.0867200000000001</c:v>
                      </c:pt>
                      <c:pt idx="9">
                        <c:v>2.0868199999999999</c:v>
                      </c:pt>
                      <c:pt idx="10">
                        <c:v>2.0865999999999998</c:v>
                      </c:pt>
                      <c:pt idx="11">
                        <c:v>2.08663</c:v>
                      </c:pt>
                      <c:pt idx="12">
                        <c:v>2.0865800000000001</c:v>
                      </c:pt>
                      <c:pt idx="13">
                        <c:v>2.0865800000000001</c:v>
                      </c:pt>
                      <c:pt idx="14">
                        <c:v>2.0868500000000001</c:v>
                      </c:pt>
                      <c:pt idx="15">
                        <c:v>2.08657</c:v>
                      </c:pt>
                      <c:pt idx="16">
                        <c:v>2.0865300000000002</c:v>
                      </c:pt>
                      <c:pt idx="17">
                        <c:v>2.08663</c:v>
                      </c:pt>
                      <c:pt idx="18">
                        <c:v>2.0867</c:v>
                      </c:pt>
                      <c:pt idx="19">
                        <c:v>2.0865499999999999</c:v>
                      </c:pt>
                      <c:pt idx="20">
                        <c:v>2.0867399999999998</c:v>
                      </c:pt>
                      <c:pt idx="21">
                        <c:v>2.0868000000000002</c:v>
                      </c:pt>
                      <c:pt idx="22">
                        <c:v>2.0867100000000001</c:v>
                      </c:pt>
                      <c:pt idx="23">
                        <c:v>2.0865399999999998</c:v>
                      </c:pt>
                      <c:pt idx="24">
                        <c:v>2.0865999999999998</c:v>
                      </c:pt>
                      <c:pt idx="25">
                        <c:v>2.08649</c:v>
                      </c:pt>
                      <c:pt idx="26">
                        <c:v>2.08657</c:v>
                      </c:pt>
                      <c:pt idx="27">
                        <c:v>2.08657</c:v>
                      </c:pt>
                      <c:pt idx="28">
                        <c:v>2.0866600000000002</c:v>
                      </c:pt>
                      <c:pt idx="29">
                        <c:v>2.0865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3A1-420B-9253-65BB414D2E6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(MS)'!$F$2:$F$31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-2.2416666666666665E-3</c:v>
                      </c:pt>
                      <c:pt idx="1">
                        <c:v>-2.2416666666666665E-3</c:v>
                      </c:pt>
                      <c:pt idx="2">
                        <c:v>-2.2416666666666665E-3</c:v>
                      </c:pt>
                      <c:pt idx="3">
                        <c:v>-2.2416666666666665E-3</c:v>
                      </c:pt>
                      <c:pt idx="4">
                        <c:v>-2.2416666666666665E-3</c:v>
                      </c:pt>
                      <c:pt idx="5">
                        <c:v>-2.2416666666666665E-3</c:v>
                      </c:pt>
                      <c:pt idx="6">
                        <c:v>-2.2416666666666665E-3</c:v>
                      </c:pt>
                      <c:pt idx="7">
                        <c:v>-2.2416666666666665E-3</c:v>
                      </c:pt>
                      <c:pt idx="8">
                        <c:v>-2.2416666666666665E-3</c:v>
                      </c:pt>
                      <c:pt idx="9">
                        <c:v>-2.2416666666666665E-3</c:v>
                      </c:pt>
                      <c:pt idx="10">
                        <c:v>-2.2416666666666665E-3</c:v>
                      </c:pt>
                      <c:pt idx="11">
                        <c:v>-2.2416666666666665E-3</c:v>
                      </c:pt>
                      <c:pt idx="12">
                        <c:v>-2.2416666666666665E-3</c:v>
                      </c:pt>
                      <c:pt idx="13">
                        <c:v>-2.2416666666666665E-3</c:v>
                      </c:pt>
                      <c:pt idx="14">
                        <c:v>-2.2416666666666665E-3</c:v>
                      </c:pt>
                      <c:pt idx="15">
                        <c:v>-2.2416666666666665E-3</c:v>
                      </c:pt>
                      <c:pt idx="16">
                        <c:v>-2.2416666666666665E-3</c:v>
                      </c:pt>
                      <c:pt idx="17">
                        <c:v>-2.2416666666666665E-3</c:v>
                      </c:pt>
                      <c:pt idx="18">
                        <c:v>-2.2416666666666665E-3</c:v>
                      </c:pt>
                      <c:pt idx="19">
                        <c:v>-2.2416666666666665E-3</c:v>
                      </c:pt>
                      <c:pt idx="20">
                        <c:v>-2.2416666666666665E-3</c:v>
                      </c:pt>
                      <c:pt idx="21">
                        <c:v>-2.2416666666666665E-3</c:v>
                      </c:pt>
                      <c:pt idx="22">
                        <c:v>-2.2416666666666665E-3</c:v>
                      </c:pt>
                      <c:pt idx="23">
                        <c:v>-2.2416666666666665E-3</c:v>
                      </c:pt>
                      <c:pt idx="24">
                        <c:v>-2.2416666666666665E-3</c:v>
                      </c:pt>
                      <c:pt idx="25">
                        <c:v>-2.2416666666666665E-3</c:v>
                      </c:pt>
                      <c:pt idx="26">
                        <c:v>-2.2416666666666665E-3</c:v>
                      </c:pt>
                      <c:pt idx="27">
                        <c:v>-2.2416666666666665E-3</c:v>
                      </c:pt>
                      <c:pt idx="28">
                        <c:v>-2.2416666666666665E-3</c:v>
                      </c:pt>
                      <c:pt idx="29" formatCode="0.00000">
                        <c:v>-2.2416666666666665E-3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3A1-420B-9253-65BB414D2E6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3A1-420B-9253-65BB414D2E6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2.0866510000000003</c:v>
                      </c:pt>
                      <c:pt idx="1">
                        <c:v>2.0866510000000003</c:v>
                      </c:pt>
                      <c:pt idx="2">
                        <c:v>2.0866510000000003</c:v>
                      </c:pt>
                      <c:pt idx="3">
                        <c:v>2.0866510000000003</c:v>
                      </c:pt>
                      <c:pt idx="4">
                        <c:v>2.0866510000000003</c:v>
                      </c:pt>
                      <c:pt idx="5">
                        <c:v>2.0866510000000003</c:v>
                      </c:pt>
                      <c:pt idx="6">
                        <c:v>2.0866510000000003</c:v>
                      </c:pt>
                      <c:pt idx="7">
                        <c:v>2.0866510000000003</c:v>
                      </c:pt>
                      <c:pt idx="8">
                        <c:v>2.0866510000000003</c:v>
                      </c:pt>
                      <c:pt idx="9">
                        <c:v>2.0866510000000003</c:v>
                      </c:pt>
                      <c:pt idx="10">
                        <c:v>2.0866510000000003</c:v>
                      </c:pt>
                      <c:pt idx="11">
                        <c:v>2.0866510000000003</c:v>
                      </c:pt>
                      <c:pt idx="12">
                        <c:v>2.0866510000000003</c:v>
                      </c:pt>
                      <c:pt idx="13">
                        <c:v>2.0866510000000003</c:v>
                      </c:pt>
                      <c:pt idx="14">
                        <c:v>2.0866510000000003</c:v>
                      </c:pt>
                      <c:pt idx="15">
                        <c:v>2.0866510000000003</c:v>
                      </c:pt>
                      <c:pt idx="16">
                        <c:v>2.0866510000000003</c:v>
                      </c:pt>
                      <c:pt idx="17">
                        <c:v>2.0866510000000003</c:v>
                      </c:pt>
                      <c:pt idx="18">
                        <c:v>2.0866510000000003</c:v>
                      </c:pt>
                      <c:pt idx="19">
                        <c:v>2.0866510000000003</c:v>
                      </c:pt>
                      <c:pt idx="20">
                        <c:v>2.0866510000000003</c:v>
                      </c:pt>
                      <c:pt idx="21">
                        <c:v>2.0866510000000003</c:v>
                      </c:pt>
                      <c:pt idx="22">
                        <c:v>2.0866510000000003</c:v>
                      </c:pt>
                      <c:pt idx="23">
                        <c:v>2.0866510000000003</c:v>
                      </c:pt>
                      <c:pt idx="24">
                        <c:v>2.0866510000000003</c:v>
                      </c:pt>
                      <c:pt idx="25">
                        <c:v>2.0866510000000003</c:v>
                      </c:pt>
                      <c:pt idx="26">
                        <c:v>2.0866510000000003</c:v>
                      </c:pt>
                      <c:pt idx="27">
                        <c:v>2.0866510000000003</c:v>
                      </c:pt>
                      <c:pt idx="28">
                        <c:v>2.0866510000000003</c:v>
                      </c:pt>
                      <c:pt idx="29" formatCode="0.00000">
                        <c:v>2.0866510000000003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3A1-420B-9253-65BB414D2E6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-2.5478190965848818E-3</c:v>
                      </c:pt>
                      <c:pt idx="1">
                        <c:v>-2.5478190965848818E-3</c:v>
                      </c:pt>
                      <c:pt idx="2">
                        <c:v>-2.5478190965848818E-3</c:v>
                      </c:pt>
                      <c:pt idx="3">
                        <c:v>-2.5478190965848818E-3</c:v>
                      </c:pt>
                      <c:pt idx="4">
                        <c:v>-2.5478190965848818E-3</c:v>
                      </c:pt>
                      <c:pt idx="5">
                        <c:v>-2.5478190965848818E-3</c:v>
                      </c:pt>
                      <c:pt idx="6">
                        <c:v>-2.5478190965848818E-3</c:v>
                      </c:pt>
                      <c:pt idx="7">
                        <c:v>-2.5478190965848818E-3</c:v>
                      </c:pt>
                      <c:pt idx="8">
                        <c:v>-2.5478190965848818E-3</c:v>
                      </c:pt>
                      <c:pt idx="9">
                        <c:v>-2.5478190965848818E-3</c:v>
                      </c:pt>
                      <c:pt idx="10">
                        <c:v>-2.5478190965848818E-3</c:v>
                      </c:pt>
                      <c:pt idx="11">
                        <c:v>-2.5478190965848818E-3</c:v>
                      </c:pt>
                      <c:pt idx="12">
                        <c:v>-2.5478190965848818E-3</c:v>
                      </c:pt>
                      <c:pt idx="13">
                        <c:v>-2.5478190965848818E-3</c:v>
                      </c:pt>
                      <c:pt idx="14">
                        <c:v>-2.5478190965848818E-3</c:v>
                      </c:pt>
                      <c:pt idx="15">
                        <c:v>-2.5478190965848818E-3</c:v>
                      </c:pt>
                      <c:pt idx="16">
                        <c:v>-2.5478190965848818E-3</c:v>
                      </c:pt>
                      <c:pt idx="17">
                        <c:v>-2.5478190965848818E-3</c:v>
                      </c:pt>
                      <c:pt idx="18">
                        <c:v>-2.5478190965848818E-3</c:v>
                      </c:pt>
                      <c:pt idx="19">
                        <c:v>-2.5478190965848818E-3</c:v>
                      </c:pt>
                      <c:pt idx="20">
                        <c:v>-2.5478190965848818E-3</c:v>
                      </c:pt>
                      <c:pt idx="21">
                        <c:v>-2.5478190965848818E-3</c:v>
                      </c:pt>
                      <c:pt idx="22">
                        <c:v>-2.5478190965848818E-3</c:v>
                      </c:pt>
                      <c:pt idx="23">
                        <c:v>-2.5478190965848818E-3</c:v>
                      </c:pt>
                      <c:pt idx="24">
                        <c:v>-2.5478190965848818E-3</c:v>
                      </c:pt>
                      <c:pt idx="25">
                        <c:v>-2.5478190965848818E-3</c:v>
                      </c:pt>
                      <c:pt idx="26">
                        <c:v>-2.5478190965848818E-3</c:v>
                      </c:pt>
                      <c:pt idx="27">
                        <c:v>-2.5478190965848818E-3</c:v>
                      </c:pt>
                      <c:pt idx="28">
                        <c:v>-2.5478190965848818E-3</c:v>
                      </c:pt>
                      <c:pt idx="29">
                        <c:v>-2.5478190965848818E-3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3A1-420B-9253-65BB414D2E6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-1.9355142367484513E-3</c:v>
                      </c:pt>
                      <c:pt idx="1">
                        <c:v>-1.9355142367484513E-3</c:v>
                      </c:pt>
                      <c:pt idx="2">
                        <c:v>-1.9355142367484513E-3</c:v>
                      </c:pt>
                      <c:pt idx="3">
                        <c:v>-1.9355142367484513E-3</c:v>
                      </c:pt>
                      <c:pt idx="4">
                        <c:v>-1.9355142367484513E-3</c:v>
                      </c:pt>
                      <c:pt idx="5">
                        <c:v>-1.9355142367484513E-3</c:v>
                      </c:pt>
                      <c:pt idx="6">
                        <c:v>-1.9355142367484513E-3</c:v>
                      </c:pt>
                      <c:pt idx="7">
                        <c:v>-1.9355142367484513E-3</c:v>
                      </c:pt>
                      <c:pt idx="8">
                        <c:v>-1.9355142367484513E-3</c:v>
                      </c:pt>
                      <c:pt idx="9">
                        <c:v>-1.9355142367484513E-3</c:v>
                      </c:pt>
                      <c:pt idx="10">
                        <c:v>-1.9355142367484513E-3</c:v>
                      </c:pt>
                      <c:pt idx="11">
                        <c:v>-1.9355142367484513E-3</c:v>
                      </c:pt>
                      <c:pt idx="12">
                        <c:v>-1.9355142367484513E-3</c:v>
                      </c:pt>
                      <c:pt idx="13">
                        <c:v>-1.9355142367484513E-3</c:v>
                      </c:pt>
                      <c:pt idx="14">
                        <c:v>-1.9355142367484513E-3</c:v>
                      </c:pt>
                      <c:pt idx="15">
                        <c:v>-1.9355142367484513E-3</c:v>
                      </c:pt>
                      <c:pt idx="16">
                        <c:v>-1.9355142367484513E-3</c:v>
                      </c:pt>
                      <c:pt idx="17">
                        <c:v>-1.9355142367484513E-3</c:v>
                      </c:pt>
                      <c:pt idx="18">
                        <c:v>-1.9355142367484513E-3</c:v>
                      </c:pt>
                      <c:pt idx="19">
                        <c:v>-1.9355142367484513E-3</c:v>
                      </c:pt>
                      <c:pt idx="20">
                        <c:v>-1.9355142367484513E-3</c:v>
                      </c:pt>
                      <c:pt idx="21">
                        <c:v>-1.9355142367484513E-3</c:v>
                      </c:pt>
                      <c:pt idx="22">
                        <c:v>-1.9355142367484513E-3</c:v>
                      </c:pt>
                      <c:pt idx="23">
                        <c:v>-1.9355142367484513E-3</c:v>
                      </c:pt>
                      <c:pt idx="24">
                        <c:v>-1.9355142367484513E-3</c:v>
                      </c:pt>
                      <c:pt idx="25">
                        <c:v>-1.9355142367484513E-3</c:v>
                      </c:pt>
                      <c:pt idx="26">
                        <c:v>-1.9355142367484513E-3</c:v>
                      </c:pt>
                      <c:pt idx="27">
                        <c:v>-1.9355142367484513E-3</c:v>
                      </c:pt>
                      <c:pt idx="28">
                        <c:v>-1.9355142367484513E-3</c:v>
                      </c:pt>
                      <c:pt idx="29">
                        <c:v>-1.9355142367484513E-3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3A1-420B-9253-65BB414D2E6B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3A1-420B-9253-65BB414D2E6B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3A1-420B-9253-65BB414D2E6B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2.0862883930597698</c:v>
                      </c:pt>
                      <c:pt idx="1">
                        <c:v>2.0862883930597698</c:v>
                      </c:pt>
                      <c:pt idx="2">
                        <c:v>2.0862883930597698</c:v>
                      </c:pt>
                      <c:pt idx="3">
                        <c:v>2.0862883930597698</c:v>
                      </c:pt>
                      <c:pt idx="4">
                        <c:v>2.0862883930597698</c:v>
                      </c:pt>
                      <c:pt idx="5">
                        <c:v>2.0862883930597698</c:v>
                      </c:pt>
                      <c:pt idx="6">
                        <c:v>2.0862883930597698</c:v>
                      </c:pt>
                      <c:pt idx="7">
                        <c:v>2.0862883930597698</c:v>
                      </c:pt>
                      <c:pt idx="8">
                        <c:v>2.0862883930597698</c:v>
                      </c:pt>
                      <c:pt idx="9">
                        <c:v>2.0862883930597698</c:v>
                      </c:pt>
                      <c:pt idx="10">
                        <c:v>2.0862883930597698</c:v>
                      </c:pt>
                      <c:pt idx="11">
                        <c:v>2.0862883930597698</c:v>
                      </c:pt>
                      <c:pt idx="12">
                        <c:v>2.0862883930597698</c:v>
                      </c:pt>
                      <c:pt idx="13">
                        <c:v>2.0862883930597698</c:v>
                      </c:pt>
                      <c:pt idx="14">
                        <c:v>2.0862883930597698</c:v>
                      </c:pt>
                      <c:pt idx="15">
                        <c:v>2.0862883930597698</c:v>
                      </c:pt>
                      <c:pt idx="16">
                        <c:v>2.0862883930597698</c:v>
                      </c:pt>
                      <c:pt idx="17">
                        <c:v>2.0862883930597698</c:v>
                      </c:pt>
                      <c:pt idx="18">
                        <c:v>2.0862883930597698</c:v>
                      </c:pt>
                      <c:pt idx="19">
                        <c:v>2.0862883930597698</c:v>
                      </c:pt>
                      <c:pt idx="20">
                        <c:v>2.0862883930597698</c:v>
                      </c:pt>
                      <c:pt idx="21">
                        <c:v>2.0862883930597698</c:v>
                      </c:pt>
                      <c:pt idx="22">
                        <c:v>2.0862883930597698</c:v>
                      </c:pt>
                      <c:pt idx="23">
                        <c:v>2.0862883930597698</c:v>
                      </c:pt>
                      <c:pt idx="24">
                        <c:v>2.0862883930597698</c:v>
                      </c:pt>
                      <c:pt idx="25">
                        <c:v>2.0862883930597698</c:v>
                      </c:pt>
                      <c:pt idx="26">
                        <c:v>2.0862883930597698</c:v>
                      </c:pt>
                      <c:pt idx="27">
                        <c:v>2.0862883930597698</c:v>
                      </c:pt>
                      <c:pt idx="28">
                        <c:v>2.0862883930597698</c:v>
                      </c:pt>
                      <c:pt idx="29">
                        <c:v>2.0862883930597698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3A1-420B-9253-65BB414D2E6B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2.0870136069402307</c:v>
                      </c:pt>
                      <c:pt idx="1">
                        <c:v>2.0870136069402307</c:v>
                      </c:pt>
                      <c:pt idx="2">
                        <c:v>2.0870136069402307</c:v>
                      </c:pt>
                      <c:pt idx="3">
                        <c:v>2.0870136069402307</c:v>
                      </c:pt>
                      <c:pt idx="4">
                        <c:v>2.0870136069402307</c:v>
                      </c:pt>
                      <c:pt idx="5">
                        <c:v>2.0870136069402307</c:v>
                      </c:pt>
                      <c:pt idx="6">
                        <c:v>2.0870136069402307</c:v>
                      </c:pt>
                      <c:pt idx="7">
                        <c:v>2.0870136069402307</c:v>
                      </c:pt>
                      <c:pt idx="8">
                        <c:v>2.0870136069402307</c:v>
                      </c:pt>
                      <c:pt idx="9">
                        <c:v>2.0870136069402307</c:v>
                      </c:pt>
                      <c:pt idx="10">
                        <c:v>2.0870136069402307</c:v>
                      </c:pt>
                      <c:pt idx="11">
                        <c:v>2.0870136069402307</c:v>
                      </c:pt>
                      <c:pt idx="12">
                        <c:v>2.0870136069402307</c:v>
                      </c:pt>
                      <c:pt idx="13">
                        <c:v>2.0870136069402307</c:v>
                      </c:pt>
                      <c:pt idx="14">
                        <c:v>2.0870136069402307</c:v>
                      </c:pt>
                      <c:pt idx="15">
                        <c:v>2.0870136069402307</c:v>
                      </c:pt>
                      <c:pt idx="16">
                        <c:v>2.0870136069402307</c:v>
                      </c:pt>
                      <c:pt idx="17">
                        <c:v>2.0870136069402307</c:v>
                      </c:pt>
                      <c:pt idx="18">
                        <c:v>2.0870136069402307</c:v>
                      </c:pt>
                      <c:pt idx="19">
                        <c:v>2.0870136069402307</c:v>
                      </c:pt>
                      <c:pt idx="20">
                        <c:v>2.0870136069402307</c:v>
                      </c:pt>
                      <c:pt idx="21">
                        <c:v>2.0870136069402307</c:v>
                      </c:pt>
                      <c:pt idx="22">
                        <c:v>2.0870136069402307</c:v>
                      </c:pt>
                      <c:pt idx="23">
                        <c:v>2.0870136069402307</c:v>
                      </c:pt>
                      <c:pt idx="24">
                        <c:v>2.0870136069402307</c:v>
                      </c:pt>
                      <c:pt idx="25">
                        <c:v>2.0870136069402307</c:v>
                      </c:pt>
                      <c:pt idx="26">
                        <c:v>2.0870136069402307</c:v>
                      </c:pt>
                      <c:pt idx="27">
                        <c:v>2.0870136069402307</c:v>
                      </c:pt>
                      <c:pt idx="28">
                        <c:v>2.0870136069402307</c:v>
                      </c:pt>
                      <c:pt idx="29">
                        <c:v>2.0870136069402307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3A1-420B-9253-65BB414D2E6B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  <c:min val="-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'Upper Dowel Hole'!$E$1</c:f>
              <c:strCache>
                <c:ptCount val="1"/>
                <c:pt idx="0">
                  <c:v>Dia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'Upper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Hole'!$E$2:$E$31</c:f>
              <c:numCache>
                <c:formatCode>0.00000</c:formatCode>
                <c:ptCount val="30"/>
                <c:pt idx="0">
                  <c:v>0.25083</c:v>
                </c:pt>
                <c:pt idx="1">
                  <c:v>0.24997</c:v>
                </c:pt>
                <c:pt idx="2">
                  <c:v>0.25013999999999997</c:v>
                </c:pt>
                <c:pt idx="3">
                  <c:v>0.25041999999999998</c:v>
                </c:pt>
                <c:pt idx="4">
                  <c:v>0.25031999999999999</c:v>
                </c:pt>
                <c:pt idx="5">
                  <c:v>0.25033</c:v>
                </c:pt>
                <c:pt idx="6">
                  <c:v>0.25086999999999998</c:v>
                </c:pt>
                <c:pt idx="7">
                  <c:v>0.24984999999999999</c:v>
                </c:pt>
                <c:pt idx="8">
                  <c:v>0.24994</c:v>
                </c:pt>
                <c:pt idx="9">
                  <c:v>0.25030000000000002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3-4F1F-AED5-2593881AF669}"/>
            </c:ext>
          </c:extLst>
        </c:ser>
        <c:ser>
          <c:idx val="7"/>
          <c:order val="7"/>
          <c:tx>
            <c:strRef>
              <c:f>'Upper Dowel Hole'!$I$1</c:f>
              <c:strCache>
                <c:ptCount val="1"/>
                <c:pt idx="0">
                  <c:v>Dia_avg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'Upper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Hole'!$I$2:$I$31</c:f>
              <c:numCache>
                <c:formatCode>0.000</c:formatCode>
                <c:ptCount val="30"/>
                <c:pt idx="0">
                  <c:v>0.25029699999999999</c:v>
                </c:pt>
                <c:pt idx="1">
                  <c:v>0.25029699999999999</c:v>
                </c:pt>
                <c:pt idx="2">
                  <c:v>0.25029699999999999</c:v>
                </c:pt>
                <c:pt idx="3">
                  <c:v>0.25029699999999999</c:v>
                </c:pt>
                <c:pt idx="4">
                  <c:v>0.25029699999999999</c:v>
                </c:pt>
                <c:pt idx="5">
                  <c:v>0.25029699999999999</c:v>
                </c:pt>
                <c:pt idx="6">
                  <c:v>0.25029699999999999</c:v>
                </c:pt>
                <c:pt idx="7">
                  <c:v>0.25029699999999999</c:v>
                </c:pt>
                <c:pt idx="8">
                  <c:v>0.25029699999999999</c:v>
                </c:pt>
                <c:pt idx="9">
                  <c:v>0.25029699999999999</c:v>
                </c:pt>
                <c:pt idx="10">
                  <c:v>0.25029699999999999</c:v>
                </c:pt>
                <c:pt idx="11">
                  <c:v>0.25029699999999999</c:v>
                </c:pt>
                <c:pt idx="12">
                  <c:v>0.25029699999999999</c:v>
                </c:pt>
                <c:pt idx="13">
                  <c:v>0.25029699999999999</c:v>
                </c:pt>
                <c:pt idx="14">
                  <c:v>0.25029699999999999</c:v>
                </c:pt>
                <c:pt idx="15">
                  <c:v>0.25029699999999999</c:v>
                </c:pt>
                <c:pt idx="16">
                  <c:v>0.25029699999999999</c:v>
                </c:pt>
                <c:pt idx="17">
                  <c:v>0.25029699999999999</c:v>
                </c:pt>
                <c:pt idx="18">
                  <c:v>0.25029699999999999</c:v>
                </c:pt>
                <c:pt idx="19">
                  <c:v>0.25029699999999999</c:v>
                </c:pt>
                <c:pt idx="20">
                  <c:v>0.25029699999999999</c:v>
                </c:pt>
                <c:pt idx="21">
                  <c:v>0.25029699999999999</c:v>
                </c:pt>
                <c:pt idx="22">
                  <c:v>0.25029699999999999</c:v>
                </c:pt>
                <c:pt idx="23">
                  <c:v>0.25029699999999999</c:v>
                </c:pt>
                <c:pt idx="24">
                  <c:v>0.25029699999999999</c:v>
                </c:pt>
                <c:pt idx="25">
                  <c:v>0.25029699999999999</c:v>
                </c:pt>
                <c:pt idx="26">
                  <c:v>0.25029699999999999</c:v>
                </c:pt>
                <c:pt idx="27">
                  <c:v>0.25029699999999999</c:v>
                </c:pt>
                <c:pt idx="28">
                  <c:v>0.25029699999999999</c:v>
                </c:pt>
                <c:pt idx="29">
                  <c:v>0.25029699999999999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3-4F1F-AED5-2593881AF669}"/>
            </c:ext>
          </c:extLst>
        </c:ser>
        <c:ser>
          <c:idx val="14"/>
          <c:order val="14"/>
          <c:tx>
            <c:strRef>
              <c:f>'Upper Dowel Hole'!$P$1</c:f>
              <c:strCache>
                <c:ptCount val="1"/>
                <c:pt idx="0">
                  <c:v>Dia_LCL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'Upper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Hole'!$P$2:$P$31</c:f>
              <c:numCache>
                <c:formatCode>0.000</c:formatCode>
                <c:ptCount val="30"/>
                <c:pt idx="0">
                  <c:v>0.24925392282164741</c:v>
                </c:pt>
                <c:pt idx="1">
                  <c:v>0.24925392282164741</c:v>
                </c:pt>
                <c:pt idx="2">
                  <c:v>0.24925392282164741</c:v>
                </c:pt>
                <c:pt idx="3">
                  <c:v>0.24925392282164741</c:v>
                </c:pt>
                <c:pt idx="4">
                  <c:v>0.24925392282164741</c:v>
                </c:pt>
                <c:pt idx="5">
                  <c:v>0.24925392282164741</c:v>
                </c:pt>
                <c:pt idx="6">
                  <c:v>0.24925392282164741</c:v>
                </c:pt>
                <c:pt idx="7">
                  <c:v>0.24925392282164741</c:v>
                </c:pt>
                <c:pt idx="8">
                  <c:v>0.24925392282164741</c:v>
                </c:pt>
                <c:pt idx="9">
                  <c:v>0.24925392282164741</c:v>
                </c:pt>
                <c:pt idx="10">
                  <c:v>0.24925392282164741</c:v>
                </c:pt>
                <c:pt idx="11">
                  <c:v>0.24925392282164741</c:v>
                </c:pt>
                <c:pt idx="12">
                  <c:v>0.24925392282164741</c:v>
                </c:pt>
                <c:pt idx="13">
                  <c:v>0.24925392282164741</c:v>
                </c:pt>
                <c:pt idx="14">
                  <c:v>0.24925392282164741</c:v>
                </c:pt>
                <c:pt idx="15">
                  <c:v>0.24925392282164741</c:v>
                </c:pt>
                <c:pt idx="16">
                  <c:v>0.24925392282164741</c:v>
                </c:pt>
                <c:pt idx="17">
                  <c:v>0.24925392282164741</c:v>
                </c:pt>
                <c:pt idx="18">
                  <c:v>0.24925392282164741</c:v>
                </c:pt>
                <c:pt idx="19">
                  <c:v>0.24925392282164741</c:v>
                </c:pt>
                <c:pt idx="20">
                  <c:v>0.24925392282164741</c:v>
                </c:pt>
                <c:pt idx="21">
                  <c:v>0.24925392282164741</c:v>
                </c:pt>
                <c:pt idx="22">
                  <c:v>0.24925392282164741</c:v>
                </c:pt>
                <c:pt idx="23">
                  <c:v>0.24925392282164741</c:v>
                </c:pt>
                <c:pt idx="24">
                  <c:v>0.24925392282164741</c:v>
                </c:pt>
                <c:pt idx="25">
                  <c:v>0.24925392282164741</c:v>
                </c:pt>
                <c:pt idx="26">
                  <c:v>0.24925392282164741</c:v>
                </c:pt>
                <c:pt idx="27">
                  <c:v>0.24925392282164741</c:v>
                </c:pt>
                <c:pt idx="28">
                  <c:v>0.24925392282164741</c:v>
                </c:pt>
                <c:pt idx="29">
                  <c:v>0.24925392282164741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F3-4F1F-AED5-2593881AF669}"/>
            </c:ext>
          </c:extLst>
        </c:ser>
        <c:ser>
          <c:idx val="15"/>
          <c:order val="15"/>
          <c:tx>
            <c:strRef>
              <c:f>'Upper Dowel Hole'!$Q$1</c:f>
              <c:strCache>
                <c:ptCount val="1"/>
                <c:pt idx="0">
                  <c:v>Dia_UCL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'Upper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'Upper Dowel Hole'!$Q$2:$Q$31</c:f>
              <c:numCache>
                <c:formatCode>0.000</c:formatCode>
                <c:ptCount val="30"/>
                <c:pt idx="0">
                  <c:v>0.25134007717835261</c:v>
                </c:pt>
                <c:pt idx="1">
                  <c:v>0.25134007717835261</c:v>
                </c:pt>
                <c:pt idx="2">
                  <c:v>0.25134007717835261</c:v>
                </c:pt>
                <c:pt idx="3">
                  <c:v>0.25134007717835261</c:v>
                </c:pt>
                <c:pt idx="4">
                  <c:v>0.25134007717835261</c:v>
                </c:pt>
                <c:pt idx="5">
                  <c:v>0.25134007717835261</c:v>
                </c:pt>
                <c:pt idx="6">
                  <c:v>0.25134007717835261</c:v>
                </c:pt>
                <c:pt idx="7">
                  <c:v>0.25134007717835261</c:v>
                </c:pt>
                <c:pt idx="8">
                  <c:v>0.25134007717835261</c:v>
                </c:pt>
                <c:pt idx="9">
                  <c:v>0.25134007717835261</c:v>
                </c:pt>
                <c:pt idx="10">
                  <c:v>0.25134007717835261</c:v>
                </c:pt>
                <c:pt idx="11">
                  <c:v>0.25134007717835261</c:v>
                </c:pt>
                <c:pt idx="12">
                  <c:v>0.25134007717835261</c:v>
                </c:pt>
                <c:pt idx="13">
                  <c:v>0.25134007717835261</c:v>
                </c:pt>
                <c:pt idx="14">
                  <c:v>0.25134007717835261</c:v>
                </c:pt>
                <c:pt idx="15">
                  <c:v>0.25134007717835261</c:v>
                </c:pt>
                <c:pt idx="16">
                  <c:v>0.25134007717835261</c:v>
                </c:pt>
                <c:pt idx="17">
                  <c:v>0.25134007717835261</c:v>
                </c:pt>
                <c:pt idx="18">
                  <c:v>0.25134007717835261</c:v>
                </c:pt>
                <c:pt idx="19">
                  <c:v>0.25134007717835261</c:v>
                </c:pt>
                <c:pt idx="20">
                  <c:v>0.25134007717835261</c:v>
                </c:pt>
                <c:pt idx="21">
                  <c:v>0.25134007717835261</c:v>
                </c:pt>
                <c:pt idx="22">
                  <c:v>0.25134007717835261</c:v>
                </c:pt>
                <c:pt idx="23">
                  <c:v>0.25134007717835261</c:v>
                </c:pt>
                <c:pt idx="24">
                  <c:v>0.25134007717835261</c:v>
                </c:pt>
                <c:pt idx="25">
                  <c:v>0.25134007717835261</c:v>
                </c:pt>
                <c:pt idx="26">
                  <c:v>0.25134007717835261</c:v>
                </c:pt>
                <c:pt idx="27">
                  <c:v>0.25134007717835261</c:v>
                </c:pt>
                <c:pt idx="28">
                  <c:v>0.25134007717835261</c:v>
                </c:pt>
                <c:pt idx="29">
                  <c:v>0.25134007717835261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F3-4F1F-AED5-2593881AF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'Upper Dowel Hole'!$B$1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'Upper Dowel Hole'!$B$2:$B$31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-0.82625000000000004</c:v>
                      </c:pt>
                      <c:pt idx="1">
                        <c:v>-0.82684000000000002</c:v>
                      </c:pt>
                      <c:pt idx="2">
                        <c:v>-0.82660999999999996</c:v>
                      </c:pt>
                      <c:pt idx="3">
                        <c:v>-0.82650999999999997</c:v>
                      </c:pt>
                      <c:pt idx="4">
                        <c:v>-0.82659000000000005</c:v>
                      </c:pt>
                      <c:pt idx="5">
                        <c:v>-0.82667000000000002</c:v>
                      </c:pt>
                      <c:pt idx="6">
                        <c:v>-0.82633000000000001</c:v>
                      </c:pt>
                      <c:pt idx="7">
                        <c:v>-0.82669000000000004</c:v>
                      </c:pt>
                      <c:pt idx="8">
                        <c:v>-0.82679999999999998</c:v>
                      </c:pt>
                      <c:pt idx="9">
                        <c:v>-0.82669000000000004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5F3-4F1F-AED5-2593881AF66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Hole'!$C$2:$C$31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0.82533000000000001</c:v>
                      </c:pt>
                      <c:pt idx="1">
                        <c:v>0.82584000000000002</c:v>
                      </c:pt>
                      <c:pt idx="2">
                        <c:v>0.82581000000000004</c:v>
                      </c:pt>
                      <c:pt idx="3">
                        <c:v>0.82560999999999996</c:v>
                      </c:pt>
                      <c:pt idx="4">
                        <c:v>0.82565999999999995</c:v>
                      </c:pt>
                      <c:pt idx="5">
                        <c:v>0.82552000000000003</c:v>
                      </c:pt>
                      <c:pt idx="6">
                        <c:v>0.82513999999999998</c:v>
                      </c:pt>
                      <c:pt idx="7">
                        <c:v>0.82572000000000001</c:v>
                      </c:pt>
                      <c:pt idx="8">
                        <c:v>0.82567999999999997</c:v>
                      </c:pt>
                      <c:pt idx="9">
                        <c:v>0.82574000000000003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5F3-4F1F-AED5-2593881AF66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Hole'!$D$2:$D$31</c15:sqref>
                        </c15:formulaRef>
                      </c:ext>
                    </c:extLst>
                    <c:numCache>
                      <c:formatCode>0.00000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5F3-4F1F-AED5-2593881AF66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Hole'!$F$2:$F$31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-0.82659799999999994</c:v>
                      </c:pt>
                      <c:pt idx="1">
                        <c:v>-0.82659799999999994</c:v>
                      </c:pt>
                      <c:pt idx="2">
                        <c:v>-0.82659799999999994</c:v>
                      </c:pt>
                      <c:pt idx="3">
                        <c:v>-0.82659799999999994</c:v>
                      </c:pt>
                      <c:pt idx="4">
                        <c:v>-0.82659799999999994</c:v>
                      </c:pt>
                      <c:pt idx="5">
                        <c:v>-0.82659799999999994</c:v>
                      </c:pt>
                      <c:pt idx="6">
                        <c:v>-0.82659799999999994</c:v>
                      </c:pt>
                      <c:pt idx="7">
                        <c:v>-0.82659799999999994</c:v>
                      </c:pt>
                      <c:pt idx="8">
                        <c:v>-0.82659799999999994</c:v>
                      </c:pt>
                      <c:pt idx="9">
                        <c:v>-0.82659799999999994</c:v>
                      </c:pt>
                      <c:pt idx="10">
                        <c:v>-0.82659799999999994</c:v>
                      </c:pt>
                      <c:pt idx="11">
                        <c:v>-0.82659799999999994</c:v>
                      </c:pt>
                      <c:pt idx="12">
                        <c:v>-0.82659799999999994</c:v>
                      </c:pt>
                      <c:pt idx="13">
                        <c:v>-0.82659799999999994</c:v>
                      </c:pt>
                      <c:pt idx="14">
                        <c:v>-0.82659799999999994</c:v>
                      </c:pt>
                      <c:pt idx="15">
                        <c:v>-0.82659799999999994</c:v>
                      </c:pt>
                      <c:pt idx="16">
                        <c:v>-0.82659799999999994</c:v>
                      </c:pt>
                      <c:pt idx="17">
                        <c:v>-0.82659799999999994</c:v>
                      </c:pt>
                      <c:pt idx="18">
                        <c:v>-0.82659799999999994</c:v>
                      </c:pt>
                      <c:pt idx="19">
                        <c:v>-0.82659799999999994</c:v>
                      </c:pt>
                      <c:pt idx="20">
                        <c:v>-0.82659799999999994</c:v>
                      </c:pt>
                      <c:pt idx="21">
                        <c:v>-0.82659799999999994</c:v>
                      </c:pt>
                      <c:pt idx="22">
                        <c:v>-0.82659799999999994</c:v>
                      </c:pt>
                      <c:pt idx="23">
                        <c:v>-0.82659799999999994</c:v>
                      </c:pt>
                      <c:pt idx="24">
                        <c:v>-0.82659799999999994</c:v>
                      </c:pt>
                      <c:pt idx="25">
                        <c:v>-0.82659799999999994</c:v>
                      </c:pt>
                      <c:pt idx="26">
                        <c:v>-0.82659799999999994</c:v>
                      </c:pt>
                      <c:pt idx="27">
                        <c:v>-0.82659799999999994</c:v>
                      </c:pt>
                      <c:pt idx="28">
                        <c:v>-0.82659799999999994</c:v>
                      </c:pt>
                      <c:pt idx="29">
                        <c:v>-0.82659799999999994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5F3-4F1F-AED5-2593881AF66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Hole'!$G$2:$G$31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0.82560500000000003</c:v>
                      </c:pt>
                      <c:pt idx="1">
                        <c:v>0.82560500000000003</c:v>
                      </c:pt>
                      <c:pt idx="2">
                        <c:v>0.82560500000000003</c:v>
                      </c:pt>
                      <c:pt idx="3">
                        <c:v>0.82560500000000003</c:v>
                      </c:pt>
                      <c:pt idx="4">
                        <c:v>0.82560500000000003</c:v>
                      </c:pt>
                      <c:pt idx="5">
                        <c:v>0.82560500000000003</c:v>
                      </c:pt>
                      <c:pt idx="6">
                        <c:v>0.82560500000000003</c:v>
                      </c:pt>
                      <c:pt idx="7">
                        <c:v>0.82560500000000003</c:v>
                      </c:pt>
                      <c:pt idx="8">
                        <c:v>0.82560500000000003</c:v>
                      </c:pt>
                      <c:pt idx="9">
                        <c:v>0.82560500000000003</c:v>
                      </c:pt>
                      <c:pt idx="10">
                        <c:v>0.82560500000000003</c:v>
                      </c:pt>
                      <c:pt idx="11">
                        <c:v>0.82560500000000003</c:v>
                      </c:pt>
                      <c:pt idx="12">
                        <c:v>0.82560500000000003</c:v>
                      </c:pt>
                      <c:pt idx="13">
                        <c:v>0.82560500000000003</c:v>
                      </c:pt>
                      <c:pt idx="14">
                        <c:v>0.82560500000000003</c:v>
                      </c:pt>
                      <c:pt idx="15">
                        <c:v>0.82560500000000003</c:v>
                      </c:pt>
                      <c:pt idx="16">
                        <c:v>0.82560500000000003</c:v>
                      </c:pt>
                      <c:pt idx="17">
                        <c:v>0.82560500000000003</c:v>
                      </c:pt>
                      <c:pt idx="18">
                        <c:v>0.82560500000000003</c:v>
                      </c:pt>
                      <c:pt idx="19">
                        <c:v>0.82560500000000003</c:v>
                      </c:pt>
                      <c:pt idx="20">
                        <c:v>0.82560500000000003</c:v>
                      </c:pt>
                      <c:pt idx="21">
                        <c:v>0.82560500000000003</c:v>
                      </c:pt>
                      <c:pt idx="22">
                        <c:v>0.82560500000000003</c:v>
                      </c:pt>
                      <c:pt idx="23">
                        <c:v>0.82560500000000003</c:v>
                      </c:pt>
                      <c:pt idx="24">
                        <c:v>0.82560500000000003</c:v>
                      </c:pt>
                      <c:pt idx="25">
                        <c:v>0.82560500000000003</c:v>
                      </c:pt>
                      <c:pt idx="26">
                        <c:v>0.82560500000000003</c:v>
                      </c:pt>
                      <c:pt idx="27">
                        <c:v>0.82560500000000003</c:v>
                      </c:pt>
                      <c:pt idx="28">
                        <c:v>0.82560500000000003</c:v>
                      </c:pt>
                      <c:pt idx="29">
                        <c:v>0.82560500000000003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5F3-4F1F-AED5-2593881AF66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5F3-4F1F-AED5-2593881AF66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-0.82716576755807281</c:v>
                      </c:pt>
                      <c:pt idx="1">
                        <c:v>-0.82716576755807281</c:v>
                      </c:pt>
                      <c:pt idx="2">
                        <c:v>-0.82716576755807281</c:v>
                      </c:pt>
                      <c:pt idx="3">
                        <c:v>-0.82716576755807281</c:v>
                      </c:pt>
                      <c:pt idx="4">
                        <c:v>-0.82716576755807281</c:v>
                      </c:pt>
                      <c:pt idx="5">
                        <c:v>-0.82716576755807281</c:v>
                      </c:pt>
                      <c:pt idx="6">
                        <c:v>-0.82716576755807281</c:v>
                      </c:pt>
                      <c:pt idx="7">
                        <c:v>-0.82716576755807281</c:v>
                      </c:pt>
                      <c:pt idx="8">
                        <c:v>-0.82716576755807281</c:v>
                      </c:pt>
                      <c:pt idx="9">
                        <c:v>-0.82716576755807281</c:v>
                      </c:pt>
                      <c:pt idx="10">
                        <c:v>-0.82716576755807281</c:v>
                      </c:pt>
                      <c:pt idx="11">
                        <c:v>-0.82716576755807281</c:v>
                      </c:pt>
                      <c:pt idx="12">
                        <c:v>-0.82716576755807281</c:v>
                      </c:pt>
                      <c:pt idx="13">
                        <c:v>-0.82716576755807281</c:v>
                      </c:pt>
                      <c:pt idx="14">
                        <c:v>-0.82716576755807281</c:v>
                      </c:pt>
                      <c:pt idx="15">
                        <c:v>-0.82716576755807281</c:v>
                      </c:pt>
                      <c:pt idx="16">
                        <c:v>-0.82716576755807281</c:v>
                      </c:pt>
                      <c:pt idx="17">
                        <c:v>-0.82716576755807281</c:v>
                      </c:pt>
                      <c:pt idx="18">
                        <c:v>-0.82716576755807281</c:v>
                      </c:pt>
                      <c:pt idx="19">
                        <c:v>-0.82716576755807281</c:v>
                      </c:pt>
                      <c:pt idx="20">
                        <c:v>-0.82716576755807281</c:v>
                      </c:pt>
                      <c:pt idx="21">
                        <c:v>-0.82716576755807281</c:v>
                      </c:pt>
                      <c:pt idx="22">
                        <c:v>-0.82716576755807281</c:v>
                      </c:pt>
                      <c:pt idx="23">
                        <c:v>-0.82716576755807281</c:v>
                      </c:pt>
                      <c:pt idx="24">
                        <c:v>-0.82716576755807281</c:v>
                      </c:pt>
                      <c:pt idx="25">
                        <c:v>-0.82716576755807281</c:v>
                      </c:pt>
                      <c:pt idx="26">
                        <c:v>-0.82716576755807281</c:v>
                      </c:pt>
                      <c:pt idx="27">
                        <c:v>-0.82716576755807281</c:v>
                      </c:pt>
                      <c:pt idx="28">
                        <c:v>-0.82716576755807281</c:v>
                      </c:pt>
                      <c:pt idx="29">
                        <c:v>-0.82716576755807281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5F3-4F1F-AED5-2593881AF66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-0.82603023244192708</c:v>
                      </c:pt>
                      <c:pt idx="1">
                        <c:v>-0.82603023244192708</c:v>
                      </c:pt>
                      <c:pt idx="2">
                        <c:v>-0.82603023244192708</c:v>
                      </c:pt>
                      <c:pt idx="3">
                        <c:v>-0.82603023244192708</c:v>
                      </c:pt>
                      <c:pt idx="4">
                        <c:v>-0.82603023244192708</c:v>
                      </c:pt>
                      <c:pt idx="5">
                        <c:v>-0.82603023244192708</c:v>
                      </c:pt>
                      <c:pt idx="6">
                        <c:v>-0.82603023244192708</c:v>
                      </c:pt>
                      <c:pt idx="7">
                        <c:v>-0.82603023244192708</c:v>
                      </c:pt>
                      <c:pt idx="8">
                        <c:v>-0.82603023244192708</c:v>
                      </c:pt>
                      <c:pt idx="9">
                        <c:v>-0.82603023244192708</c:v>
                      </c:pt>
                      <c:pt idx="10">
                        <c:v>-0.82603023244192708</c:v>
                      </c:pt>
                      <c:pt idx="11">
                        <c:v>-0.82603023244192708</c:v>
                      </c:pt>
                      <c:pt idx="12">
                        <c:v>-0.82603023244192708</c:v>
                      </c:pt>
                      <c:pt idx="13">
                        <c:v>-0.82603023244192708</c:v>
                      </c:pt>
                      <c:pt idx="14">
                        <c:v>-0.82603023244192708</c:v>
                      </c:pt>
                      <c:pt idx="15">
                        <c:v>-0.82603023244192708</c:v>
                      </c:pt>
                      <c:pt idx="16">
                        <c:v>-0.82603023244192708</c:v>
                      </c:pt>
                      <c:pt idx="17">
                        <c:v>-0.82603023244192708</c:v>
                      </c:pt>
                      <c:pt idx="18">
                        <c:v>-0.82603023244192708</c:v>
                      </c:pt>
                      <c:pt idx="19">
                        <c:v>-0.82603023244192708</c:v>
                      </c:pt>
                      <c:pt idx="20">
                        <c:v>-0.82603023244192708</c:v>
                      </c:pt>
                      <c:pt idx="21">
                        <c:v>-0.82603023244192708</c:v>
                      </c:pt>
                      <c:pt idx="22">
                        <c:v>-0.82603023244192708</c:v>
                      </c:pt>
                      <c:pt idx="23">
                        <c:v>-0.82603023244192708</c:v>
                      </c:pt>
                      <c:pt idx="24">
                        <c:v>-0.82603023244192708</c:v>
                      </c:pt>
                      <c:pt idx="25">
                        <c:v>-0.82603023244192708</c:v>
                      </c:pt>
                      <c:pt idx="26">
                        <c:v>-0.82603023244192708</c:v>
                      </c:pt>
                      <c:pt idx="27">
                        <c:v>-0.82603023244192708</c:v>
                      </c:pt>
                      <c:pt idx="28">
                        <c:v>-0.82603023244192708</c:v>
                      </c:pt>
                      <c:pt idx="29">
                        <c:v>-0.82603023244192708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5F3-4F1F-AED5-2593881AF66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0.82494435637443475</c:v>
                      </c:pt>
                      <c:pt idx="1">
                        <c:v>0.82494435637443475</c:v>
                      </c:pt>
                      <c:pt idx="2">
                        <c:v>0.82494435637443475</c:v>
                      </c:pt>
                      <c:pt idx="3">
                        <c:v>0.82494435637443475</c:v>
                      </c:pt>
                      <c:pt idx="4">
                        <c:v>0.82494435637443475</c:v>
                      </c:pt>
                      <c:pt idx="5">
                        <c:v>0.82494435637443475</c:v>
                      </c:pt>
                      <c:pt idx="6">
                        <c:v>0.82494435637443475</c:v>
                      </c:pt>
                      <c:pt idx="7">
                        <c:v>0.82494435637443475</c:v>
                      </c:pt>
                      <c:pt idx="8">
                        <c:v>0.82494435637443475</c:v>
                      </c:pt>
                      <c:pt idx="9">
                        <c:v>0.82494435637443475</c:v>
                      </c:pt>
                      <c:pt idx="10">
                        <c:v>0.82494435637443475</c:v>
                      </c:pt>
                      <c:pt idx="11">
                        <c:v>0.82494435637443475</c:v>
                      </c:pt>
                      <c:pt idx="12">
                        <c:v>0.82494435637443475</c:v>
                      </c:pt>
                      <c:pt idx="13">
                        <c:v>0.82494435637443475</c:v>
                      </c:pt>
                      <c:pt idx="14">
                        <c:v>0.82494435637443475</c:v>
                      </c:pt>
                      <c:pt idx="15">
                        <c:v>0.82494435637443475</c:v>
                      </c:pt>
                      <c:pt idx="16">
                        <c:v>0.82494435637443475</c:v>
                      </c:pt>
                      <c:pt idx="17">
                        <c:v>0.82494435637443475</c:v>
                      </c:pt>
                      <c:pt idx="18">
                        <c:v>0.82494435637443475</c:v>
                      </c:pt>
                      <c:pt idx="19">
                        <c:v>0.82494435637443475</c:v>
                      </c:pt>
                      <c:pt idx="20">
                        <c:v>0.82494435637443475</c:v>
                      </c:pt>
                      <c:pt idx="21">
                        <c:v>0.82494435637443475</c:v>
                      </c:pt>
                      <c:pt idx="22">
                        <c:v>0.82494435637443475</c:v>
                      </c:pt>
                      <c:pt idx="23">
                        <c:v>0.82494435637443475</c:v>
                      </c:pt>
                      <c:pt idx="24">
                        <c:v>0.82494435637443475</c:v>
                      </c:pt>
                      <c:pt idx="25">
                        <c:v>0.82494435637443475</c:v>
                      </c:pt>
                      <c:pt idx="26">
                        <c:v>0.82494435637443475</c:v>
                      </c:pt>
                      <c:pt idx="27">
                        <c:v>0.82494435637443475</c:v>
                      </c:pt>
                      <c:pt idx="28">
                        <c:v>0.82494435637443475</c:v>
                      </c:pt>
                      <c:pt idx="29">
                        <c:v>0.82494435637443475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5F3-4F1F-AED5-2593881AF66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0.82626564362556532</c:v>
                      </c:pt>
                      <c:pt idx="1">
                        <c:v>0.82626564362556532</c:v>
                      </c:pt>
                      <c:pt idx="2">
                        <c:v>0.82626564362556532</c:v>
                      </c:pt>
                      <c:pt idx="3">
                        <c:v>0.82626564362556532</c:v>
                      </c:pt>
                      <c:pt idx="4">
                        <c:v>0.82626564362556532</c:v>
                      </c:pt>
                      <c:pt idx="5">
                        <c:v>0.82626564362556532</c:v>
                      </c:pt>
                      <c:pt idx="6">
                        <c:v>0.82626564362556532</c:v>
                      </c:pt>
                      <c:pt idx="7">
                        <c:v>0.82626564362556532</c:v>
                      </c:pt>
                      <c:pt idx="8">
                        <c:v>0.82626564362556532</c:v>
                      </c:pt>
                      <c:pt idx="9">
                        <c:v>0.82626564362556532</c:v>
                      </c:pt>
                      <c:pt idx="10">
                        <c:v>0.82626564362556532</c:v>
                      </c:pt>
                      <c:pt idx="11">
                        <c:v>0.82626564362556532</c:v>
                      </c:pt>
                      <c:pt idx="12">
                        <c:v>0.82626564362556532</c:v>
                      </c:pt>
                      <c:pt idx="13">
                        <c:v>0.82626564362556532</c:v>
                      </c:pt>
                      <c:pt idx="14">
                        <c:v>0.82626564362556532</c:v>
                      </c:pt>
                      <c:pt idx="15">
                        <c:v>0.82626564362556532</c:v>
                      </c:pt>
                      <c:pt idx="16">
                        <c:v>0.82626564362556532</c:v>
                      </c:pt>
                      <c:pt idx="17">
                        <c:v>0.82626564362556532</c:v>
                      </c:pt>
                      <c:pt idx="18">
                        <c:v>0.82626564362556532</c:v>
                      </c:pt>
                      <c:pt idx="19">
                        <c:v>0.82626564362556532</c:v>
                      </c:pt>
                      <c:pt idx="20">
                        <c:v>0.82626564362556532</c:v>
                      </c:pt>
                      <c:pt idx="21">
                        <c:v>0.82626564362556532</c:v>
                      </c:pt>
                      <c:pt idx="22">
                        <c:v>0.82626564362556532</c:v>
                      </c:pt>
                      <c:pt idx="23">
                        <c:v>0.82626564362556532</c:v>
                      </c:pt>
                      <c:pt idx="24">
                        <c:v>0.82626564362556532</c:v>
                      </c:pt>
                      <c:pt idx="25">
                        <c:v>0.82626564362556532</c:v>
                      </c:pt>
                      <c:pt idx="26">
                        <c:v>0.82626564362556532</c:v>
                      </c:pt>
                      <c:pt idx="27">
                        <c:v>0.82626564362556532</c:v>
                      </c:pt>
                      <c:pt idx="28">
                        <c:v>0.82626564362556532</c:v>
                      </c:pt>
                      <c:pt idx="29">
                        <c:v>0.82626564362556532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5F3-4F1F-AED5-2593881AF66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5F3-4F1F-AED5-2593881AF66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Hole'!$O$1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Hole'!$O$2:$O$31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5F3-4F1F-AED5-2593881AF669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'Lower Dowel Hole'!$B$1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'Lower Dowel Hole'!$B$2:$B$31</c:f>
              <c:numCache>
                <c:formatCode>0.00000</c:formatCode>
                <c:ptCount val="30"/>
                <c:pt idx="0">
                  <c:v>-0.82613000000000003</c:v>
                </c:pt>
                <c:pt idx="1">
                  <c:v>-0.82608000000000004</c:v>
                </c:pt>
                <c:pt idx="2">
                  <c:v>-0.82623999999999997</c:v>
                </c:pt>
                <c:pt idx="3">
                  <c:v>-0.82642000000000004</c:v>
                </c:pt>
                <c:pt idx="4">
                  <c:v>-0.82630000000000003</c:v>
                </c:pt>
                <c:pt idx="5">
                  <c:v>-0.82633000000000001</c:v>
                </c:pt>
                <c:pt idx="6">
                  <c:v>-0.82640000000000002</c:v>
                </c:pt>
                <c:pt idx="7">
                  <c:v>-0.82613000000000003</c:v>
                </c:pt>
                <c:pt idx="8">
                  <c:v>-0.82667999999999997</c:v>
                </c:pt>
                <c:pt idx="9">
                  <c:v>-0.82606000000000002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4-46E0-8F3C-533941094DB0}"/>
            </c:ext>
          </c:extLst>
        </c:ser>
        <c:ser>
          <c:idx val="5"/>
          <c:order val="5"/>
          <c:tx>
            <c:strRef>
              <c:f>'Lower Dowel Hole'!$F$1</c:f>
              <c:strCache>
                <c:ptCount val="1"/>
                <c:pt idx="0">
                  <c:v>X_avg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'Lower Dowel Hole'!$F$2:$F$31</c:f>
              <c:numCache>
                <c:formatCode>0.00000</c:formatCode>
                <c:ptCount val="30"/>
                <c:pt idx="0">
                  <c:v>-0.82627699999999993</c:v>
                </c:pt>
                <c:pt idx="1">
                  <c:v>-0.82627699999999993</c:v>
                </c:pt>
                <c:pt idx="2">
                  <c:v>-0.82627699999999993</c:v>
                </c:pt>
                <c:pt idx="3">
                  <c:v>-0.82627699999999993</c:v>
                </c:pt>
                <c:pt idx="4">
                  <c:v>-0.82627699999999993</c:v>
                </c:pt>
                <c:pt idx="5">
                  <c:v>-0.82627699999999993</c:v>
                </c:pt>
                <c:pt idx="6">
                  <c:v>-0.82627699999999993</c:v>
                </c:pt>
                <c:pt idx="7">
                  <c:v>-0.82627699999999993</c:v>
                </c:pt>
                <c:pt idx="8">
                  <c:v>-0.82627699999999993</c:v>
                </c:pt>
                <c:pt idx="9">
                  <c:v>-0.82627699999999993</c:v>
                </c:pt>
                <c:pt idx="10">
                  <c:v>-0.82627699999999993</c:v>
                </c:pt>
                <c:pt idx="11">
                  <c:v>-0.82627699999999993</c:v>
                </c:pt>
                <c:pt idx="12">
                  <c:v>-0.82627699999999993</c:v>
                </c:pt>
                <c:pt idx="13">
                  <c:v>-0.82627699999999993</c:v>
                </c:pt>
                <c:pt idx="14">
                  <c:v>-0.82627699999999993</c:v>
                </c:pt>
                <c:pt idx="15">
                  <c:v>-0.82627699999999993</c:v>
                </c:pt>
                <c:pt idx="16">
                  <c:v>-0.82627699999999993</c:v>
                </c:pt>
                <c:pt idx="17">
                  <c:v>-0.82627699999999993</c:v>
                </c:pt>
                <c:pt idx="18">
                  <c:v>-0.82627699999999993</c:v>
                </c:pt>
                <c:pt idx="19">
                  <c:v>-0.82627699999999993</c:v>
                </c:pt>
                <c:pt idx="20">
                  <c:v>-0.82627699999999993</c:v>
                </c:pt>
                <c:pt idx="21">
                  <c:v>-0.82627699999999993</c:v>
                </c:pt>
                <c:pt idx="22">
                  <c:v>-0.82627699999999993</c:v>
                </c:pt>
                <c:pt idx="23">
                  <c:v>-0.82627699999999993</c:v>
                </c:pt>
                <c:pt idx="24">
                  <c:v>-0.82627699999999993</c:v>
                </c:pt>
                <c:pt idx="25">
                  <c:v>-0.82627699999999993</c:v>
                </c:pt>
                <c:pt idx="26">
                  <c:v>-0.82627699999999993</c:v>
                </c:pt>
                <c:pt idx="27">
                  <c:v>-0.82627699999999993</c:v>
                </c:pt>
                <c:pt idx="28">
                  <c:v>-0.82627699999999993</c:v>
                </c:pt>
                <c:pt idx="29">
                  <c:v>-0.82627699999999993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F4-46E0-8F3C-533941094DB0}"/>
            </c:ext>
          </c:extLst>
        </c:ser>
        <c:ser>
          <c:idx val="9"/>
          <c:order val="9"/>
          <c:tx>
            <c:strRef>
              <c:f>'Lower Dowel Hole'!$J$1</c:f>
              <c:strCache>
                <c:ptCount val="1"/>
                <c:pt idx="0">
                  <c:v>X_LCL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'Lower Dowel Hole'!$J$2:$J$31</c:f>
              <c:numCache>
                <c:formatCode>0.000</c:formatCode>
                <c:ptCount val="30"/>
                <c:pt idx="0">
                  <c:v>-0.82685302951313266</c:v>
                </c:pt>
                <c:pt idx="1">
                  <c:v>-0.82685302951313266</c:v>
                </c:pt>
                <c:pt idx="2">
                  <c:v>-0.82685302951313266</c:v>
                </c:pt>
                <c:pt idx="3">
                  <c:v>-0.82685302951313266</c:v>
                </c:pt>
                <c:pt idx="4">
                  <c:v>-0.82685302951313266</c:v>
                </c:pt>
                <c:pt idx="5">
                  <c:v>-0.82685302951313266</c:v>
                </c:pt>
                <c:pt idx="6">
                  <c:v>-0.82685302951313266</c:v>
                </c:pt>
                <c:pt idx="7">
                  <c:v>-0.82685302951313266</c:v>
                </c:pt>
                <c:pt idx="8">
                  <c:v>-0.82685302951313266</c:v>
                </c:pt>
                <c:pt idx="9">
                  <c:v>-0.82685302951313266</c:v>
                </c:pt>
                <c:pt idx="10">
                  <c:v>-0.82685302951313266</c:v>
                </c:pt>
                <c:pt idx="11">
                  <c:v>-0.82685302951313266</c:v>
                </c:pt>
                <c:pt idx="12">
                  <c:v>-0.82685302951313266</c:v>
                </c:pt>
                <c:pt idx="13">
                  <c:v>-0.82685302951313266</c:v>
                </c:pt>
                <c:pt idx="14">
                  <c:v>-0.82685302951313266</c:v>
                </c:pt>
                <c:pt idx="15">
                  <c:v>-0.82685302951313266</c:v>
                </c:pt>
                <c:pt idx="16">
                  <c:v>-0.82685302951313266</c:v>
                </c:pt>
                <c:pt idx="17">
                  <c:v>-0.82685302951313266</c:v>
                </c:pt>
                <c:pt idx="18">
                  <c:v>-0.82685302951313266</c:v>
                </c:pt>
                <c:pt idx="19">
                  <c:v>-0.82685302951313266</c:v>
                </c:pt>
                <c:pt idx="20">
                  <c:v>-0.82685302951313266</c:v>
                </c:pt>
                <c:pt idx="21">
                  <c:v>-0.82685302951313266</c:v>
                </c:pt>
                <c:pt idx="22">
                  <c:v>-0.82685302951313266</c:v>
                </c:pt>
                <c:pt idx="23">
                  <c:v>-0.82685302951313266</c:v>
                </c:pt>
                <c:pt idx="24">
                  <c:v>-0.82685302951313266</c:v>
                </c:pt>
                <c:pt idx="25">
                  <c:v>-0.82685302951313266</c:v>
                </c:pt>
                <c:pt idx="26">
                  <c:v>-0.82685302951313266</c:v>
                </c:pt>
                <c:pt idx="27">
                  <c:v>-0.82685302951313266</c:v>
                </c:pt>
                <c:pt idx="28">
                  <c:v>-0.82685302951313266</c:v>
                </c:pt>
                <c:pt idx="29">
                  <c:v>-0.82685302951313266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F4-46E0-8F3C-533941094DB0}"/>
            </c:ext>
          </c:extLst>
        </c:ser>
        <c:ser>
          <c:idx val="10"/>
          <c:order val="10"/>
          <c:tx>
            <c:strRef>
              <c:f>'Lower Dowel Hole'!$K$1</c:f>
              <c:strCache>
                <c:ptCount val="1"/>
                <c:pt idx="0">
                  <c:v>X_UCL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'Lower Dowel Hole'!$K$2:$K$31</c:f>
              <c:numCache>
                <c:formatCode>0.000</c:formatCode>
                <c:ptCount val="30"/>
                <c:pt idx="0">
                  <c:v>-0.82570097048686719</c:v>
                </c:pt>
                <c:pt idx="1">
                  <c:v>-0.82570097048686719</c:v>
                </c:pt>
                <c:pt idx="2">
                  <c:v>-0.82570097048686719</c:v>
                </c:pt>
                <c:pt idx="3">
                  <c:v>-0.82570097048686719</c:v>
                </c:pt>
                <c:pt idx="4">
                  <c:v>-0.82570097048686719</c:v>
                </c:pt>
                <c:pt idx="5">
                  <c:v>-0.82570097048686719</c:v>
                </c:pt>
                <c:pt idx="6">
                  <c:v>-0.82570097048686719</c:v>
                </c:pt>
                <c:pt idx="7">
                  <c:v>-0.82570097048686719</c:v>
                </c:pt>
                <c:pt idx="8">
                  <c:v>-0.82570097048686719</c:v>
                </c:pt>
                <c:pt idx="9">
                  <c:v>-0.82570097048686719</c:v>
                </c:pt>
                <c:pt idx="10">
                  <c:v>-0.82570097048686719</c:v>
                </c:pt>
                <c:pt idx="11">
                  <c:v>-0.82570097048686719</c:v>
                </c:pt>
                <c:pt idx="12">
                  <c:v>-0.82570097048686719</c:v>
                </c:pt>
                <c:pt idx="13">
                  <c:v>-0.82570097048686719</c:v>
                </c:pt>
                <c:pt idx="14">
                  <c:v>-0.82570097048686719</c:v>
                </c:pt>
                <c:pt idx="15">
                  <c:v>-0.82570097048686719</c:v>
                </c:pt>
                <c:pt idx="16">
                  <c:v>-0.82570097048686719</c:v>
                </c:pt>
                <c:pt idx="17">
                  <c:v>-0.82570097048686719</c:v>
                </c:pt>
                <c:pt idx="18">
                  <c:v>-0.82570097048686719</c:v>
                </c:pt>
                <c:pt idx="19">
                  <c:v>-0.82570097048686719</c:v>
                </c:pt>
                <c:pt idx="20">
                  <c:v>-0.82570097048686719</c:v>
                </c:pt>
                <c:pt idx="21">
                  <c:v>-0.82570097048686719</c:v>
                </c:pt>
                <c:pt idx="22">
                  <c:v>-0.82570097048686719</c:v>
                </c:pt>
                <c:pt idx="23">
                  <c:v>-0.82570097048686719</c:v>
                </c:pt>
                <c:pt idx="24">
                  <c:v>-0.82570097048686719</c:v>
                </c:pt>
                <c:pt idx="25">
                  <c:v>-0.82570097048686719</c:v>
                </c:pt>
                <c:pt idx="26">
                  <c:v>-0.82570097048686719</c:v>
                </c:pt>
                <c:pt idx="27">
                  <c:v>-0.82570097048686719</c:v>
                </c:pt>
                <c:pt idx="28">
                  <c:v>-0.82570097048686719</c:v>
                </c:pt>
                <c:pt idx="29">
                  <c:v>-0.82570097048686719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F4-46E0-8F3C-533941094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'Lower Dowel Hole'!$A$1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9F4-46E0-8F3C-533941094DB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Hole'!$C$2:$C$31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-0.82616000000000001</c:v>
                      </c:pt>
                      <c:pt idx="1">
                        <c:v>-0.82611000000000001</c:v>
                      </c:pt>
                      <c:pt idx="2">
                        <c:v>-0.82618999999999998</c:v>
                      </c:pt>
                      <c:pt idx="3">
                        <c:v>-0.82630000000000003</c:v>
                      </c:pt>
                      <c:pt idx="4">
                        <c:v>-0.82613999999999999</c:v>
                      </c:pt>
                      <c:pt idx="5">
                        <c:v>-0.82633000000000001</c:v>
                      </c:pt>
                      <c:pt idx="6">
                        <c:v>-0.82630000000000003</c:v>
                      </c:pt>
                      <c:pt idx="7">
                        <c:v>-0.82618000000000003</c:v>
                      </c:pt>
                      <c:pt idx="8">
                        <c:v>-0.82628000000000001</c:v>
                      </c:pt>
                      <c:pt idx="9">
                        <c:v>-0.82601999999999998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F4-46E0-8F3C-533941094DB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Hole'!$D$2:$D$31</c15:sqref>
                        </c15:formulaRef>
                      </c:ext>
                    </c:extLst>
                    <c:numCache>
                      <c:formatCode>0.00000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F4-46E0-8F3C-533941094DB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Hole'!$E$2:$E$31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0.25078</c:v>
                      </c:pt>
                      <c:pt idx="1">
                        <c:v>0.25081999999999999</c:v>
                      </c:pt>
                      <c:pt idx="2">
                        <c:v>0.25061</c:v>
                      </c:pt>
                      <c:pt idx="3">
                        <c:v>0.25012000000000001</c:v>
                      </c:pt>
                      <c:pt idx="4">
                        <c:v>0.2505</c:v>
                      </c:pt>
                      <c:pt idx="5">
                        <c:v>0.25047000000000003</c:v>
                      </c:pt>
                      <c:pt idx="6">
                        <c:v>0.25058999999999998</c:v>
                      </c:pt>
                      <c:pt idx="7">
                        <c:v>0.25069999999999998</c:v>
                      </c:pt>
                      <c:pt idx="8">
                        <c:v>0.24998000000000001</c:v>
                      </c:pt>
                      <c:pt idx="9">
                        <c:v>0.25074000000000002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F4-46E0-8F3C-533941094DB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Hole'!$G$2:$G$31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-0.82620099999999985</c:v>
                      </c:pt>
                      <c:pt idx="1">
                        <c:v>-0.82620099999999985</c:v>
                      </c:pt>
                      <c:pt idx="2">
                        <c:v>-0.82620099999999985</c:v>
                      </c:pt>
                      <c:pt idx="3">
                        <c:v>-0.82620099999999985</c:v>
                      </c:pt>
                      <c:pt idx="4">
                        <c:v>-0.82620099999999985</c:v>
                      </c:pt>
                      <c:pt idx="5">
                        <c:v>-0.82620099999999985</c:v>
                      </c:pt>
                      <c:pt idx="6">
                        <c:v>-0.82620099999999985</c:v>
                      </c:pt>
                      <c:pt idx="7">
                        <c:v>-0.82620099999999985</c:v>
                      </c:pt>
                      <c:pt idx="8">
                        <c:v>-0.82620099999999985</c:v>
                      </c:pt>
                      <c:pt idx="9">
                        <c:v>-0.82620099999999985</c:v>
                      </c:pt>
                      <c:pt idx="10">
                        <c:v>-0.82620099999999985</c:v>
                      </c:pt>
                      <c:pt idx="11">
                        <c:v>-0.82620099999999985</c:v>
                      </c:pt>
                      <c:pt idx="12">
                        <c:v>-0.82620099999999985</c:v>
                      </c:pt>
                      <c:pt idx="13">
                        <c:v>-0.82620099999999985</c:v>
                      </c:pt>
                      <c:pt idx="14">
                        <c:v>-0.82620099999999985</c:v>
                      </c:pt>
                      <c:pt idx="15">
                        <c:v>-0.82620099999999985</c:v>
                      </c:pt>
                      <c:pt idx="16">
                        <c:v>-0.82620099999999985</c:v>
                      </c:pt>
                      <c:pt idx="17">
                        <c:v>-0.82620099999999985</c:v>
                      </c:pt>
                      <c:pt idx="18">
                        <c:v>-0.82620099999999985</c:v>
                      </c:pt>
                      <c:pt idx="19">
                        <c:v>-0.82620099999999985</c:v>
                      </c:pt>
                      <c:pt idx="20">
                        <c:v>-0.82620099999999985</c:v>
                      </c:pt>
                      <c:pt idx="21">
                        <c:v>-0.82620099999999985</c:v>
                      </c:pt>
                      <c:pt idx="22">
                        <c:v>-0.82620099999999985</c:v>
                      </c:pt>
                      <c:pt idx="23">
                        <c:v>-0.82620099999999985</c:v>
                      </c:pt>
                      <c:pt idx="24">
                        <c:v>-0.82620099999999985</c:v>
                      </c:pt>
                      <c:pt idx="25">
                        <c:v>-0.82620099999999985</c:v>
                      </c:pt>
                      <c:pt idx="26">
                        <c:v>-0.82620099999999985</c:v>
                      </c:pt>
                      <c:pt idx="27">
                        <c:v>-0.82620099999999985</c:v>
                      </c:pt>
                      <c:pt idx="28">
                        <c:v>-0.82620099999999985</c:v>
                      </c:pt>
                      <c:pt idx="29">
                        <c:v>-0.82620099999999985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F4-46E0-8F3C-533941094DB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F4-46E0-8F3C-533941094DB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0.250531</c:v>
                      </c:pt>
                      <c:pt idx="1">
                        <c:v>0.250531</c:v>
                      </c:pt>
                      <c:pt idx="2">
                        <c:v>0.250531</c:v>
                      </c:pt>
                      <c:pt idx="3">
                        <c:v>0.250531</c:v>
                      </c:pt>
                      <c:pt idx="4">
                        <c:v>0.250531</c:v>
                      </c:pt>
                      <c:pt idx="5">
                        <c:v>0.250531</c:v>
                      </c:pt>
                      <c:pt idx="6">
                        <c:v>0.250531</c:v>
                      </c:pt>
                      <c:pt idx="7">
                        <c:v>0.250531</c:v>
                      </c:pt>
                      <c:pt idx="8">
                        <c:v>0.250531</c:v>
                      </c:pt>
                      <c:pt idx="9">
                        <c:v>0.250531</c:v>
                      </c:pt>
                      <c:pt idx="10">
                        <c:v>0.250531</c:v>
                      </c:pt>
                      <c:pt idx="11">
                        <c:v>0.250531</c:v>
                      </c:pt>
                      <c:pt idx="12">
                        <c:v>0.250531</c:v>
                      </c:pt>
                      <c:pt idx="13">
                        <c:v>0.250531</c:v>
                      </c:pt>
                      <c:pt idx="14">
                        <c:v>0.250531</c:v>
                      </c:pt>
                      <c:pt idx="15">
                        <c:v>0.250531</c:v>
                      </c:pt>
                      <c:pt idx="16">
                        <c:v>0.250531</c:v>
                      </c:pt>
                      <c:pt idx="17">
                        <c:v>0.250531</c:v>
                      </c:pt>
                      <c:pt idx="18">
                        <c:v>0.250531</c:v>
                      </c:pt>
                      <c:pt idx="19">
                        <c:v>0.250531</c:v>
                      </c:pt>
                      <c:pt idx="20">
                        <c:v>0.250531</c:v>
                      </c:pt>
                      <c:pt idx="21">
                        <c:v>0.250531</c:v>
                      </c:pt>
                      <c:pt idx="22">
                        <c:v>0.250531</c:v>
                      </c:pt>
                      <c:pt idx="23">
                        <c:v>0.250531</c:v>
                      </c:pt>
                      <c:pt idx="24">
                        <c:v>0.250531</c:v>
                      </c:pt>
                      <c:pt idx="25">
                        <c:v>0.250531</c:v>
                      </c:pt>
                      <c:pt idx="26">
                        <c:v>0.250531</c:v>
                      </c:pt>
                      <c:pt idx="27">
                        <c:v>0.250531</c:v>
                      </c:pt>
                      <c:pt idx="28">
                        <c:v>0.250531</c:v>
                      </c:pt>
                      <c:pt idx="29">
                        <c:v>0.250531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F4-46E0-8F3C-533941094DB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-0.82650014879240929</c:v>
                      </c:pt>
                      <c:pt idx="1">
                        <c:v>-0.82650014879240929</c:v>
                      </c:pt>
                      <c:pt idx="2">
                        <c:v>-0.82650014879240929</c:v>
                      </c:pt>
                      <c:pt idx="3">
                        <c:v>-0.82650014879240929</c:v>
                      </c:pt>
                      <c:pt idx="4">
                        <c:v>-0.82650014879240929</c:v>
                      </c:pt>
                      <c:pt idx="5">
                        <c:v>-0.82650014879240929</c:v>
                      </c:pt>
                      <c:pt idx="6">
                        <c:v>-0.82650014879240929</c:v>
                      </c:pt>
                      <c:pt idx="7">
                        <c:v>-0.82650014879240929</c:v>
                      </c:pt>
                      <c:pt idx="8">
                        <c:v>-0.82650014879240929</c:v>
                      </c:pt>
                      <c:pt idx="9">
                        <c:v>-0.82650014879240929</c:v>
                      </c:pt>
                      <c:pt idx="10">
                        <c:v>-0.82650014879240929</c:v>
                      </c:pt>
                      <c:pt idx="11">
                        <c:v>-0.82650014879240929</c:v>
                      </c:pt>
                      <c:pt idx="12">
                        <c:v>-0.82650014879240929</c:v>
                      </c:pt>
                      <c:pt idx="13">
                        <c:v>-0.82650014879240929</c:v>
                      </c:pt>
                      <c:pt idx="14">
                        <c:v>-0.82650014879240929</c:v>
                      </c:pt>
                      <c:pt idx="15">
                        <c:v>-0.82650014879240929</c:v>
                      </c:pt>
                      <c:pt idx="16">
                        <c:v>-0.82650014879240929</c:v>
                      </c:pt>
                      <c:pt idx="17">
                        <c:v>-0.82650014879240929</c:v>
                      </c:pt>
                      <c:pt idx="18">
                        <c:v>-0.82650014879240929</c:v>
                      </c:pt>
                      <c:pt idx="19">
                        <c:v>-0.82650014879240929</c:v>
                      </c:pt>
                      <c:pt idx="20">
                        <c:v>-0.82650014879240929</c:v>
                      </c:pt>
                      <c:pt idx="21">
                        <c:v>-0.82650014879240929</c:v>
                      </c:pt>
                      <c:pt idx="22">
                        <c:v>-0.82650014879240929</c:v>
                      </c:pt>
                      <c:pt idx="23">
                        <c:v>-0.82650014879240929</c:v>
                      </c:pt>
                      <c:pt idx="24">
                        <c:v>-0.82650014879240929</c:v>
                      </c:pt>
                      <c:pt idx="25">
                        <c:v>-0.82650014879240929</c:v>
                      </c:pt>
                      <c:pt idx="26">
                        <c:v>-0.82650014879240929</c:v>
                      </c:pt>
                      <c:pt idx="27">
                        <c:v>-0.82650014879240929</c:v>
                      </c:pt>
                      <c:pt idx="28">
                        <c:v>-0.82650014879240929</c:v>
                      </c:pt>
                      <c:pt idx="29">
                        <c:v>-0.82650014879240929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F4-46E0-8F3C-533941094DB0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-0.82590185120759041</c:v>
                      </c:pt>
                      <c:pt idx="1">
                        <c:v>-0.82590185120759041</c:v>
                      </c:pt>
                      <c:pt idx="2">
                        <c:v>-0.82590185120759041</c:v>
                      </c:pt>
                      <c:pt idx="3">
                        <c:v>-0.82590185120759041</c:v>
                      </c:pt>
                      <c:pt idx="4">
                        <c:v>-0.82590185120759041</c:v>
                      </c:pt>
                      <c:pt idx="5">
                        <c:v>-0.82590185120759041</c:v>
                      </c:pt>
                      <c:pt idx="6">
                        <c:v>-0.82590185120759041</c:v>
                      </c:pt>
                      <c:pt idx="7">
                        <c:v>-0.82590185120759041</c:v>
                      </c:pt>
                      <c:pt idx="8">
                        <c:v>-0.82590185120759041</c:v>
                      </c:pt>
                      <c:pt idx="9">
                        <c:v>-0.82590185120759041</c:v>
                      </c:pt>
                      <c:pt idx="10">
                        <c:v>-0.82590185120759041</c:v>
                      </c:pt>
                      <c:pt idx="11">
                        <c:v>-0.82590185120759041</c:v>
                      </c:pt>
                      <c:pt idx="12">
                        <c:v>-0.82590185120759041</c:v>
                      </c:pt>
                      <c:pt idx="13">
                        <c:v>-0.82590185120759041</c:v>
                      </c:pt>
                      <c:pt idx="14">
                        <c:v>-0.82590185120759041</c:v>
                      </c:pt>
                      <c:pt idx="15">
                        <c:v>-0.82590185120759041</c:v>
                      </c:pt>
                      <c:pt idx="16">
                        <c:v>-0.82590185120759041</c:v>
                      </c:pt>
                      <c:pt idx="17">
                        <c:v>-0.82590185120759041</c:v>
                      </c:pt>
                      <c:pt idx="18">
                        <c:v>-0.82590185120759041</c:v>
                      </c:pt>
                      <c:pt idx="19">
                        <c:v>-0.82590185120759041</c:v>
                      </c:pt>
                      <c:pt idx="20">
                        <c:v>-0.82590185120759041</c:v>
                      </c:pt>
                      <c:pt idx="21">
                        <c:v>-0.82590185120759041</c:v>
                      </c:pt>
                      <c:pt idx="22">
                        <c:v>-0.82590185120759041</c:v>
                      </c:pt>
                      <c:pt idx="23">
                        <c:v>-0.82590185120759041</c:v>
                      </c:pt>
                      <c:pt idx="24">
                        <c:v>-0.82590185120759041</c:v>
                      </c:pt>
                      <c:pt idx="25">
                        <c:v>-0.82590185120759041</c:v>
                      </c:pt>
                      <c:pt idx="26">
                        <c:v>-0.82590185120759041</c:v>
                      </c:pt>
                      <c:pt idx="27">
                        <c:v>-0.82590185120759041</c:v>
                      </c:pt>
                      <c:pt idx="28">
                        <c:v>-0.82590185120759041</c:v>
                      </c:pt>
                      <c:pt idx="29">
                        <c:v>-0.82590185120759041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F4-46E0-8F3C-533941094DB0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F4-46E0-8F3C-533941094DB0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F4-46E0-8F3C-533941094DB0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0.24969154184142392</c:v>
                      </c:pt>
                      <c:pt idx="1">
                        <c:v>0.24969154184142392</c:v>
                      </c:pt>
                      <c:pt idx="2">
                        <c:v>0.24969154184142392</c:v>
                      </c:pt>
                      <c:pt idx="3">
                        <c:v>0.24969154184142392</c:v>
                      </c:pt>
                      <c:pt idx="4">
                        <c:v>0.24969154184142392</c:v>
                      </c:pt>
                      <c:pt idx="5">
                        <c:v>0.24969154184142392</c:v>
                      </c:pt>
                      <c:pt idx="6">
                        <c:v>0.24969154184142392</c:v>
                      </c:pt>
                      <c:pt idx="7">
                        <c:v>0.24969154184142392</c:v>
                      </c:pt>
                      <c:pt idx="8">
                        <c:v>0.24969154184142392</c:v>
                      </c:pt>
                      <c:pt idx="9">
                        <c:v>0.24969154184142392</c:v>
                      </c:pt>
                      <c:pt idx="10">
                        <c:v>0.24969154184142392</c:v>
                      </c:pt>
                      <c:pt idx="11">
                        <c:v>0.24969154184142392</c:v>
                      </c:pt>
                      <c:pt idx="12">
                        <c:v>0.24969154184142392</c:v>
                      </c:pt>
                      <c:pt idx="13">
                        <c:v>0.24969154184142392</c:v>
                      </c:pt>
                      <c:pt idx="14">
                        <c:v>0.24969154184142392</c:v>
                      </c:pt>
                      <c:pt idx="15">
                        <c:v>0.24969154184142392</c:v>
                      </c:pt>
                      <c:pt idx="16">
                        <c:v>0.24969154184142392</c:v>
                      </c:pt>
                      <c:pt idx="17">
                        <c:v>0.24969154184142392</c:v>
                      </c:pt>
                      <c:pt idx="18">
                        <c:v>0.24969154184142392</c:v>
                      </c:pt>
                      <c:pt idx="19">
                        <c:v>0.24969154184142392</c:v>
                      </c:pt>
                      <c:pt idx="20">
                        <c:v>0.24969154184142392</c:v>
                      </c:pt>
                      <c:pt idx="21">
                        <c:v>0.24969154184142392</c:v>
                      </c:pt>
                      <c:pt idx="22">
                        <c:v>0.24969154184142392</c:v>
                      </c:pt>
                      <c:pt idx="23">
                        <c:v>0.24969154184142392</c:v>
                      </c:pt>
                      <c:pt idx="24">
                        <c:v>0.24969154184142392</c:v>
                      </c:pt>
                      <c:pt idx="25">
                        <c:v>0.24969154184142392</c:v>
                      </c:pt>
                      <c:pt idx="26">
                        <c:v>0.24969154184142392</c:v>
                      </c:pt>
                      <c:pt idx="27">
                        <c:v>0.24969154184142392</c:v>
                      </c:pt>
                      <c:pt idx="28">
                        <c:v>0.24969154184142392</c:v>
                      </c:pt>
                      <c:pt idx="29">
                        <c:v>0.24969154184142392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F4-46E0-8F3C-533941094DB0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0.25137045815857612</c:v>
                      </c:pt>
                      <c:pt idx="1">
                        <c:v>0.25137045815857612</c:v>
                      </c:pt>
                      <c:pt idx="2">
                        <c:v>0.25137045815857612</c:v>
                      </c:pt>
                      <c:pt idx="3">
                        <c:v>0.25137045815857612</c:v>
                      </c:pt>
                      <c:pt idx="4">
                        <c:v>0.25137045815857612</c:v>
                      </c:pt>
                      <c:pt idx="5">
                        <c:v>0.25137045815857612</c:v>
                      </c:pt>
                      <c:pt idx="6">
                        <c:v>0.25137045815857612</c:v>
                      </c:pt>
                      <c:pt idx="7">
                        <c:v>0.25137045815857612</c:v>
                      </c:pt>
                      <c:pt idx="8">
                        <c:v>0.25137045815857612</c:v>
                      </c:pt>
                      <c:pt idx="9">
                        <c:v>0.25137045815857612</c:v>
                      </c:pt>
                      <c:pt idx="10">
                        <c:v>0.25137045815857612</c:v>
                      </c:pt>
                      <c:pt idx="11">
                        <c:v>0.25137045815857612</c:v>
                      </c:pt>
                      <c:pt idx="12">
                        <c:v>0.25137045815857612</c:v>
                      </c:pt>
                      <c:pt idx="13">
                        <c:v>0.25137045815857612</c:v>
                      </c:pt>
                      <c:pt idx="14">
                        <c:v>0.25137045815857612</c:v>
                      </c:pt>
                      <c:pt idx="15">
                        <c:v>0.25137045815857612</c:v>
                      </c:pt>
                      <c:pt idx="16">
                        <c:v>0.25137045815857612</c:v>
                      </c:pt>
                      <c:pt idx="17">
                        <c:v>0.25137045815857612</c:v>
                      </c:pt>
                      <c:pt idx="18">
                        <c:v>0.25137045815857612</c:v>
                      </c:pt>
                      <c:pt idx="19">
                        <c:v>0.25137045815857612</c:v>
                      </c:pt>
                      <c:pt idx="20">
                        <c:v>0.25137045815857612</c:v>
                      </c:pt>
                      <c:pt idx="21">
                        <c:v>0.25137045815857612</c:v>
                      </c:pt>
                      <c:pt idx="22">
                        <c:v>0.25137045815857612</c:v>
                      </c:pt>
                      <c:pt idx="23">
                        <c:v>0.25137045815857612</c:v>
                      </c:pt>
                      <c:pt idx="24">
                        <c:v>0.25137045815857612</c:v>
                      </c:pt>
                      <c:pt idx="25">
                        <c:v>0.25137045815857612</c:v>
                      </c:pt>
                      <c:pt idx="26">
                        <c:v>0.25137045815857612</c:v>
                      </c:pt>
                      <c:pt idx="27">
                        <c:v>0.25137045815857612</c:v>
                      </c:pt>
                      <c:pt idx="28">
                        <c:v>0.25137045815857612</c:v>
                      </c:pt>
                      <c:pt idx="29">
                        <c:v>0.25137045815857612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F4-46E0-8F3C-533941094DB0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Hole'!$R$2:$R$31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F4-46E0-8F3C-533941094DB0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'Lower Dowel Hole'!$C$1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Hole'!$C$2:$C$31</c:f>
              <c:numCache>
                <c:formatCode>0.00000</c:formatCode>
                <c:ptCount val="30"/>
                <c:pt idx="0">
                  <c:v>-0.82616000000000001</c:v>
                </c:pt>
                <c:pt idx="1">
                  <c:v>-0.82611000000000001</c:v>
                </c:pt>
                <c:pt idx="2">
                  <c:v>-0.82618999999999998</c:v>
                </c:pt>
                <c:pt idx="3">
                  <c:v>-0.82630000000000003</c:v>
                </c:pt>
                <c:pt idx="4">
                  <c:v>-0.82613999999999999</c:v>
                </c:pt>
                <c:pt idx="5">
                  <c:v>-0.82633000000000001</c:v>
                </c:pt>
                <c:pt idx="6">
                  <c:v>-0.82630000000000003</c:v>
                </c:pt>
                <c:pt idx="7">
                  <c:v>-0.82618000000000003</c:v>
                </c:pt>
                <c:pt idx="8">
                  <c:v>-0.82628000000000001</c:v>
                </c:pt>
                <c:pt idx="9">
                  <c:v>-0.82601999999999998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E-41A0-BBE6-8077C9E7BB3D}"/>
            </c:ext>
          </c:extLst>
        </c:ser>
        <c:ser>
          <c:idx val="5"/>
          <c:order val="5"/>
          <c:tx>
            <c:strRef>
              <c:f>'Lower Dowel Hole'!$G$1</c:f>
              <c:strCache>
                <c:ptCount val="1"/>
                <c:pt idx="0">
                  <c:v>Y_avg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'Lower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Hole'!$G$2:$G$31</c:f>
              <c:numCache>
                <c:formatCode>0.00000</c:formatCode>
                <c:ptCount val="30"/>
                <c:pt idx="0">
                  <c:v>-0.82620099999999985</c:v>
                </c:pt>
                <c:pt idx="1">
                  <c:v>-0.82620099999999985</c:v>
                </c:pt>
                <c:pt idx="2">
                  <c:v>-0.82620099999999985</c:v>
                </c:pt>
                <c:pt idx="3">
                  <c:v>-0.82620099999999985</c:v>
                </c:pt>
                <c:pt idx="4">
                  <c:v>-0.82620099999999985</c:v>
                </c:pt>
                <c:pt idx="5">
                  <c:v>-0.82620099999999985</c:v>
                </c:pt>
                <c:pt idx="6">
                  <c:v>-0.82620099999999985</c:v>
                </c:pt>
                <c:pt idx="7">
                  <c:v>-0.82620099999999985</c:v>
                </c:pt>
                <c:pt idx="8">
                  <c:v>-0.82620099999999985</c:v>
                </c:pt>
                <c:pt idx="9">
                  <c:v>-0.82620099999999985</c:v>
                </c:pt>
                <c:pt idx="10">
                  <c:v>-0.82620099999999985</c:v>
                </c:pt>
                <c:pt idx="11">
                  <c:v>-0.82620099999999985</c:v>
                </c:pt>
                <c:pt idx="12">
                  <c:v>-0.82620099999999985</c:v>
                </c:pt>
                <c:pt idx="13">
                  <c:v>-0.82620099999999985</c:v>
                </c:pt>
                <c:pt idx="14">
                  <c:v>-0.82620099999999985</c:v>
                </c:pt>
                <c:pt idx="15">
                  <c:v>-0.82620099999999985</c:v>
                </c:pt>
                <c:pt idx="16">
                  <c:v>-0.82620099999999985</c:v>
                </c:pt>
                <c:pt idx="17">
                  <c:v>-0.82620099999999985</c:v>
                </c:pt>
                <c:pt idx="18">
                  <c:v>-0.82620099999999985</c:v>
                </c:pt>
                <c:pt idx="19">
                  <c:v>-0.82620099999999985</c:v>
                </c:pt>
                <c:pt idx="20">
                  <c:v>-0.82620099999999985</c:v>
                </c:pt>
                <c:pt idx="21">
                  <c:v>-0.82620099999999985</c:v>
                </c:pt>
                <c:pt idx="22">
                  <c:v>-0.82620099999999985</c:v>
                </c:pt>
                <c:pt idx="23">
                  <c:v>-0.82620099999999985</c:v>
                </c:pt>
                <c:pt idx="24">
                  <c:v>-0.82620099999999985</c:v>
                </c:pt>
                <c:pt idx="25">
                  <c:v>-0.82620099999999985</c:v>
                </c:pt>
                <c:pt idx="26">
                  <c:v>-0.82620099999999985</c:v>
                </c:pt>
                <c:pt idx="27">
                  <c:v>-0.82620099999999985</c:v>
                </c:pt>
                <c:pt idx="28">
                  <c:v>-0.82620099999999985</c:v>
                </c:pt>
                <c:pt idx="29">
                  <c:v>-0.82620099999999985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E-41A0-BBE6-8077C9E7BB3D}"/>
            </c:ext>
          </c:extLst>
        </c:ser>
        <c:ser>
          <c:idx val="10"/>
          <c:order val="10"/>
          <c:tx>
            <c:strRef>
              <c:f>'Lower Dowel Hole'!$L$1</c:f>
              <c:strCache>
                <c:ptCount val="1"/>
                <c:pt idx="0">
                  <c:v>Y_LCL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'Lower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Hole'!$L$2:$L$31</c:f>
              <c:numCache>
                <c:formatCode>0.000</c:formatCode>
                <c:ptCount val="30"/>
                <c:pt idx="0">
                  <c:v>-0.82650014879240929</c:v>
                </c:pt>
                <c:pt idx="1">
                  <c:v>-0.82650014879240929</c:v>
                </c:pt>
                <c:pt idx="2">
                  <c:v>-0.82650014879240929</c:v>
                </c:pt>
                <c:pt idx="3">
                  <c:v>-0.82650014879240929</c:v>
                </c:pt>
                <c:pt idx="4">
                  <c:v>-0.82650014879240929</c:v>
                </c:pt>
                <c:pt idx="5">
                  <c:v>-0.82650014879240929</c:v>
                </c:pt>
                <c:pt idx="6">
                  <c:v>-0.82650014879240929</c:v>
                </c:pt>
                <c:pt idx="7">
                  <c:v>-0.82650014879240929</c:v>
                </c:pt>
                <c:pt idx="8">
                  <c:v>-0.82650014879240929</c:v>
                </c:pt>
                <c:pt idx="9">
                  <c:v>-0.82650014879240929</c:v>
                </c:pt>
                <c:pt idx="10">
                  <c:v>-0.82650014879240929</c:v>
                </c:pt>
                <c:pt idx="11">
                  <c:v>-0.82650014879240929</c:v>
                </c:pt>
                <c:pt idx="12">
                  <c:v>-0.82650014879240929</c:v>
                </c:pt>
                <c:pt idx="13">
                  <c:v>-0.82650014879240929</c:v>
                </c:pt>
                <c:pt idx="14">
                  <c:v>-0.82650014879240929</c:v>
                </c:pt>
                <c:pt idx="15">
                  <c:v>-0.82650014879240929</c:v>
                </c:pt>
                <c:pt idx="16">
                  <c:v>-0.82650014879240929</c:v>
                </c:pt>
                <c:pt idx="17">
                  <c:v>-0.82650014879240929</c:v>
                </c:pt>
                <c:pt idx="18">
                  <c:v>-0.82650014879240929</c:v>
                </c:pt>
                <c:pt idx="19">
                  <c:v>-0.82650014879240929</c:v>
                </c:pt>
                <c:pt idx="20">
                  <c:v>-0.82650014879240929</c:v>
                </c:pt>
                <c:pt idx="21">
                  <c:v>-0.82650014879240929</c:v>
                </c:pt>
                <c:pt idx="22">
                  <c:v>-0.82650014879240929</c:v>
                </c:pt>
                <c:pt idx="23">
                  <c:v>-0.82650014879240929</c:v>
                </c:pt>
                <c:pt idx="24">
                  <c:v>-0.82650014879240929</c:v>
                </c:pt>
                <c:pt idx="25">
                  <c:v>-0.82650014879240929</c:v>
                </c:pt>
                <c:pt idx="26">
                  <c:v>-0.82650014879240929</c:v>
                </c:pt>
                <c:pt idx="27">
                  <c:v>-0.82650014879240929</c:v>
                </c:pt>
                <c:pt idx="28">
                  <c:v>-0.82650014879240929</c:v>
                </c:pt>
                <c:pt idx="29">
                  <c:v>-0.82650014879240929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DE-41A0-BBE6-8077C9E7BB3D}"/>
            </c:ext>
          </c:extLst>
        </c:ser>
        <c:ser>
          <c:idx val="11"/>
          <c:order val="11"/>
          <c:tx>
            <c:strRef>
              <c:f>'Lower Dowel Hole'!$M$1</c:f>
              <c:strCache>
                <c:ptCount val="1"/>
                <c:pt idx="0">
                  <c:v>Y_UCL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'Lower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Hole'!$M$2:$M$31</c:f>
              <c:numCache>
                <c:formatCode>0.000</c:formatCode>
                <c:ptCount val="30"/>
                <c:pt idx="0">
                  <c:v>-0.82590185120759041</c:v>
                </c:pt>
                <c:pt idx="1">
                  <c:v>-0.82590185120759041</c:v>
                </c:pt>
                <c:pt idx="2">
                  <c:v>-0.82590185120759041</c:v>
                </c:pt>
                <c:pt idx="3">
                  <c:v>-0.82590185120759041</c:v>
                </c:pt>
                <c:pt idx="4">
                  <c:v>-0.82590185120759041</c:v>
                </c:pt>
                <c:pt idx="5">
                  <c:v>-0.82590185120759041</c:v>
                </c:pt>
                <c:pt idx="6">
                  <c:v>-0.82590185120759041</c:v>
                </c:pt>
                <c:pt idx="7">
                  <c:v>-0.82590185120759041</c:v>
                </c:pt>
                <c:pt idx="8">
                  <c:v>-0.82590185120759041</c:v>
                </c:pt>
                <c:pt idx="9">
                  <c:v>-0.82590185120759041</c:v>
                </c:pt>
                <c:pt idx="10">
                  <c:v>-0.82590185120759041</c:v>
                </c:pt>
                <c:pt idx="11">
                  <c:v>-0.82590185120759041</c:v>
                </c:pt>
                <c:pt idx="12">
                  <c:v>-0.82590185120759041</c:v>
                </c:pt>
                <c:pt idx="13">
                  <c:v>-0.82590185120759041</c:v>
                </c:pt>
                <c:pt idx="14">
                  <c:v>-0.82590185120759041</c:v>
                </c:pt>
                <c:pt idx="15">
                  <c:v>-0.82590185120759041</c:v>
                </c:pt>
                <c:pt idx="16">
                  <c:v>-0.82590185120759041</c:v>
                </c:pt>
                <c:pt idx="17">
                  <c:v>-0.82590185120759041</c:v>
                </c:pt>
                <c:pt idx="18">
                  <c:v>-0.82590185120759041</c:v>
                </c:pt>
                <c:pt idx="19">
                  <c:v>-0.82590185120759041</c:v>
                </c:pt>
                <c:pt idx="20">
                  <c:v>-0.82590185120759041</c:v>
                </c:pt>
                <c:pt idx="21">
                  <c:v>-0.82590185120759041</c:v>
                </c:pt>
                <c:pt idx="22">
                  <c:v>-0.82590185120759041</c:v>
                </c:pt>
                <c:pt idx="23">
                  <c:v>-0.82590185120759041</c:v>
                </c:pt>
                <c:pt idx="24">
                  <c:v>-0.82590185120759041</c:v>
                </c:pt>
                <c:pt idx="25">
                  <c:v>-0.82590185120759041</c:v>
                </c:pt>
                <c:pt idx="26">
                  <c:v>-0.82590185120759041</c:v>
                </c:pt>
                <c:pt idx="27">
                  <c:v>-0.82590185120759041</c:v>
                </c:pt>
                <c:pt idx="28">
                  <c:v>-0.82590185120759041</c:v>
                </c:pt>
                <c:pt idx="29">
                  <c:v>-0.82590185120759041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DE-41A0-BBE6-8077C9E7B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'Lower Dowel Hole'!$B$1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'Lower Dowel Hole'!$B$2:$B$31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-0.82613000000000003</c:v>
                      </c:pt>
                      <c:pt idx="1">
                        <c:v>-0.82608000000000004</c:v>
                      </c:pt>
                      <c:pt idx="2">
                        <c:v>-0.82623999999999997</c:v>
                      </c:pt>
                      <c:pt idx="3">
                        <c:v>-0.82642000000000004</c:v>
                      </c:pt>
                      <c:pt idx="4">
                        <c:v>-0.82630000000000003</c:v>
                      </c:pt>
                      <c:pt idx="5">
                        <c:v>-0.82633000000000001</c:v>
                      </c:pt>
                      <c:pt idx="6">
                        <c:v>-0.82640000000000002</c:v>
                      </c:pt>
                      <c:pt idx="7">
                        <c:v>-0.82613000000000003</c:v>
                      </c:pt>
                      <c:pt idx="8">
                        <c:v>-0.82667999999999997</c:v>
                      </c:pt>
                      <c:pt idx="9">
                        <c:v>-0.82606000000000002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EDE-41A0-BBE6-8077C9E7BB3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Hole'!$D$2:$D$31</c15:sqref>
                        </c15:formulaRef>
                      </c:ext>
                    </c:extLst>
                    <c:numCache>
                      <c:formatCode>0.00000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EDE-41A0-BBE6-8077C9E7BB3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Hole'!$E$2:$E$31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0.25078</c:v>
                      </c:pt>
                      <c:pt idx="1">
                        <c:v>0.25081999999999999</c:v>
                      </c:pt>
                      <c:pt idx="2">
                        <c:v>0.25061</c:v>
                      </c:pt>
                      <c:pt idx="3">
                        <c:v>0.25012000000000001</c:v>
                      </c:pt>
                      <c:pt idx="4">
                        <c:v>0.2505</c:v>
                      </c:pt>
                      <c:pt idx="5">
                        <c:v>0.25047000000000003</c:v>
                      </c:pt>
                      <c:pt idx="6">
                        <c:v>0.25058999999999998</c:v>
                      </c:pt>
                      <c:pt idx="7">
                        <c:v>0.25069999999999998</c:v>
                      </c:pt>
                      <c:pt idx="8">
                        <c:v>0.24998000000000001</c:v>
                      </c:pt>
                      <c:pt idx="9">
                        <c:v>0.25074000000000002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EDE-41A0-BBE6-8077C9E7BB3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Hole'!$F$2:$F$31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-0.82627699999999993</c:v>
                      </c:pt>
                      <c:pt idx="1">
                        <c:v>-0.82627699999999993</c:v>
                      </c:pt>
                      <c:pt idx="2">
                        <c:v>-0.82627699999999993</c:v>
                      </c:pt>
                      <c:pt idx="3">
                        <c:v>-0.82627699999999993</c:v>
                      </c:pt>
                      <c:pt idx="4">
                        <c:v>-0.82627699999999993</c:v>
                      </c:pt>
                      <c:pt idx="5">
                        <c:v>-0.82627699999999993</c:v>
                      </c:pt>
                      <c:pt idx="6">
                        <c:v>-0.82627699999999993</c:v>
                      </c:pt>
                      <c:pt idx="7">
                        <c:v>-0.82627699999999993</c:v>
                      </c:pt>
                      <c:pt idx="8">
                        <c:v>-0.82627699999999993</c:v>
                      </c:pt>
                      <c:pt idx="9">
                        <c:v>-0.82627699999999993</c:v>
                      </c:pt>
                      <c:pt idx="10">
                        <c:v>-0.82627699999999993</c:v>
                      </c:pt>
                      <c:pt idx="11">
                        <c:v>-0.82627699999999993</c:v>
                      </c:pt>
                      <c:pt idx="12">
                        <c:v>-0.82627699999999993</c:v>
                      </c:pt>
                      <c:pt idx="13">
                        <c:v>-0.82627699999999993</c:v>
                      </c:pt>
                      <c:pt idx="14">
                        <c:v>-0.82627699999999993</c:v>
                      </c:pt>
                      <c:pt idx="15">
                        <c:v>-0.82627699999999993</c:v>
                      </c:pt>
                      <c:pt idx="16">
                        <c:v>-0.82627699999999993</c:v>
                      </c:pt>
                      <c:pt idx="17">
                        <c:v>-0.82627699999999993</c:v>
                      </c:pt>
                      <c:pt idx="18">
                        <c:v>-0.82627699999999993</c:v>
                      </c:pt>
                      <c:pt idx="19">
                        <c:v>-0.82627699999999993</c:v>
                      </c:pt>
                      <c:pt idx="20">
                        <c:v>-0.82627699999999993</c:v>
                      </c:pt>
                      <c:pt idx="21">
                        <c:v>-0.82627699999999993</c:v>
                      </c:pt>
                      <c:pt idx="22">
                        <c:v>-0.82627699999999993</c:v>
                      </c:pt>
                      <c:pt idx="23">
                        <c:v>-0.82627699999999993</c:v>
                      </c:pt>
                      <c:pt idx="24">
                        <c:v>-0.82627699999999993</c:v>
                      </c:pt>
                      <c:pt idx="25">
                        <c:v>-0.82627699999999993</c:v>
                      </c:pt>
                      <c:pt idx="26">
                        <c:v>-0.82627699999999993</c:v>
                      </c:pt>
                      <c:pt idx="27">
                        <c:v>-0.82627699999999993</c:v>
                      </c:pt>
                      <c:pt idx="28">
                        <c:v>-0.82627699999999993</c:v>
                      </c:pt>
                      <c:pt idx="29">
                        <c:v>-0.82627699999999993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EDE-41A0-BBE6-8077C9E7BB3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EDE-41A0-BBE6-8077C9E7BB3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0.250531</c:v>
                      </c:pt>
                      <c:pt idx="1">
                        <c:v>0.250531</c:v>
                      </c:pt>
                      <c:pt idx="2">
                        <c:v>0.250531</c:v>
                      </c:pt>
                      <c:pt idx="3">
                        <c:v>0.250531</c:v>
                      </c:pt>
                      <c:pt idx="4">
                        <c:v>0.250531</c:v>
                      </c:pt>
                      <c:pt idx="5">
                        <c:v>0.250531</c:v>
                      </c:pt>
                      <c:pt idx="6">
                        <c:v>0.250531</c:v>
                      </c:pt>
                      <c:pt idx="7">
                        <c:v>0.250531</c:v>
                      </c:pt>
                      <c:pt idx="8">
                        <c:v>0.250531</c:v>
                      </c:pt>
                      <c:pt idx="9">
                        <c:v>0.250531</c:v>
                      </c:pt>
                      <c:pt idx="10">
                        <c:v>0.250531</c:v>
                      </c:pt>
                      <c:pt idx="11">
                        <c:v>0.250531</c:v>
                      </c:pt>
                      <c:pt idx="12">
                        <c:v>0.250531</c:v>
                      </c:pt>
                      <c:pt idx="13">
                        <c:v>0.250531</c:v>
                      </c:pt>
                      <c:pt idx="14">
                        <c:v>0.250531</c:v>
                      </c:pt>
                      <c:pt idx="15">
                        <c:v>0.250531</c:v>
                      </c:pt>
                      <c:pt idx="16">
                        <c:v>0.250531</c:v>
                      </c:pt>
                      <c:pt idx="17">
                        <c:v>0.250531</c:v>
                      </c:pt>
                      <c:pt idx="18">
                        <c:v>0.250531</c:v>
                      </c:pt>
                      <c:pt idx="19">
                        <c:v>0.250531</c:v>
                      </c:pt>
                      <c:pt idx="20">
                        <c:v>0.250531</c:v>
                      </c:pt>
                      <c:pt idx="21">
                        <c:v>0.250531</c:v>
                      </c:pt>
                      <c:pt idx="22">
                        <c:v>0.250531</c:v>
                      </c:pt>
                      <c:pt idx="23">
                        <c:v>0.250531</c:v>
                      </c:pt>
                      <c:pt idx="24">
                        <c:v>0.250531</c:v>
                      </c:pt>
                      <c:pt idx="25">
                        <c:v>0.250531</c:v>
                      </c:pt>
                      <c:pt idx="26">
                        <c:v>0.250531</c:v>
                      </c:pt>
                      <c:pt idx="27">
                        <c:v>0.250531</c:v>
                      </c:pt>
                      <c:pt idx="28">
                        <c:v>0.250531</c:v>
                      </c:pt>
                      <c:pt idx="29">
                        <c:v>0.250531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EDE-41A0-BBE6-8077C9E7BB3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-0.82685302951313266</c:v>
                      </c:pt>
                      <c:pt idx="1">
                        <c:v>-0.82685302951313266</c:v>
                      </c:pt>
                      <c:pt idx="2">
                        <c:v>-0.82685302951313266</c:v>
                      </c:pt>
                      <c:pt idx="3">
                        <c:v>-0.82685302951313266</c:v>
                      </c:pt>
                      <c:pt idx="4">
                        <c:v>-0.82685302951313266</c:v>
                      </c:pt>
                      <c:pt idx="5">
                        <c:v>-0.82685302951313266</c:v>
                      </c:pt>
                      <c:pt idx="6">
                        <c:v>-0.82685302951313266</c:v>
                      </c:pt>
                      <c:pt idx="7">
                        <c:v>-0.82685302951313266</c:v>
                      </c:pt>
                      <c:pt idx="8">
                        <c:v>-0.82685302951313266</c:v>
                      </c:pt>
                      <c:pt idx="9">
                        <c:v>-0.82685302951313266</c:v>
                      </c:pt>
                      <c:pt idx="10">
                        <c:v>-0.82685302951313266</c:v>
                      </c:pt>
                      <c:pt idx="11">
                        <c:v>-0.82685302951313266</c:v>
                      </c:pt>
                      <c:pt idx="12">
                        <c:v>-0.82685302951313266</c:v>
                      </c:pt>
                      <c:pt idx="13">
                        <c:v>-0.82685302951313266</c:v>
                      </c:pt>
                      <c:pt idx="14">
                        <c:v>-0.82685302951313266</c:v>
                      </c:pt>
                      <c:pt idx="15">
                        <c:v>-0.82685302951313266</c:v>
                      </c:pt>
                      <c:pt idx="16">
                        <c:v>-0.82685302951313266</c:v>
                      </c:pt>
                      <c:pt idx="17">
                        <c:v>-0.82685302951313266</c:v>
                      </c:pt>
                      <c:pt idx="18">
                        <c:v>-0.82685302951313266</c:v>
                      </c:pt>
                      <c:pt idx="19">
                        <c:v>-0.82685302951313266</c:v>
                      </c:pt>
                      <c:pt idx="20">
                        <c:v>-0.82685302951313266</c:v>
                      </c:pt>
                      <c:pt idx="21">
                        <c:v>-0.82685302951313266</c:v>
                      </c:pt>
                      <c:pt idx="22">
                        <c:v>-0.82685302951313266</c:v>
                      </c:pt>
                      <c:pt idx="23">
                        <c:v>-0.82685302951313266</c:v>
                      </c:pt>
                      <c:pt idx="24">
                        <c:v>-0.82685302951313266</c:v>
                      </c:pt>
                      <c:pt idx="25">
                        <c:v>-0.82685302951313266</c:v>
                      </c:pt>
                      <c:pt idx="26">
                        <c:v>-0.82685302951313266</c:v>
                      </c:pt>
                      <c:pt idx="27">
                        <c:v>-0.82685302951313266</c:v>
                      </c:pt>
                      <c:pt idx="28">
                        <c:v>-0.82685302951313266</c:v>
                      </c:pt>
                      <c:pt idx="29">
                        <c:v>-0.82685302951313266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EDE-41A0-BBE6-8077C9E7BB3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-0.82570097048686719</c:v>
                      </c:pt>
                      <c:pt idx="1">
                        <c:v>-0.82570097048686719</c:v>
                      </c:pt>
                      <c:pt idx="2">
                        <c:v>-0.82570097048686719</c:v>
                      </c:pt>
                      <c:pt idx="3">
                        <c:v>-0.82570097048686719</c:v>
                      </c:pt>
                      <c:pt idx="4">
                        <c:v>-0.82570097048686719</c:v>
                      </c:pt>
                      <c:pt idx="5">
                        <c:v>-0.82570097048686719</c:v>
                      </c:pt>
                      <c:pt idx="6">
                        <c:v>-0.82570097048686719</c:v>
                      </c:pt>
                      <c:pt idx="7">
                        <c:v>-0.82570097048686719</c:v>
                      </c:pt>
                      <c:pt idx="8">
                        <c:v>-0.82570097048686719</c:v>
                      </c:pt>
                      <c:pt idx="9">
                        <c:v>-0.82570097048686719</c:v>
                      </c:pt>
                      <c:pt idx="10">
                        <c:v>-0.82570097048686719</c:v>
                      </c:pt>
                      <c:pt idx="11">
                        <c:v>-0.82570097048686719</c:v>
                      </c:pt>
                      <c:pt idx="12">
                        <c:v>-0.82570097048686719</c:v>
                      </c:pt>
                      <c:pt idx="13">
                        <c:v>-0.82570097048686719</c:v>
                      </c:pt>
                      <c:pt idx="14">
                        <c:v>-0.82570097048686719</c:v>
                      </c:pt>
                      <c:pt idx="15">
                        <c:v>-0.82570097048686719</c:v>
                      </c:pt>
                      <c:pt idx="16">
                        <c:v>-0.82570097048686719</c:v>
                      </c:pt>
                      <c:pt idx="17">
                        <c:v>-0.82570097048686719</c:v>
                      </c:pt>
                      <c:pt idx="18">
                        <c:v>-0.82570097048686719</c:v>
                      </c:pt>
                      <c:pt idx="19">
                        <c:v>-0.82570097048686719</c:v>
                      </c:pt>
                      <c:pt idx="20">
                        <c:v>-0.82570097048686719</c:v>
                      </c:pt>
                      <c:pt idx="21">
                        <c:v>-0.82570097048686719</c:v>
                      </c:pt>
                      <c:pt idx="22">
                        <c:v>-0.82570097048686719</c:v>
                      </c:pt>
                      <c:pt idx="23">
                        <c:v>-0.82570097048686719</c:v>
                      </c:pt>
                      <c:pt idx="24">
                        <c:v>-0.82570097048686719</c:v>
                      </c:pt>
                      <c:pt idx="25">
                        <c:v>-0.82570097048686719</c:v>
                      </c:pt>
                      <c:pt idx="26">
                        <c:v>-0.82570097048686719</c:v>
                      </c:pt>
                      <c:pt idx="27">
                        <c:v>-0.82570097048686719</c:v>
                      </c:pt>
                      <c:pt idx="28">
                        <c:v>-0.82570097048686719</c:v>
                      </c:pt>
                      <c:pt idx="29">
                        <c:v>-0.82570097048686719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EDE-41A0-BBE6-8077C9E7BB3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EDE-41A0-BBE6-8077C9E7BB3D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EDE-41A0-BBE6-8077C9E7BB3D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0.24969154184142392</c:v>
                      </c:pt>
                      <c:pt idx="1">
                        <c:v>0.24969154184142392</c:v>
                      </c:pt>
                      <c:pt idx="2">
                        <c:v>0.24969154184142392</c:v>
                      </c:pt>
                      <c:pt idx="3">
                        <c:v>0.24969154184142392</c:v>
                      </c:pt>
                      <c:pt idx="4">
                        <c:v>0.24969154184142392</c:v>
                      </c:pt>
                      <c:pt idx="5">
                        <c:v>0.24969154184142392</c:v>
                      </c:pt>
                      <c:pt idx="6">
                        <c:v>0.24969154184142392</c:v>
                      </c:pt>
                      <c:pt idx="7">
                        <c:v>0.24969154184142392</c:v>
                      </c:pt>
                      <c:pt idx="8">
                        <c:v>0.24969154184142392</c:v>
                      </c:pt>
                      <c:pt idx="9">
                        <c:v>0.24969154184142392</c:v>
                      </c:pt>
                      <c:pt idx="10">
                        <c:v>0.24969154184142392</c:v>
                      </c:pt>
                      <c:pt idx="11">
                        <c:v>0.24969154184142392</c:v>
                      </c:pt>
                      <c:pt idx="12">
                        <c:v>0.24969154184142392</c:v>
                      </c:pt>
                      <c:pt idx="13">
                        <c:v>0.24969154184142392</c:v>
                      </c:pt>
                      <c:pt idx="14">
                        <c:v>0.24969154184142392</c:v>
                      </c:pt>
                      <c:pt idx="15">
                        <c:v>0.24969154184142392</c:v>
                      </c:pt>
                      <c:pt idx="16">
                        <c:v>0.24969154184142392</c:v>
                      </c:pt>
                      <c:pt idx="17">
                        <c:v>0.24969154184142392</c:v>
                      </c:pt>
                      <c:pt idx="18">
                        <c:v>0.24969154184142392</c:v>
                      </c:pt>
                      <c:pt idx="19">
                        <c:v>0.24969154184142392</c:v>
                      </c:pt>
                      <c:pt idx="20">
                        <c:v>0.24969154184142392</c:v>
                      </c:pt>
                      <c:pt idx="21">
                        <c:v>0.24969154184142392</c:v>
                      </c:pt>
                      <c:pt idx="22">
                        <c:v>0.24969154184142392</c:v>
                      </c:pt>
                      <c:pt idx="23">
                        <c:v>0.24969154184142392</c:v>
                      </c:pt>
                      <c:pt idx="24">
                        <c:v>0.24969154184142392</c:v>
                      </c:pt>
                      <c:pt idx="25">
                        <c:v>0.24969154184142392</c:v>
                      </c:pt>
                      <c:pt idx="26">
                        <c:v>0.24969154184142392</c:v>
                      </c:pt>
                      <c:pt idx="27">
                        <c:v>0.24969154184142392</c:v>
                      </c:pt>
                      <c:pt idx="28">
                        <c:v>0.24969154184142392</c:v>
                      </c:pt>
                      <c:pt idx="29">
                        <c:v>0.24969154184142392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EDE-41A0-BBE6-8077C9E7BB3D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0.25137045815857612</c:v>
                      </c:pt>
                      <c:pt idx="1">
                        <c:v>0.25137045815857612</c:v>
                      </c:pt>
                      <c:pt idx="2">
                        <c:v>0.25137045815857612</c:v>
                      </c:pt>
                      <c:pt idx="3">
                        <c:v>0.25137045815857612</c:v>
                      </c:pt>
                      <c:pt idx="4">
                        <c:v>0.25137045815857612</c:v>
                      </c:pt>
                      <c:pt idx="5">
                        <c:v>0.25137045815857612</c:v>
                      </c:pt>
                      <c:pt idx="6">
                        <c:v>0.25137045815857612</c:v>
                      </c:pt>
                      <c:pt idx="7">
                        <c:v>0.25137045815857612</c:v>
                      </c:pt>
                      <c:pt idx="8">
                        <c:v>0.25137045815857612</c:v>
                      </c:pt>
                      <c:pt idx="9">
                        <c:v>0.25137045815857612</c:v>
                      </c:pt>
                      <c:pt idx="10">
                        <c:v>0.25137045815857612</c:v>
                      </c:pt>
                      <c:pt idx="11">
                        <c:v>0.25137045815857612</c:v>
                      </c:pt>
                      <c:pt idx="12">
                        <c:v>0.25137045815857612</c:v>
                      </c:pt>
                      <c:pt idx="13">
                        <c:v>0.25137045815857612</c:v>
                      </c:pt>
                      <c:pt idx="14">
                        <c:v>0.25137045815857612</c:v>
                      </c:pt>
                      <c:pt idx="15">
                        <c:v>0.25137045815857612</c:v>
                      </c:pt>
                      <c:pt idx="16">
                        <c:v>0.25137045815857612</c:v>
                      </c:pt>
                      <c:pt idx="17">
                        <c:v>0.25137045815857612</c:v>
                      </c:pt>
                      <c:pt idx="18">
                        <c:v>0.25137045815857612</c:v>
                      </c:pt>
                      <c:pt idx="19">
                        <c:v>0.25137045815857612</c:v>
                      </c:pt>
                      <c:pt idx="20">
                        <c:v>0.25137045815857612</c:v>
                      </c:pt>
                      <c:pt idx="21">
                        <c:v>0.25137045815857612</c:v>
                      </c:pt>
                      <c:pt idx="22">
                        <c:v>0.25137045815857612</c:v>
                      </c:pt>
                      <c:pt idx="23">
                        <c:v>0.25137045815857612</c:v>
                      </c:pt>
                      <c:pt idx="24">
                        <c:v>0.25137045815857612</c:v>
                      </c:pt>
                      <c:pt idx="25">
                        <c:v>0.25137045815857612</c:v>
                      </c:pt>
                      <c:pt idx="26">
                        <c:v>0.25137045815857612</c:v>
                      </c:pt>
                      <c:pt idx="27">
                        <c:v>0.25137045815857612</c:v>
                      </c:pt>
                      <c:pt idx="28">
                        <c:v>0.25137045815857612</c:v>
                      </c:pt>
                      <c:pt idx="29">
                        <c:v>0.25137045815857612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EDE-41A0-BBE6-8077C9E7BB3D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'Lower Dowel Hole'!$D$1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Hole'!$D$2:$D$31</c:f>
              <c:numCache>
                <c:formatCode>0.00000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E-41FD-8C05-8A0A076F035F}"/>
            </c:ext>
          </c:extLst>
        </c:ser>
        <c:ser>
          <c:idx val="6"/>
          <c:order val="6"/>
          <c:tx>
            <c:strRef>
              <c:f>'Lower Dowel Hole'!$H$1</c:f>
              <c:strCache>
                <c:ptCount val="1"/>
                <c:pt idx="0">
                  <c:v>Z_avg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'Lower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Hole'!$H$2:$H$31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E-41FD-8C05-8A0A076F035F}"/>
            </c:ext>
          </c:extLst>
        </c:ser>
        <c:ser>
          <c:idx val="12"/>
          <c:order val="12"/>
          <c:tx>
            <c:strRef>
              <c:f>'Lower Dowel Hole'!$N$1</c:f>
              <c:strCache>
                <c:ptCount val="1"/>
                <c:pt idx="0">
                  <c:v>Z_LCL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'Lower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Hole'!$N$2:$N$31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E-41FD-8C05-8A0A076F035F}"/>
            </c:ext>
          </c:extLst>
        </c:ser>
        <c:ser>
          <c:idx val="13"/>
          <c:order val="13"/>
          <c:tx>
            <c:strRef>
              <c:f>'Lower Dowel Hole'!$O$1</c:f>
              <c:strCache>
                <c:ptCount val="1"/>
                <c:pt idx="0">
                  <c:v>Z_UCL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'Lower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Hole'!$O$2:$O$31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E-41FD-8C05-8A0A076F0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'Lower Dowel Hole'!$B$1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'Lower Dowel Hole'!$B$2:$B$31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-0.82613000000000003</c:v>
                      </c:pt>
                      <c:pt idx="1">
                        <c:v>-0.82608000000000004</c:v>
                      </c:pt>
                      <c:pt idx="2">
                        <c:v>-0.82623999999999997</c:v>
                      </c:pt>
                      <c:pt idx="3">
                        <c:v>-0.82642000000000004</c:v>
                      </c:pt>
                      <c:pt idx="4">
                        <c:v>-0.82630000000000003</c:v>
                      </c:pt>
                      <c:pt idx="5">
                        <c:v>-0.82633000000000001</c:v>
                      </c:pt>
                      <c:pt idx="6">
                        <c:v>-0.82640000000000002</c:v>
                      </c:pt>
                      <c:pt idx="7">
                        <c:v>-0.82613000000000003</c:v>
                      </c:pt>
                      <c:pt idx="8">
                        <c:v>-0.82667999999999997</c:v>
                      </c:pt>
                      <c:pt idx="9">
                        <c:v>-0.82606000000000002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95E-41FD-8C05-8A0A076F035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Hole'!$C$2:$C$31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-0.82616000000000001</c:v>
                      </c:pt>
                      <c:pt idx="1">
                        <c:v>-0.82611000000000001</c:v>
                      </c:pt>
                      <c:pt idx="2">
                        <c:v>-0.82618999999999998</c:v>
                      </c:pt>
                      <c:pt idx="3">
                        <c:v>-0.82630000000000003</c:v>
                      </c:pt>
                      <c:pt idx="4">
                        <c:v>-0.82613999999999999</c:v>
                      </c:pt>
                      <c:pt idx="5">
                        <c:v>-0.82633000000000001</c:v>
                      </c:pt>
                      <c:pt idx="6">
                        <c:v>-0.82630000000000003</c:v>
                      </c:pt>
                      <c:pt idx="7">
                        <c:v>-0.82618000000000003</c:v>
                      </c:pt>
                      <c:pt idx="8">
                        <c:v>-0.82628000000000001</c:v>
                      </c:pt>
                      <c:pt idx="9">
                        <c:v>-0.82601999999999998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5E-41FD-8C05-8A0A076F035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Hole'!$E$2:$E$31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0.25078</c:v>
                      </c:pt>
                      <c:pt idx="1">
                        <c:v>0.25081999999999999</c:v>
                      </c:pt>
                      <c:pt idx="2">
                        <c:v>0.25061</c:v>
                      </c:pt>
                      <c:pt idx="3">
                        <c:v>0.25012000000000001</c:v>
                      </c:pt>
                      <c:pt idx="4">
                        <c:v>0.2505</c:v>
                      </c:pt>
                      <c:pt idx="5">
                        <c:v>0.25047000000000003</c:v>
                      </c:pt>
                      <c:pt idx="6">
                        <c:v>0.25058999999999998</c:v>
                      </c:pt>
                      <c:pt idx="7">
                        <c:v>0.25069999999999998</c:v>
                      </c:pt>
                      <c:pt idx="8">
                        <c:v>0.24998000000000001</c:v>
                      </c:pt>
                      <c:pt idx="9">
                        <c:v>0.25074000000000002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5E-41FD-8C05-8A0A076F035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Hole'!$F$2:$F$31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-0.82627699999999993</c:v>
                      </c:pt>
                      <c:pt idx="1">
                        <c:v>-0.82627699999999993</c:v>
                      </c:pt>
                      <c:pt idx="2">
                        <c:v>-0.82627699999999993</c:v>
                      </c:pt>
                      <c:pt idx="3">
                        <c:v>-0.82627699999999993</c:v>
                      </c:pt>
                      <c:pt idx="4">
                        <c:v>-0.82627699999999993</c:v>
                      </c:pt>
                      <c:pt idx="5">
                        <c:v>-0.82627699999999993</c:v>
                      </c:pt>
                      <c:pt idx="6">
                        <c:v>-0.82627699999999993</c:v>
                      </c:pt>
                      <c:pt idx="7">
                        <c:v>-0.82627699999999993</c:v>
                      </c:pt>
                      <c:pt idx="8">
                        <c:v>-0.82627699999999993</c:v>
                      </c:pt>
                      <c:pt idx="9">
                        <c:v>-0.82627699999999993</c:v>
                      </c:pt>
                      <c:pt idx="10">
                        <c:v>-0.82627699999999993</c:v>
                      </c:pt>
                      <c:pt idx="11">
                        <c:v>-0.82627699999999993</c:v>
                      </c:pt>
                      <c:pt idx="12">
                        <c:v>-0.82627699999999993</c:v>
                      </c:pt>
                      <c:pt idx="13">
                        <c:v>-0.82627699999999993</c:v>
                      </c:pt>
                      <c:pt idx="14">
                        <c:v>-0.82627699999999993</c:v>
                      </c:pt>
                      <c:pt idx="15">
                        <c:v>-0.82627699999999993</c:v>
                      </c:pt>
                      <c:pt idx="16">
                        <c:v>-0.82627699999999993</c:v>
                      </c:pt>
                      <c:pt idx="17">
                        <c:v>-0.82627699999999993</c:v>
                      </c:pt>
                      <c:pt idx="18">
                        <c:v>-0.82627699999999993</c:v>
                      </c:pt>
                      <c:pt idx="19">
                        <c:v>-0.82627699999999993</c:v>
                      </c:pt>
                      <c:pt idx="20">
                        <c:v>-0.82627699999999993</c:v>
                      </c:pt>
                      <c:pt idx="21">
                        <c:v>-0.82627699999999993</c:v>
                      </c:pt>
                      <c:pt idx="22">
                        <c:v>-0.82627699999999993</c:v>
                      </c:pt>
                      <c:pt idx="23">
                        <c:v>-0.82627699999999993</c:v>
                      </c:pt>
                      <c:pt idx="24">
                        <c:v>-0.82627699999999993</c:v>
                      </c:pt>
                      <c:pt idx="25">
                        <c:v>-0.82627699999999993</c:v>
                      </c:pt>
                      <c:pt idx="26">
                        <c:v>-0.82627699999999993</c:v>
                      </c:pt>
                      <c:pt idx="27">
                        <c:v>-0.82627699999999993</c:v>
                      </c:pt>
                      <c:pt idx="28">
                        <c:v>-0.82627699999999993</c:v>
                      </c:pt>
                      <c:pt idx="29">
                        <c:v>-0.82627699999999993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95E-41FD-8C05-8A0A076F035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Hole'!$G$2:$G$31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-0.82620099999999985</c:v>
                      </c:pt>
                      <c:pt idx="1">
                        <c:v>-0.82620099999999985</c:v>
                      </c:pt>
                      <c:pt idx="2">
                        <c:v>-0.82620099999999985</c:v>
                      </c:pt>
                      <c:pt idx="3">
                        <c:v>-0.82620099999999985</c:v>
                      </c:pt>
                      <c:pt idx="4">
                        <c:v>-0.82620099999999985</c:v>
                      </c:pt>
                      <c:pt idx="5">
                        <c:v>-0.82620099999999985</c:v>
                      </c:pt>
                      <c:pt idx="6">
                        <c:v>-0.82620099999999985</c:v>
                      </c:pt>
                      <c:pt idx="7">
                        <c:v>-0.82620099999999985</c:v>
                      </c:pt>
                      <c:pt idx="8">
                        <c:v>-0.82620099999999985</c:v>
                      </c:pt>
                      <c:pt idx="9">
                        <c:v>-0.82620099999999985</c:v>
                      </c:pt>
                      <c:pt idx="10">
                        <c:v>-0.82620099999999985</c:v>
                      </c:pt>
                      <c:pt idx="11">
                        <c:v>-0.82620099999999985</c:v>
                      </c:pt>
                      <c:pt idx="12">
                        <c:v>-0.82620099999999985</c:v>
                      </c:pt>
                      <c:pt idx="13">
                        <c:v>-0.82620099999999985</c:v>
                      </c:pt>
                      <c:pt idx="14">
                        <c:v>-0.82620099999999985</c:v>
                      </c:pt>
                      <c:pt idx="15">
                        <c:v>-0.82620099999999985</c:v>
                      </c:pt>
                      <c:pt idx="16">
                        <c:v>-0.82620099999999985</c:v>
                      </c:pt>
                      <c:pt idx="17">
                        <c:v>-0.82620099999999985</c:v>
                      </c:pt>
                      <c:pt idx="18">
                        <c:v>-0.82620099999999985</c:v>
                      </c:pt>
                      <c:pt idx="19">
                        <c:v>-0.82620099999999985</c:v>
                      </c:pt>
                      <c:pt idx="20">
                        <c:v>-0.82620099999999985</c:v>
                      </c:pt>
                      <c:pt idx="21">
                        <c:v>-0.82620099999999985</c:v>
                      </c:pt>
                      <c:pt idx="22">
                        <c:v>-0.82620099999999985</c:v>
                      </c:pt>
                      <c:pt idx="23">
                        <c:v>-0.82620099999999985</c:v>
                      </c:pt>
                      <c:pt idx="24">
                        <c:v>-0.82620099999999985</c:v>
                      </c:pt>
                      <c:pt idx="25">
                        <c:v>-0.82620099999999985</c:v>
                      </c:pt>
                      <c:pt idx="26">
                        <c:v>-0.82620099999999985</c:v>
                      </c:pt>
                      <c:pt idx="27">
                        <c:v>-0.82620099999999985</c:v>
                      </c:pt>
                      <c:pt idx="28">
                        <c:v>-0.82620099999999985</c:v>
                      </c:pt>
                      <c:pt idx="29">
                        <c:v>-0.82620099999999985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95E-41FD-8C05-8A0A076F035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0.250531</c:v>
                      </c:pt>
                      <c:pt idx="1">
                        <c:v>0.250531</c:v>
                      </c:pt>
                      <c:pt idx="2">
                        <c:v>0.250531</c:v>
                      </c:pt>
                      <c:pt idx="3">
                        <c:v>0.250531</c:v>
                      </c:pt>
                      <c:pt idx="4">
                        <c:v>0.250531</c:v>
                      </c:pt>
                      <c:pt idx="5">
                        <c:v>0.250531</c:v>
                      </c:pt>
                      <c:pt idx="6">
                        <c:v>0.250531</c:v>
                      </c:pt>
                      <c:pt idx="7">
                        <c:v>0.250531</c:v>
                      </c:pt>
                      <c:pt idx="8">
                        <c:v>0.250531</c:v>
                      </c:pt>
                      <c:pt idx="9">
                        <c:v>0.250531</c:v>
                      </c:pt>
                      <c:pt idx="10">
                        <c:v>0.250531</c:v>
                      </c:pt>
                      <c:pt idx="11">
                        <c:v>0.250531</c:v>
                      </c:pt>
                      <c:pt idx="12">
                        <c:v>0.250531</c:v>
                      </c:pt>
                      <c:pt idx="13">
                        <c:v>0.250531</c:v>
                      </c:pt>
                      <c:pt idx="14">
                        <c:v>0.250531</c:v>
                      </c:pt>
                      <c:pt idx="15">
                        <c:v>0.250531</c:v>
                      </c:pt>
                      <c:pt idx="16">
                        <c:v>0.250531</c:v>
                      </c:pt>
                      <c:pt idx="17">
                        <c:v>0.250531</c:v>
                      </c:pt>
                      <c:pt idx="18">
                        <c:v>0.250531</c:v>
                      </c:pt>
                      <c:pt idx="19">
                        <c:v>0.250531</c:v>
                      </c:pt>
                      <c:pt idx="20">
                        <c:v>0.250531</c:v>
                      </c:pt>
                      <c:pt idx="21">
                        <c:v>0.250531</c:v>
                      </c:pt>
                      <c:pt idx="22">
                        <c:v>0.250531</c:v>
                      </c:pt>
                      <c:pt idx="23">
                        <c:v>0.250531</c:v>
                      </c:pt>
                      <c:pt idx="24">
                        <c:v>0.250531</c:v>
                      </c:pt>
                      <c:pt idx="25">
                        <c:v>0.250531</c:v>
                      </c:pt>
                      <c:pt idx="26">
                        <c:v>0.250531</c:v>
                      </c:pt>
                      <c:pt idx="27">
                        <c:v>0.250531</c:v>
                      </c:pt>
                      <c:pt idx="28">
                        <c:v>0.250531</c:v>
                      </c:pt>
                      <c:pt idx="29">
                        <c:v>0.250531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95E-41FD-8C05-8A0A076F035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-0.82685302951313266</c:v>
                      </c:pt>
                      <c:pt idx="1">
                        <c:v>-0.82685302951313266</c:v>
                      </c:pt>
                      <c:pt idx="2">
                        <c:v>-0.82685302951313266</c:v>
                      </c:pt>
                      <c:pt idx="3">
                        <c:v>-0.82685302951313266</c:v>
                      </c:pt>
                      <c:pt idx="4">
                        <c:v>-0.82685302951313266</c:v>
                      </c:pt>
                      <c:pt idx="5">
                        <c:v>-0.82685302951313266</c:v>
                      </c:pt>
                      <c:pt idx="6">
                        <c:v>-0.82685302951313266</c:v>
                      </c:pt>
                      <c:pt idx="7">
                        <c:v>-0.82685302951313266</c:v>
                      </c:pt>
                      <c:pt idx="8">
                        <c:v>-0.82685302951313266</c:v>
                      </c:pt>
                      <c:pt idx="9">
                        <c:v>-0.82685302951313266</c:v>
                      </c:pt>
                      <c:pt idx="10">
                        <c:v>-0.82685302951313266</c:v>
                      </c:pt>
                      <c:pt idx="11">
                        <c:v>-0.82685302951313266</c:v>
                      </c:pt>
                      <c:pt idx="12">
                        <c:v>-0.82685302951313266</c:v>
                      </c:pt>
                      <c:pt idx="13">
                        <c:v>-0.82685302951313266</c:v>
                      </c:pt>
                      <c:pt idx="14">
                        <c:v>-0.82685302951313266</c:v>
                      </c:pt>
                      <c:pt idx="15">
                        <c:v>-0.82685302951313266</c:v>
                      </c:pt>
                      <c:pt idx="16">
                        <c:v>-0.82685302951313266</c:v>
                      </c:pt>
                      <c:pt idx="17">
                        <c:v>-0.82685302951313266</c:v>
                      </c:pt>
                      <c:pt idx="18">
                        <c:v>-0.82685302951313266</c:v>
                      </c:pt>
                      <c:pt idx="19">
                        <c:v>-0.82685302951313266</c:v>
                      </c:pt>
                      <c:pt idx="20">
                        <c:v>-0.82685302951313266</c:v>
                      </c:pt>
                      <c:pt idx="21">
                        <c:v>-0.82685302951313266</c:v>
                      </c:pt>
                      <c:pt idx="22">
                        <c:v>-0.82685302951313266</c:v>
                      </c:pt>
                      <c:pt idx="23">
                        <c:v>-0.82685302951313266</c:v>
                      </c:pt>
                      <c:pt idx="24">
                        <c:v>-0.82685302951313266</c:v>
                      </c:pt>
                      <c:pt idx="25">
                        <c:v>-0.82685302951313266</c:v>
                      </c:pt>
                      <c:pt idx="26">
                        <c:v>-0.82685302951313266</c:v>
                      </c:pt>
                      <c:pt idx="27">
                        <c:v>-0.82685302951313266</c:v>
                      </c:pt>
                      <c:pt idx="28">
                        <c:v>-0.82685302951313266</c:v>
                      </c:pt>
                      <c:pt idx="29">
                        <c:v>-0.82685302951313266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95E-41FD-8C05-8A0A076F035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-0.82570097048686719</c:v>
                      </c:pt>
                      <c:pt idx="1">
                        <c:v>-0.82570097048686719</c:v>
                      </c:pt>
                      <c:pt idx="2">
                        <c:v>-0.82570097048686719</c:v>
                      </c:pt>
                      <c:pt idx="3">
                        <c:v>-0.82570097048686719</c:v>
                      </c:pt>
                      <c:pt idx="4">
                        <c:v>-0.82570097048686719</c:v>
                      </c:pt>
                      <c:pt idx="5">
                        <c:v>-0.82570097048686719</c:v>
                      </c:pt>
                      <c:pt idx="6">
                        <c:v>-0.82570097048686719</c:v>
                      </c:pt>
                      <c:pt idx="7">
                        <c:v>-0.82570097048686719</c:v>
                      </c:pt>
                      <c:pt idx="8">
                        <c:v>-0.82570097048686719</c:v>
                      </c:pt>
                      <c:pt idx="9">
                        <c:v>-0.82570097048686719</c:v>
                      </c:pt>
                      <c:pt idx="10">
                        <c:v>-0.82570097048686719</c:v>
                      </c:pt>
                      <c:pt idx="11">
                        <c:v>-0.82570097048686719</c:v>
                      </c:pt>
                      <c:pt idx="12">
                        <c:v>-0.82570097048686719</c:v>
                      </c:pt>
                      <c:pt idx="13">
                        <c:v>-0.82570097048686719</c:v>
                      </c:pt>
                      <c:pt idx="14">
                        <c:v>-0.82570097048686719</c:v>
                      </c:pt>
                      <c:pt idx="15">
                        <c:v>-0.82570097048686719</c:v>
                      </c:pt>
                      <c:pt idx="16">
                        <c:v>-0.82570097048686719</c:v>
                      </c:pt>
                      <c:pt idx="17">
                        <c:v>-0.82570097048686719</c:v>
                      </c:pt>
                      <c:pt idx="18">
                        <c:v>-0.82570097048686719</c:v>
                      </c:pt>
                      <c:pt idx="19">
                        <c:v>-0.82570097048686719</c:v>
                      </c:pt>
                      <c:pt idx="20">
                        <c:v>-0.82570097048686719</c:v>
                      </c:pt>
                      <c:pt idx="21">
                        <c:v>-0.82570097048686719</c:v>
                      </c:pt>
                      <c:pt idx="22">
                        <c:v>-0.82570097048686719</c:v>
                      </c:pt>
                      <c:pt idx="23">
                        <c:v>-0.82570097048686719</c:v>
                      </c:pt>
                      <c:pt idx="24">
                        <c:v>-0.82570097048686719</c:v>
                      </c:pt>
                      <c:pt idx="25">
                        <c:v>-0.82570097048686719</c:v>
                      </c:pt>
                      <c:pt idx="26">
                        <c:v>-0.82570097048686719</c:v>
                      </c:pt>
                      <c:pt idx="27">
                        <c:v>-0.82570097048686719</c:v>
                      </c:pt>
                      <c:pt idx="28">
                        <c:v>-0.82570097048686719</c:v>
                      </c:pt>
                      <c:pt idx="29">
                        <c:v>-0.82570097048686719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95E-41FD-8C05-8A0A076F035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-0.82650014879240929</c:v>
                      </c:pt>
                      <c:pt idx="1">
                        <c:v>-0.82650014879240929</c:v>
                      </c:pt>
                      <c:pt idx="2">
                        <c:v>-0.82650014879240929</c:v>
                      </c:pt>
                      <c:pt idx="3">
                        <c:v>-0.82650014879240929</c:v>
                      </c:pt>
                      <c:pt idx="4">
                        <c:v>-0.82650014879240929</c:v>
                      </c:pt>
                      <c:pt idx="5">
                        <c:v>-0.82650014879240929</c:v>
                      </c:pt>
                      <c:pt idx="6">
                        <c:v>-0.82650014879240929</c:v>
                      </c:pt>
                      <c:pt idx="7">
                        <c:v>-0.82650014879240929</c:v>
                      </c:pt>
                      <c:pt idx="8">
                        <c:v>-0.82650014879240929</c:v>
                      </c:pt>
                      <c:pt idx="9">
                        <c:v>-0.82650014879240929</c:v>
                      </c:pt>
                      <c:pt idx="10">
                        <c:v>-0.82650014879240929</c:v>
                      </c:pt>
                      <c:pt idx="11">
                        <c:v>-0.82650014879240929</c:v>
                      </c:pt>
                      <c:pt idx="12">
                        <c:v>-0.82650014879240929</c:v>
                      </c:pt>
                      <c:pt idx="13">
                        <c:v>-0.82650014879240929</c:v>
                      </c:pt>
                      <c:pt idx="14">
                        <c:v>-0.82650014879240929</c:v>
                      </c:pt>
                      <c:pt idx="15">
                        <c:v>-0.82650014879240929</c:v>
                      </c:pt>
                      <c:pt idx="16">
                        <c:v>-0.82650014879240929</c:v>
                      </c:pt>
                      <c:pt idx="17">
                        <c:v>-0.82650014879240929</c:v>
                      </c:pt>
                      <c:pt idx="18">
                        <c:v>-0.82650014879240929</c:v>
                      </c:pt>
                      <c:pt idx="19">
                        <c:v>-0.82650014879240929</c:v>
                      </c:pt>
                      <c:pt idx="20">
                        <c:v>-0.82650014879240929</c:v>
                      </c:pt>
                      <c:pt idx="21">
                        <c:v>-0.82650014879240929</c:v>
                      </c:pt>
                      <c:pt idx="22">
                        <c:v>-0.82650014879240929</c:v>
                      </c:pt>
                      <c:pt idx="23">
                        <c:v>-0.82650014879240929</c:v>
                      </c:pt>
                      <c:pt idx="24">
                        <c:v>-0.82650014879240929</c:v>
                      </c:pt>
                      <c:pt idx="25">
                        <c:v>-0.82650014879240929</c:v>
                      </c:pt>
                      <c:pt idx="26">
                        <c:v>-0.82650014879240929</c:v>
                      </c:pt>
                      <c:pt idx="27">
                        <c:v>-0.82650014879240929</c:v>
                      </c:pt>
                      <c:pt idx="28">
                        <c:v>-0.82650014879240929</c:v>
                      </c:pt>
                      <c:pt idx="29">
                        <c:v>-0.82650014879240929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95E-41FD-8C05-8A0A076F035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-0.82590185120759041</c:v>
                      </c:pt>
                      <c:pt idx="1">
                        <c:v>-0.82590185120759041</c:v>
                      </c:pt>
                      <c:pt idx="2">
                        <c:v>-0.82590185120759041</c:v>
                      </c:pt>
                      <c:pt idx="3">
                        <c:v>-0.82590185120759041</c:v>
                      </c:pt>
                      <c:pt idx="4">
                        <c:v>-0.82590185120759041</c:v>
                      </c:pt>
                      <c:pt idx="5">
                        <c:v>-0.82590185120759041</c:v>
                      </c:pt>
                      <c:pt idx="6">
                        <c:v>-0.82590185120759041</c:v>
                      </c:pt>
                      <c:pt idx="7">
                        <c:v>-0.82590185120759041</c:v>
                      </c:pt>
                      <c:pt idx="8">
                        <c:v>-0.82590185120759041</c:v>
                      </c:pt>
                      <c:pt idx="9">
                        <c:v>-0.82590185120759041</c:v>
                      </c:pt>
                      <c:pt idx="10">
                        <c:v>-0.82590185120759041</c:v>
                      </c:pt>
                      <c:pt idx="11">
                        <c:v>-0.82590185120759041</c:v>
                      </c:pt>
                      <c:pt idx="12">
                        <c:v>-0.82590185120759041</c:v>
                      </c:pt>
                      <c:pt idx="13">
                        <c:v>-0.82590185120759041</c:v>
                      </c:pt>
                      <c:pt idx="14">
                        <c:v>-0.82590185120759041</c:v>
                      </c:pt>
                      <c:pt idx="15">
                        <c:v>-0.82590185120759041</c:v>
                      </c:pt>
                      <c:pt idx="16">
                        <c:v>-0.82590185120759041</c:v>
                      </c:pt>
                      <c:pt idx="17">
                        <c:v>-0.82590185120759041</c:v>
                      </c:pt>
                      <c:pt idx="18">
                        <c:v>-0.82590185120759041</c:v>
                      </c:pt>
                      <c:pt idx="19">
                        <c:v>-0.82590185120759041</c:v>
                      </c:pt>
                      <c:pt idx="20">
                        <c:v>-0.82590185120759041</c:v>
                      </c:pt>
                      <c:pt idx="21">
                        <c:v>-0.82590185120759041</c:v>
                      </c:pt>
                      <c:pt idx="22">
                        <c:v>-0.82590185120759041</c:v>
                      </c:pt>
                      <c:pt idx="23">
                        <c:v>-0.82590185120759041</c:v>
                      </c:pt>
                      <c:pt idx="24">
                        <c:v>-0.82590185120759041</c:v>
                      </c:pt>
                      <c:pt idx="25">
                        <c:v>-0.82590185120759041</c:v>
                      </c:pt>
                      <c:pt idx="26">
                        <c:v>-0.82590185120759041</c:v>
                      </c:pt>
                      <c:pt idx="27">
                        <c:v>-0.82590185120759041</c:v>
                      </c:pt>
                      <c:pt idx="28">
                        <c:v>-0.82590185120759041</c:v>
                      </c:pt>
                      <c:pt idx="29">
                        <c:v>-0.82590185120759041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95E-41FD-8C05-8A0A076F035F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0.24969154184142392</c:v>
                      </c:pt>
                      <c:pt idx="1">
                        <c:v>0.24969154184142392</c:v>
                      </c:pt>
                      <c:pt idx="2">
                        <c:v>0.24969154184142392</c:v>
                      </c:pt>
                      <c:pt idx="3">
                        <c:v>0.24969154184142392</c:v>
                      </c:pt>
                      <c:pt idx="4">
                        <c:v>0.24969154184142392</c:v>
                      </c:pt>
                      <c:pt idx="5">
                        <c:v>0.24969154184142392</c:v>
                      </c:pt>
                      <c:pt idx="6">
                        <c:v>0.24969154184142392</c:v>
                      </c:pt>
                      <c:pt idx="7">
                        <c:v>0.24969154184142392</c:v>
                      </c:pt>
                      <c:pt idx="8">
                        <c:v>0.24969154184142392</c:v>
                      </c:pt>
                      <c:pt idx="9">
                        <c:v>0.24969154184142392</c:v>
                      </c:pt>
                      <c:pt idx="10">
                        <c:v>0.24969154184142392</c:v>
                      </c:pt>
                      <c:pt idx="11">
                        <c:v>0.24969154184142392</c:v>
                      </c:pt>
                      <c:pt idx="12">
                        <c:v>0.24969154184142392</c:v>
                      </c:pt>
                      <c:pt idx="13">
                        <c:v>0.24969154184142392</c:v>
                      </c:pt>
                      <c:pt idx="14">
                        <c:v>0.24969154184142392</c:v>
                      </c:pt>
                      <c:pt idx="15">
                        <c:v>0.24969154184142392</c:v>
                      </c:pt>
                      <c:pt idx="16">
                        <c:v>0.24969154184142392</c:v>
                      </c:pt>
                      <c:pt idx="17">
                        <c:v>0.24969154184142392</c:v>
                      </c:pt>
                      <c:pt idx="18">
                        <c:v>0.24969154184142392</c:v>
                      </c:pt>
                      <c:pt idx="19">
                        <c:v>0.24969154184142392</c:v>
                      </c:pt>
                      <c:pt idx="20">
                        <c:v>0.24969154184142392</c:v>
                      </c:pt>
                      <c:pt idx="21">
                        <c:v>0.24969154184142392</c:v>
                      </c:pt>
                      <c:pt idx="22">
                        <c:v>0.24969154184142392</c:v>
                      </c:pt>
                      <c:pt idx="23">
                        <c:v>0.24969154184142392</c:v>
                      </c:pt>
                      <c:pt idx="24">
                        <c:v>0.24969154184142392</c:v>
                      </c:pt>
                      <c:pt idx="25">
                        <c:v>0.24969154184142392</c:v>
                      </c:pt>
                      <c:pt idx="26">
                        <c:v>0.24969154184142392</c:v>
                      </c:pt>
                      <c:pt idx="27">
                        <c:v>0.24969154184142392</c:v>
                      </c:pt>
                      <c:pt idx="28">
                        <c:v>0.24969154184142392</c:v>
                      </c:pt>
                      <c:pt idx="29">
                        <c:v>0.24969154184142392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95E-41FD-8C05-8A0A076F035F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0.25137045815857612</c:v>
                      </c:pt>
                      <c:pt idx="1">
                        <c:v>0.25137045815857612</c:v>
                      </c:pt>
                      <c:pt idx="2">
                        <c:v>0.25137045815857612</c:v>
                      </c:pt>
                      <c:pt idx="3">
                        <c:v>0.25137045815857612</c:v>
                      </c:pt>
                      <c:pt idx="4">
                        <c:v>0.25137045815857612</c:v>
                      </c:pt>
                      <c:pt idx="5">
                        <c:v>0.25137045815857612</c:v>
                      </c:pt>
                      <c:pt idx="6">
                        <c:v>0.25137045815857612</c:v>
                      </c:pt>
                      <c:pt idx="7">
                        <c:v>0.25137045815857612</c:v>
                      </c:pt>
                      <c:pt idx="8">
                        <c:v>0.25137045815857612</c:v>
                      </c:pt>
                      <c:pt idx="9">
                        <c:v>0.25137045815857612</c:v>
                      </c:pt>
                      <c:pt idx="10">
                        <c:v>0.25137045815857612</c:v>
                      </c:pt>
                      <c:pt idx="11">
                        <c:v>0.25137045815857612</c:v>
                      </c:pt>
                      <c:pt idx="12">
                        <c:v>0.25137045815857612</c:v>
                      </c:pt>
                      <c:pt idx="13">
                        <c:v>0.25137045815857612</c:v>
                      </c:pt>
                      <c:pt idx="14">
                        <c:v>0.25137045815857612</c:v>
                      </c:pt>
                      <c:pt idx="15">
                        <c:v>0.25137045815857612</c:v>
                      </c:pt>
                      <c:pt idx="16">
                        <c:v>0.25137045815857612</c:v>
                      </c:pt>
                      <c:pt idx="17">
                        <c:v>0.25137045815857612</c:v>
                      </c:pt>
                      <c:pt idx="18">
                        <c:v>0.25137045815857612</c:v>
                      </c:pt>
                      <c:pt idx="19">
                        <c:v>0.25137045815857612</c:v>
                      </c:pt>
                      <c:pt idx="20">
                        <c:v>0.25137045815857612</c:v>
                      </c:pt>
                      <c:pt idx="21">
                        <c:v>0.25137045815857612</c:v>
                      </c:pt>
                      <c:pt idx="22">
                        <c:v>0.25137045815857612</c:v>
                      </c:pt>
                      <c:pt idx="23">
                        <c:v>0.25137045815857612</c:v>
                      </c:pt>
                      <c:pt idx="24">
                        <c:v>0.25137045815857612</c:v>
                      </c:pt>
                      <c:pt idx="25">
                        <c:v>0.25137045815857612</c:v>
                      </c:pt>
                      <c:pt idx="26">
                        <c:v>0.25137045815857612</c:v>
                      </c:pt>
                      <c:pt idx="27">
                        <c:v>0.25137045815857612</c:v>
                      </c:pt>
                      <c:pt idx="28">
                        <c:v>0.25137045815857612</c:v>
                      </c:pt>
                      <c:pt idx="29">
                        <c:v>0.25137045815857612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95E-41FD-8C05-8A0A076F035F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'Lower Dowel Hole'!$E$1</c:f>
              <c:strCache>
                <c:ptCount val="1"/>
                <c:pt idx="0">
                  <c:v>Dia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'Lower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Hole'!$E$2:$E$31</c:f>
              <c:numCache>
                <c:formatCode>0.00000</c:formatCode>
                <c:ptCount val="30"/>
                <c:pt idx="0">
                  <c:v>0.25078</c:v>
                </c:pt>
                <c:pt idx="1">
                  <c:v>0.25081999999999999</c:v>
                </c:pt>
                <c:pt idx="2">
                  <c:v>0.25061</c:v>
                </c:pt>
                <c:pt idx="3">
                  <c:v>0.25012000000000001</c:v>
                </c:pt>
                <c:pt idx="4">
                  <c:v>0.2505</c:v>
                </c:pt>
                <c:pt idx="5">
                  <c:v>0.25047000000000003</c:v>
                </c:pt>
                <c:pt idx="6">
                  <c:v>0.25058999999999998</c:v>
                </c:pt>
                <c:pt idx="7">
                  <c:v>0.25069999999999998</c:v>
                </c:pt>
                <c:pt idx="8">
                  <c:v>0.24998000000000001</c:v>
                </c:pt>
                <c:pt idx="9">
                  <c:v>0.25074000000000002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7-4CFA-901B-98CAEEA077C9}"/>
            </c:ext>
          </c:extLst>
        </c:ser>
        <c:ser>
          <c:idx val="7"/>
          <c:order val="7"/>
          <c:tx>
            <c:strRef>
              <c:f>'Lower Dowel Hole'!$I$1</c:f>
              <c:strCache>
                <c:ptCount val="1"/>
                <c:pt idx="0">
                  <c:v>Dia_avg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'Lower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Hole'!$I$2:$I$31</c:f>
              <c:numCache>
                <c:formatCode>0.000</c:formatCode>
                <c:ptCount val="30"/>
                <c:pt idx="0">
                  <c:v>0.250531</c:v>
                </c:pt>
                <c:pt idx="1">
                  <c:v>0.250531</c:v>
                </c:pt>
                <c:pt idx="2">
                  <c:v>0.250531</c:v>
                </c:pt>
                <c:pt idx="3">
                  <c:v>0.250531</c:v>
                </c:pt>
                <c:pt idx="4">
                  <c:v>0.250531</c:v>
                </c:pt>
                <c:pt idx="5">
                  <c:v>0.250531</c:v>
                </c:pt>
                <c:pt idx="6">
                  <c:v>0.250531</c:v>
                </c:pt>
                <c:pt idx="7">
                  <c:v>0.250531</c:v>
                </c:pt>
                <c:pt idx="8">
                  <c:v>0.250531</c:v>
                </c:pt>
                <c:pt idx="9">
                  <c:v>0.250531</c:v>
                </c:pt>
                <c:pt idx="10">
                  <c:v>0.250531</c:v>
                </c:pt>
                <c:pt idx="11">
                  <c:v>0.250531</c:v>
                </c:pt>
                <c:pt idx="12">
                  <c:v>0.250531</c:v>
                </c:pt>
                <c:pt idx="13">
                  <c:v>0.250531</c:v>
                </c:pt>
                <c:pt idx="14">
                  <c:v>0.250531</c:v>
                </c:pt>
                <c:pt idx="15">
                  <c:v>0.250531</c:v>
                </c:pt>
                <c:pt idx="16">
                  <c:v>0.250531</c:v>
                </c:pt>
                <c:pt idx="17">
                  <c:v>0.250531</c:v>
                </c:pt>
                <c:pt idx="18">
                  <c:v>0.250531</c:v>
                </c:pt>
                <c:pt idx="19">
                  <c:v>0.250531</c:v>
                </c:pt>
                <c:pt idx="20">
                  <c:v>0.250531</c:v>
                </c:pt>
                <c:pt idx="21">
                  <c:v>0.250531</c:v>
                </c:pt>
                <c:pt idx="22">
                  <c:v>0.250531</c:v>
                </c:pt>
                <c:pt idx="23">
                  <c:v>0.250531</c:v>
                </c:pt>
                <c:pt idx="24">
                  <c:v>0.250531</c:v>
                </c:pt>
                <c:pt idx="25">
                  <c:v>0.250531</c:v>
                </c:pt>
                <c:pt idx="26">
                  <c:v>0.250531</c:v>
                </c:pt>
                <c:pt idx="27">
                  <c:v>0.250531</c:v>
                </c:pt>
                <c:pt idx="28">
                  <c:v>0.250531</c:v>
                </c:pt>
                <c:pt idx="29">
                  <c:v>0.250531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7-4CFA-901B-98CAEEA077C9}"/>
            </c:ext>
          </c:extLst>
        </c:ser>
        <c:ser>
          <c:idx val="14"/>
          <c:order val="14"/>
          <c:tx>
            <c:strRef>
              <c:f>'Lower Dowel Hole'!$P$1</c:f>
              <c:strCache>
                <c:ptCount val="1"/>
                <c:pt idx="0">
                  <c:v>Dia_LCL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'Lower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Hole'!$P$2:$P$31</c:f>
              <c:numCache>
                <c:formatCode>0.000</c:formatCode>
                <c:ptCount val="30"/>
                <c:pt idx="0">
                  <c:v>0.24969154184142392</c:v>
                </c:pt>
                <c:pt idx="1">
                  <c:v>0.24969154184142392</c:v>
                </c:pt>
                <c:pt idx="2">
                  <c:v>0.24969154184142392</c:v>
                </c:pt>
                <c:pt idx="3">
                  <c:v>0.24969154184142392</c:v>
                </c:pt>
                <c:pt idx="4">
                  <c:v>0.24969154184142392</c:v>
                </c:pt>
                <c:pt idx="5">
                  <c:v>0.24969154184142392</c:v>
                </c:pt>
                <c:pt idx="6">
                  <c:v>0.24969154184142392</c:v>
                </c:pt>
                <c:pt idx="7">
                  <c:v>0.24969154184142392</c:v>
                </c:pt>
                <c:pt idx="8">
                  <c:v>0.24969154184142392</c:v>
                </c:pt>
                <c:pt idx="9">
                  <c:v>0.24969154184142392</c:v>
                </c:pt>
                <c:pt idx="10">
                  <c:v>0.24969154184142392</c:v>
                </c:pt>
                <c:pt idx="11">
                  <c:v>0.24969154184142392</c:v>
                </c:pt>
                <c:pt idx="12">
                  <c:v>0.24969154184142392</c:v>
                </c:pt>
                <c:pt idx="13">
                  <c:v>0.24969154184142392</c:v>
                </c:pt>
                <c:pt idx="14">
                  <c:v>0.24969154184142392</c:v>
                </c:pt>
                <c:pt idx="15">
                  <c:v>0.24969154184142392</c:v>
                </c:pt>
                <c:pt idx="16">
                  <c:v>0.24969154184142392</c:v>
                </c:pt>
                <c:pt idx="17">
                  <c:v>0.24969154184142392</c:v>
                </c:pt>
                <c:pt idx="18">
                  <c:v>0.24969154184142392</c:v>
                </c:pt>
                <c:pt idx="19">
                  <c:v>0.24969154184142392</c:v>
                </c:pt>
                <c:pt idx="20">
                  <c:v>0.24969154184142392</c:v>
                </c:pt>
                <c:pt idx="21">
                  <c:v>0.24969154184142392</c:v>
                </c:pt>
                <c:pt idx="22">
                  <c:v>0.24969154184142392</c:v>
                </c:pt>
                <c:pt idx="23">
                  <c:v>0.24969154184142392</c:v>
                </c:pt>
                <c:pt idx="24">
                  <c:v>0.24969154184142392</c:v>
                </c:pt>
                <c:pt idx="25">
                  <c:v>0.24969154184142392</c:v>
                </c:pt>
                <c:pt idx="26">
                  <c:v>0.24969154184142392</c:v>
                </c:pt>
                <c:pt idx="27">
                  <c:v>0.24969154184142392</c:v>
                </c:pt>
                <c:pt idx="28">
                  <c:v>0.24969154184142392</c:v>
                </c:pt>
                <c:pt idx="29">
                  <c:v>0.24969154184142392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7-4CFA-901B-98CAEEA077C9}"/>
            </c:ext>
          </c:extLst>
        </c:ser>
        <c:ser>
          <c:idx val="15"/>
          <c:order val="15"/>
          <c:tx>
            <c:strRef>
              <c:f>'Lower Dowel Hole'!$Q$1</c:f>
              <c:strCache>
                <c:ptCount val="1"/>
                <c:pt idx="0">
                  <c:v>Dia_UCL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'Lower Dowel Hole'!$A$2:$A$31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'Lower Dowel Hole'!$Q$2:$Q$31</c:f>
              <c:numCache>
                <c:formatCode>0.000</c:formatCode>
                <c:ptCount val="30"/>
                <c:pt idx="0">
                  <c:v>0.25137045815857612</c:v>
                </c:pt>
                <c:pt idx="1">
                  <c:v>0.25137045815857612</c:v>
                </c:pt>
                <c:pt idx="2">
                  <c:v>0.25137045815857612</c:v>
                </c:pt>
                <c:pt idx="3">
                  <c:v>0.25137045815857612</c:v>
                </c:pt>
                <c:pt idx="4">
                  <c:v>0.25137045815857612</c:v>
                </c:pt>
                <c:pt idx="5">
                  <c:v>0.25137045815857612</c:v>
                </c:pt>
                <c:pt idx="6">
                  <c:v>0.25137045815857612</c:v>
                </c:pt>
                <c:pt idx="7">
                  <c:v>0.25137045815857612</c:v>
                </c:pt>
                <c:pt idx="8">
                  <c:v>0.25137045815857612</c:v>
                </c:pt>
                <c:pt idx="9">
                  <c:v>0.25137045815857612</c:v>
                </c:pt>
                <c:pt idx="10">
                  <c:v>0.25137045815857612</c:v>
                </c:pt>
                <c:pt idx="11">
                  <c:v>0.25137045815857612</c:v>
                </c:pt>
                <c:pt idx="12">
                  <c:v>0.25137045815857612</c:v>
                </c:pt>
                <c:pt idx="13">
                  <c:v>0.25137045815857612</c:v>
                </c:pt>
                <c:pt idx="14">
                  <c:v>0.25137045815857612</c:v>
                </c:pt>
                <c:pt idx="15">
                  <c:v>0.25137045815857612</c:v>
                </c:pt>
                <c:pt idx="16">
                  <c:v>0.25137045815857612</c:v>
                </c:pt>
                <c:pt idx="17">
                  <c:v>0.25137045815857612</c:v>
                </c:pt>
                <c:pt idx="18">
                  <c:v>0.25137045815857612</c:v>
                </c:pt>
                <c:pt idx="19">
                  <c:v>0.25137045815857612</c:v>
                </c:pt>
                <c:pt idx="20">
                  <c:v>0.25137045815857612</c:v>
                </c:pt>
                <c:pt idx="21">
                  <c:v>0.25137045815857612</c:v>
                </c:pt>
                <c:pt idx="22">
                  <c:v>0.25137045815857612</c:v>
                </c:pt>
                <c:pt idx="23">
                  <c:v>0.25137045815857612</c:v>
                </c:pt>
                <c:pt idx="24">
                  <c:v>0.25137045815857612</c:v>
                </c:pt>
                <c:pt idx="25">
                  <c:v>0.25137045815857612</c:v>
                </c:pt>
                <c:pt idx="26">
                  <c:v>0.25137045815857612</c:v>
                </c:pt>
                <c:pt idx="27">
                  <c:v>0.25137045815857612</c:v>
                </c:pt>
                <c:pt idx="28">
                  <c:v>0.25137045815857612</c:v>
                </c:pt>
                <c:pt idx="29">
                  <c:v>0.25137045815857612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17-4CFA-901B-98CAEEA07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'Lower Dowel Hole'!$B$1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'Lower Dowel Hole'!$B$2:$B$31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-0.82613000000000003</c:v>
                      </c:pt>
                      <c:pt idx="1">
                        <c:v>-0.82608000000000004</c:v>
                      </c:pt>
                      <c:pt idx="2">
                        <c:v>-0.82623999999999997</c:v>
                      </c:pt>
                      <c:pt idx="3">
                        <c:v>-0.82642000000000004</c:v>
                      </c:pt>
                      <c:pt idx="4">
                        <c:v>-0.82630000000000003</c:v>
                      </c:pt>
                      <c:pt idx="5">
                        <c:v>-0.82633000000000001</c:v>
                      </c:pt>
                      <c:pt idx="6">
                        <c:v>-0.82640000000000002</c:v>
                      </c:pt>
                      <c:pt idx="7">
                        <c:v>-0.82613000000000003</c:v>
                      </c:pt>
                      <c:pt idx="8">
                        <c:v>-0.82667999999999997</c:v>
                      </c:pt>
                      <c:pt idx="9">
                        <c:v>-0.82606000000000002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B17-4CFA-901B-98CAEEA077C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Hole'!$C$2:$C$31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-0.82616000000000001</c:v>
                      </c:pt>
                      <c:pt idx="1">
                        <c:v>-0.82611000000000001</c:v>
                      </c:pt>
                      <c:pt idx="2">
                        <c:v>-0.82618999999999998</c:v>
                      </c:pt>
                      <c:pt idx="3">
                        <c:v>-0.82630000000000003</c:v>
                      </c:pt>
                      <c:pt idx="4">
                        <c:v>-0.82613999999999999</c:v>
                      </c:pt>
                      <c:pt idx="5">
                        <c:v>-0.82633000000000001</c:v>
                      </c:pt>
                      <c:pt idx="6">
                        <c:v>-0.82630000000000003</c:v>
                      </c:pt>
                      <c:pt idx="7">
                        <c:v>-0.82618000000000003</c:v>
                      </c:pt>
                      <c:pt idx="8">
                        <c:v>-0.82628000000000001</c:v>
                      </c:pt>
                      <c:pt idx="9">
                        <c:v>-0.82601999999999998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B17-4CFA-901B-98CAEEA077C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Hole'!$D$2:$D$31</c15:sqref>
                        </c15:formulaRef>
                      </c:ext>
                    </c:extLst>
                    <c:numCache>
                      <c:formatCode>0.00000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B17-4CFA-901B-98CAEEA077C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Hole'!$F$2:$F$31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-0.82627699999999993</c:v>
                      </c:pt>
                      <c:pt idx="1">
                        <c:v>-0.82627699999999993</c:v>
                      </c:pt>
                      <c:pt idx="2">
                        <c:v>-0.82627699999999993</c:v>
                      </c:pt>
                      <c:pt idx="3">
                        <c:v>-0.82627699999999993</c:v>
                      </c:pt>
                      <c:pt idx="4">
                        <c:v>-0.82627699999999993</c:v>
                      </c:pt>
                      <c:pt idx="5">
                        <c:v>-0.82627699999999993</c:v>
                      </c:pt>
                      <c:pt idx="6">
                        <c:v>-0.82627699999999993</c:v>
                      </c:pt>
                      <c:pt idx="7">
                        <c:v>-0.82627699999999993</c:v>
                      </c:pt>
                      <c:pt idx="8">
                        <c:v>-0.82627699999999993</c:v>
                      </c:pt>
                      <c:pt idx="9">
                        <c:v>-0.82627699999999993</c:v>
                      </c:pt>
                      <c:pt idx="10">
                        <c:v>-0.82627699999999993</c:v>
                      </c:pt>
                      <c:pt idx="11">
                        <c:v>-0.82627699999999993</c:v>
                      </c:pt>
                      <c:pt idx="12">
                        <c:v>-0.82627699999999993</c:v>
                      </c:pt>
                      <c:pt idx="13">
                        <c:v>-0.82627699999999993</c:v>
                      </c:pt>
                      <c:pt idx="14">
                        <c:v>-0.82627699999999993</c:v>
                      </c:pt>
                      <c:pt idx="15">
                        <c:v>-0.82627699999999993</c:v>
                      </c:pt>
                      <c:pt idx="16">
                        <c:v>-0.82627699999999993</c:v>
                      </c:pt>
                      <c:pt idx="17">
                        <c:v>-0.82627699999999993</c:v>
                      </c:pt>
                      <c:pt idx="18">
                        <c:v>-0.82627699999999993</c:v>
                      </c:pt>
                      <c:pt idx="19">
                        <c:v>-0.82627699999999993</c:v>
                      </c:pt>
                      <c:pt idx="20">
                        <c:v>-0.82627699999999993</c:v>
                      </c:pt>
                      <c:pt idx="21">
                        <c:v>-0.82627699999999993</c:v>
                      </c:pt>
                      <c:pt idx="22">
                        <c:v>-0.82627699999999993</c:v>
                      </c:pt>
                      <c:pt idx="23">
                        <c:v>-0.82627699999999993</c:v>
                      </c:pt>
                      <c:pt idx="24">
                        <c:v>-0.82627699999999993</c:v>
                      </c:pt>
                      <c:pt idx="25">
                        <c:v>-0.82627699999999993</c:v>
                      </c:pt>
                      <c:pt idx="26">
                        <c:v>-0.82627699999999993</c:v>
                      </c:pt>
                      <c:pt idx="27">
                        <c:v>-0.82627699999999993</c:v>
                      </c:pt>
                      <c:pt idx="28">
                        <c:v>-0.82627699999999993</c:v>
                      </c:pt>
                      <c:pt idx="29">
                        <c:v>-0.82627699999999993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B17-4CFA-901B-98CAEEA077C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Hole'!$G$2:$G$31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-0.82620099999999985</c:v>
                      </c:pt>
                      <c:pt idx="1">
                        <c:v>-0.82620099999999985</c:v>
                      </c:pt>
                      <c:pt idx="2">
                        <c:v>-0.82620099999999985</c:v>
                      </c:pt>
                      <c:pt idx="3">
                        <c:v>-0.82620099999999985</c:v>
                      </c:pt>
                      <c:pt idx="4">
                        <c:v>-0.82620099999999985</c:v>
                      </c:pt>
                      <c:pt idx="5">
                        <c:v>-0.82620099999999985</c:v>
                      </c:pt>
                      <c:pt idx="6">
                        <c:v>-0.82620099999999985</c:v>
                      </c:pt>
                      <c:pt idx="7">
                        <c:v>-0.82620099999999985</c:v>
                      </c:pt>
                      <c:pt idx="8">
                        <c:v>-0.82620099999999985</c:v>
                      </c:pt>
                      <c:pt idx="9">
                        <c:v>-0.82620099999999985</c:v>
                      </c:pt>
                      <c:pt idx="10">
                        <c:v>-0.82620099999999985</c:v>
                      </c:pt>
                      <c:pt idx="11">
                        <c:v>-0.82620099999999985</c:v>
                      </c:pt>
                      <c:pt idx="12">
                        <c:v>-0.82620099999999985</c:v>
                      </c:pt>
                      <c:pt idx="13">
                        <c:v>-0.82620099999999985</c:v>
                      </c:pt>
                      <c:pt idx="14">
                        <c:v>-0.82620099999999985</c:v>
                      </c:pt>
                      <c:pt idx="15">
                        <c:v>-0.82620099999999985</c:v>
                      </c:pt>
                      <c:pt idx="16">
                        <c:v>-0.82620099999999985</c:v>
                      </c:pt>
                      <c:pt idx="17">
                        <c:v>-0.82620099999999985</c:v>
                      </c:pt>
                      <c:pt idx="18">
                        <c:v>-0.82620099999999985</c:v>
                      </c:pt>
                      <c:pt idx="19">
                        <c:v>-0.82620099999999985</c:v>
                      </c:pt>
                      <c:pt idx="20">
                        <c:v>-0.82620099999999985</c:v>
                      </c:pt>
                      <c:pt idx="21">
                        <c:v>-0.82620099999999985</c:v>
                      </c:pt>
                      <c:pt idx="22">
                        <c:v>-0.82620099999999985</c:v>
                      </c:pt>
                      <c:pt idx="23">
                        <c:v>-0.82620099999999985</c:v>
                      </c:pt>
                      <c:pt idx="24">
                        <c:v>-0.82620099999999985</c:v>
                      </c:pt>
                      <c:pt idx="25">
                        <c:v>-0.82620099999999985</c:v>
                      </c:pt>
                      <c:pt idx="26">
                        <c:v>-0.82620099999999985</c:v>
                      </c:pt>
                      <c:pt idx="27">
                        <c:v>-0.82620099999999985</c:v>
                      </c:pt>
                      <c:pt idx="28">
                        <c:v>-0.82620099999999985</c:v>
                      </c:pt>
                      <c:pt idx="29">
                        <c:v>-0.82620099999999985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B17-4CFA-901B-98CAEEA077C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B17-4CFA-901B-98CAEEA077C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-0.82685302951313266</c:v>
                      </c:pt>
                      <c:pt idx="1">
                        <c:v>-0.82685302951313266</c:v>
                      </c:pt>
                      <c:pt idx="2">
                        <c:v>-0.82685302951313266</c:v>
                      </c:pt>
                      <c:pt idx="3">
                        <c:v>-0.82685302951313266</c:v>
                      </c:pt>
                      <c:pt idx="4">
                        <c:v>-0.82685302951313266</c:v>
                      </c:pt>
                      <c:pt idx="5">
                        <c:v>-0.82685302951313266</c:v>
                      </c:pt>
                      <c:pt idx="6">
                        <c:v>-0.82685302951313266</c:v>
                      </c:pt>
                      <c:pt idx="7">
                        <c:v>-0.82685302951313266</c:v>
                      </c:pt>
                      <c:pt idx="8">
                        <c:v>-0.82685302951313266</c:v>
                      </c:pt>
                      <c:pt idx="9">
                        <c:v>-0.82685302951313266</c:v>
                      </c:pt>
                      <c:pt idx="10">
                        <c:v>-0.82685302951313266</c:v>
                      </c:pt>
                      <c:pt idx="11">
                        <c:v>-0.82685302951313266</c:v>
                      </c:pt>
                      <c:pt idx="12">
                        <c:v>-0.82685302951313266</c:v>
                      </c:pt>
                      <c:pt idx="13">
                        <c:v>-0.82685302951313266</c:v>
                      </c:pt>
                      <c:pt idx="14">
                        <c:v>-0.82685302951313266</c:v>
                      </c:pt>
                      <c:pt idx="15">
                        <c:v>-0.82685302951313266</c:v>
                      </c:pt>
                      <c:pt idx="16">
                        <c:v>-0.82685302951313266</c:v>
                      </c:pt>
                      <c:pt idx="17">
                        <c:v>-0.82685302951313266</c:v>
                      </c:pt>
                      <c:pt idx="18">
                        <c:v>-0.82685302951313266</c:v>
                      </c:pt>
                      <c:pt idx="19">
                        <c:v>-0.82685302951313266</c:v>
                      </c:pt>
                      <c:pt idx="20">
                        <c:v>-0.82685302951313266</c:v>
                      </c:pt>
                      <c:pt idx="21">
                        <c:v>-0.82685302951313266</c:v>
                      </c:pt>
                      <c:pt idx="22">
                        <c:v>-0.82685302951313266</c:v>
                      </c:pt>
                      <c:pt idx="23">
                        <c:v>-0.82685302951313266</c:v>
                      </c:pt>
                      <c:pt idx="24">
                        <c:v>-0.82685302951313266</c:v>
                      </c:pt>
                      <c:pt idx="25">
                        <c:v>-0.82685302951313266</c:v>
                      </c:pt>
                      <c:pt idx="26">
                        <c:v>-0.82685302951313266</c:v>
                      </c:pt>
                      <c:pt idx="27">
                        <c:v>-0.82685302951313266</c:v>
                      </c:pt>
                      <c:pt idx="28">
                        <c:v>-0.82685302951313266</c:v>
                      </c:pt>
                      <c:pt idx="29">
                        <c:v>-0.82685302951313266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B17-4CFA-901B-98CAEEA077C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-0.82570097048686719</c:v>
                      </c:pt>
                      <c:pt idx="1">
                        <c:v>-0.82570097048686719</c:v>
                      </c:pt>
                      <c:pt idx="2">
                        <c:v>-0.82570097048686719</c:v>
                      </c:pt>
                      <c:pt idx="3">
                        <c:v>-0.82570097048686719</c:v>
                      </c:pt>
                      <c:pt idx="4">
                        <c:v>-0.82570097048686719</c:v>
                      </c:pt>
                      <c:pt idx="5">
                        <c:v>-0.82570097048686719</c:v>
                      </c:pt>
                      <c:pt idx="6">
                        <c:v>-0.82570097048686719</c:v>
                      </c:pt>
                      <c:pt idx="7">
                        <c:v>-0.82570097048686719</c:v>
                      </c:pt>
                      <c:pt idx="8">
                        <c:v>-0.82570097048686719</c:v>
                      </c:pt>
                      <c:pt idx="9">
                        <c:v>-0.82570097048686719</c:v>
                      </c:pt>
                      <c:pt idx="10">
                        <c:v>-0.82570097048686719</c:v>
                      </c:pt>
                      <c:pt idx="11">
                        <c:v>-0.82570097048686719</c:v>
                      </c:pt>
                      <c:pt idx="12">
                        <c:v>-0.82570097048686719</c:v>
                      </c:pt>
                      <c:pt idx="13">
                        <c:v>-0.82570097048686719</c:v>
                      </c:pt>
                      <c:pt idx="14">
                        <c:v>-0.82570097048686719</c:v>
                      </c:pt>
                      <c:pt idx="15">
                        <c:v>-0.82570097048686719</c:v>
                      </c:pt>
                      <c:pt idx="16">
                        <c:v>-0.82570097048686719</c:v>
                      </c:pt>
                      <c:pt idx="17">
                        <c:v>-0.82570097048686719</c:v>
                      </c:pt>
                      <c:pt idx="18">
                        <c:v>-0.82570097048686719</c:v>
                      </c:pt>
                      <c:pt idx="19">
                        <c:v>-0.82570097048686719</c:v>
                      </c:pt>
                      <c:pt idx="20">
                        <c:v>-0.82570097048686719</c:v>
                      </c:pt>
                      <c:pt idx="21">
                        <c:v>-0.82570097048686719</c:v>
                      </c:pt>
                      <c:pt idx="22">
                        <c:v>-0.82570097048686719</c:v>
                      </c:pt>
                      <c:pt idx="23">
                        <c:v>-0.82570097048686719</c:v>
                      </c:pt>
                      <c:pt idx="24">
                        <c:v>-0.82570097048686719</c:v>
                      </c:pt>
                      <c:pt idx="25">
                        <c:v>-0.82570097048686719</c:v>
                      </c:pt>
                      <c:pt idx="26">
                        <c:v>-0.82570097048686719</c:v>
                      </c:pt>
                      <c:pt idx="27">
                        <c:v>-0.82570097048686719</c:v>
                      </c:pt>
                      <c:pt idx="28">
                        <c:v>-0.82570097048686719</c:v>
                      </c:pt>
                      <c:pt idx="29">
                        <c:v>-0.82570097048686719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B17-4CFA-901B-98CAEEA077C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-0.82650014879240929</c:v>
                      </c:pt>
                      <c:pt idx="1">
                        <c:v>-0.82650014879240929</c:v>
                      </c:pt>
                      <c:pt idx="2">
                        <c:v>-0.82650014879240929</c:v>
                      </c:pt>
                      <c:pt idx="3">
                        <c:v>-0.82650014879240929</c:v>
                      </c:pt>
                      <c:pt idx="4">
                        <c:v>-0.82650014879240929</c:v>
                      </c:pt>
                      <c:pt idx="5">
                        <c:v>-0.82650014879240929</c:v>
                      </c:pt>
                      <c:pt idx="6">
                        <c:v>-0.82650014879240929</c:v>
                      </c:pt>
                      <c:pt idx="7">
                        <c:v>-0.82650014879240929</c:v>
                      </c:pt>
                      <c:pt idx="8">
                        <c:v>-0.82650014879240929</c:v>
                      </c:pt>
                      <c:pt idx="9">
                        <c:v>-0.82650014879240929</c:v>
                      </c:pt>
                      <c:pt idx="10">
                        <c:v>-0.82650014879240929</c:v>
                      </c:pt>
                      <c:pt idx="11">
                        <c:v>-0.82650014879240929</c:v>
                      </c:pt>
                      <c:pt idx="12">
                        <c:v>-0.82650014879240929</c:v>
                      </c:pt>
                      <c:pt idx="13">
                        <c:v>-0.82650014879240929</c:v>
                      </c:pt>
                      <c:pt idx="14">
                        <c:v>-0.82650014879240929</c:v>
                      </c:pt>
                      <c:pt idx="15">
                        <c:v>-0.82650014879240929</c:v>
                      </c:pt>
                      <c:pt idx="16">
                        <c:v>-0.82650014879240929</c:v>
                      </c:pt>
                      <c:pt idx="17">
                        <c:v>-0.82650014879240929</c:v>
                      </c:pt>
                      <c:pt idx="18">
                        <c:v>-0.82650014879240929</c:v>
                      </c:pt>
                      <c:pt idx="19">
                        <c:v>-0.82650014879240929</c:v>
                      </c:pt>
                      <c:pt idx="20">
                        <c:v>-0.82650014879240929</c:v>
                      </c:pt>
                      <c:pt idx="21">
                        <c:v>-0.82650014879240929</c:v>
                      </c:pt>
                      <c:pt idx="22">
                        <c:v>-0.82650014879240929</c:v>
                      </c:pt>
                      <c:pt idx="23">
                        <c:v>-0.82650014879240929</c:v>
                      </c:pt>
                      <c:pt idx="24">
                        <c:v>-0.82650014879240929</c:v>
                      </c:pt>
                      <c:pt idx="25">
                        <c:v>-0.82650014879240929</c:v>
                      </c:pt>
                      <c:pt idx="26">
                        <c:v>-0.82650014879240929</c:v>
                      </c:pt>
                      <c:pt idx="27">
                        <c:v>-0.82650014879240929</c:v>
                      </c:pt>
                      <c:pt idx="28">
                        <c:v>-0.82650014879240929</c:v>
                      </c:pt>
                      <c:pt idx="29">
                        <c:v>-0.82650014879240929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B17-4CFA-901B-98CAEEA077C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-0.82590185120759041</c:v>
                      </c:pt>
                      <c:pt idx="1">
                        <c:v>-0.82590185120759041</c:v>
                      </c:pt>
                      <c:pt idx="2">
                        <c:v>-0.82590185120759041</c:v>
                      </c:pt>
                      <c:pt idx="3">
                        <c:v>-0.82590185120759041</c:v>
                      </c:pt>
                      <c:pt idx="4">
                        <c:v>-0.82590185120759041</c:v>
                      </c:pt>
                      <c:pt idx="5">
                        <c:v>-0.82590185120759041</c:v>
                      </c:pt>
                      <c:pt idx="6">
                        <c:v>-0.82590185120759041</c:v>
                      </c:pt>
                      <c:pt idx="7">
                        <c:v>-0.82590185120759041</c:v>
                      </c:pt>
                      <c:pt idx="8">
                        <c:v>-0.82590185120759041</c:v>
                      </c:pt>
                      <c:pt idx="9">
                        <c:v>-0.82590185120759041</c:v>
                      </c:pt>
                      <c:pt idx="10">
                        <c:v>-0.82590185120759041</c:v>
                      </c:pt>
                      <c:pt idx="11">
                        <c:v>-0.82590185120759041</c:v>
                      </c:pt>
                      <c:pt idx="12">
                        <c:v>-0.82590185120759041</c:v>
                      </c:pt>
                      <c:pt idx="13">
                        <c:v>-0.82590185120759041</c:v>
                      </c:pt>
                      <c:pt idx="14">
                        <c:v>-0.82590185120759041</c:v>
                      </c:pt>
                      <c:pt idx="15">
                        <c:v>-0.82590185120759041</c:v>
                      </c:pt>
                      <c:pt idx="16">
                        <c:v>-0.82590185120759041</c:v>
                      </c:pt>
                      <c:pt idx="17">
                        <c:v>-0.82590185120759041</c:v>
                      </c:pt>
                      <c:pt idx="18">
                        <c:v>-0.82590185120759041</c:v>
                      </c:pt>
                      <c:pt idx="19">
                        <c:v>-0.82590185120759041</c:v>
                      </c:pt>
                      <c:pt idx="20">
                        <c:v>-0.82590185120759041</c:v>
                      </c:pt>
                      <c:pt idx="21">
                        <c:v>-0.82590185120759041</c:v>
                      </c:pt>
                      <c:pt idx="22">
                        <c:v>-0.82590185120759041</c:v>
                      </c:pt>
                      <c:pt idx="23">
                        <c:v>-0.82590185120759041</c:v>
                      </c:pt>
                      <c:pt idx="24">
                        <c:v>-0.82590185120759041</c:v>
                      </c:pt>
                      <c:pt idx="25">
                        <c:v>-0.82590185120759041</c:v>
                      </c:pt>
                      <c:pt idx="26">
                        <c:v>-0.82590185120759041</c:v>
                      </c:pt>
                      <c:pt idx="27">
                        <c:v>-0.82590185120759041</c:v>
                      </c:pt>
                      <c:pt idx="28">
                        <c:v>-0.82590185120759041</c:v>
                      </c:pt>
                      <c:pt idx="29">
                        <c:v>-0.82590185120759041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B17-4CFA-901B-98CAEEA077C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B17-4CFA-901B-98CAEEA077C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'Lower Dowel Hole'!$O$1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'Lower Dowel Hole'!$O$2:$O$31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B17-4CFA-901B-98CAEEA077C9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Upper 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'Slot Walls'!$B$1</c:f>
              <c:strCache>
                <c:ptCount val="1"/>
                <c:pt idx="0">
                  <c:v>Upper 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'Slot Walls'!$B$2:$B$32</c:f>
              <c:numCache>
                <c:formatCode>0.00000</c:formatCode>
                <c:ptCount val="31"/>
                <c:pt idx="0">
                  <c:v>3.9300000000000002E-2</c:v>
                </c:pt>
                <c:pt idx="1">
                  <c:v>3.9320000000000001E-2</c:v>
                </c:pt>
                <c:pt idx="2">
                  <c:v>3.9309999999999998E-2</c:v>
                </c:pt>
                <c:pt idx="3">
                  <c:v>3.9260000000000003E-2</c:v>
                </c:pt>
                <c:pt idx="4">
                  <c:v>3.9329999999999997E-2</c:v>
                </c:pt>
                <c:pt idx="5">
                  <c:v>3.9390000000000001E-2</c:v>
                </c:pt>
                <c:pt idx="6">
                  <c:v>3.9370000000000002E-2</c:v>
                </c:pt>
                <c:pt idx="7">
                  <c:v>3.9219999999999998E-2</c:v>
                </c:pt>
                <c:pt idx="8">
                  <c:v>3.9379999999999998E-2</c:v>
                </c:pt>
                <c:pt idx="9">
                  <c:v>3.943E-2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3-41AF-9C33-BA060C6D3F1C}"/>
            </c:ext>
          </c:extLst>
        </c:ser>
        <c:ser>
          <c:idx val="5"/>
          <c:order val="5"/>
          <c:tx>
            <c:strRef>
              <c:f>'Slot Walls'!$F$1</c:f>
              <c:strCache>
                <c:ptCount val="1"/>
                <c:pt idx="0">
                  <c:v>UR_avg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'Slot Walls'!$F$2:$F$32</c:f>
              <c:numCache>
                <c:formatCode>0.00000</c:formatCode>
                <c:ptCount val="31"/>
                <c:pt idx="0">
                  <c:v>3.9330999999999998E-2</c:v>
                </c:pt>
                <c:pt idx="1">
                  <c:v>3.9330999999999998E-2</c:v>
                </c:pt>
                <c:pt idx="2">
                  <c:v>3.9330999999999998E-2</c:v>
                </c:pt>
                <c:pt idx="3">
                  <c:v>3.9330999999999998E-2</c:v>
                </c:pt>
                <c:pt idx="4">
                  <c:v>3.9330999999999998E-2</c:v>
                </c:pt>
                <c:pt idx="5">
                  <c:v>3.9330999999999998E-2</c:v>
                </c:pt>
                <c:pt idx="6">
                  <c:v>3.9330999999999998E-2</c:v>
                </c:pt>
                <c:pt idx="7">
                  <c:v>3.9330999999999998E-2</c:v>
                </c:pt>
                <c:pt idx="8">
                  <c:v>3.9330999999999998E-2</c:v>
                </c:pt>
                <c:pt idx="9">
                  <c:v>3.9330999999999998E-2</c:v>
                </c:pt>
                <c:pt idx="10">
                  <c:v>3.9330999999999998E-2</c:v>
                </c:pt>
                <c:pt idx="11">
                  <c:v>3.9330999999999998E-2</c:v>
                </c:pt>
                <c:pt idx="12">
                  <c:v>3.9330999999999998E-2</c:v>
                </c:pt>
                <c:pt idx="13">
                  <c:v>3.9330999999999998E-2</c:v>
                </c:pt>
                <c:pt idx="14">
                  <c:v>3.9330999999999998E-2</c:v>
                </c:pt>
                <c:pt idx="15">
                  <c:v>3.9330999999999998E-2</c:v>
                </c:pt>
                <c:pt idx="16">
                  <c:v>3.9330999999999998E-2</c:v>
                </c:pt>
                <c:pt idx="17">
                  <c:v>3.9330999999999998E-2</c:v>
                </c:pt>
                <c:pt idx="18">
                  <c:v>3.9330999999999998E-2</c:v>
                </c:pt>
                <c:pt idx="19">
                  <c:v>3.9330999999999998E-2</c:v>
                </c:pt>
                <c:pt idx="20">
                  <c:v>3.9330999999999998E-2</c:v>
                </c:pt>
                <c:pt idx="21">
                  <c:v>3.9330999999999998E-2</c:v>
                </c:pt>
                <c:pt idx="22">
                  <c:v>3.9330999999999998E-2</c:v>
                </c:pt>
                <c:pt idx="23">
                  <c:v>3.9330999999999998E-2</c:v>
                </c:pt>
                <c:pt idx="24">
                  <c:v>3.9330999999999998E-2</c:v>
                </c:pt>
                <c:pt idx="25">
                  <c:v>3.9330999999999998E-2</c:v>
                </c:pt>
                <c:pt idx="26">
                  <c:v>3.9330999999999998E-2</c:v>
                </c:pt>
                <c:pt idx="27">
                  <c:v>3.9330999999999998E-2</c:v>
                </c:pt>
                <c:pt idx="28">
                  <c:v>3.9330999999999998E-2</c:v>
                </c:pt>
                <c:pt idx="29" formatCode="0.000000">
                  <c:v>3.9330999999999998E-2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3-41AF-9C33-BA060C6D3F1C}"/>
            </c:ext>
          </c:extLst>
        </c:ser>
        <c:ser>
          <c:idx val="9"/>
          <c:order val="9"/>
          <c:tx>
            <c:strRef>
              <c:f>'Slot Walls'!$J$1</c:f>
              <c:strCache>
                <c:ptCount val="1"/>
                <c:pt idx="0">
                  <c:v>X_LCL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'Slot Walls'!$J$2:$J$32</c:f>
              <c:numCache>
                <c:formatCode>0.000</c:formatCode>
                <c:ptCount val="31"/>
                <c:pt idx="0">
                  <c:v>3.9141026317612147E-2</c:v>
                </c:pt>
                <c:pt idx="1">
                  <c:v>3.9141026317612147E-2</c:v>
                </c:pt>
                <c:pt idx="2">
                  <c:v>3.9141026317612147E-2</c:v>
                </c:pt>
                <c:pt idx="3">
                  <c:v>3.9141026317612147E-2</c:v>
                </c:pt>
                <c:pt idx="4">
                  <c:v>3.9141026317612147E-2</c:v>
                </c:pt>
                <c:pt idx="5">
                  <c:v>3.9141026317612147E-2</c:v>
                </c:pt>
                <c:pt idx="6">
                  <c:v>3.9141026317612147E-2</c:v>
                </c:pt>
                <c:pt idx="7">
                  <c:v>3.9141026317612147E-2</c:v>
                </c:pt>
                <c:pt idx="8">
                  <c:v>3.9141026317612147E-2</c:v>
                </c:pt>
                <c:pt idx="9">
                  <c:v>3.9141026317612147E-2</c:v>
                </c:pt>
                <c:pt idx="10">
                  <c:v>3.9141026317612147E-2</c:v>
                </c:pt>
                <c:pt idx="11">
                  <c:v>3.9141026317612147E-2</c:v>
                </c:pt>
                <c:pt idx="12">
                  <c:v>3.9141026317612147E-2</c:v>
                </c:pt>
                <c:pt idx="13">
                  <c:v>3.9141026317612147E-2</c:v>
                </c:pt>
                <c:pt idx="14">
                  <c:v>3.9141026317612147E-2</c:v>
                </c:pt>
                <c:pt idx="15">
                  <c:v>3.9141026317612147E-2</c:v>
                </c:pt>
                <c:pt idx="16">
                  <c:v>3.9141026317612147E-2</c:v>
                </c:pt>
                <c:pt idx="17">
                  <c:v>3.9141026317612147E-2</c:v>
                </c:pt>
                <c:pt idx="18">
                  <c:v>3.9141026317612147E-2</c:v>
                </c:pt>
                <c:pt idx="19">
                  <c:v>3.9141026317612147E-2</c:v>
                </c:pt>
                <c:pt idx="20">
                  <c:v>3.9141026317612147E-2</c:v>
                </c:pt>
                <c:pt idx="21">
                  <c:v>3.9141026317612147E-2</c:v>
                </c:pt>
                <c:pt idx="22">
                  <c:v>3.9141026317612147E-2</c:v>
                </c:pt>
                <c:pt idx="23">
                  <c:v>3.9141026317612147E-2</c:v>
                </c:pt>
                <c:pt idx="24">
                  <c:v>3.9141026317612147E-2</c:v>
                </c:pt>
                <c:pt idx="25">
                  <c:v>3.9141026317612147E-2</c:v>
                </c:pt>
                <c:pt idx="26">
                  <c:v>3.9141026317612147E-2</c:v>
                </c:pt>
                <c:pt idx="27">
                  <c:v>3.9141026317612147E-2</c:v>
                </c:pt>
                <c:pt idx="28">
                  <c:v>3.9141026317612147E-2</c:v>
                </c:pt>
                <c:pt idx="29">
                  <c:v>3.9141026317612147E-2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3-41AF-9C33-BA060C6D3F1C}"/>
            </c:ext>
          </c:extLst>
        </c:ser>
        <c:ser>
          <c:idx val="10"/>
          <c:order val="10"/>
          <c:tx>
            <c:strRef>
              <c:f>'Slot Walls'!$K$1</c:f>
              <c:strCache>
                <c:ptCount val="1"/>
                <c:pt idx="0">
                  <c:v>X_UCL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'Slot Walls'!$K$2:$K$32</c:f>
              <c:numCache>
                <c:formatCode>0.000</c:formatCode>
                <c:ptCount val="31"/>
                <c:pt idx="0">
                  <c:v>3.9520973682387849E-2</c:v>
                </c:pt>
                <c:pt idx="1">
                  <c:v>3.9520973682387849E-2</c:v>
                </c:pt>
                <c:pt idx="2">
                  <c:v>3.9520973682387849E-2</c:v>
                </c:pt>
                <c:pt idx="3">
                  <c:v>3.9520973682387849E-2</c:v>
                </c:pt>
                <c:pt idx="4">
                  <c:v>3.9520973682387849E-2</c:v>
                </c:pt>
                <c:pt idx="5">
                  <c:v>3.9520973682387849E-2</c:v>
                </c:pt>
                <c:pt idx="6">
                  <c:v>3.9520973682387849E-2</c:v>
                </c:pt>
                <c:pt idx="7">
                  <c:v>3.9520973682387849E-2</c:v>
                </c:pt>
                <c:pt idx="8">
                  <c:v>3.9520973682387849E-2</c:v>
                </c:pt>
                <c:pt idx="9">
                  <c:v>3.9520973682387849E-2</c:v>
                </c:pt>
                <c:pt idx="10">
                  <c:v>3.9520973682387849E-2</c:v>
                </c:pt>
                <c:pt idx="11">
                  <c:v>3.9520973682387849E-2</c:v>
                </c:pt>
                <c:pt idx="12">
                  <c:v>3.9520973682387849E-2</c:v>
                </c:pt>
                <c:pt idx="13">
                  <c:v>3.9520973682387849E-2</c:v>
                </c:pt>
                <c:pt idx="14">
                  <c:v>3.9520973682387849E-2</c:v>
                </c:pt>
                <c:pt idx="15">
                  <c:v>3.9520973682387849E-2</c:v>
                </c:pt>
                <c:pt idx="16">
                  <c:v>3.9520973682387849E-2</c:v>
                </c:pt>
                <c:pt idx="17">
                  <c:v>3.9520973682387849E-2</c:v>
                </c:pt>
                <c:pt idx="18">
                  <c:v>3.9520973682387849E-2</c:v>
                </c:pt>
                <c:pt idx="19">
                  <c:v>3.9520973682387849E-2</c:v>
                </c:pt>
                <c:pt idx="20">
                  <c:v>3.9520973682387849E-2</c:v>
                </c:pt>
                <c:pt idx="21">
                  <c:v>3.9520973682387849E-2</c:v>
                </c:pt>
                <c:pt idx="22">
                  <c:v>3.9520973682387849E-2</c:v>
                </c:pt>
                <c:pt idx="23">
                  <c:v>3.9520973682387849E-2</c:v>
                </c:pt>
                <c:pt idx="24">
                  <c:v>3.9520973682387849E-2</c:v>
                </c:pt>
                <c:pt idx="25">
                  <c:v>3.9520973682387849E-2</c:v>
                </c:pt>
                <c:pt idx="26">
                  <c:v>3.9520973682387849E-2</c:v>
                </c:pt>
                <c:pt idx="27">
                  <c:v>3.9520973682387849E-2</c:v>
                </c:pt>
                <c:pt idx="28">
                  <c:v>3.9520973682387849E-2</c:v>
                </c:pt>
                <c:pt idx="29">
                  <c:v>3.9520973682387849E-2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E3-41AF-9C33-BA060C6D3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'Slot Walls'!$A$1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EE3-41AF-9C33-BA060C6D3F1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Walls'!$C$1</c15:sqref>
                        </c15:formulaRef>
                      </c:ext>
                    </c:extLst>
                    <c:strCache>
                      <c:ptCount val="1"/>
                      <c:pt idx="0">
                        <c:v>Lower Rt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Walls'!$C$2:$C$32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-4.1340000000000002E-2</c:v>
                      </c:pt>
                      <c:pt idx="1">
                        <c:v>-4.1320000000000003E-2</c:v>
                      </c:pt>
                      <c:pt idx="2">
                        <c:v>-4.1189999999999997E-2</c:v>
                      </c:pt>
                      <c:pt idx="3">
                        <c:v>-4.122E-2</c:v>
                      </c:pt>
                      <c:pt idx="4">
                        <c:v>-4.1230000000000003E-2</c:v>
                      </c:pt>
                      <c:pt idx="5">
                        <c:v>-4.1259999999999998E-2</c:v>
                      </c:pt>
                      <c:pt idx="6">
                        <c:v>-4.1279999999999997E-2</c:v>
                      </c:pt>
                      <c:pt idx="7">
                        <c:v>-4.1200000000000001E-2</c:v>
                      </c:pt>
                      <c:pt idx="8">
                        <c:v>-4.122E-2</c:v>
                      </c:pt>
                      <c:pt idx="9">
                        <c:v>-4.1200000000000001E-2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E3-41AF-9C33-BA060C6D3F1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Walls'!$D$1</c15:sqref>
                        </c15:formulaRef>
                      </c:ext>
                    </c:extLst>
                    <c:strCache>
                      <c:ptCount val="1"/>
                      <c:pt idx="0">
                        <c:v>Upper Lt 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Walls'!$D$2:$D$32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3.9230000000000001E-2</c:v>
                      </c:pt>
                      <c:pt idx="1">
                        <c:v>3.9109999999999999E-2</c:v>
                      </c:pt>
                      <c:pt idx="2">
                        <c:v>3.9199999999999999E-2</c:v>
                      </c:pt>
                      <c:pt idx="3">
                        <c:v>3.9210000000000002E-2</c:v>
                      </c:pt>
                      <c:pt idx="4">
                        <c:v>3.9190000000000003E-2</c:v>
                      </c:pt>
                      <c:pt idx="5">
                        <c:v>3.9219999999999998E-2</c:v>
                      </c:pt>
                      <c:pt idx="6">
                        <c:v>3.9230000000000001E-2</c:v>
                      </c:pt>
                      <c:pt idx="7">
                        <c:v>3.9210000000000002E-2</c:v>
                      </c:pt>
                      <c:pt idx="8">
                        <c:v>3.916E-2</c:v>
                      </c:pt>
                      <c:pt idx="9">
                        <c:v>3.9120000000000002E-2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E3-41AF-9C33-BA060C6D3F1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Walls'!$E$1</c15:sqref>
                        </c15:formulaRef>
                      </c:ext>
                    </c:extLst>
                    <c:strCache>
                      <c:ptCount val="1"/>
                      <c:pt idx="0">
                        <c:v>Lower Lt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Walls'!$E$2:$E$32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-4.0640000000000003E-2</c:v>
                      </c:pt>
                      <c:pt idx="1">
                        <c:v>-4.061E-2</c:v>
                      </c:pt>
                      <c:pt idx="2">
                        <c:v>-4.0649999999999999E-2</c:v>
                      </c:pt>
                      <c:pt idx="3">
                        <c:v>-4.061E-2</c:v>
                      </c:pt>
                      <c:pt idx="4">
                        <c:v>-4.0620000000000003E-2</c:v>
                      </c:pt>
                      <c:pt idx="5">
                        <c:v>-4.0710000000000003E-2</c:v>
                      </c:pt>
                      <c:pt idx="6">
                        <c:v>-4.0739999999999998E-2</c:v>
                      </c:pt>
                      <c:pt idx="7">
                        <c:v>-4.0550000000000003E-2</c:v>
                      </c:pt>
                      <c:pt idx="8">
                        <c:v>-4.0550000000000003E-2</c:v>
                      </c:pt>
                      <c:pt idx="9">
                        <c:v>-4.0590000000000001E-2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E3-41AF-9C33-BA060C6D3F1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Walls'!$G$1</c15:sqref>
                        </c15:formulaRef>
                      </c:ext>
                    </c:extLst>
                    <c:strCache>
                      <c:ptCount val="1"/>
                      <c:pt idx="0">
                        <c:v>LR_avg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Walls'!$G$2:$G$32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-4.1246000000000005E-2</c:v>
                      </c:pt>
                      <c:pt idx="1">
                        <c:v>-4.1246000000000005E-2</c:v>
                      </c:pt>
                      <c:pt idx="2">
                        <c:v>-4.1246000000000005E-2</c:v>
                      </c:pt>
                      <c:pt idx="3">
                        <c:v>-4.1246000000000005E-2</c:v>
                      </c:pt>
                      <c:pt idx="4">
                        <c:v>-4.1246000000000005E-2</c:v>
                      </c:pt>
                      <c:pt idx="5">
                        <c:v>-4.1246000000000005E-2</c:v>
                      </c:pt>
                      <c:pt idx="6">
                        <c:v>-4.1246000000000005E-2</c:v>
                      </c:pt>
                      <c:pt idx="7">
                        <c:v>-4.1246000000000005E-2</c:v>
                      </c:pt>
                      <c:pt idx="8">
                        <c:v>-4.1246000000000005E-2</c:v>
                      </c:pt>
                      <c:pt idx="9">
                        <c:v>-4.1246000000000005E-2</c:v>
                      </c:pt>
                      <c:pt idx="10">
                        <c:v>-4.1246000000000005E-2</c:v>
                      </c:pt>
                      <c:pt idx="11">
                        <c:v>-4.1246000000000005E-2</c:v>
                      </c:pt>
                      <c:pt idx="12">
                        <c:v>-4.1246000000000005E-2</c:v>
                      </c:pt>
                      <c:pt idx="13">
                        <c:v>-4.1246000000000005E-2</c:v>
                      </c:pt>
                      <c:pt idx="14">
                        <c:v>-4.1246000000000005E-2</c:v>
                      </c:pt>
                      <c:pt idx="15">
                        <c:v>-4.1246000000000005E-2</c:v>
                      </c:pt>
                      <c:pt idx="16">
                        <c:v>-4.1246000000000005E-2</c:v>
                      </c:pt>
                      <c:pt idx="17">
                        <c:v>-4.1246000000000005E-2</c:v>
                      </c:pt>
                      <c:pt idx="18">
                        <c:v>-4.1246000000000005E-2</c:v>
                      </c:pt>
                      <c:pt idx="19">
                        <c:v>-4.1246000000000005E-2</c:v>
                      </c:pt>
                      <c:pt idx="20">
                        <c:v>-4.1246000000000005E-2</c:v>
                      </c:pt>
                      <c:pt idx="21">
                        <c:v>-4.1246000000000005E-2</c:v>
                      </c:pt>
                      <c:pt idx="22">
                        <c:v>-4.1246000000000005E-2</c:v>
                      </c:pt>
                      <c:pt idx="23">
                        <c:v>-4.1246000000000005E-2</c:v>
                      </c:pt>
                      <c:pt idx="24">
                        <c:v>-4.1246000000000005E-2</c:v>
                      </c:pt>
                      <c:pt idx="25">
                        <c:v>-4.1246000000000005E-2</c:v>
                      </c:pt>
                      <c:pt idx="26">
                        <c:v>-4.1246000000000005E-2</c:v>
                      </c:pt>
                      <c:pt idx="27">
                        <c:v>-4.1246000000000005E-2</c:v>
                      </c:pt>
                      <c:pt idx="28">
                        <c:v>-4.1246000000000005E-2</c:v>
                      </c:pt>
                      <c:pt idx="29" formatCode="0.000000">
                        <c:v>-4.1246000000000005E-2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E3-41AF-9C33-BA060C6D3F1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Walls'!$H$1</c15:sqref>
                        </c15:formulaRef>
                      </c:ext>
                    </c:extLst>
                    <c:strCache>
                      <c:ptCount val="1"/>
                      <c:pt idx="0">
                        <c:v>UL_avg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Walls'!$H$2:$H$32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3.9188000000000008E-2</c:v>
                      </c:pt>
                      <c:pt idx="1">
                        <c:v>3.9188000000000008E-2</c:v>
                      </c:pt>
                      <c:pt idx="2">
                        <c:v>3.9188000000000008E-2</c:v>
                      </c:pt>
                      <c:pt idx="3">
                        <c:v>3.9188000000000008E-2</c:v>
                      </c:pt>
                      <c:pt idx="4">
                        <c:v>3.9188000000000008E-2</c:v>
                      </c:pt>
                      <c:pt idx="5">
                        <c:v>3.9188000000000008E-2</c:v>
                      </c:pt>
                      <c:pt idx="6">
                        <c:v>3.9188000000000008E-2</c:v>
                      </c:pt>
                      <c:pt idx="7">
                        <c:v>3.9188000000000008E-2</c:v>
                      </c:pt>
                      <c:pt idx="8">
                        <c:v>3.9188000000000008E-2</c:v>
                      </c:pt>
                      <c:pt idx="9">
                        <c:v>3.9188000000000008E-2</c:v>
                      </c:pt>
                      <c:pt idx="10" formatCode="0.000">
                        <c:v>3.9188000000000008E-2</c:v>
                      </c:pt>
                      <c:pt idx="11" formatCode="0.000">
                        <c:v>3.9188000000000008E-2</c:v>
                      </c:pt>
                      <c:pt idx="12" formatCode="0.000">
                        <c:v>3.9188000000000008E-2</c:v>
                      </c:pt>
                      <c:pt idx="13" formatCode="0.000">
                        <c:v>3.9188000000000008E-2</c:v>
                      </c:pt>
                      <c:pt idx="14" formatCode="0.000">
                        <c:v>3.9188000000000008E-2</c:v>
                      </c:pt>
                      <c:pt idx="15" formatCode="0.000">
                        <c:v>3.9188000000000008E-2</c:v>
                      </c:pt>
                      <c:pt idx="16" formatCode="0.000">
                        <c:v>3.9188000000000008E-2</c:v>
                      </c:pt>
                      <c:pt idx="17" formatCode="0.000">
                        <c:v>3.9188000000000008E-2</c:v>
                      </c:pt>
                      <c:pt idx="18" formatCode="0.000">
                        <c:v>3.9188000000000008E-2</c:v>
                      </c:pt>
                      <c:pt idx="19" formatCode="0.000">
                        <c:v>3.9188000000000008E-2</c:v>
                      </c:pt>
                      <c:pt idx="20" formatCode="0.000">
                        <c:v>3.9188000000000008E-2</c:v>
                      </c:pt>
                      <c:pt idx="21" formatCode="0.000">
                        <c:v>3.9188000000000008E-2</c:v>
                      </c:pt>
                      <c:pt idx="22" formatCode="0.000">
                        <c:v>3.9188000000000008E-2</c:v>
                      </c:pt>
                      <c:pt idx="23" formatCode="0.000">
                        <c:v>3.9188000000000008E-2</c:v>
                      </c:pt>
                      <c:pt idx="24" formatCode="0.000">
                        <c:v>3.9188000000000008E-2</c:v>
                      </c:pt>
                      <c:pt idx="25" formatCode="0.000">
                        <c:v>3.9188000000000008E-2</c:v>
                      </c:pt>
                      <c:pt idx="26" formatCode="0.000">
                        <c:v>3.9188000000000008E-2</c:v>
                      </c:pt>
                      <c:pt idx="27" formatCode="0.000">
                        <c:v>3.9188000000000008E-2</c:v>
                      </c:pt>
                      <c:pt idx="28" formatCode="0.000">
                        <c:v>3.9188000000000008E-2</c:v>
                      </c:pt>
                      <c:pt idx="29" formatCode="0.000000">
                        <c:v>3.9188000000000008E-2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E3-41AF-9C33-BA060C6D3F1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Walls'!$I$1</c15:sqref>
                        </c15:formulaRef>
                      </c:ext>
                    </c:extLst>
                    <c:strCache>
                      <c:ptCount val="1"/>
                      <c:pt idx="0">
                        <c:v>LL_avg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Walls'!$I$2:$I$32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-4.0627000000000003E-2</c:v>
                      </c:pt>
                      <c:pt idx="1">
                        <c:v>-4.0627000000000003E-2</c:v>
                      </c:pt>
                      <c:pt idx="2">
                        <c:v>-4.0627000000000003E-2</c:v>
                      </c:pt>
                      <c:pt idx="3">
                        <c:v>-4.0627000000000003E-2</c:v>
                      </c:pt>
                      <c:pt idx="4">
                        <c:v>-4.0627000000000003E-2</c:v>
                      </c:pt>
                      <c:pt idx="5">
                        <c:v>-4.0627000000000003E-2</c:v>
                      </c:pt>
                      <c:pt idx="6">
                        <c:v>-4.0627000000000003E-2</c:v>
                      </c:pt>
                      <c:pt idx="7">
                        <c:v>-4.0627000000000003E-2</c:v>
                      </c:pt>
                      <c:pt idx="8">
                        <c:v>-4.0627000000000003E-2</c:v>
                      </c:pt>
                      <c:pt idx="9">
                        <c:v>-4.0627000000000003E-2</c:v>
                      </c:pt>
                      <c:pt idx="10" formatCode="0.000">
                        <c:v>-4.0627000000000003E-2</c:v>
                      </c:pt>
                      <c:pt idx="11" formatCode="0.000">
                        <c:v>-4.0627000000000003E-2</c:v>
                      </c:pt>
                      <c:pt idx="12" formatCode="0.000">
                        <c:v>-4.0627000000000003E-2</c:v>
                      </c:pt>
                      <c:pt idx="13" formatCode="0.000">
                        <c:v>-4.0627000000000003E-2</c:v>
                      </c:pt>
                      <c:pt idx="14" formatCode="0.000">
                        <c:v>-4.0627000000000003E-2</c:v>
                      </c:pt>
                      <c:pt idx="15" formatCode="0.000">
                        <c:v>-4.0627000000000003E-2</c:v>
                      </c:pt>
                      <c:pt idx="16" formatCode="0.000">
                        <c:v>-4.0627000000000003E-2</c:v>
                      </c:pt>
                      <c:pt idx="17" formatCode="0.000">
                        <c:v>-4.0627000000000003E-2</c:v>
                      </c:pt>
                      <c:pt idx="18" formatCode="0.000">
                        <c:v>-4.0627000000000003E-2</c:v>
                      </c:pt>
                      <c:pt idx="19" formatCode="0.000">
                        <c:v>-4.0627000000000003E-2</c:v>
                      </c:pt>
                      <c:pt idx="20" formatCode="0.000">
                        <c:v>-4.0627000000000003E-2</c:v>
                      </c:pt>
                      <c:pt idx="21" formatCode="0.000">
                        <c:v>-4.0627000000000003E-2</c:v>
                      </c:pt>
                      <c:pt idx="22" formatCode="0.000">
                        <c:v>-4.0627000000000003E-2</c:v>
                      </c:pt>
                      <c:pt idx="23" formatCode="0.000">
                        <c:v>-4.0627000000000003E-2</c:v>
                      </c:pt>
                      <c:pt idx="24" formatCode="0.000">
                        <c:v>-4.0627000000000003E-2</c:v>
                      </c:pt>
                      <c:pt idx="25" formatCode="0.000">
                        <c:v>-4.0627000000000003E-2</c:v>
                      </c:pt>
                      <c:pt idx="26" formatCode="0.000">
                        <c:v>-4.0627000000000003E-2</c:v>
                      </c:pt>
                      <c:pt idx="27" formatCode="0.000">
                        <c:v>-4.0627000000000003E-2</c:v>
                      </c:pt>
                      <c:pt idx="28" formatCode="0.000">
                        <c:v>-4.0627000000000003E-2</c:v>
                      </c:pt>
                      <c:pt idx="29" formatCode="0.000000">
                        <c:v>-4.0627000000000003E-2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E3-41AF-9C33-BA060C6D3F1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Walls'!$L$2:$L$32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-4.1402971334962797E-2</c:v>
                      </c:pt>
                      <c:pt idx="1">
                        <c:v>-4.1402971334962797E-2</c:v>
                      </c:pt>
                      <c:pt idx="2">
                        <c:v>-4.1402971334962797E-2</c:v>
                      </c:pt>
                      <c:pt idx="3">
                        <c:v>-4.1402971334962797E-2</c:v>
                      </c:pt>
                      <c:pt idx="4">
                        <c:v>-4.1402971334962797E-2</c:v>
                      </c:pt>
                      <c:pt idx="5">
                        <c:v>-4.1402971334962797E-2</c:v>
                      </c:pt>
                      <c:pt idx="6">
                        <c:v>-4.1402971334962797E-2</c:v>
                      </c:pt>
                      <c:pt idx="7">
                        <c:v>-4.1402971334962797E-2</c:v>
                      </c:pt>
                      <c:pt idx="8">
                        <c:v>-4.1402971334962797E-2</c:v>
                      </c:pt>
                      <c:pt idx="9">
                        <c:v>-4.1402971334962797E-2</c:v>
                      </c:pt>
                      <c:pt idx="10">
                        <c:v>-4.1402971334962797E-2</c:v>
                      </c:pt>
                      <c:pt idx="11">
                        <c:v>-4.1402971334962797E-2</c:v>
                      </c:pt>
                      <c:pt idx="12">
                        <c:v>-4.1402971334962797E-2</c:v>
                      </c:pt>
                      <c:pt idx="13">
                        <c:v>-4.1402971334962797E-2</c:v>
                      </c:pt>
                      <c:pt idx="14">
                        <c:v>-4.1402971334962797E-2</c:v>
                      </c:pt>
                      <c:pt idx="15">
                        <c:v>-4.1402971334962797E-2</c:v>
                      </c:pt>
                      <c:pt idx="16">
                        <c:v>-4.1402971334962797E-2</c:v>
                      </c:pt>
                      <c:pt idx="17">
                        <c:v>-4.1402971334962797E-2</c:v>
                      </c:pt>
                      <c:pt idx="18">
                        <c:v>-4.1402971334962797E-2</c:v>
                      </c:pt>
                      <c:pt idx="19">
                        <c:v>-4.1402971334962797E-2</c:v>
                      </c:pt>
                      <c:pt idx="20">
                        <c:v>-4.1402971334962797E-2</c:v>
                      </c:pt>
                      <c:pt idx="21">
                        <c:v>-4.1402971334962797E-2</c:v>
                      </c:pt>
                      <c:pt idx="22">
                        <c:v>-4.1402971334962797E-2</c:v>
                      </c:pt>
                      <c:pt idx="23">
                        <c:v>-4.1402971334962797E-2</c:v>
                      </c:pt>
                      <c:pt idx="24">
                        <c:v>-4.1402971334962797E-2</c:v>
                      </c:pt>
                      <c:pt idx="25">
                        <c:v>-4.1402971334962797E-2</c:v>
                      </c:pt>
                      <c:pt idx="26">
                        <c:v>-4.1402971334962797E-2</c:v>
                      </c:pt>
                      <c:pt idx="27">
                        <c:v>-4.1402971334962797E-2</c:v>
                      </c:pt>
                      <c:pt idx="28">
                        <c:v>-4.1402971334962797E-2</c:v>
                      </c:pt>
                      <c:pt idx="29">
                        <c:v>-4.1402971334962797E-2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E3-41AF-9C33-BA060C6D3F1C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Walls'!$M$2:$M$32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-4.1089028665037212E-2</c:v>
                      </c:pt>
                      <c:pt idx="1">
                        <c:v>-4.1089028665037212E-2</c:v>
                      </c:pt>
                      <c:pt idx="2">
                        <c:v>-4.1089028665037212E-2</c:v>
                      </c:pt>
                      <c:pt idx="3">
                        <c:v>-4.1089028665037212E-2</c:v>
                      </c:pt>
                      <c:pt idx="4">
                        <c:v>-4.1089028665037212E-2</c:v>
                      </c:pt>
                      <c:pt idx="5">
                        <c:v>-4.1089028665037212E-2</c:v>
                      </c:pt>
                      <c:pt idx="6">
                        <c:v>-4.1089028665037212E-2</c:v>
                      </c:pt>
                      <c:pt idx="7">
                        <c:v>-4.1089028665037212E-2</c:v>
                      </c:pt>
                      <c:pt idx="8">
                        <c:v>-4.1089028665037212E-2</c:v>
                      </c:pt>
                      <c:pt idx="9">
                        <c:v>-4.1089028665037212E-2</c:v>
                      </c:pt>
                      <c:pt idx="10">
                        <c:v>-4.1089028665037212E-2</c:v>
                      </c:pt>
                      <c:pt idx="11">
                        <c:v>-4.1089028665037212E-2</c:v>
                      </c:pt>
                      <c:pt idx="12">
                        <c:v>-4.1089028665037212E-2</c:v>
                      </c:pt>
                      <c:pt idx="13">
                        <c:v>-4.1089028665037212E-2</c:v>
                      </c:pt>
                      <c:pt idx="14">
                        <c:v>-4.1089028665037212E-2</c:v>
                      </c:pt>
                      <c:pt idx="15">
                        <c:v>-4.1089028665037212E-2</c:v>
                      </c:pt>
                      <c:pt idx="16">
                        <c:v>-4.1089028665037212E-2</c:v>
                      </c:pt>
                      <c:pt idx="17">
                        <c:v>-4.1089028665037212E-2</c:v>
                      </c:pt>
                      <c:pt idx="18">
                        <c:v>-4.1089028665037212E-2</c:v>
                      </c:pt>
                      <c:pt idx="19">
                        <c:v>-4.1089028665037212E-2</c:v>
                      </c:pt>
                      <c:pt idx="20">
                        <c:v>-4.1089028665037212E-2</c:v>
                      </c:pt>
                      <c:pt idx="21">
                        <c:v>-4.1089028665037212E-2</c:v>
                      </c:pt>
                      <c:pt idx="22">
                        <c:v>-4.1089028665037212E-2</c:v>
                      </c:pt>
                      <c:pt idx="23">
                        <c:v>-4.1089028665037212E-2</c:v>
                      </c:pt>
                      <c:pt idx="24">
                        <c:v>-4.1089028665037212E-2</c:v>
                      </c:pt>
                      <c:pt idx="25">
                        <c:v>-4.1089028665037212E-2</c:v>
                      </c:pt>
                      <c:pt idx="26">
                        <c:v>-4.1089028665037212E-2</c:v>
                      </c:pt>
                      <c:pt idx="27">
                        <c:v>-4.1089028665037212E-2</c:v>
                      </c:pt>
                      <c:pt idx="28">
                        <c:v>-4.1089028665037212E-2</c:v>
                      </c:pt>
                      <c:pt idx="29">
                        <c:v>-4.1089028665037212E-2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EE3-41AF-9C33-BA060C6D3F1C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Walls'!$N$2:$N$32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3.9057003816849505E-2</c:v>
                      </c:pt>
                      <c:pt idx="1">
                        <c:v>3.9057003816849505E-2</c:v>
                      </c:pt>
                      <c:pt idx="2">
                        <c:v>3.9057003816849505E-2</c:v>
                      </c:pt>
                      <c:pt idx="3">
                        <c:v>3.9057003816849505E-2</c:v>
                      </c:pt>
                      <c:pt idx="4">
                        <c:v>3.9057003816849505E-2</c:v>
                      </c:pt>
                      <c:pt idx="5">
                        <c:v>3.9057003816849505E-2</c:v>
                      </c:pt>
                      <c:pt idx="6">
                        <c:v>3.9057003816849505E-2</c:v>
                      </c:pt>
                      <c:pt idx="7">
                        <c:v>3.9057003816849505E-2</c:v>
                      </c:pt>
                      <c:pt idx="8">
                        <c:v>3.9057003816849505E-2</c:v>
                      </c:pt>
                      <c:pt idx="9">
                        <c:v>3.9057003816849505E-2</c:v>
                      </c:pt>
                      <c:pt idx="10">
                        <c:v>3.9057003816849505E-2</c:v>
                      </c:pt>
                      <c:pt idx="11">
                        <c:v>3.9057003816849505E-2</c:v>
                      </c:pt>
                      <c:pt idx="12">
                        <c:v>3.9057003816849505E-2</c:v>
                      </c:pt>
                      <c:pt idx="13">
                        <c:v>3.9057003816849505E-2</c:v>
                      </c:pt>
                      <c:pt idx="14">
                        <c:v>3.9057003816849505E-2</c:v>
                      </c:pt>
                      <c:pt idx="15">
                        <c:v>3.9057003816849505E-2</c:v>
                      </c:pt>
                      <c:pt idx="16">
                        <c:v>3.9057003816849505E-2</c:v>
                      </c:pt>
                      <c:pt idx="17">
                        <c:v>3.9057003816849505E-2</c:v>
                      </c:pt>
                      <c:pt idx="18">
                        <c:v>3.9057003816849505E-2</c:v>
                      </c:pt>
                      <c:pt idx="19">
                        <c:v>3.9057003816849505E-2</c:v>
                      </c:pt>
                      <c:pt idx="20">
                        <c:v>3.9057003816849505E-2</c:v>
                      </c:pt>
                      <c:pt idx="21">
                        <c:v>3.9057003816849505E-2</c:v>
                      </c:pt>
                      <c:pt idx="22">
                        <c:v>3.9057003816849505E-2</c:v>
                      </c:pt>
                      <c:pt idx="23">
                        <c:v>3.9057003816849505E-2</c:v>
                      </c:pt>
                      <c:pt idx="24">
                        <c:v>3.9057003816849505E-2</c:v>
                      </c:pt>
                      <c:pt idx="25">
                        <c:v>3.9057003816849505E-2</c:v>
                      </c:pt>
                      <c:pt idx="26">
                        <c:v>3.9057003816849505E-2</c:v>
                      </c:pt>
                      <c:pt idx="27">
                        <c:v>3.9057003816849505E-2</c:v>
                      </c:pt>
                      <c:pt idx="28">
                        <c:v>3.9057003816849505E-2</c:v>
                      </c:pt>
                      <c:pt idx="29">
                        <c:v>3.9057003816849505E-2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E3-41AF-9C33-BA060C6D3F1C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Walls'!$O$2:$O$32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3.9318996183150511E-2</c:v>
                      </c:pt>
                      <c:pt idx="1">
                        <c:v>3.9318996183150511E-2</c:v>
                      </c:pt>
                      <c:pt idx="2">
                        <c:v>3.9318996183150511E-2</c:v>
                      </c:pt>
                      <c:pt idx="3">
                        <c:v>3.9318996183150511E-2</c:v>
                      </c:pt>
                      <c:pt idx="4">
                        <c:v>3.9318996183150511E-2</c:v>
                      </c:pt>
                      <c:pt idx="5">
                        <c:v>3.9318996183150511E-2</c:v>
                      </c:pt>
                      <c:pt idx="6">
                        <c:v>3.9318996183150511E-2</c:v>
                      </c:pt>
                      <c:pt idx="7">
                        <c:v>3.9318996183150511E-2</c:v>
                      </c:pt>
                      <c:pt idx="8">
                        <c:v>3.9318996183150511E-2</c:v>
                      </c:pt>
                      <c:pt idx="9">
                        <c:v>3.9318996183150511E-2</c:v>
                      </c:pt>
                      <c:pt idx="10">
                        <c:v>3.9318996183150511E-2</c:v>
                      </c:pt>
                      <c:pt idx="11">
                        <c:v>3.9318996183150511E-2</c:v>
                      </c:pt>
                      <c:pt idx="12">
                        <c:v>3.9318996183150511E-2</c:v>
                      </c:pt>
                      <c:pt idx="13">
                        <c:v>3.9318996183150511E-2</c:v>
                      </c:pt>
                      <c:pt idx="14">
                        <c:v>3.9318996183150511E-2</c:v>
                      </c:pt>
                      <c:pt idx="15">
                        <c:v>3.9318996183150511E-2</c:v>
                      </c:pt>
                      <c:pt idx="16">
                        <c:v>3.9318996183150511E-2</c:v>
                      </c:pt>
                      <c:pt idx="17">
                        <c:v>3.9318996183150511E-2</c:v>
                      </c:pt>
                      <c:pt idx="18">
                        <c:v>3.9318996183150511E-2</c:v>
                      </c:pt>
                      <c:pt idx="19">
                        <c:v>3.9318996183150511E-2</c:v>
                      </c:pt>
                      <c:pt idx="20">
                        <c:v>3.9318996183150511E-2</c:v>
                      </c:pt>
                      <c:pt idx="21">
                        <c:v>3.9318996183150511E-2</c:v>
                      </c:pt>
                      <c:pt idx="22">
                        <c:v>3.9318996183150511E-2</c:v>
                      </c:pt>
                      <c:pt idx="23">
                        <c:v>3.9318996183150511E-2</c:v>
                      </c:pt>
                      <c:pt idx="24">
                        <c:v>3.9318996183150511E-2</c:v>
                      </c:pt>
                      <c:pt idx="25">
                        <c:v>3.9318996183150511E-2</c:v>
                      </c:pt>
                      <c:pt idx="26">
                        <c:v>3.9318996183150511E-2</c:v>
                      </c:pt>
                      <c:pt idx="27">
                        <c:v>3.9318996183150511E-2</c:v>
                      </c:pt>
                      <c:pt idx="28">
                        <c:v>3.9318996183150511E-2</c:v>
                      </c:pt>
                      <c:pt idx="29">
                        <c:v>3.9318996183150511E-2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E3-41AF-9C33-BA060C6D3F1C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Walls'!$P$2:$P$32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-4.0811959455016499E-2</c:v>
                      </c:pt>
                      <c:pt idx="1">
                        <c:v>-4.0811959455016499E-2</c:v>
                      </c:pt>
                      <c:pt idx="2">
                        <c:v>-4.0811959455016499E-2</c:v>
                      </c:pt>
                      <c:pt idx="3">
                        <c:v>-4.0811959455016499E-2</c:v>
                      </c:pt>
                      <c:pt idx="4">
                        <c:v>-4.0811959455016499E-2</c:v>
                      </c:pt>
                      <c:pt idx="5">
                        <c:v>-4.0811959455016499E-2</c:v>
                      </c:pt>
                      <c:pt idx="6">
                        <c:v>-4.0811959455016499E-2</c:v>
                      </c:pt>
                      <c:pt idx="7">
                        <c:v>-4.0811959455016499E-2</c:v>
                      </c:pt>
                      <c:pt idx="8">
                        <c:v>-4.0811959455016499E-2</c:v>
                      </c:pt>
                      <c:pt idx="9">
                        <c:v>-4.0811959455016499E-2</c:v>
                      </c:pt>
                      <c:pt idx="10">
                        <c:v>-4.0811959455016499E-2</c:v>
                      </c:pt>
                      <c:pt idx="11">
                        <c:v>-4.0811959455016499E-2</c:v>
                      </c:pt>
                      <c:pt idx="12">
                        <c:v>-4.0811959455016499E-2</c:v>
                      </c:pt>
                      <c:pt idx="13">
                        <c:v>-4.0811959455016499E-2</c:v>
                      </c:pt>
                      <c:pt idx="14">
                        <c:v>-4.0811959455016499E-2</c:v>
                      </c:pt>
                      <c:pt idx="15">
                        <c:v>-4.0811959455016499E-2</c:v>
                      </c:pt>
                      <c:pt idx="16">
                        <c:v>-4.0811959455016499E-2</c:v>
                      </c:pt>
                      <c:pt idx="17">
                        <c:v>-4.0811959455016499E-2</c:v>
                      </c:pt>
                      <c:pt idx="18">
                        <c:v>-4.0811959455016499E-2</c:v>
                      </c:pt>
                      <c:pt idx="19">
                        <c:v>-4.0811959455016499E-2</c:v>
                      </c:pt>
                      <c:pt idx="20">
                        <c:v>-4.0811959455016499E-2</c:v>
                      </c:pt>
                      <c:pt idx="21">
                        <c:v>-4.0811959455016499E-2</c:v>
                      </c:pt>
                      <c:pt idx="22">
                        <c:v>-4.0811959455016499E-2</c:v>
                      </c:pt>
                      <c:pt idx="23">
                        <c:v>-4.0811959455016499E-2</c:v>
                      </c:pt>
                      <c:pt idx="24">
                        <c:v>-4.0811959455016499E-2</c:v>
                      </c:pt>
                      <c:pt idx="25">
                        <c:v>-4.0811959455016499E-2</c:v>
                      </c:pt>
                      <c:pt idx="26">
                        <c:v>-4.0811959455016499E-2</c:v>
                      </c:pt>
                      <c:pt idx="27">
                        <c:v>-4.0811959455016499E-2</c:v>
                      </c:pt>
                      <c:pt idx="28">
                        <c:v>-4.0811959455016499E-2</c:v>
                      </c:pt>
                      <c:pt idx="29">
                        <c:v>-4.0811959455016499E-2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E3-41AF-9C33-BA060C6D3F1C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Walls'!$Q$2:$Q$32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-4.0442040544983508E-2</c:v>
                      </c:pt>
                      <c:pt idx="1">
                        <c:v>-4.0442040544983508E-2</c:v>
                      </c:pt>
                      <c:pt idx="2">
                        <c:v>-4.0442040544983508E-2</c:v>
                      </c:pt>
                      <c:pt idx="3">
                        <c:v>-4.0442040544983508E-2</c:v>
                      </c:pt>
                      <c:pt idx="4">
                        <c:v>-4.0442040544983508E-2</c:v>
                      </c:pt>
                      <c:pt idx="5">
                        <c:v>-4.0442040544983508E-2</c:v>
                      </c:pt>
                      <c:pt idx="6">
                        <c:v>-4.0442040544983508E-2</c:v>
                      </c:pt>
                      <c:pt idx="7">
                        <c:v>-4.0442040544983508E-2</c:v>
                      </c:pt>
                      <c:pt idx="8">
                        <c:v>-4.0442040544983508E-2</c:v>
                      </c:pt>
                      <c:pt idx="9">
                        <c:v>-4.0442040544983508E-2</c:v>
                      </c:pt>
                      <c:pt idx="10">
                        <c:v>-4.0442040544983508E-2</c:v>
                      </c:pt>
                      <c:pt idx="11">
                        <c:v>-4.0442040544983508E-2</c:v>
                      </c:pt>
                      <c:pt idx="12">
                        <c:v>-4.0442040544983508E-2</c:v>
                      </c:pt>
                      <c:pt idx="13">
                        <c:v>-4.0442040544983508E-2</c:v>
                      </c:pt>
                      <c:pt idx="14">
                        <c:v>-4.0442040544983508E-2</c:v>
                      </c:pt>
                      <c:pt idx="15">
                        <c:v>-4.0442040544983508E-2</c:v>
                      </c:pt>
                      <c:pt idx="16">
                        <c:v>-4.0442040544983508E-2</c:v>
                      </c:pt>
                      <c:pt idx="17">
                        <c:v>-4.0442040544983508E-2</c:v>
                      </c:pt>
                      <c:pt idx="18">
                        <c:v>-4.0442040544983508E-2</c:v>
                      </c:pt>
                      <c:pt idx="19">
                        <c:v>-4.0442040544983508E-2</c:v>
                      </c:pt>
                      <c:pt idx="20">
                        <c:v>-4.0442040544983508E-2</c:v>
                      </c:pt>
                      <c:pt idx="21">
                        <c:v>-4.0442040544983508E-2</c:v>
                      </c:pt>
                      <c:pt idx="22">
                        <c:v>-4.0442040544983508E-2</c:v>
                      </c:pt>
                      <c:pt idx="23">
                        <c:v>-4.0442040544983508E-2</c:v>
                      </c:pt>
                      <c:pt idx="24">
                        <c:v>-4.0442040544983508E-2</c:v>
                      </c:pt>
                      <c:pt idx="25">
                        <c:v>-4.0442040544983508E-2</c:v>
                      </c:pt>
                      <c:pt idx="26">
                        <c:v>-4.0442040544983508E-2</c:v>
                      </c:pt>
                      <c:pt idx="27">
                        <c:v>-4.0442040544983508E-2</c:v>
                      </c:pt>
                      <c:pt idx="28">
                        <c:v>-4.0442040544983508E-2</c:v>
                      </c:pt>
                      <c:pt idx="29">
                        <c:v>-4.0442040544983508E-2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E3-41AF-9C33-BA060C6D3F1C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Lower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'Slot Walls'!$C$1</c:f>
              <c:strCache>
                <c:ptCount val="1"/>
                <c:pt idx="0">
                  <c:v>Lower 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'Slot Walls'!$A$2:$A$32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'Slot Walls'!$C$2:$C$32</c:f>
              <c:numCache>
                <c:formatCode>0.00000</c:formatCode>
                <c:ptCount val="31"/>
                <c:pt idx="0">
                  <c:v>-4.1340000000000002E-2</c:v>
                </c:pt>
                <c:pt idx="1">
                  <c:v>-4.1320000000000003E-2</c:v>
                </c:pt>
                <c:pt idx="2">
                  <c:v>-4.1189999999999997E-2</c:v>
                </c:pt>
                <c:pt idx="3">
                  <c:v>-4.122E-2</c:v>
                </c:pt>
                <c:pt idx="4">
                  <c:v>-4.1230000000000003E-2</c:v>
                </c:pt>
                <c:pt idx="5">
                  <c:v>-4.1259999999999998E-2</c:v>
                </c:pt>
                <c:pt idx="6">
                  <c:v>-4.1279999999999997E-2</c:v>
                </c:pt>
                <c:pt idx="7">
                  <c:v>-4.1200000000000001E-2</c:v>
                </c:pt>
                <c:pt idx="8">
                  <c:v>-4.122E-2</c:v>
                </c:pt>
                <c:pt idx="9">
                  <c:v>-4.1200000000000001E-2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1-4876-A47F-DDFB1A70EF21}"/>
            </c:ext>
          </c:extLst>
        </c:ser>
        <c:ser>
          <c:idx val="5"/>
          <c:order val="5"/>
          <c:tx>
            <c:strRef>
              <c:f>'Slot Walls'!$G$1</c:f>
              <c:strCache>
                <c:ptCount val="1"/>
                <c:pt idx="0">
                  <c:v>LR_avg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'Slot Walls'!$A$2:$A$32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'Slot Walls'!$G$2:$G$32</c:f>
              <c:numCache>
                <c:formatCode>0.00000</c:formatCode>
                <c:ptCount val="31"/>
                <c:pt idx="0">
                  <c:v>-4.1246000000000005E-2</c:v>
                </c:pt>
                <c:pt idx="1">
                  <c:v>-4.1246000000000005E-2</c:v>
                </c:pt>
                <c:pt idx="2">
                  <c:v>-4.1246000000000005E-2</c:v>
                </c:pt>
                <c:pt idx="3">
                  <c:v>-4.1246000000000005E-2</c:v>
                </c:pt>
                <c:pt idx="4">
                  <c:v>-4.1246000000000005E-2</c:v>
                </c:pt>
                <c:pt idx="5">
                  <c:v>-4.1246000000000005E-2</c:v>
                </c:pt>
                <c:pt idx="6">
                  <c:v>-4.1246000000000005E-2</c:v>
                </c:pt>
                <c:pt idx="7">
                  <c:v>-4.1246000000000005E-2</c:v>
                </c:pt>
                <c:pt idx="8">
                  <c:v>-4.1246000000000005E-2</c:v>
                </c:pt>
                <c:pt idx="9">
                  <c:v>-4.1246000000000005E-2</c:v>
                </c:pt>
                <c:pt idx="10">
                  <c:v>-4.1246000000000005E-2</c:v>
                </c:pt>
                <c:pt idx="11">
                  <c:v>-4.1246000000000005E-2</c:v>
                </c:pt>
                <c:pt idx="12">
                  <c:v>-4.1246000000000005E-2</c:v>
                </c:pt>
                <c:pt idx="13">
                  <c:v>-4.1246000000000005E-2</c:v>
                </c:pt>
                <c:pt idx="14">
                  <c:v>-4.1246000000000005E-2</c:v>
                </c:pt>
                <c:pt idx="15">
                  <c:v>-4.1246000000000005E-2</c:v>
                </c:pt>
                <c:pt idx="16">
                  <c:v>-4.1246000000000005E-2</c:v>
                </c:pt>
                <c:pt idx="17">
                  <c:v>-4.1246000000000005E-2</c:v>
                </c:pt>
                <c:pt idx="18">
                  <c:v>-4.1246000000000005E-2</c:v>
                </c:pt>
                <c:pt idx="19">
                  <c:v>-4.1246000000000005E-2</c:v>
                </c:pt>
                <c:pt idx="20">
                  <c:v>-4.1246000000000005E-2</c:v>
                </c:pt>
                <c:pt idx="21">
                  <c:v>-4.1246000000000005E-2</c:v>
                </c:pt>
                <c:pt idx="22">
                  <c:v>-4.1246000000000005E-2</c:v>
                </c:pt>
                <c:pt idx="23">
                  <c:v>-4.1246000000000005E-2</c:v>
                </c:pt>
                <c:pt idx="24">
                  <c:v>-4.1246000000000005E-2</c:v>
                </c:pt>
                <c:pt idx="25">
                  <c:v>-4.1246000000000005E-2</c:v>
                </c:pt>
                <c:pt idx="26">
                  <c:v>-4.1246000000000005E-2</c:v>
                </c:pt>
                <c:pt idx="27">
                  <c:v>-4.1246000000000005E-2</c:v>
                </c:pt>
                <c:pt idx="28">
                  <c:v>-4.1246000000000005E-2</c:v>
                </c:pt>
                <c:pt idx="29" formatCode="0.000000">
                  <c:v>-4.1246000000000005E-2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A1-4876-A47F-DDFB1A70EF21}"/>
            </c:ext>
          </c:extLst>
        </c:ser>
        <c:ser>
          <c:idx val="10"/>
          <c:order val="10"/>
          <c:tx>
            <c:strRef>
              <c:f>'Slot Walls'!$L$1</c:f>
              <c:strCache>
                <c:ptCount val="1"/>
                <c:pt idx="0">
                  <c:v>Y_LCL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'Slot Walls'!$A$2:$A$32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'Slot Walls'!$L$2:$L$32</c:f>
              <c:numCache>
                <c:formatCode>0.000</c:formatCode>
                <c:ptCount val="31"/>
                <c:pt idx="0">
                  <c:v>-4.1402971334962797E-2</c:v>
                </c:pt>
                <c:pt idx="1">
                  <c:v>-4.1402971334962797E-2</c:v>
                </c:pt>
                <c:pt idx="2">
                  <c:v>-4.1402971334962797E-2</c:v>
                </c:pt>
                <c:pt idx="3">
                  <c:v>-4.1402971334962797E-2</c:v>
                </c:pt>
                <c:pt idx="4">
                  <c:v>-4.1402971334962797E-2</c:v>
                </c:pt>
                <c:pt idx="5">
                  <c:v>-4.1402971334962797E-2</c:v>
                </c:pt>
                <c:pt idx="6">
                  <c:v>-4.1402971334962797E-2</c:v>
                </c:pt>
                <c:pt idx="7">
                  <c:v>-4.1402971334962797E-2</c:v>
                </c:pt>
                <c:pt idx="8">
                  <c:v>-4.1402971334962797E-2</c:v>
                </c:pt>
                <c:pt idx="9">
                  <c:v>-4.1402971334962797E-2</c:v>
                </c:pt>
                <c:pt idx="10">
                  <c:v>-4.1402971334962797E-2</c:v>
                </c:pt>
                <c:pt idx="11">
                  <c:v>-4.1402971334962797E-2</c:v>
                </c:pt>
                <c:pt idx="12">
                  <c:v>-4.1402971334962797E-2</c:v>
                </c:pt>
                <c:pt idx="13">
                  <c:v>-4.1402971334962797E-2</c:v>
                </c:pt>
                <c:pt idx="14">
                  <c:v>-4.1402971334962797E-2</c:v>
                </c:pt>
                <c:pt idx="15">
                  <c:v>-4.1402971334962797E-2</c:v>
                </c:pt>
                <c:pt idx="16">
                  <c:v>-4.1402971334962797E-2</c:v>
                </c:pt>
                <c:pt idx="17">
                  <c:v>-4.1402971334962797E-2</c:v>
                </c:pt>
                <c:pt idx="18">
                  <c:v>-4.1402971334962797E-2</c:v>
                </c:pt>
                <c:pt idx="19">
                  <c:v>-4.1402971334962797E-2</c:v>
                </c:pt>
                <c:pt idx="20">
                  <c:v>-4.1402971334962797E-2</c:v>
                </c:pt>
                <c:pt idx="21">
                  <c:v>-4.1402971334962797E-2</c:v>
                </c:pt>
                <c:pt idx="22">
                  <c:v>-4.1402971334962797E-2</c:v>
                </c:pt>
                <c:pt idx="23">
                  <c:v>-4.1402971334962797E-2</c:v>
                </c:pt>
                <c:pt idx="24">
                  <c:v>-4.1402971334962797E-2</c:v>
                </c:pt>
                <c:pt idx="25">
                  <c:v>-4.1402971334962797E-2</c:v>
                </c:pt>
                <c:pt idx="26">
                  <c:v>-4.1402971334962797E-2</c:v>
                </c:pt>
                <c:pt idx="27">
                  <c:v>-4.1402971334962797E-2</c:v>
                </c:pt>
                <c:pt idx="28">
                  <c:v>-4.1402971334962797E-2</c:v>
                </c:pt>
                <c:pt idx="29">
                  <c:v>-4.1402971334962797E-2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A1-4876-A47F-DDFB1A70EF21}"/>
            </c:ext>
          </c:extLst>
        </c:ser>
        <c:ser>
          <c:idx val="11"/>
          <c:order val="11"/>
          <c:tx>
            <c:strRef>
              <c:f>'Slot Walls'!$M$1</c:f>
              <c:strCache>
                <c:ptCount val="1"/>
                <c:pt idx="0">
                  <c:v>Y_UCL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'Slot Walls'!$A$2:$A$32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'Slot Walls'!$M$2:$M$32</c:f>
              <c:numCache>
                <c:formatCode>0.000</c:formatCode>
                <c:ptCount val="31"/>
                <c:pt idx="0">
                  <c:v>-4.1089028665037212E-2</c:v>
                </c:pt>
                <c:pt idx="1">
                  <c:v>-4.1089028665037212E-2</c:v>
                </c:pt>
                <c:pt idx="2">
                  <c:v>-4.1089028665037212E-2</c:v>
                </c:pt>
                <c:pt idx="3">
                  <c:v>-4.1089028665037212E-2</c:v>
                </c:pt>
                <c:pt idx="4">
                  <c:v>-4.1089028665037212E-2</c:v>
                </c:pt>
                <c:pt idx="5">
                  <c:v>-4.1089028665037212E-2</c:v>
                </c:pt>
                <c:pt idx="6">
                  <c:v>-4.1089028665037212E-2</c:v>
                </c:pt>
                <c:pt idx="7">
                  <c:v>-4.1089028665037212E-2</c:v>
                </c:pt>
                <c:pt idx="8">
                  <c:v>-4.1089028665037212E-2</c:v>
                </c:pt>
                <c:pt idx="9">
                  <c:v>-4.1089028665037212E-2</c:v>
                </c:pt>
                <c:pt idx="10">
                  <c:v>-4.1089028665037212E-2</c:v>
                </c:pt>
                <c:pt idx="11">
                  <c:v>-4.1089028665037212E-2</c:v>
                </c:pt>
                <c:pt idx="12">
                  <c:v>-4.1089028665037212E-2</c:v>
                </c:pt>
                <c:pt idx="13">
                  <c:v>-4.1089028665037212E-2</c:v>
                </c:pt>
                <c:pt idx="14">
                  <c:v>-4.1089028665037212E-2</c:v>
                </c:pt>
                <c:pt idx="15">
                  <c:v>-4.1089028665037212E-2</c:v>
                </c:pt>
                <c:pt idx="16">
                  <c:v>-4.1089028665037212E-2</c:v>
                </c:pt>
                <c:pt idx="17">
                  <c:v>-4.1089028665037212E-2</c:v>
                </c:pt>
                <c:pt idx="18">
                  <c:v>-4.1089028665037212E-2</c:v>
                </c:pt>
                <c:pt idx="19">
                  <c:v>-4.1089028665037212E-2</c:v>
                </c:pt>
                <c:pt idx="20">
                  <c:v>-4.1089028665037212E-2</c:v>
                </c:pt>
                <c:pt idx="21">
                  <c:v>-4.1089028665037212E-2</c:v>
                </c:pt>
                <c:pt idx="22">
                  <c:v>-4.1089028665037212E-2</c:v>
                </c:pt>
                <c:pt idx="23">
                  <c:v>-4.1089028665037212E-2</c:v>
                </c:pt>
                <c:pt idx="24">
                  <c:v>-4.1089028665037212E-2</c:v>
                </c:pt>
                <c:pt idx="25">
                  <c:v>-4.1089028665037212E-2</c:v>
                </c:pt>
                <c:pt idx="26">
                  <c:v>-4.1089028665037212E-2</c:v>
                </c:pt>
                <c:pt idx="27">
                  <c:v>-4.1089028665037212E-2</c:v>
                </c:pt>
                <c:pt idx="28">
                  <c:v>-4.1089028665037212E-2</c:v>
                </c:pt>
                <c:pt idx="29">
                  <c:v>-4.1089028665037212E-2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A1-4876-A47F-DDFB1A70E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'Slot Walls'!$B$1</c15:sqref>
                        </c15:formulaRef>
                      </c:ext>
                    </c:extLst>
                    <c:strCache>
                      <c:ptCount val="1"/>
                      <c:pt idx="0">
                        <c:v>Upper Rt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'Slot Walls'!$B$2:$B$32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3.9300000000000002E-2</c:v>
                      </c:pt>
                      <c:pt idx="1">
                        <c:v>3.9320000000000001E-2</c:v>
                      </c:pt>
                      <c:pt idx="2">
                        <c:v>3.9309999999999998E-2</c:v>
                      </c:pt>
                      <c:pt idx="3">
                        <c:v>3.9260000000000003E-2</c:v>
                      </c:pt>
                      <c:pt idx="4">
                        <c:v>3.9329999999999997E-2</c:v>
                      </c:pt>
                      <c:pt idx="5">
                        <c:v>3.9390000000000001E-2</c:v>
                      </c:pt>
                      <c:pt idx="6">
                        <c:v>3.9370000000000002E-2</c:v>
                      </c:pt>
                      <c:pt idx="7">
                        <c:v>3.9219999999999998E-2</c:v>
                      </c:pt>
                      <c:pt idx="8">
                        <c:v>3.9379999999999998E-2</c:v>
                      </c:pt>
                      <c:pt idx="9">
                        <c:v>3.943E-2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9A1-4876-A47F-DDFB1A70EF2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Walls'!$D$1</c15:sqref>
                        </c15:formulaRef>
                      </c:ext>
                    </c:extLst>
                    <c:strCache>
                      <c:ptCount val="1"/>
                      <c:pt idx="0">
                        <c:v>Upper Lt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Walls'!$D$2:$D$32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3.9230000000000001E-2</c:v>
                      </c:pt>
                      <c:pt idx="1">
                        <c:v>3.9109999999999999E-2</c:v>
                      </c:pt>
                      <c:pt idx="2">
                        <c:v>3.9199999999999999E-2</c:v>
                      </c:pt>
                      <c:pt idx="3">
                        <c:v>3.9210000000000002E-2</c:v>
                      </c:pt>
                      <c:pt idx="4">
                        <c:v>3.9190000000000003E-2</c:v>
                      </c:pt>
                      <c:pt idx="5">
                        <c:v>3.9219999999999998E-2</c:v>
                      </c:pt>
                      <c:pt idx="6">
                        <c:v>3.9230000000000001E-2</c:v>
                      </c:pt>
                      <c:pt idx="7">
                        <c:v>3.9210000000000002E-2</c:v>
                      </c:pt>
                      <c:pt idx="8">
                        <c:v>3.916E-2</c:v>
                      </c:pt>
                      <c:pt idx="9">
                        <c:v>3.9120000000000002E-2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9A1-4876-A47F-DDFB1A70EF2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Walls'!$E$1</c15:sqref>
                        </c15:formulaRef>
                      </c:ext>
                    </c:extLst>
                    <c:strCache>
                      <c:ptCount val="1"/>
                      <c:pt idx="0">
                        <c:v>Lower Lt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Walls'!$E$2:$E$32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-4.0640000000000003E-2</c:v>
                      </c:pt>
                      <c:pt idx="1">
                        <c:v>-4.061E-2</c:v>
                      </c:pt>
                      <c:pt idx="2">
                        <c:v>-4.0649999999999999E-2</c:v>
                      </c:pt>
                      <c:pt idx="3">
                        <c:v>-4.061E-2</c:v>
                      </c:pt>
                      <c:pt idx="4">
                        <c:v>-4.0620000000000003E-2</c:v>
                      </c:pt>
                      <c:pt idx="5">
                        <c:v>-4.0710000000000003E-2</c:v>
                      </c:pt>
                      <c:pt idx="6">
                        <c:v>-4.0739999999999998E-2</c:v>
                      </c:pt>
                      <c:pt idx="7">
                        <c:v>-4.0550000000000003E-2</c:v>
                      </c:pt>
                      <c:pt idx="8">
                        <c:v>-4.0550000000000003E-2</c:v>
                      </c:pt>
                      <c:pt idx="9">
                        <c:v>-4.0590000000000001E-2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A1-4876-A47F-DDFB1A70EF2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Walls'!$F$1</c15:sqref>
                        </c15:formulaRef>
                      </c:ext>
                    </c:extLst>
                    <c:strCache>
                      <c:ptCount val="1"/>
                      <c:pt idx="0">
                        <c:v>UR_avg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Walls'!$F$2:$F$32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3.9330999999999998E-2</c:v>
                      </c:pt>
                      <c:pt idx="1">
                        <c:v>3.9330999999999998E-2</c:v>
                      </c:pt>
                      <c:pt idx="2">
                        <c:v>3.9330999999999998E-2</c:v>
                      </c:pt>
                      <c:pt idx="3">
                        <c:v>3.9330999999999998E-2</c:v>
                      </c:pt>
                      <c:pt idx="4">
                        <c:v>3.9330999999999998E-2</c:v>
                      </c:pt>
                      <c:pt idx="5">
                        <c:v>3.9330999999999998E-2</c:v>
                      </c:pt>
                      <c:pt idx="6">
                        <c:v>3.9330999999999998E-2</c:v>
                      </c:pt>
                      <c:pt idx="7">
                        <c:v>3.9330999999999998E-2</c:v>
                      </c:pt>
                      <c:pt idx="8">
                        <c:v>3.9330999999999998E-2</c:v>
                      </c:pt>
                      <c:pt idx="9">
                        <c:v>3.9330999999999998E-2</c:v>
                      </c:pt>
                      <c:pt idx="10">
                        <c:v>3.9330999999999998E-2</c:v>
                      </c:pt>
                      <c:pt idx="11">
                        <c:v>3.9330999999999998E-2</c:v>
                      </c:pt>
                      <c:pt idx="12">
                        <c:v>3.9330999999999998E-2</c:v>
                      </c:pt>
                      <c:pt idx="13">
                        <c:v>3.9330999999999998E-2</c:v>
                      </c:pt>
                      <c:pt idx="14">
                        <c:v>3.9330999999999998E-2</c:v>
                      </c:pt>
                      <c:pt idx="15">
                        <c:v>3.9330999999999998E-2</c:v>
                      </c:pt>
                      <c:pt idx="16">
                        <c:v>3.9330999999999998E-2</c:v>
                      </c:pt>
                      <c:pt idx="17">
                        <c:v>3.9330999999999998E-2</c:v>
                      </c:pt>
                      <c:pt idx="18">
                        <c:v>3.9330999999999998E-2</c:v>
                      </c:pt>
                      <c:pt idx="19">
                        <c:v>3.9330999999999998E-2</c:v>
                      </c:pt>
                      <c:pt idx="20">
                        <c:v>3.9330999999999998E-2</c:v>
                      </c:pt>
                      <c:pt idx="21">
                        <c:v>3.9330999999999998E-2</c:v>
                      </c:pt>
                      <c:pt idx="22">
                        <c:v>3.9330999999999998E-2</c:v>
                      </c:pt>
                      <c:pt idx="23">
                        <c:v>3.9330999999999998E-2</c:v>
                      </c:pt>
                      <c:pt idx="24">
                        <c:v>3.9330999999999998E-2</c:v>
                      </c:pt>
                      <c:pt idx="25">
                        <c:v>3.9330999999999998E-2</c:v>
                      </c:pt>
                      <c:pt idx="26">
                        <c:v>3.9330999999999998E-2</c:v>
                      </c:pt>
                      <c:pt idx="27">
                        <c:v>3.9330999999999998E-2</c:v>
                      </c:pt>
                      <c:pt idx="28">
                        <c:v>3.9330999999999998E-2</c:v>
                      </c:pt>
                      <c:pt idx="29" formatCode="0.000000">
                        <c:v>3.9330999999999998E-2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A1-4876-A47F-DDFB1A70EF2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Walls'!$H$1</c15:sqref>
                        </c15:formulaRef>
                      </c:ext>
                    </c:extLst>
                    <c:strCache>
                      <c:ptCount val="1"/>
                      <c:pt idx="0">
                        <c:v>UL_avg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Walls'!$H$2:$H$32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3.9188000000000008E-2</c:v>
                      </c:pt>
                      <c:pt idx="1">
                        <c:v>3.9188000000000008E-2</c:v>
                      </c:pt>
                      <c:pt idx="2">
                        <c:v>3.9188000000000008E-2</c:v>
                      </c:pt>
                      <c:pt idx="3">
                        <c:v>3.9188000000000008E-2</c:v>
                      </c:pt>
                      <c:pt idx="4">
                        <c:v>3.9188000000000008E-2</c:v>
                      </c:pt>
                      <c:pt idx="5">
                        <c:v>3.9188000000000008E-2</c:v>
                      </c:pt>
                      <c:pt idx="6">
                        <c:v>3.9188000000000008E-2</c:v>
                      </c:pt>
                      <c:pt idx="7">
                        <c:v>3.9188000000000008E-2</c:v>
                      </c:pt>
                      <c:pt idx="8">
                        <c:v>3.9188000000000008E-2</c:v>
                      </c:pt>
                      <c:pt idx="9">
                        <c:v>3.9188000000000008E-2</c:v>
                      </c:pt>
                      <c:pt idx="10" formatCode="0.000">
                        <c:v>3.9188000000000008E-2</c:v>
                      </c:pt>
                      <c:pt idx="11" formatCode="0.000">
                        <c:v>3.9188000000000008E-2</c:v>
                      </c:pt>
                      <c:pt idx="12" formatCode="0.000">
                        <c:v>3.9188000000000008E-2</c:v>
                      </c:pt>
                      <c:pt idx="13" formatCode="0.000">
                        <c:v>3.9188000000000008E-2</c:v>
                      </c:pt>
                      <c:pt idx="14" formatCode="0.000">
                        <c:v>3.9188000000000008E-2</c:v>
                      </c:pt>
                      <c:pt idx="15" formatCode="0.000">
                        <c:v>3.9188000000000008E-2</c:v>
                      </c:pt>
                      <c:pt idx="16" formatCode="0.000">
                        <c:v>3.9188000000000008E-2</c:v>
                      </c:pt>
                      <c:pt idx="17" formatCode="0.000">
                        <c:v>3.9188000000000008E-2</c:v>
                      </c:pt>
                      <c:pt idx="18" formatCode="0.000">
                        <c:v>3.9188000000000008E-2</c:v>
                      </c:pt>
                      <c:pt idx="19" formatCode="0.000">
                        <c:v>3.9188000000000008E-2</c:v>
                      </c:pt>
                      <c:pt idx="20" formatCode="0.000">
                        <c:v>3.9188000000000008E-2</c:v>
                      </c:pt>
                      <c:pt idx="21" formatCode="0.000">
                        <c:v>3.9188000000000008E-2</c:v>
                      </c:pt>
                      <c:pt idx="22" formatCode="0.000">
                        <c:v>3.9188000000000008E-2</c:v>
                      </c:pt>
                      <c:pt idx="23" formatCode="0.000">
                        <c:v>3.9188000000000008E-2</c:v>
                      </c:pt>
                      <c:pt idx="24" formatCode="0.000">
                        <c:v>3.9188000000000008E-2</c:v>
                      </c:pt>
                      <c:pt idx="25" formatCode="0.000">
                        <c:v>3.9188000000000008E-2</c:v>
                      </c:pt>
                      <c:pt idx="26" formatCode="0.000">
                        <c:v>3.9188000000000008E-2</c:v>
                      </c:pt>
                      <c:pt idx="27" formatCode="0.000">
                        <c:v>3.9188000000000008E-2</c:v>
                      </c:pt>
                      <c:pt idx="28" formatCode="0.000">
                        <c:v>3.9188000000000008E-2</c:v>
                      </c:pt>
                      <c:pt idx="29" formatCode="0.000000">
                        <c:v>3.9188000000000008E-2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9A1-4876-A47F-DDFB1A70EF2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Walls'!$I$1</c15:sqref>
                        </c15:formulaRef>
                      </c:ext>
                    </c:extLst>
                    <c:strCache>
                      <c:ptCount val="1"/>
                      <c:pt idx="0">
                        <c:v>LL_avg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Walls'!$I$2:$I$32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-4.0627000000000003E-2</c:v>
                      </c:pt>
                      <c:pt idx="1">
                        <c:v>-4.0627000000000003E-2</c:v>
                      </c:pt>
                      <c:pt idx="2">
                        <c:v>-4.0627000000000003E-2</c:v>
                      </c:pt>
                      <c:pt idx="3">
                        <c:v>-4.0627000000000003E-2</c:v>
                      </c:pt>
                      <c:pt idx="4">
                        <c:v>-4.0627000000000003E-2</c:v>
                      </c:pt>
                      <c:pt idx="5">
                        <c:v>-4.0627000000000003E-2</c:v>
                      </c:pt>
                      <c:pt idx="6">
                        <c:v>-4.0627000000000003E-2</c:v>
                      </c:pt>
                      <c:pt idx="7">
                        <c:v>-4.0627000000000003E-2</c:v>
                      </c:pt>
                      <c:pt idx="8">
                        <c:v>-4.0627000000000003E-2</c:v>
                      </c:pt>
                      <c:pt idx="9">
                        <c:v>-4.0627000000000003E-2</c:v>
                      </c:pt>
                      <c:pt idx="10" formatCode="0.000">
                        <c:v>-4.0627000000000003E-2</c:v>
                      </c:pt>
                      <c:pt idx="11" formatCode="0.000">
                        <c:v>-4.0627000000000003E-2</c:v>
                      </c:pt>
                      <c:pt idx="12" formatCode="0.000">
                        <c:v>-4.0627000000000003E-2</c:v>
                      </c:pt>
                      <c:pt idx="13" formatCode="0.000">
                        <c:v>-4.0627000000000003E-2</c:v>
                      </c:pt>
                      <c:pt idx="14" formatCode="0.000">
                        <c:v>-4.0627000000000003E-2</c:v>
                      </c:pt>
                      <c:pt idx="15" formatCode="0.000">
                        <c:v>-4.0627000000000003E-2</c:v>
                      </c:pt>
                      <c:pt idx="16" formatCode="0.000">
                        <c:v>-4.0627000000000003E-2</c:v>
                      </c:pt>
                      <c:pt idx="17" formatCode="0.000">
                        <c:v>-4.0627000000000003E-2</c:v>
                      </c:pt>
                      <c:pt idx="18" formatCode="0.000">
                        <c:v>-4.0627000000000003E-2</c:v>
                      </c:pt>
                      <c:pt idx="19" formatCode="0.000">
                        <c:v>-4.0627000000000003E-2</c:v>
                      </c:pt>
                      <c:pt idx="20" formatCode="0.000">
                        <c:v>-4.0627000000000003E-2</c:v>
                      </c:pt>
                      <c:pt idx="21" formatCode="0.000">
                        <c:v>-4.0627000000000003E-2</c:v>
                      </c:pt>
                      <c:pt idx="22" formatCode="0.000">
                        <c:v>-4.0627000000000003E-2</c:v>
                      </c:pt>
                      <c:pt idx="23" formatCode="0.000">
                        <c:v>-4.0627000000000003E-2</c:v>
                      </c:pt>
                      <c:pt idx="24" formatCode="0.000">
                        <c:v>-4.0627000000000003E-2</c:v>
                      </c:pt>
                      <c:pt idx="25" formatCode="0.000">
                        <c:v>-4.0627000000000003E-2</c:v>
                      </c:pt>
                      <c:pt idx="26" formatCode="0.000">
                        <c:v>-4.0627000000000003E-2</c:v>
                      </c:pt>
                      <c:pt idx="27" formatCode="0.000">
                        <c:v>-4.0627000000000003E-2</c:v>
                      </c:pt>
                      <c:pt idx="28" formatCode="0.000">
                        <c:v>-4.0627000000000003E-2</c:v>
                      </c:pt>
                      <c:pt idx="29" formatCode="0.000000">
                        <c:v>-4.0627000000000003E-2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9A1-4876-A47F-DDFB1A70EF2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Walls'!$J$2:$J$32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3.9141026317612147E-2</c:v>
                      </c:pt>
                      <c:pt idx="1">
                        <c:v>3.9141026317612147E-2</c:v>
                      </c:pt>
                      <c:pt idx="2">
                        <c:v>3.9141026317612147E-2</c:v>
                      </c:pt>
                      <c:pt idx="3">
                        <c:v>3.9141026317612147E-2</c:v>
                      </c:pt>
                      <c:pt idx="4">
                        <c:v>3.9141026317612147E-2</c:v>
                      </c:pt>
                      <c:pt idx="5">
                        <c:v>3.9141026317612147E-2</c:v>
                      </c:pt>
                      <c:pt idx="6">
                        <c:v>3.9141026317612147E-2</c:v>
                      </c:pt>
                      <c:pt idx="7">
                        <c:v>3.9141026317612147E-2</c:v>
                      </c:pt>
                      <c:pt idx="8">
                        <c:v>3.9141026317612147E-2</c:v>
                      </c:pt>
                      <c:pt idx="9">
                        <c:v>3.9141026317612147E-2</c:v>
                      </c:pt>
                      <c:pt idx="10">
                        <c:v>3.9141026317612147E-2</c:v>
                      </c:pt>
                      <c:pt idx="11">
                        <c:v>3.9141026317612147E-2</c:v>
                      </c:pt>
                      <c:pt idx="12">
                        <c:v>3.9141026317612147E-2</c:v>
                      </c:pt>
                      <c:pt idx="13">
                        <c:v>3.9141026317612147E-2</c:v>
                      </c:pt>
                      <c:pt idx="14">
                        <c:v>3.9141026317612147E-2</c:v>
                      </c:pt>
                      <c:pt idx="15">
                        <c:v>3.9141026317612147E-2</c:v>
                      </c:pt>
                      <c:pt idx="16">
                        <c:v>3.9141026317612147E-2</c:v>
                      </c:pt>
                      <c:pt idx="17">
                        <c:v>3.9141026317612147E-2</c:v>
                      </c:pt>
                      <c:pt idx="18">
                        <c:v>3.9141026317612147E-2</c:v>
                      </c:pt>
                      <c:pt idx="19">
                        <c:v>3.9141026317612147E-2</c:v>
                      </c:pt>
                      <c:pt idx="20">
                        <c:v>3.9141026317612147E-2</c:v>
                      </c:pt>
                      <c:pt idx="21">
                        <c:v>3.9141026317612147E-2</c:v>
                      </c:pt>
                      <c:pt idx="22">
                        <c:v>3.9141026317612147E-2</c:v>
                      </c:pt>
                      <c:pt idx="23">
                        <c:v>3.9141026317612147E-2</c:v>
                      </c:pt>
                      <c:pt idx="24">
                        <c:v>3.9141026317612147E-2</c:v>
                      </c:pt>
                      <c:pt idx="25">
                        <c:v>3.9141026317612147E-2</c:v>
                      </c:pt>
                      <c:pt idx="26">
                        <c:v>3.9141026317612147E-2</c:v>
                      </c:pt>
                      <c:pt idx="27">
                        <c:v>3.9141026317612147E-2</c:v>
                      </c:pt>
                      <c:pt idx="28">
                        <c:v>3.9141026317612147E-2</c:v>
                      </c:pt>
                      <c:pt idx="29">
                        <c:v>3.9141026317612147E-2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9A1-4876-A47F-DDFB1A70EF2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Walls'!$K$2:$K$32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3.9520973682387849E-2</c:v>
                      </c:pt>
                      <c:pt idx="1">
                        <c:v>3.9520973682387849E-2</c:v>
                      </c:pt>
                      <c:pt idx="2">
                        <c:v>3.9520973682387849E-2</c:v>
                      </c:pt>
                      <c:pt idx="3">
                        <c:v>3.9520973682387849E-2</c:v>
                      </c:pt>
                      <c:pt idx="4">
                        <c:v>3.9520973682387849E-2</c:v>
                      </c:pt>
                      <c:pt idx="5">
                        <c:v>3.9520973682387849E-2</c:v>
                      </c:pt>
                      <c:pt idx="6">
                        <c:v>3.9520973682387849E-2</c:v>
                      </c:pt>
                      <c:pt idx="7">
                        <c:v>3.9520973682387849E-2</c:v>
                      </c:pt>
                      <c:pt idx="8">
                        <c:v>3.9520973682387849E-2</c:v>
                      </c:pt>
                      <c:pt idx="9">
                        <c:v>3.9520973682387849E-2</c:v>
                      </c:pt>
                      <c:pt idx="10">
                        <c:v>3.9520973682387849E-2</c:v>
                      </c:pt>
                      <c:pt idx="11">
                        <c:v>3.9520973682387849E-2</c:v>
                      </c:pt>
                      <c:pt idx="12">
                        <c:v>3.9520973682387849E-2</c:v>
                      </c:pt>
                      <c:pt idx="13">
                        <c:v>3.9520973682387849E-2</c:v>
                      </c:pt>
                      <c:pt idx="14">
                        <c:v>3.9520973682387849E-2</c:v>
                      </c:pt>
                      <c:pt idx="15">
                        <c:v>3.9520973682387849E-2</c:v>
                      </c:pt>
                      <c:pt idx="16">
                        <c:v>3.9520973682387849E-2</c:v>
                      </c:pt>
                      <c:pt idx="17">
                        <c:v>3.9520973682387849E-2</c:v>
                      </c:pt>
                      <c:pt idx="18">
                        <c:v>3.9520973682387849E-2</c:v>
                      </c:pt>
                      <c:pt idx="19">
                        <c:v>3.9520973682387849E-2</c:v>
                      </c:pt>
                      <c:pt idx="20">
                        <c:v>3.9520973682387849E-2</c:v>
                      </c:pt>
                      <c:pt idx="21">
                        <c:v>3.9520973682387849E-2</c:v>
                      </c:pt>
                      <c:pt idx="22">
                        <c:v>3.9520973682387849E-2</c:v>
                      </c:pt>
                      <c:pt idx="23">
                        <c:v>3.9520973682387849E-2</c:v>
                      </c:pt>
                      <c:pt idx="24">
                        <c:v>3.9520973682387849E-2</c:v>
                      </c:pt>
                      <c:pt idx="25">
                        <c:v>3.9520973682387849E-2</c:v>
                      </c:pt>
                      <c:pt idx="26">
                        <c:v>3.9520973682387849E-2</c:v>
                      </c:pt>
                      <c:pt idx="27">
                        <c:v>3.9520973682387849E-2</c:v>
                      </c:pt>
                      <c:pt idx="28">
                        <c:v>3.9520973682387849E-2</c:v>
                      </c:pt>
                      <c:pt idx="29">
                        <c:v>3.9520973682387849E-2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9A1-4876-A47F-DDFB1A70EF21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Walls'!$N$2:$N$32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3.9057003816849505E-2</c:v>
                      </c:pt>
                      <c:pt idx="1">
                        <c:v>3.9057003816849505E-2</c:v>
                      </c:pt>
                      <c:pt idx="2">
                        <c:v>3.9057003816849505E-2</c:v>
                      </c:pt>
                      <c:pt idx="3">
                        <c:v>3.9057003816849505E-2</c:v>
                      </c:pt>
                      <c:pt idx="4">
                        <c:v>3.9057003816849505E-2</c:v>
                      </c:pt>
                      <c:pt idx="5">
                        <c:v>3.9057003816849505E-2</c:v>
                      </c:pt>
                      <c:pt idx="6">
                        <c:v>3.9057003816849505E-2</c:v>
                      </c:pt>
                      <c:pt idx="7">
                        <c:v>3.9057003816849505E-2</c:v>
                      </c:pt>
                      <c:pt idx="8">
                        <c:v>3.9057003816849505E-2</c:v>
                      </c:pt>
                      <c:pt idx="9">
                        <c:v>3.9057003816849505E-2</c:v>
                      </c:pt>
                      <c:pt idx="10">
                        <c:v>3.9057003816849505E-2</c:v>
                      </c:pt>
                      <c:pt idx="11">
                        <c:v>3.9057003816849505E-2</c:v>
                      </c:pt>
                      <c:pt idx="12">
                        <c:v>3.9057003816849505E-2</c:v>
                      </c:pt>
                      <c:pt idx="13">
                        <c:v>3.9057003816849505E-2</c:v>
                      </c:pt>
                      <c:pt idx="14">
                        <c:v>3.9057003816849505E-2</c:v>
                      </c:pt>
                      <c:pt idx="15">
                        <c:v>3.9057003816849505E-2</c:v>
                      </c:pt>
                      <c:pt idx="16">
                        <c:v>3.9057003816849505E-2</c:v>
                      </c:pt>
                      <c:pt idx="17">
                        <c:v>3.9057003816849505E-2</c:v>
                      </c:pt>
                      <c:pt idx="18">
                        <c:v>3.9057003816849505E-2</c:v>
                      </c:pt>
                      <c:pt idx="19">
                        <c:v>3.9057003816849505E-2</c:v>
                      </c:pt>
                      <c:pt idx="20">
                        <c:v>3.9057003816849505E-2</c:v>
                      </c:pt>
                      <c:pt idx="21">
                        <c:v>3.9057003816849505E-2</c:v>
                      </c:pt>
                      <c:pt idx="22">
                        <c:v>3.9057003816849505E-2</c:v>
                      </c:pt>
                      <c:pt idx="23">
                        <c:v>3.9057003816849505E-2</c:v>
                      </c:pt>
                      <c:pt idx="24">
                        <c:v>3.9057003816849505E-2</c:v>
                      </c:pt>
                      <c:pt idx="25">
                        <c:v>3.9057003816849505E-2</c:v>
                      </c:pt>
                      <c:pt idx="26">
                        <c:v>3.9057003816849505E-2</c:v>
                      </c:pt>
                      <c:pt idx="27">
                        <c:v>3.9057003816849505E-2</c:v>
                      </c:pt>
                      <c:pt idx="28">
                        <c:v>3.9057003816849505E-2</c:v>
                      </c:pt>
                      <c:pt idx="29">
                        <c:v>3.9057003816849505E-2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9A1-4876-A47F-DDFB1A70EF21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Walls'!$O$2:$O$32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3.9318996183150511E-2</c:v>
                      </c:pt>
                      <c:pt idx="1">
                        <c:v>3.9318996183150511E-2</c:v>
                      </c:pt>
                      <c:pt idx="2">
                        <c:v>3.9318996183150511E-2</c:v>
                      </c:pt>
                      <c:pt idx="3">
                        <c:v>3.9318996183150511E-2</c:v>
                      </c:pt>
                      <c:pt idx="4">
                        <c:v>3.9318996183150511E-2</c:v>
                      </c:pt>
                      <c:pt idx="5">
                        <c:v>3.9318996183150511E-2</c:v>
                      </c:pt>
                      <c:pt idx="6">
                        <c:v>3.9318996183150511E-2</c:v>
                      </c:pt>
                      <c:pt idx="7">
                        <c:v>3.9318996183150511E-2</c:v>
                      </c:pt>
                      <c:pt idx="8">
                        <c:v>3.9318996183150511E-2</c:v>
                      </c:pt>
                      <c:pt idx="9">
                        <c:v>3.9318996183150511E-2</c:v>
                      </c:pt>
                      <c:pt idx="10">
                        <c:v>3.9318996183150511E-2</c:v>
                      </c:pt>
                      <c:pt idx="11">
                        <c:v>3.9318996183150511E-2</c:v>
                      </c:pt>
                      <c:pt idx="12">
                        <c:v>3.9318996183150511E-2</c:v>
                      </c:pt>
                      <c:pt idx="13">
                        <c:v>3.9318996183150511E-2</c:v>
                      </c:pt>
                      <c:pt idx="14">
                        <c:v>3.9318996183150511E-2</c:v>
                      </c:pt>
                      <c:pt idx="15">
                        <c:v>3.9318996183150511E-2</c:v>
                      </c:pt>
                      <c:pt idx="16">
                        <c:v>3.9318996183150511E-2</c:v>
                      </c:pt>
                      <c:pt idx="17">
                        <c:v>3.9318996183150511E-2</c:v>
                      </c:pt>
                      <c:pt idx="18">
                        <c:v>3.9318996183150511E-2</c:v>
                      </c:pt>
                      <c:pt idx="19">
                        <c:v>3.9318996183150511E-2</c:v>
                      </c:pt>
                      <c:pt idx="20">
                        <c:v>3.9318996183150511E-2</c:v>
                      </c:pt>
                      <c:pt idx="21">
                        <c:v>3.9318996183150511E-2</c:v>
                      </c:pt>
                      <c:pt idx="22">
                        <c:v>3.9318996183150511E-2</c:v>
                      </c:pt>
                      <c:pt idx="23">
                        <c:v>3.9318996183150511E-2</c:v>
                      </c:pt>
                      <c:pt idx="24">
                        <c:v>3.9318996183150511E-2</c:v>
                      </c:pt>
                      <c:pt idx="25">
                        <c:v>3.9318996183150511E-2</c:v>
                      </c:pt>
                      <c:pt idx="26">
                        <c:v>3.9318996183150511E-2</c:v>
                      </c:pt>
                      <c:pt idx="27">
                        <c:v>3.9318996183150511E-2</c:v>
                      </c:pt>
                      <c:pt idx="28">
                        <c:v>3.9318996183150511E-2</c:v>
                      </c:pt>
                      <c:pt idx="29">
                        <c:v>3.9318996183150511E-2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9A1-4876-A47F-DDFB1A70EF21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Walls'!$P$2:$P$32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-4.0811959455016499E-2</c:v>
                      </c:pt>
                      <c:pt idx="1">
                        <c:v>-4.0811959455016499E-2</c:v>
                      </c:pt>
                      <c:pt idx="2">
                        <c:v>-4.0811959455016499E-2</c:v>
                      </c:pt>
                      <c:pt idx="3">
                        <c:v>-4.0811959455016499E-2</c:v>
                      </c:pt>
                      <c:pt idx="4">
                        <c:v>-4.0811959455016499E-2</c:v>
                      </c:pt>
                      <c:pt idx="5">
                        <c:v>-4.0811959455016499E-2</c:v>
                      </c:pt>
                      <c:pt idx="6">
                        <c:v>-4.0811959455016499E-2</c:v>
                      </c:pt>
                      <c:pt idx="7">
                        <c:v>-4.0811959455016499E-2</c:v>
                      </c:pt>
                      <c:pt idx="8">
                        <c:v>-4.0811959455016499E-2</c:v>
                      </c:pt>
                      <c:pt idx="9">
                        <c:v>-4.0811959455016499E-2</c:v>
                      </c:pt>
                      <c:pt idx="10">
                        <c:v>-4.0811959455016499E-2</c:v>
                      </c:pt>
                      <c:pt idx="11">
                        <c:v>-4.0811959455016499E-2</c:v>
                      </c:pt>
                      <c:pt idx="12">
                        <c:v>-4.0811959455016499E-2</c:v>
                      </c:pt>
                      <c:pt idx="13">
                        <c:v>-4.0811959455016499E-2</c:v>
                      </c:pt>
                      <c:pt idx="14">
                        <c:v>-4.0811959455016499E-2</c:v>
                      </c:pt>
                      <c:pt idx="15">
                        <c:v>-4.0811959455016499E-2</c:v>
                      </c:pt>
                      <c:pt idx="16">
                        <c:v>-4.0811959455016499E-2</c:v>
                      </c:pt>
                      <c:pt idx="17">
                        <c:v>-4.0811959455016499E-2</c:v>
                      </c:pt>
                      <c:pt idx="18">
                        <c:v>-4.0811959455016499E-2</c:v>
                      </c:pt>
                      <c:pt idx="19">
                        <c:v>-4.0811959455016499E-2</c:v>
                      </c:pt>
                      <c:pt idx="20">
                        <c:v>-4.0811959455016499E-2</c:v>
                      </c:pt>
                      <c:pt idx="21">
                        <c:v>-4.0811959455016499E-2</c:v>
                      </c:pt>
                      <c:pt idx="22">
                        <c:v>-4.0811959455016499E-2</c:v>
                      </c:pt>
                      <c:pt idx="23">
                        <c:v>-4.0811959455016499E-2</c:v>
                      </c:pt>
                      <c:pt idx="24">
                        <c:v>-4.0811959455016499E-2</c:v>
                      </c:pt>
                      <c:pt idx="25">
                        <c:v>-4.0811959455016499E-2</c:v>
                      </c:pt>
                      <c:pt idx="26">
                        <c:v>-4.0811959455016499E-2</c:v>
                      </c:pt>
                      <c:pt idx="27">
                        <c:v>-4.0811959455016499E-2</c:v>
                      </c:pt>
                      <c:pt idx="28">
                        <c:v>-4.0811959455016499E-2</c:v>
                      </c:pt>
                      <c:pt idx="29">
                        <c:v>-4.0811959455016499E-2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9A1-4876-A47F-DDFB1A70EF21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Walls'!$Q$2:$Q$32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-4.0442040544983508E-2</c:v>
                      </c:pt>
                      <c:pt idx="1">
                        <c:v>-4.0442040544983508E-2</c:v>
                      </c:pt>
                      <c:pt idx="2">
                        <c:v>-4.0442040544983508E-2</c:v>
                      </c:pt>
                      <c:pt idx="3">
                        <c:v>-4.0442040544983508E-2</c:v>
                      </c:pt>
                      <c:pt idx="4">
                        <c:v>-4.0442040544983508E-2</c:v>
                      </c:pt>
                      <c:pt idx="5">
                        <c:v>-4.0442040544983508E-2</c:v>
                      </c:pt>
                      <c:pt idx="6">
                        <c:v>-4.0442040544983508E-2</c:v>
                      </c:pt>
                      <c:pt idx="7">
                        <c:v>-4.0442040544983508E-2</c:v>
                      </c:pt>
                      <c:pt idx="8">
                        <c:v>-4.0442040544983508E-2</c:v>
                      </c:pt>
                      <c:pt idx="9">
                        <c:v>-4.0442040544983508E-2</c:v>
                      </c:pt>
                      <c:pt idx="10">
                        <c:v>-4.0442040544983508E-2</c:v>
                      </c:pt>
                      <c:pt idx="11">
                        <c:v>-4.0442040544983508E-2</c:v>
                      </c:pt>
                      <c:pt idx="12">
                        <c:v>-4.0442040544983508E-2</c:v>
                      </c:pt>
                      <c:pt idx="13">
                        <c:v>-4.0442040544983508E-2</c:v>
                      </c:pt>
                      <c:pt idx="14">
                        <c:v>-4.0442040544983508E-2</c:v>
                      </c:pt>
                      <c:pt idx="15">
                        <c:v>-4.0442040544983508E-2</c:v>
                      </c:pt>
                      <c:pt idx="16">
                        <c:v>-4.0442040544983508E-2</c:v>
                      </c:pt>
                      <c:pt idx="17">
                        <c:v>-4.0442040544983508E-2</c:v>
                      </c:pt>
                      <c:pt idx="18">
                        <c:v>-4.0442040544983508E-2</c:v>
                      </c:pt>
                      <c:pt idx="19">
                        <c:v>-4.0442040544983508E-2</c:v>
                      </c:pt>
                      <c:pt idx="20">
                        <c:v>-4.0442040544983508E-2</c:v>
                      </c:pt>
                      <c:pt idx="21">
                        <c:v>-4.0442040544983508E-2</c:v>
                      </c:pt>
                      <c:pt idx="22">
                        <c:v>-4.0442040544983508E-2</c:v>
                      </c:pt>
                      <c:pt idx="23">
                        <c:v>-4.0442040544983508E-2</c:v>
                      </c:pt>
                      <c:pt idx="24">
                        <c:v>-4.0442040544983508E-2</c:v>
                      </c:pt>
                      <c:pt idx="25">
                        <c:v>-4.0442040544983508E-2</c:v>
                      </c:pt>
                      <c:pt idx="26">
                        <c:v>-4.0442040544983508E-2</c:v>
                      </c:pt>
                      <c:pt idx="27">
                        <c:v>-4.0442040544983508E-2</c:v>
                      </c:pt>
                      <c:pt idx="28">
                        <c:v>-4.0442040544983508E-2</c:v>
                      </c:pt>
                      <c:pt idx="29">
                        <c:v>-4.0442040544983508E-2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9A1-4876-A47F-DDFB1A70EF21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'Slot Walls'!$D$1</c:f>
              <c:strCache>
                <c:ptCount val="1"/>
                <c:pt idx="0">
                  <c:v>Upper Lt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'Slot Walls'!$A$2:$A$32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'Slot Walls'!$D$2:$D$32</c:f>
              <c:numCache>
                <c:formatCode>0.00000</c:formatCode>
                <c:ptCount val="31"/>
                <c:pt idx="0">
                  <c:v>3.9230000000000001E-2</c:v>
                </c:pt>
                <c:pt idx="1">
                  <c:v>3.9109999999999999E-2</c:v>
                </c:pt>
                <c:pt idx="2">
                  <c:v>3.9199999999999999E-2</c:v>
                </c:pt>
                <c:pt idx="3">
                  <c:v>3.9210000000000002E-2</c:v>
                </c:pt>
                <c:pt idx="4">
                  <c:v>3.9190000000000003E-2</c:v>
                </c:pt>
                <c:pt idx="5">
                  <c:v>3.9219999999999998E-2</c:v>
                </c:pt>
                <c:pt idx="6">
                  <c:v>3.9230000000000001E-2</c:v>
                </c:pt>
                <c:pt idx="7">
                  <c:v>3.9210000000000002E-2</c:v>
                </c:pt>
                <c:pt idx="8">
                  <c:v>3.916E-2</c:v>
                </c:pt>
                <c:pt idx="9">
                  <c:v>3.9120000000000002E-2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F-4FED-963E-B1FBE8991C4C}"/>
            </c:ext>
          </c:extLst>
        </c:ser>
        <c:ser>
          <c:idx val="6"/>
          <c:order val="6"/>
          <c:tx>
            <c:strRef>
              <c:f>'Slot Walls'!$H$1</c:f>
              <c:strCache>
                <c:ptCount val="1"/>
                <c:pt idx="0">
                  <c:v>UL_avg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'Slot Walls'!$A$2:$A$32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'Slot Walls'!$H$2:$H$32</c:f>
              <c:numCache>
                <c:formatCode>0.00000</c:formatCode>
                <c:ptCount val="31"/>
                <c:pt idx="0">
                  <c:v>3.9188000000000008E-2</c:v>
                </c:pt>
                <c:pt idx="1">
                  <c:v>3.9188000000000008E-2</c:v>
                </c:pt>
                <c:pt idx="2">
                  <c:v>3.9188000000000008E-2</c:v>
                </c:pt>
                <c:pt idx="3">
                  <c:v>3.9188000000000008E-2</c:v>
                </c:pt>
                <c:pt idx="4">
                  <c:v>3.9188000000000008E-2</c:v>
                </c:pt>
                <c:pt idx="5">
                  <c:v>3.9188000000000008E-2</c:v>
                </c:pt>
                <c:pt idx="6">
                  <c:v>3.9188000000000008E-2</c:v>
                </c:pt>
                <c:pt idx="7">
                  <c:v>3.9188000000000008E-2</c:v>
                </c:pt>
                <c:pt idx="8">
                  <c:v>3.9188000000000008E-2</c:v>
                </c:pt>
                <c:pt idx="9">
                  <c:v>3.9188000000000008E-2</c:v>
                </c:pt>
                <c:pt idx="10" formatCode="0.000">
                  <c:v>3.9188000000000008E-2</c:v>
                </c:pt>
                <c:pt idx="11" formatCode="0.000">
                  <c:v>3.9188000000000008E-2</c:v>
                </c:pt>
                <c:pt idx="12" formatCode="0.000">
                  <c:v>3.9188000000000008E-2</c:v>
                </c:pt>
                <c:pt idx="13" formatCode="0.000">
                  <c:v>3.9188000000000008E-2</c:v>
                </c:pt>
                <c:pt idx="14" formatCode="0.000">
                  <c:v>3.9188000000000008E-2</c:v>
                </c:pt>
                <c:pt idx="15" formatCode="0.000">
                  <c:v>3.9188000000000008E-2</c:v>
                </c:pt>
                <c:pt idx="16" formatCode="0.000">
                  <c:v>3.9188000000000008E-2</c:v>
                </c:pt>
                <c:pt idx="17" formatCode="0.000">
                  <c:v>3.9188000000000008E-2</c:v>
                </c:pt>
                <c:pt idx="18" formatCode="0.000">
                  <c:v>3.9188000000000008E-2</c:v>
                </c:pt>
                <c:pt idx="19" formatCode="0.000">
                  <c:v>3.9188000000000008E-2</c:v>
                </c:pt>
                <c:pt idx="20" formatCode="0.000">
                  <c:v>3.9188000000000008E-2</c:v>
                </c:pt>
                <c:pt idx="21" formatCode="0.000">
                  <c:v>3.9188000000000008E-2</c:v>
                </c:pt>
                <c:pt idx="22" formatCode="0.000">
                  <c:v>3.9188000000000008E-2</c:v>
                </c:pt>
                <c:pt idx="23" formatCode="0.000">
                  <c:v>3.9188000000000008E-2</c:v>
                </c:pt>
                <c:pt idx="24" formatCode="0.000">
                  <c:v>3.9188000000000008E-2</c:v>
                </c:pt>
                <c:pt idx="25" formatCode="0.000">
                  <c:v>3.9188000000000008E-2</c:v>
                </c:pt>
                <c:pt idx="26" formatCode="0.000">
                  <c:v>3.9188000000000008E-2</c:v>
                </c:pt>
                <c:pt idx="27" formatCode="0.000">
                  <c:v>3.9188000000000008E-2</c:v>
                </c:pt>
                <c:pt idx="28" formatCode="0.000">
                  <c:v>3.9188000000000008E-2</c:v>
                </c:pt>
                <c:pt idx="29" formatCode="0.000000">
                  <c:v>3.9188000000000008E-2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F-4FED-963E-B1FBE8991C4C}"/>
            </c:ext>
          </c:extLst>
        </c:ser>
        <c:ser>
          <c:idx val="12"/>
          <c:order val="12"/>
          <c:tx>
            <c:strRef>
              <c:f>'Slot Walls'!$N$1</c:f>
              <c:strCache>
                <c:ptCount val="1"/>
                <c:pt idx="0">
                  <c:v>Z_LCL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'Slot Walls'!$A$2:$A$32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'Slot Walls'!$N$2:$N$32</c:f>
              <c:numCache>
                <c:formatCode>0.000</c:formatCode>
                <c:ptCount val="31"/>
                <c:pt idx="0">
                  <c:v>3.9057003816849505E-2</c:v>
                </c:pt>
                <c:pt idx="1">
                  <c:v>3.9057003816849505E-2</c:v>
                </c:pt>
                <c:pt idx="2">
                  <c:v>3.9057003816849505E-2</c:v>
                </c:pt>
                <c:pt idx="3">
                  <c:v>3.9057003816849505E-2</c:v>
                </c:pt>
                <c:pt idx="4">
                  <c:v>3.9057003816849505E-2</c:v>
                </c:pt>
                <c:pt idx="5">
                  <c:v>3.9057003816849505E-2</c:v>
                </c:pt>
                <c:pt idx="6">
                  <c:v>3.9057003816849505E-2</c:v>
                </c:pt>
                <c:pt idx="7">
                  <c:v>3.9057003816849505E-2</c:v>
                </c:pt>
                <c:pt idx="8">
                  <c:v>3.9057003816849505E-2</c:v>
                </c:pt>
                <c:pt idx="9">
                  <c:v>3.9057003816849505E-2</c:v>
                </c:pt>
                <c:pt idx="10">
                  <c:v>3.9057003816849505E-2</c:v>
                </c:pt>
                <c:pt idx="11">
                  <c:v>3.9057003816849505E-2</c:v>
                </c:pt>
                <c:pt idx="12">
                  <c:v>3.9057003816849505E-2</c:v>
                </c:pt>
                <c:pt idx="13">
                  <c:v>3.9057003816849505E-2</c:v>
                </c:pt>
                <c:pt idx="14">
                  <c:v>3.9057003816849505E-2</c:v>
                </c:pt>
                <c:pt idx="15">
                  <c:v>3.9057003816849505E-2</c:v>
                </c:pt>
                <c:pt idx="16">
                  <c:v>3.9057003816849505E-2</c:v>
                </c:pt>
                <c:pt idx="17">
                  <c:v>3.9057003816849505E-2</c:v>
                </c:pt>
                <c:pt idx="18">
                  <c:v>3.9057003816849505E-2</c:v>
                </c:pt>
                <c:pt idx="19">
                  <c:v>3.9057003816849505E-2</c:v>
                </c:pt>
                <c:pt idx="20">
                  <c:v>3.9057003816849505E-2</c:v>
                </c:pt>
                <c:pt idx="21">
                  <c:v>3.9057003816849505E-2</c:v>
                </c:pt>
                <c:pt idx="22">
                  <c:v>3.9057003816849505E-2</c:v>
                </c:pt>
                <c:pt idx="23">
                  <c:v>3.9057003816849505E-2</c:v>
                </c:pt>
                <c:pt idx="24">
                  <c:v>3.9057003816849505E-2</c:v>
                </c:pt>
                <c:pt idx="25">
                  <c:v>3.9057003816849505E-2</c:v>
                </c:pt>
                <c:pt idx="26">
                  <c:v>3.9057003816849505E-2</c:v>
                </c:pt>
                <c:pt idx="27">
                  <c:v>3.9057003816849505E-2</c:v>
                </c:pt>
                <c:pt idx="28">
                  <c:v>3.9057003816849505E-2</c:v>
                </c:pt>
                <c:pt idx="29">
                  <c:v>3.9057003816849505E-2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2F-4FED-963E-B1FBE8991C4C}"/>
            </c:ext>
          </c:extLst>
        </c:ser>
        <c:ser>
          <c:idx val="13"/>
          <c:order val="13"/>
          <c:tx>
            <c:strRef>
              <c:f>'Slot Walls'!$O$1</c:f>
              <c:strCache>
                <c:ptCount val="1"/>
                <c:pt idx="0">
                  <c:v>Z_UCL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'Slot Walls'!$A$2:$A$32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'Slot Walls'!$O$2:$O$32</c:f>
              <c:numCache>
                <c:formatCode>0.000</c:formatCode>
                <c:ptCount val="31"/>
                <c:pt idx="0">
                  <c:v>3.9318996183150511E-2</c:v>
                </c:pt>
                <c:pt idx="1">
                  <c:v>3.9318996183150511E-2</c:v>
                </c:pt>
                <c:pt idx="2">
                  <c:v>3.9318996183150511E-2</c:v>
                </c:pt>
                <c:pt idx="3">
                  <c:v>3.9318996183150511E-2</c:v>
                </c:pt>
                <c:pt idx="4">
                  <c:v>3.9318996183150511E-2</c:v>
                </c:pt>
                <c:pt idx="5">
                  <c:v>3.9318996183150511E-2</c:v>
                </c:pt>
                <c:pt idx="6">
                  <c:v>3.9318996183150511E-2</c:v>
                </c:pt>
                <c:pt idx="7">
                  <c:v>3.9318996183150511E-2</c:v>
                </c:pt>
                <c:pt idx="8">
                  <c:v>3.9318996183150511E-2</c:v>
                </c:pt>
                <c:pt idx="9">
                  <c:v>3.9318996183150511E-2</c:v>
                </c:pt>
                <c:pt idx="10">
                  <c:v>3.9318996183150511E-2</c:v>
                </c:pt>
                <c:pt idx="11">
                  <c:v>3.9318996183150511E-2</c:v>
                </c:pt>
                <c:pt idx="12">
                  <c:v>3.9318996183150511E-2</c:v>
                </c:pt>
                <c:pt idx="13">
                  <c:v>3.9318996183150511E-2</c:v>
                </c:pt>
                <c:pt idx="14">
                  <c:v>3.9318996183150511E-2</c:v>
                </c:pt>
                <c:pt idx="15">
                  <c:v>3.9318996183150511E-2</c:v>
                </c:pt>
                <c:pt idx="16">
                  <c:v>3.9318996183150511E-2</c:v>
                </c:pt>
                <c:pt idx="17">
                  <c:v>3.9318996183150511E-2</c:v>
                </c:pt>
                <c:pt idx="18">
                  <c:v>3.9318996183150511E-2</c:v>
                </c:pt>
                <c:pt idx="19">
                  <c:v>3.9318996183150511E-2</c:v>
                </c:pt>
                <c:pt idx="20">
                  <c:v>3.9318996183150511E-2</c:v>
                </c:pt>
                <c:pt idx="21">
                  <c:v>3.9318996183150511E-2</c:v>
                </c:pt>
                <c:pt idx="22">
                  <c:v>3.9318996183150511E-2</c:v>
                </c:pt>
                <c:pt idx="23">
                  <c:v>3.9318996183150511E-2</c:v>
                </c:pt>
                <c:pt idx="24">
                  <c:v>3.9318996183150511E-2</c:v>
                </c:pt>
                <c:pt idx="25">
                  <c:v>3.9318996183150511E-2</c:v>
                </c:pt>
                <c:pt idx="26">
                  <c:v>3.9318996183150511E-2</c:v>
                </c:pt>
                <c:pt idx="27">
                  <c:v>3.9318996183150511E-2</c:v>
                </c:pt>
                <c:pt idx="28">
                  <c:v>3.9318996183150511E-2</c:v>
                </c:pt>
                <c:pt idx="29">
                  <c:v>3.9318996183150511E-2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2F-4FED-963E-B1FBE8991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'Slot Walls'!$B$1</c15:sqref>
                        </c15:formulaRef>
                      </c:ext>
                    </c:extLst>
                    <c:strCache>
                      <c:ptCount val="1"/>
                      <c:pt idx="0">
                        <c:v>Upper Rt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'Slot Walls'!$B$2:$B$32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3.9300000000000002E-2</c:v>
                      </c:pt>
                      <c:pt idx="1">
                        <c:v>3.9320000000000001E-2</c:v>
                      </c:pt>
                      <c:pt idx="2">
                        <c:v>3.9309999999999998E-2</c:v>
                      </c:pt>
                      <c:pt idx="3">
                        <c:v>3.9260000000000003E-2</c:v>
                      </c:pt>
                      <c:pt idx="4">
                        <c:v>3.9329999999999997E-2</c:v>
                      </c:pt>
                      <c:pt idx="5">
                        <c:v>3.9390000000000001E-2</c:v>
                      </c:pt>
                      <c:pt idx="6">
                        <c:v>3.9370000000000002E-2</c:v>
                      </c:pt>
                      <c:pt idx="7">
                        <c:v>3.9219999999999998E-2</c:v>
                      </c:pt>
                      <c:pt idx="8">
                        <c:v>3.9379999999999998E-2</c:v>
                      </c:pt>
                      <c:pt idx="9">
                        <c:v>3.943E-2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52F-4FED-963E-B1FBE8991C4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Walls'!$C$1</c15:sqref>
                        </c15:formulaRef>
                      </c:ext>
                    </c:extLst>
                    <c:strCache>
                      <c:ptCount val="1"/>
                      <c:pt idx="0">
                        <c:v>Lower Rt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Walls'!$C$2:$C$32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-4.1340000000000002E-2</c:v>
                      </c:pt>
                      <c:pt idx="1">
                        <c:v>-4.1320000000000003E-2</c:v>
                      </c:pt>
                      <c:pt idx="2">
                        <c:v>-4.1189999999999997E-2</c:v>
                      </c:pt>
                      <c:pt idx="3">
                        <c:v>-4.122E-2</c:v>
                      </c:pt>
                      <c:pt idx="4">
                        <c:v>-4.1230000000000003E-2</c:v>
                      </c:pt>
                      <c:pt idx="5">
                        <c:v>-4.1259999999999998E-2</c:v>
                      </c:pt>
                      <c:pt idx="6">
                        <c:v>-4.1279999999999997E-2</c:v>
                      </c:pt>
                      <c:pt idx="7">
                        <c:v>-4.1200000000000001E-2</c:v>
                      </c:pt>
                      <c:pt idx="8">
                        <c:v>-4.122E-2</c:v>
                      </c:pt>
                      <c:pt idx="9">
                        <c:v>-4.1200000000000001E-2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2F-4FED-963E-B1FBE8991C4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Walls'!$E$1</c15:sqref>
                        </c15:formulaRef>
                      </c:ext>
                    </c:extLst>
                    <c:strCache>
                      <c:ptCount val="1"/>
                      <c:pt idx="0">
                        <c:v>Lower Lt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Walls'!$E$2:$E$32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-4.0640000000000003E-2</c:v>
                      </c:pt>
                      <c:pt idx="1">
                        <c:v>-4.061E-2</c:v>
                      </c:pt>
                      <c:pt idx="2">
                        <c:v>-4.0649999999999999E-2</c:v>
                      </c:pt>
                      <c:pt idx="3">
                        <c:v>-4.061E-2</c:v>
                      </c:pt>
                      <c:pt idx="4">
                        <c:v>-4.0620000000000003E-2</c:v>
                      </c:pt>
                      <c:pt idx="5">
                        <c:v>-4.0710000000000003E-2</c:v>
                      </c:pt>
                      <c:pt idx="6">
                        <c:v>-4.0739999999999998E-2</c:v>
                      </c:pt>
                      <c:pt idx="7">
                        <c:v>-4.0550000000000003E-2</c:v>
                      </c:pt>
                      <c:pt idx="8">
                        <c:v>-4.0550000000000003E-2</c:v>
                      </c:pt>
                      <c:pt idx="9">
                        <c:v>-4.0590000000000001E-2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52F-4FED-963E-B1FBE8991C4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Walls'!$F$1</c15:sqref>
                        </c15:formulaRef>
                      </c:ext>
                    </c:extLst>
                    <c:strCache>
                      <c:ptCount val="1"/>
                      <c:pt idx="0">
                        <c:v>UR_avg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Walls'!$F$2:$F$32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3.9330999999999998E-2</c:v>
                      </c:pt>
                      <c:pt idx="1">
                        <c:v>3.9330999999999998E-2</c:v>
                      </c:pt>
                      <c:pt idx="2">
                        <c:v>3.9330999999999998E-2</c:v>
                      </c:pt>
                      <c:pt idx="3">
                        <c:v>3.9330999999999998E-2</c:v>
                      </c:pt>
                      <c:pt idx="4">
                        <c:v>3.9330999999999998E-2</c:v>
                      </c:pt>
                      <c:pt idx="5">
                        <c:v>3.9330999999999998E-2</c:v>
                      </c:pt>
                      <c:pt idx="6">
                        <c:v>3.9330999999999998E-2</c:v>
                      </c:pt>
                      <c:pt idx="7">
                        <c:v>3.9330999999999998E-2</c:v>
                      </c:pt>
                      <c:pt idx="8">
                        <c:v>3.9330999999999998E-2</c:v>
                      </c:pt>
                      <c:pt idx="9">
                        <c:v>3.9330999999999998E-2</c:v>
                      </c:pt>
                      <c:pt idx="10">
                        <c:v>3.9330999999999998E-2</c:v>
                      </c:pt>
                      <c:pt idx="11">
                        <c:v>3.9330999999999998E-2</c:v>
                      </c:pt>
                      <c:pt idx="12">
                        <c:v>3.9330999999999998E-2</c:v>
                      </c:pt>
                      <c:pt idx="13">
                        <c:v>3.9330999999999998E-2</c:v>
                      </c:pt>
                      <c:pt idx="14">
                        <c:v>3.9330999999999998E-2</c:v>
                      </c:pt>
                      <c:pt idx="15">
                        <c:v>3.9330999999999998E-2</c:v>
                      </c:pt>
                      <c:pt idx="16">
                        <c:v>3.9330999999999998E-2</c:v>
                      </c:pt>
                      <c:pt idx="17">
                        <c:v>3.9330999999999998E-2</c:v>
                      </c:pt>
                      <c:pt idx="18">
                        <c:v>3.9330999999999998E-2</c:v>
                      </c:pt>
                      <c:pt idx="19">
                        <c:v>3.9330999999999998E-2</c:v>
                      </c:pt>
                      <c:pt idx="20">
                        <c:v>3.9330999999999998E-2</c:v>
                      </c:pt>
                      <c:pt idx="21">
                        <c:v>3.9330999999999998E-2</c:v>
                      </c:pt>
                      <c:pt idx="22">
                        <c:v>3.9330999999999998E-2</c:v>
                      </c:pt>
                      <c:pt idx="23">
                        <c:v>3.9330999999999998E-2</c:v>
                      </c:pt>
                      <c:pt idx="24">
                        <c:v>3.9330999999999998E-2</c:v>
                      </c:pt>
                      <c:pt idx="25">
                        <c:v>3.9330999999999998E-2</c:v>
                      </c:pt>
                      <c:pt idx="26">
                        <c:v>3.9330999999999998E-2</c:v>
                      </c:pt>
                      <c:pt idx="27">
                        <c:v>3.9330999999999998E-2</c:v>
                      </c:pt>
                      <c:pt idx="28">
                        <c:v>3.9330999999999998E-2</c:v>
                      </c:pt>
                      <c:pt idx="29" formatCode="0.000000">
                        <c:v>3.9330999999999998E-2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2F-4FED-963E-B1FBE8991C4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Walls'!$G$1</c15:sqref>
                        </c15:formulaRef>
                      </c:ext>
                    </c:extLst>
                    <c:strCache>
                      <c:ptCount val="1"/>
                      <c:pt idx="0">
                        <c:v>LR_avg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Walls'!$G$2:$G$32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-4.1246000000000005E-2</c:v>
                      </c:pt>
                      <c:pt idx="1">
                        <c:v>-4.1246000000000005E-2</c:v>
                      </c:pt>
                      <c:pt idx="2">
                        <c:v>-4.1246000000000005E-2</c:v>
                      </c:pt>
                      <c:pt idx="3">
                        <c:v>-4.1246000000000005E-2</c:v>
                      </c:pt>
                      <c:pt idx="4">
                        <c:v>-4.1246000000000005E-2</c:v>
                      </c:pt>
                      <c:pt idx="5">
                        <c:v>-4.1246000000000005E-2</c:v>
                      </c:pt>
                      <c:pt idx="6">
                        <c:v>-4.1246000000000005E-2</c:v>
                      </c:pt>
                      <c:pt idx="7">
                        <c:v>-4.1246000000000005E-2</c:v>
                      </c:pt>
                      <c:pt idx="8">
                        <c:v>-4.1246000000000005E-2</c:v>
                      </c:pt>
                      <c:pt idx="9">
                        <c:v>-4.1246000000000005E-2</c:v>
                      </c:pt>
                      <c:pt idx="10">
                        <c:v>-4.1246000000000005E-2</c:v>
                      </c:pt>
                      <c:pt idx="11">
                        <c:v>-4.1246000000000005E-2</c:v>
                      </c:pt>
                      <c:pt idx="12">
                        <c:v>-4.1246000000000005E-2</c:v>
                      </c:pt>
                      <c:pt idx="13">
                        <c:v>-4.1246000000000005E-2</c:v>
                      </c:pt>
                      <c:pt idx="14">
                        <c:v>-4.1246000000000005E-2</c:v>
                      </c:pt>
                      <c:pt idx="15">
                        <c:v>-4.1246000000000005E-2</c:v>
                      </c:pt>
                      <c:pt idx="16">
                        <c:v>-4.1246000000000005E-2</c:v>
                      </c:pt>
                      <c:pt idx="17">
                        <c:v>-4.1246000000000005E-2</c:v>
                      </c:pt>
                      <c:pt idx="18">
                        <c:v>-4.1246000000000005E-2</c:v>
                      </c:pt>
                      <c:pt idx="19">
                        <c:v>-4.1246000000000005E-2</c:v>
                      </c:pt>
                      <c:pt idx="20">
                        <c:v>-4.1246000000000005E-2</c:v>
                      </c:pt>
                      <c:pt idx="21">
                        <c:v>-4.1246000000000005E-2</c:v>
                      </c:pt>
                      <c:pt idx="22">
                        <c:v>-4.1246000000000005E-2</c:v>
                      </c:pt>
                      <c:pt idx="23">
                        <c:v>-4.1246000000000005E-2</c:v>
                      </c:pt>
                      <c:pt idx="24">
                        <c:v>-4.1246000000000005E-2</c:v>
                      </c:pt>
                      <c:pt idx="25">
                        <c:v>-4.1246000000000005E-2</c:v>
                      </c:pt>
                      <c:pt idx="26">
                        <c:v>-4.1246000000000005E-2</c:v>
                      </c:pt>
                      <c:pt idx="27">
                        <c:v>-4.1246000000000005E-2</c:v>
                      </c:pt>
                      <c:pt idx="28">
                        <c:v>-4.1246000000000005E-2</c:v>
                      </c:pt>
                      <c:pt idx="29" formatCode="0.000000">
                        <c:v>-4.1246000000000005E-2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52F-4FED-963E-B1FBE8991C4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Walls'!$I$1</c15:sqref>
                        </c15:formulaRef>
                      </c:ext>
                    </c:extLst>
                    <c:strCache>
                      <c:ptCount val="1"/>
                      <c:pt idx="0">
                        <c:v>LL_avg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Walls'!$I$2:$I$32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-4.0627000000000003E-2</c:v>
                      </c:pt>
                      <c:pt idx="1">
                        <c:v>-4.0627000000000003E-2</c:v>
                      </c:pt>
                      <c:pt idx="2">
                        <c:v>-4.0627000000000003E-2</c:v>
                      </c:pt>
                      <c:pt idx="3">
                        <c:v>-4.0627000000000003E-2</c:v>
                      </c:pt>
                      <c:pt idx="4">
                        <c:v>-4.0627000000000003E-2</c:v>
                      </c:pt>
                      <c:pt idx="5">
                        <c:v>-4.0627000000000003E-2</c:v>
                      </c:pt>
                      <c:pt idx="6">
                        <c:v>-4.0627000000000003E-2</c:v>
                      </c:pt>
                      <c:pt idx="7">
                        <c:v>-4.0627000000000003E-2</c:v>
                      </c:pt>
                      <c:pt idx="8">
                        <c:v>-4.0627000000000003E-2</c:v>
                      </c:pt>
                      <c:pt idx="9">
                        <c:v>-4.0627000000000003E-2</c:v>
                      </c:pt>
                      <c:pt idx="10" formatCode="0.000">
                        <c:v>-4.0627000000000003E-2</c:v>
                      </c:pt>
                      <c:pt idx="11" formatCode="0.000">
                        <c:v>-4.0627000000000003E-2</c:v>
                      </c:pt>
                      <c:pt idx="12" formatCode="0.000">
                        <c:v>-4.0627000000000003E-2</c:v>
                      </c:pt>
                      <c:pt idx="13" formatCode="0.000">
                        <c:v>-4.0627000000000003E-2</c:v>
                      </c:pt>
                      <c:pt idx="14" formatCode="0.000">
                        <c:v>-4.0627000000000003E-2</c:v>
                      </c:pt>
                      <c:pt idx="15" formatCode="0.000">
                        <c:v>-4.0627000000000003E-2</c:v>
                      </c:pt>
                      <c:pt idx="16" formatCode="0.000">
                        <c:v>-4.0627000000000003E-2</c:v>
                      </c:pt>
                      <c:pt idx="17" formatCode="0.000">
                        <c:v>-4.0627000000000003E-2</c:v>
                      </c:pt>
                      <c:pt idx="18" formatCode="0.000">
                        <c:v>-4.0627000000000003E-2</c:v>
                      </c:pt>
                      <c:pt idx="19" formatCode="0.000">
                        <c:v>-4.0627000000000003E-2</c:v>
                      </c:pt>
                      <c:pt idx="20" formatCode="0.000">
                        <c:v>-4.0627000000000003E-2</c:v>
                      </c:pt>
                      <c:pt idx="21" formatCode="0.000">
                        <c:v>-4.0627000000000003E-2</c:v>
                      </c:pt>
                      <c:pt idx="22" formatCode="0.000">
                        <c:v>-4.0627000000000003E-2</c:v>
                      </c:pt>
                      <c:pt idx="23" formatCode="0.000">
                        <c:v>-4.0627000000000003E-2</c:v>
                      </c:pt>
                      <c:pt idx="24" formatCode="0.000">
                        <c:v>-4.0627000000000003E-2</c:v>
                      </c:pt>
                      <c:pt idx="25" formatCode="0.000">
                        <c:v>-4.0627000000000003E-2</c:v>
                      </c:pt>
                      <c:pt idx="26" formatCode="0.000">
                        <c:v>-4.0627000000000003E-2</c:v>
                      </c:pt>
                      <c:pt idx="27" formatCode="0.000">
                        <c:v>-4.0627000000000003E-2</c:v>
                      </c:pt>
                      <c:pt idx="28" formatCode="0.000">
                        <c:v>-4.0627000000000003E-2</c:v>
                      </c:pt>
                      <c:pt idx="29" formatCode="0.000000">
                        <c:v>-4.0627000000000003E-2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52F-4FED-963E-B1FBE8991C4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Walls'!$J$2:$J$32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3.9141026317612147E-2</c:v>
                      </c:pt>
                      <c:pt idx="1">
                        <c:v>3.9141026317612147E-2</c:v>
                      </c:pt>
                      <c:pt idx="2">
                        <c:v>3.9141026317612147E-2</c:v>
                      </c:pt>
                      <c:pt idx="3">
                        <c:v>3.9141026317612147E-2</c:v>
                      </c:pt>
                      <c:pt idx="4">
                        <c:v>3.9141026317612147E-2</c:v>
                      </c:pt>
                      <c:pt idx="5">
                        <c:v>3.9141026317612147E-2</c:v>
                      </c:pt>
                      <c:pt idx="6">
                        <c:v>3.9141026317612147E-2</c:v>
                      </c:pt>
                      <c:pt idx="7">
                        <c:v>3.9141026317612147E-2</c:v>
                      </c:pt>
                      <c:pt idx="8">
                        <c:v>3.9141026317612147E-2</c:v>
                      </c:pt>
                      <c:pt idx="9">
                        <c:v>3.9141026317612147E-2</c:v>
                      </c:pt>
                      <c:pt idx="10">
                        <c:v>3.9141026317612147E-2</c:v>
                      </c:pt>
                      <c:pt idx="11">
                        <c:v>3.9141026317612147E-2</c:v>
                      </c:pt>
                      <c:pt idx="12">
                        <c:v>3.9141026317612147E-2</c:v>
                      </c:pt>
                      <c:pt idx="13">
                        <c:v>3.9141026317612147E-2</c:v>
                      </c:pt>
                      <c:pt idx="14">
                        <c:v>3.9141026317612147E-2</c:v>
                      </c:pt>
                      <c:pt idx="15">
                        <c:v>3.9141026317612147E-2</c:v>
                      </c:pt>
                      <c:pt idx="16">
                        <c:v>3.9141026317612147E-2</c:v>
                      </c:pt>
                      <c:pt idx="17">
                        <c:v>3.9141026317612147E-2</c:v>
                      </c:pt>
                      <c:pt idx="18">
                        <c:v>3.9141026317612147E-2</c:v>
                      </c:pt>
                      <c:pt idx="19">
                        <c:v>3.9141026317612147E-2</c:v>
                      </c:pt>
                      <c:pt idx="20">
                        <c:v>3.9141026317612147E-2</c:v>
                      </c:pt>
                      <c:pt idx="21">
                        <c:v>3.9141026317612147E-2</c:v>
                      </c:pt>
                      <c:pt idx="22">
                        <c:v>3.9141026317612147E-2</c:v>
                      </c:pt>
                      <c:pt idx="23">
                        <c:v>3.9141026317612147E-2</c:v>
                      </c:pt>
                      <c:pt idx="24">
                        <c:v>3.9141026317612147E-2</c:v>
                      </c:pt>
                      <c:pt idx="25">
                        <c:v>3.9141026317612147E-2</c:v>
                      </c:pt>
                      <c:pt idx="26">
                        <c:v>3.9141026317612147E-2</c:v>
                      </c:pt>
                      <c:pt idx="27">
                        <c:v>3.9141026317612147E-2</c:v>
                      </c:pt>
                      <c:pt idx="28">
                        <c:v>3.9141026317612147E-2</c:v>
                      </c:pt>
                      <c:pt idx="29">
                        <c:v>3.9141026317612147E-2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52F-4FED-963E-B1FBE8991C4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Walls'!$K$2:$K$32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3.9520973682387849E-2</c:v>
                      </c:pt>
                      <c:pt idx="1">
                        <c:v>3.9520973682387849E-2</c:v>
                      </c:pt>
                      <c:pt idx="2">
                        <c:v>3.9520973682387849E-2</c:v>
                      </c:pt>
                      <c:pt idx="3">
                        <c:v>3.9520973682387849E-2</c:v>
                      </c:pt>
                      <c:pt idx="4">
                        <c:v>3.9520973682387849E-2</c:v>
                      </c:pt>
                      <c:pt idx="5">
                        <c:v>3.9520973682387849E-2</c:v>
                      </c:pt>
                      <c:pt idx="6">
                        <c:v>3.9520973682387849E-2</c:v>
                      </c:pt>
                      <c:pt idx="7">
                        <c:v>3.9520973682387849E-2</c:v>
                      </c:pt>
                      <c:pt idx="8">
                        <c:v>3.9520973682387849E-2</c:v>
                      </c:pt>
                      <c:pt idx="9">
                        <c:v>3.9520973682387849E-2</c:v>
                      </c:pt>
                      <c:pt idx="10">
                        <c:v>3.9520973682387849E-2</c:v>
                      </c:pt>
                      <c:pt idx="11">
                        <c:v>3.9520973682387849E-2</c:v>
                      </c:pt>
                      <c:pt idx="12">
                        <c:v>3.9520973682387849E-2</c:v>
                      </c:pt>
                      <c:pt idx="13">
                        <c:v>3.9520973682387849E-2</c:v>
                      </c:pt>
                      <c:pt idx="14">
                        <c:v>3.9520973682387849E-2</c:v>
                      </c:pt>
                      <c:pt idx="15">
                        <c:v>3.9520973682387849E-2</c:v>
                      </c:pt>
                      <c:pt idx="16">
                        <c:v>3.9520973682387849E-2</c:v>
                      </c:pt>
                      <c:pt idx="17">
                        <c:v>3.9520973682387849E-2</c:v>
                      </c:pt>
                      <c:pt idx="18">
                        <c:v>3.9520973682387849E-2</c:v>
                      </c:pt>
                      <c:pt idx="19">
                        <c:v>3.9520973682387849E-2</c:v>
                      </c:pt>
                      <c:pt idx="20">
                        <c:v>3.9520973682387849E-2</c:v>
                      </c:pt>
                      <c:pt idx="21">
                        <c:v>3.9520973682387849E-2</c:v>
                      </c:pt>
                      <c:pt idx="22">
                        <c:v>3.9520973682387849E-2</c:v>
                      </c:pt>
                      <c:pt idx="23">
                        <c:v>3.9520973682387849E-2</c:v>
                      </c:pt>
                      <c:pt idx="24">
                        <c:v>3.9520973682387849E-2</c:v>
                      </c:pt>
                      <c:pt idx="25">
                        <c:v>3.9520973682387849E-2</c:v>
                      </c:pt>
                      <c:pt idx="26">
                        <c:v>3.9520973682387849E-2</c:v>
                      </c:pt>
                      <c:pt idx="27">
                        <c:v>3.9520973682387849E-2</c:v>
                      </c:pt>
                      <c:pt idx="28">
                        <c:v>3.9520973682387849E-2</c:v>
                      </c:pt>
                      <c:pt idx="29">
                        <c:v>3.9520973682387849E-2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52F-4FED-963E-B1FBE8991C4C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Walls'!$L$2:$L$32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-4.1402971334962797E-2</c:v>
                      </c:pt>
                      <c:pt idx="1">
                        <c:v>-4.1402971334962797E-2</c:v>
                      </c:pt>
                      <c:pt idx="2">
                        <c:v>-4.1402971334962797E-2</c:v>
                      </c:pt>
                      <c:pt idx="3">
                        <c:v>-4.1402971334962797E-2</c:v>
                      </c:pt>
                      <c:pt idx="4">
                        <c:v>-4.1402971334962797E-2</c:v>
                      </c:pt>
                      <c:pt idx="5">
                        <c:v>-4.1402971334962797E-2</c:v>
                      </c:pt>
                      <c:pt idx="6">
                        <c:v>-4.1402971334962797E-2</c:v>
                      </c:pt>
                      <c:pt idx="7">
                        <c:v>-4.1402971334962797E-2</c:v>
                      </c:pt>
                      <c:pt idx="8">
                        <c:v>-4.1402971334962797E-2</c:v>
                      </c:pt>
                      <c:pt idx="9">
                        <c:v>-4.1402971334962797E-2</c:v>
                      </c:pt>
                      <c:pt idx="10">
                        <c:v>-4.1402971334962797E-2</c:v>
                      </c:pt>
                      <c:pt idx="11">
                        <c:v>-4.1402971334962797E-2</c:v>
                      </c:pt>
                      <c:pt idx="12">
                        <c:v>-4.1402971334962797E-2</c:v>
                      </c:pt>
                      <c:pt idx="13">
                        <c:v>-4.1402971334962797E-2</c:v>
                      </c:pt>
                      <c:pt idx="14">
                        <c:v>-4.1402971334962797E-2</c:v>
                      </c:pt>
                      <c:pt idx="15">
                        <c:v>-4.1402971334962797E-2</c:v>
                      </c:pt>
                      <c:pt idx="16">
                        <c:v>-4.1402971334962797E-2</c:v>
                      </c:pt>
                      <c:pt idx="17">
                        <c:v>-4.1402971334962797E-2</c:v>
                      </c:pt>
                      <c:pt idx="18">
                        <c:v>-4.1402971334962797E-2</c:v>
                      </c:pt>
                      <c:pt idx="19">
                        <c:v>-4.1402971334962797E-2</c:v>
                      </c:pt>
                      <c:pt idx="20">
                        <c:v>-4.1402971334962797E-2</c:v>
                      </c:pt>
                      <c:pt idx="21">
                        <c:v>-4.1402971334962797E-2</c:v>
                      </c:pt>
                      <c:pt idx="22">
                        <c:v>-4.1402971334962797E-2</c:v>
                      </c:pt>
                      <c:pt idx="23">
                        <c:v>-4.1402971334962797E-2</c:v>
                      </c:pt>
                      <c:pt idx="24">
                        <c:v>-4.1402971334962797E-2</c:v>
                      </c:pt>
                      <c:pt idx="25">
                        <c:v>-4.1402971334962797E-2</c:v>
                      </c:pt>
                      <c:pt idx="26">
                        <c:v>-4.1402971334962797E-2</c:v>
                      </c:pt>
                      <c:pt idx="27">
                        <c:v>-4.1402971334962797E-2</c:v>
                      </c:pt>
                      <c:pt idx="28">
                        <c:v>-4.1402971334962797E-2</c:v>
                      </c:pt>
                      <c:pt idx="29">
                        <c:v>-4.1402971334962797E-2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52F-4FED-963E-B1FBE8991C4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Walls'!$M$2:$M$32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-4.1089028665037212E-2</c:v>
                      </c:pt>
                      <c:pt idx="1">
                        <c:v>-4.1089028665037212E-2</c:v>
                      </c:pt>
                      <c:pt idx="2">
                        <c:v>-4.1089028665037212E-2</c:v>
                      </c:pt>
                      <c:pt idx="3">
                        <c:v>-4.1089028665037212E-2</c:v>
                      </c:pt>
                      <c:pt idx="4">
                        <c:v>-4.1089028665037212E-2</c:v>
                      </c:pt>
                      <c:pt idx="5">
                        <c:v>-4.1089028665037212E-2</c:v>
                      </c:pt>
                      <c:pt idx="6">
                        <c:v>-4.1089028665037212E-2</c:v>
                      </c:pt>
                      <c:pt idx="7">
                        <c:v>-4.1089028665037212E-2</c:v>
                      </c:pt>
                      <c:pt idx="8">
                        <c:v>-4.1089028665037212E-2</c:v>
                      </c:pt>
                      <c:pt idx="9">
                        <c:v>-4.1089028665037212E-2</c:v>
                      </c:pt>
                      <c:pt idx="10">
                        <c:v>-4.1089028665037212E-2</c:v>
                      </c:pt>
                      <c:pt idx="11">
                        <c:v>-4.1089028665037212E-2</c:v>
                      </c:pt>
                      <c:pt idx="12">
                        <c:v>-4.1089028665037212E-2</c:v>
                      </c:pt>
                      <c:pt idx="13">
                        <c:v>-4.1089028665037212E-2</c:v>
                      </c:pt>
                      <c:pt idx="14">
                        <c:v>-4.1089028665037212E-2</c:v>
                      </c:pt>
                      <c:pt idx="15">
                        <c:v>-4.1089028665037212E-2</c:v>
                      </c:pt>
                      <c:pt idx="16">
                        <c:v>-4.1089028665037212E-2</c:v>
                      </c:pt>
                      <c:pt idx="17">
                        <c:v>-4.1089028665037212E-2</c:v>
                      </c:pt>
                      <c:pt idx="18">
                        <c:v>-4.1089028665037212E-2</c:v>
                      </c:pt>
                      <c:pt idx="19">
                        <c:v>-4.1089028665037212E-2</c:v>
                      </c:pt>
                      <c:pt idx="20">
                        <c:v>-4.1089028665037212E-2</c:v>
                      </c:pt>
                      <c:pt idx="21">
                        <c:v>-4.1089028665037212E-2</c:v>
                      </c:pt>
                      <c:pt idx="22">
                        <c:v>-4.1089028665037212E-2</c:v>
                      </c:pt>
                      <c:pt idx="23">
                        <c:v>-4.1089028665037212E-2</c:v>
                      </c:pt>
                      <c:pt idx="24">
                        <c:v>-4.1089028665037212E-2</c:v>
                      </c:pt>
                      <c:pt idx="25">
                        <c:v>-4.1089028665037212E-2</c:v>
                      </c:pt>
                      <c:pt idx="26">
                        <c:v>-4.1089028665037212E-2</c:v>
                      </c:pt>
                      <c:pt idx="27">
                        <c:v>-4.1089028665037212E-2</c:v>
                      </c:pt>
                      <c:pt idx="28">
                        <c:v>-4.1089028665037212E-2</c:v>
                      </c:pt>
                      <c:pt idx="29">
                        <c:v>-4.1089028665037212E-2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52F-4FED-963E-B1FBE8991C4C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Walls'!$P$2:$P$32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-4.0811959455016499E-2</c:v>
                      </c:pt>
                      <c:pt idx="1">
                        <c:v>-4.0811959455016499E-2</c:v>
                      </c:pt>
                      <c:pt idx="2">
                        <c:v>-4.0811959455016499E-2</c:v>
                      </c:pt>
                      <c:pt idx="3">
                        <c:v>-4.0811959455016499E-2</c:v>
                      </c:pt>
                      <c:pt idx="4">
                        <c:v>-4.0811959455016499E-2</c:v>
                      </c:pt>
                      <c:pt idx="5">
                        <c:v>-4.0811959455016499E-2</c:v>
                      </c:pt>
                      <c:pt idx="6">
                        <c:v>-4.0811959455016499E-2</c:v>
                      </c:pt>
                      <c:pt idx="7">
                        <c:v>-4.0811959455016499E-2</c:v>
                      </c:pt>
                      <c:pt idx="8">
                        <c:v>-4.0811959455016499E-2</c:v>
                      </c:pt>
                      <c:pt idx="9">
                        <c:v>-4.0811959455016499E-2</c:v>
                      </c:pt>
                      <c:pt idx="10">
                        <c:v>-4.0811959455016499E-2</c:v>
                      </c:pt>
                      <c:pt idx="11">
                        <c:v>-4.0811959455016499E-2</c:v>
                      </c:pt>
                      <c:pt idx="12">
                        <c:v>-4.0811959455016499E-2</c:v>
                      </c:pt>
                      <c:pt idx="13">
                        <c:v>-4.0811959455016499E-2</c:v>
                      </c:pt>
                      <c:pt idx="14">
                        <c:v>-4.0811959455016499E-2</c:v>
                      </c:pt>
                      <c:pt idx="15">
                        <c:v>-4.0811959455016499E-2</c:v>
                      </c:pt>
                      <c:pt idx="16">
                        <c:v>-4.0811959455016499E-2</c:v>
                      </c:pt>
                      <c:pt idx="17">
                        <c:v>-4.0811959455016499E-2</c:v>
                      </c:pt>
                      <c:pt idx="18">
                        <c:v>-4.0811959455016499E-2</c:v>
                      </c:pt>
                      <c:pt idx="19">
                        <c:v>-4.0811959455016499E-2</c:v>
                      </c:pt>
                      <c:pt idx="20">
                        <c:v>-4.0811959455016499E-2</c:v>
                      </c:pt>
                      <c:pt idx="21">
                        <c:v>-4.0811959455016499E-2</c:v>
                      </c:pt>
                      <c:pt idx="22">
                        <c:v>-4.0811959455016499E-2</c:v>
                      </c:pt>
                      <c:pt idx="23">
                        <c:v>-4.0811959455016499E-2</c:v>
                      </c:pt>
                      <c:pt idx="24">
                        <c:v>-4.0811959455016499E-2</c:v>
                      </c:pt>
                      <c:pt idx="25">
                        <c:v>-4.0811959455016499E-2</c:v>
                      </c:pt>
                      <c:pt idx="26">
                        <c:v>-4.0811959455016499E-2</c:v>
                      </c:pt>
                      <c:pt idx="27">
                        <c:v>-4.0811959455016499E-2</c:v>
                      </c:pt>
                      <c:pt idx="28">
                        <c:v>-4.0811959455016499E-2</c:v>
                      </c:pt>
                      <c:pt idx="29">
                        <c:v>-4.0811959455016499E-2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52F-4FED-963E-B1FBE8991C4C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Walls'!$Q$2:$Q$32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-4.0442040544983508E-2</c:v>
                      </c:pt>
                      <c:pt idx="1">
                        <c:v>-4.0442040544983508E-2</c:v>
                      </c:pt>
                      <c:pt idx="2">
                        <c:v>-4.0442040544983508E-2</c:v>
                      </c:pt>
                      <c:pt idx="3">
                        <c:v>-4.0442040544983508E-2</c:v>
                      </c:pt>
                      <c:pt idx="4">
                        <c:v>-4.0442040544983508E-2</c:v>
                      </c:pt>
                      <c:pt idx="5">
                        <c:v>-4.0442040544983508E-2</c:v>
                      </c:pt>
                      <c:pt idx="6">
                        <c:v>-4.0442040544983508E-2</c:v>
                      </c:pt>
                      <c:pt idx="7">
                        <c:v>-4.0442040544983508E-2</c:v>
                      </c:pt>
                      <c:pt idx="8">
                        <c:v>-4.0442040544983508E-2</c:v>
                      </c:pt>
                      <c:pt idx="9">
                        <c:v>-4.0442040544983508E-2</c:v>
                      </c:pt>
                      <c:pt idx="10">
                        <c:v>-4.0442040544983508E-2</c:v>
                      </c:pt>
                      <c:pt idx="11">
                        <c:v>-4.0442040544983508E-2</c:v>
                      </c:pt>
                      <c:pt idx="12">
                        <c:v>-4.0442040544983508E-2</c:v>
                      </c:pt>
                      <c:pt idx="13">
                        <c:v>-4.0442040544983508E-2</c:v>
                      </c:pt>
                      <c:pt idx="14">
                        <c:v>-4.0442040544983508E-2</c:v>
                      </c:pt>
                      <c:pt idx="15">
                        <c:v>-4.0442040544983508E-2</c:v>
                      </c:pt>
                      <c:pt idx="16">
                        <c:v>-4.0442040544983508E-2</c:v>
                      </c:pt>
                      <c:pt idx="17">
                        <c:v>-4.0442040544983508E-2</c:v>
                      </c:pt>
                      <c:pt idx="18">
                        <c:v>-4.0442040544983508E-2</c:v>
                      </c:pt>
                      <c:pt idx="19">
                        <c:v>-4.0442040544983508E-2</c:v>
                      </c:pt>
                      <c:pt idx="20">
                        <c:v>-4.0442040544983508E-2</c:v>
                      </c:pt>
                      <c:pt idx="21">
                        <c:v>-4.0442040544983508E-2</c:v>
                      </c:pt>
                      <c:pt idx="22">
                        <c:v>-4.0442040544983508E-2</c:v>
                      </c:pt>
                      <c:pt idx="23">
                        <c:v>-4.0442040544983508E-2</c:v>
                      </c:pt>
                      <c:pt idx="24">
                        <c:v>-4.0442040544983508E-2</c:v>
                      </c:pt>
                      <c:pt idx="25">
                        <c:v>-4.0442040544983508E-2</c:v>
                      </c:pt>
                      <c:pt idx="26">
                        <c:v>-4.0442040544983508E-2</c:v>
                      </c:pt>
                      <c:pt idx="27">
                        <c:v>-4.0442040544983508E-2</c:v>
                      </c:pt>
                      <c:pt idx="28">
                        <c:v>-4.0442040544983508E-2</c:v>
                      </c:pt>
                      <c:pt idx="29">
                        <c:v>-4.0442040544983508E-2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52F-4FED-963E-B1FBE8991C4C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Lower 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'Slot Walls'!$E$1</c:f>
              <c:strCache>
                <c:ptCount val="1"/>
                <c:pt idx="0">
                  <c:v>Lower 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'Slot Walls'!$A$2:$A$32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'Slot Walls'!$E$2:$E$32</c:f>
              <c:numCache>
                <c:formatCode>0.00000</c:formatCode>
                <c:ptCount val="31"/>
                <c:pt idx="0">
                  <c:v>-4.0640000000000003E-2</c:v>
                </c:pt>
                <c:pt idx="1">
                  <c:v>-4.061E-2</c:v>
                </c:pt>
                <c:pt idx="2">
                  <c:v>-4.0649999999999999E-2</c:v>
                </c:pt>
                <c:pt idx="3">
                  <c:v>-4.061E-2</c:v>
                </c:pt>
                <c:pt idx="4">
                  <c:v>-4.0620000000000003E-2</c:v>
                </c:pt>
                <c:pt idx="5">
                  <c:v>-4.0710000000000003E-2</c:v>
                </c:pt>
                <c:pt idx="6">
                  <c:v>-4.0739999999999998E-2</c:v>
                </c:pt>
                <c:pt idx="7">
                  <c:v>-4.0550000000000003E-2</c:v>
                </c:pt>
                <c:pt idx="8">
                  <c:v>-4.0550000000000003E-2</c:v>
                </c:pt>
                <c:pt idx="9">
                  <c:v>-4.0590000000000001E-2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84B-84A3-401A7329D840}"/>
            </c:ext>
          </c:extLst>
        </c:ser>
        <c:ser>
          <c:idx val="7"/>
          <c:order val="7"/>
          <c:tx>
            <c:strRef>
              <c:f>'Slot Walls'!$I$1</c:f>
              <c:strCache>
                <c:ptCount val="1"/>
                <c:pt idx="0">
                  <c:v>LL_avg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'Slot Walls'!$A$2:$A$32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'Slot Walls'!$I$2:$I$32</c:f>
              <c:numCache>
                <c:formatCode>0.00000</c:formatCode>
                <c:ptCount val="31"/>
                <c:pt idx="0">
                  <c:v>-4.0627000000000003E-2</c:v>
                </c:pt>
                <c:pt idx="1">
                  <c:v>-4.0627000000000003E-2</c:v>
                </c:pt>
                <c:pt idx="2">
                  <c:v>-4.0627000000000003E-2</c:v>
                </c:pt>
                <c:pt idx="3">
                  <c:v>-4.0627000000000003E-2</c:v>
                </c:pt>
                <c:pt idx="4">
                  <c:v>-4.0627000000000003E-2</c:v>
                </c:pt>
                <c:pt idx="5">
                  <c:v>-4.0627000000000003E-2</c:v>
                </c:pt>
                <c:pt idx="6">
                  <c:v>-4.0627000000000003E-2</c:v>
                </c:pt>
                <c:pt idx="7">
                  <c:v>-4.0627000000000003E-2</c:v>
                </c:pt>
                <c:pt idx="8">
                  <c:v>-4.0627000000000003E-2</c:v>
                </c:pt>
                <c:pt idx="9">
                  <c:v>-4.0627000000000003E-2</c:v>
                </c:pt>
                <c:pt idx="10" formatCode="0.000">
                  <c:v>-4.0627000000000003E-2</c:v>
                </c:pt>
                <c:pt idx="11" formatCode="0.000">
                  <c:v>-4.0627000000000003E-2</c:v>
                </c:pt>
                <c:pt idx="12" formatCode="0.000">
                  <c:v>-4.0627000000000003E-2</c:v>
                </c:pt>
                <c:pt idx="13" formatCode="0.000">
                  <c:v>-4.0627000000000003E-2</c:v>
                </c:pt>
                <c:pt idx="14" formatCode="0.000">
                  <c:v>-4.0627000000000003E-2</c:v>
                </c:pt>
                <c:pt idx="15" formatCode="0.000">
                  <c:v>-4.0627000000000003E-2</c:v>
                </c:pt>
                <c:pt idx="16" formatCode="0.000">
                  <c:v>-4.0627000000000003E-2</c:v>
                </c:pt>
                <c:pt idx="17" formatCode="0.000">
                  <c:v>-4.0627000000000003E-2</c:v>
                </c:pt>
                <c:pt idx="18" formatCode="0.000">
                  <c:v>-4.0627000000000003E-2</c:v>
                </c:pt>
                <c:pt idx="19" formatCode="0.000">
                  <c:v>-4.0627000000000003E-2</c:v>
                </c:pt>
                <c:pt idx="20" formatCode="0.000">
                  <c:v>-4.0627000000000003E-2</c:v>
                </c:pt>
                <c:pt idx="21" formatCode="0.000">
                  <c:v>-4.0627000000000003E-2</c:v>
                </c:pt>
                <c:pt idx="22" formatCode="0.000">
                  <c:v>-4.0627000000000003E-2</c:v>
                </c:pt>
                <c:pt idx="23" formatCode="0.000">
                  <c:v>-4.0627000000000003E-2</c:v>
                </c:pt>
                <c:pt idx="24" formatCode="0.000">
                  <c:v>-4.0627000000000003E-2</c:v>
                </c:pt>
                <c:pt idx="25" formatCode="0.000">
                  <c:v>-4.0627000000000003E-2</c:v>
                </c:pt>
                <c:pt idx="26" formatCode="0.000">
                  <c:v>-4.0627000000000003E-2</c:v>
                </c:pt>
                <c:pt idx="27" formatCode="0.000">
                  <c:v>-4.0627000000000003E-2</c:v>
                </c:pt>
                <c:pt idx="28" formatCode="0.000">
                  <c:v>-4.0627000000000003E-2</c:v>
                </c:pt>
                <c:pt idx="29" formatCode="0.000000">
                  <c:v>-4.0627000000000003E-2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5-484B-84A3-401A7329D840}"/>
            </c:ext>
          </c:extLst>
        </c:ser>
        <c:ser>
          <c:idx val="14"/>
          <c:order val="14"/>
          <c:tx>
            <c:strRef>
              <c:f>'Slot Walls'!$P$1</c:f>
              <c:strCache>
                <c:ptCount val="1"/>
                <c:pt idx="0">
                  <c:v>Dia_LCL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'Slot Walls'!$A$2:$A$32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'Slot Walls'!$P$2:$P$32</c:f>
              <c:numCache>
                <c:formatCode>0.000</c:formatCode>
                <c:ptCount val="31"/>
                <c:pt idx="0">
                  <c:v>-4.0811959455016499E-2</c:v>
                </c:pt>
                <c:pt idx="1">
                  <c:v>-4.0811959455016499E-2</c:v>
                </c:pt>
                <c:pt idx="2">
                  <c:v>-4.0811959455016499E-2</c:v>
                </c:pt>
                <c:pt idx="3">
                  <c:v>-4.0811959455016499E-2</c:v>
                </c:pt>
                <c:pt idx="4">
                  <c:v>-4.0811959455016499E-2</c:v>
                </c:pt>
                <c:pt idx="5">
                  <c:v>-4.0811959455016499E-2</c:v>
                </c:pt>
                <c:pt idx="6">
                  <c:v>-4.0811959455016499E-2</c:v>
                </c:pt>
                <c:pt idx="7">
                  <c:v>-4.0811959455016499E-2</c:v>
                </c:pt>
                <c:pt idx="8">
                  <c:v>-4.0811959455016499E-2</c:v>
                </c:pt>
                <c:pt idx="9">
                  <c:v>-4.0811959455016499E-2</c:v>
                </c:pt>
                <c:pt idx="10">
                  <c:v>-4.0811959455016499E-2</c:v>
                </c:pt>
                <c:pt idx="11">
                  <c:v>-4.0811959455016499E-2</c:v>
                </c:pt>
                <c:pt idx="12">
                  <c:v>-4.0811959455016499E-2</c:v>
                </c:pt>
                <c:pt idx="13">
                  <c:v>-4.0811959455016499E-2</c:v>
                </c:pt>
                <c:pt idx="14">
                  <c:v>-4.0811959455016499E-2</c:v>
                </c:pt>
                <c:pt idx="15">
                  <c:v>-4.0811959455016499E-2</c:v>
                </c:pt>
                <c:pt idx="16">
                  <c:v>-4.0811959455016499E-2</c:v>
                </c:pt>
                <c:pt idx="17">
                  <c:v>-4.0811959455016499E-2</c:v>
                </c:pt>
                <c:pt idx="18">
                  <c:v>-4.0811959455016499E-2</c:v>
                </c:pt>
                <c:pt idx="19">
                  <c:v>-4.0811959455016499E-2</c:v>
                </c:pt>
                <c:pt idx="20">
                  <c:v>-4.0811959455016499E-2</c:v>
                </c:pt>
                <c:pt idx="21">
                  <c:v>-4.0811959455016499E-2</c:v>
                </c:pt>
                <c:pt idx="22">
                  <c:v>-4.0811959455016499E-2</c:v>
                </c:pt>
                <c:pt idx="23">
                  <c:v>-4.0811959455016499E-2</c:v>
                </c:pt>
                <c:pt idx="24">
                  <c:v>-4.0811959455016499E-2</c:v>
                </c:pt>
                <c:pt idx="25">
                  <c:v>-4.0811959455016499E-2</c:v>
                </c:pt>
                <c:pt idx="26">
                  <c:v>-4.0811959455016499E-2</c:v>
                </c:pt>
                <c:pt idx="27">
                  <c:v>-4.0811959455016499E-2</c:v>
                </c:pt>
                <c:pt idx="28">
                  <c:v>-4.0811959455016499E-2</c:v>
                </c:pt>
                <c:pt idx="29">
                  <c:v>-4.0811959455016499E-2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F5-484B-84A3-401A7329D840}"/>
            </c:ext>
          </c:extLst>
        </c:ser>
        <c:ser>
          <c:idx val="15"/>
          <c:order val="15"/>
          <c:tx>
            <c:strRef>
              <c:f>'Slot Walls'!$Q$1</c:f>
              <c:strCache>
                <c:ptCount val="1"/>
                <c:pt idx="0">
                  <c:v>Dia_UCL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'Slot Walls'!$A$2:$A$32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'Slot Walls'!$Q$2:$Q$32</c:f>
              <c:numCache>
                <c:formatCode>0.000</c:formatCode>
                <c:ptCount val="31"/>
                <c:pt idx="0">
                  <c:v>-4.0442040544983508E-2</c:v>
                </c:pt>
                <c:pt idx="1">
                  <c:v>-4.0442040544983508E-2</c:v>
                </c:pt>
                <c:pt idx="2">
                  <c:v>-4.0442040544983508E-2</c:v>
                </c:pt>
                <c:pt idx="3">
                  <c:v>-4.0442040544983508E-2</c:v>
                </c:pt>
                <c:pt idx="4">
                  <c:v>-4.0442040544983508E-2</c:v>
                </c:pt>
                <c:pt idx="5">
                  <c:v>-4.0442040544983508E-2</c:v>
                </c:pt>
                <c:pt idx="6">
                  <c:v>-4.0442040544983508E-2</c:v>
                </c:pt>
                <c:pt idx="7">
                  <c:v>-4.0442040544983508E-2</c:v>
                </c:pt>
                <c:pt idx="8">
                  <c:v>-4.0442040544983508E-2</c:v>
                </c:pt>
                <c:pt idx="9">
                  <c:v>-4.0442040544983508E-2</c:v>
                </c:pt>
                <c:pt idx="10">
                  <c:v>-4.0442040544983508E-2</c:v>
                </c:pt>
                <c:pt idx="11">
                  <c:v>-4.0442040544983508E-2</c:v>
                </c:pt>
                <c:pt idx="12">
                  <c:v>-4.0442040544983508E-2</c:v>
                </c:pt>
                <c:pt idx="13">
                  <c:v>-4.0442040544983508E-2</c:v>
                </c:pt>
                <c:pt idx="14">
                  <c:v>-4.0442040544983508E-2</c:v>
                </c:pt>
                <c:pt idx="15">
                  <c:v>-4.0442040544983508E-2</c:v>
                </c:pt>
                <c:pt idx="16">
                  <c:v>-4.0442040544983508E-2</c:v>
                </c:pt>
                <c:pt idx="17">
                  <c:v>-4.0442040544983508E-2</c:v>
                </c:pt>
                <c:pt idx="18">
                  <c:v>-4.0442040544983508E-2</c:v>
                </c:pt>
                <c:pt idx="19">
                  <c:v>-4.0442040544983508E-2</c:v>
                </c:pt>
                <c:pt idx="20">
                  <c:v>-4.0442040544983508E-2</c:v>
                </c:pt>
                <c:pt idx="21">
                  <c:v>-4.0442040544983508E-2</c:v>
                </c:pt>
                <c:pt idx="22">
                  <c:v>-4.0442040544983508E-2</c:v>
                </c:pt>
                <c:pt idx="23">
                  <c:v>-4.0442040544983508E-2</c:v>
                </c:pt>
                <c:pt idx="24">
                  <c:v>-4.0442040544983508E-2</c:v>
                </c:pt>
                <c:pt idx="25">
                  <c:v>-4.0442040544983508E-2</c:v>
                </c:pt>
                <c:pt idx="26">
                  <c:v>-4.0442040544983508E-2</c:v>
                </c:pt>
                <c:pt idx="27">
                  <c:v>-4.0442040544983508E-2</c:v>
                </c:pt>
                <c:pt idx="28">
                  <c:v>-4.0442040544983508E-2</c:v>
                </c:pt>
                <c:pt idx="29">
                  <c:v>-4.0442040544983508E-2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F5-484B-84A3-401A7329D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'Slot Walls'!$B$1</c15:sqref>
                        </c15:formulaRef>
                      </c:ext>
                    </c:extLst>
                    <c:strCache>
                      <c:ptCount val="1"/>
                      <c:pt idx="0">
                        <c:v>Upper Rt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'Slot Walls'!$B$2:$B$32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3.9300000000000002E-2</c:v>
                      </c:pt>
                      <c:pt idx="1">
                        <c:v>3.9320000000000001E-2</c:v>
                      </c:pt>
                      <c:pt idx="2">
                        <c:v>3.9309999999999998E-2</c:v>
                      </c:pt>
                      <c:pt idx="3">
                        <c:v>3.9260000000000003E-2</c:v>
                      </c:pt>
                      <c:pt idx="4">
                        <c:v>3.9329999999999997E-2</c:v>
                      </c:pt>
                      <c:pt idx="5">
                        <c:v>3.9390000000000001E-2</c:v>
                      </c:pt>
                      <c:pt idx="6">
                        <c:v>3.9370000000000002E-2</c:v>
                      </c:pt>
                      <c:pt idx="7">
                        <c:v>3.9219999999999998E-2</c:v>
                      </c:pt>
                      <c:pt idx="8">
                        <c:v>3.9379999999999998E-2</c:v>
                      </c:pt>
                      <c:pt idx="9">
                        <c:v>3.943E-2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FF5-484B-84A3-401A7329D84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Walls'!$C$1</c15:sqref>
                        </c15:formulaRef>
                      </c:ext>
                    </c:extLst>
                    <c:strCache>
                      <c:ptCount val="1"/>
                      <c:pt idx="0">
                        <c:v>Lower Rt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Walls'!$C$2:$C$32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-4.1340000000000002E-2</c:v>
                      </c:pt>
                      <c:pt idx="1">
                        <c:v>-4.1320000000000003E-2</c:v>
                      </c:pt>
                      <c:pt idx="2">
                        <c:v>-4.1189999999999997E-2</c:v>
                      </c:pt>
                      <c:pt idx="3">
                        <c:v>-4.122E-2</c:v>
                      </c:pt>
                      <c:pt idx="4">
                        <c:v>-4.1230000000000003E-2</c:v>
                      </c:pt>
                      <c:pt idx="5">
                        <c:v>-4.1259999999999998E-2</c:v>
                      </c:pt>
                      <c:pt idx="6">
                        <c:v>-4.1279999999999997E-2</c:v>
                      </c:pt>
                      <c:pt idx="7">
                        <c:v>-4.1200000000000001E-2</c:v>
                      </c:pt>
                      <c:pt idx="8">
                        <c:v>-4.122E-2</c:v>
                      </c:pt>
                      <c:pt idx="9">
                        <c:v>-4.1200000000000001E-2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FF5-484B-84A3-401A7329D84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Walls'!$D$1</c15:sqref>
                        </c15:formulaRef>
                      </c:ext>
                    </c:extLst>
                    <c:strCache>
                      <c:ptCount val="1"/>
                      <c:pt idx="0">
                        <c:v>Upper Lt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Walls'!$D$2:$D$32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3.9230000000000001E-2</c:v>
                      </c:pt>
                      <c:pt idx="1">
                        <c:v>3.9109999999999999E-2</c:v>
                      </c:pt>
                      <c:pt idx="2">
                        <c:v>3.9199999999999999E-2</c:v>
                      </c:pt>
                      <c:pt idx="3">
                        <c:v>3.9210000000000002E-2</c:v>
                      </c:pt>
                      <c:pt idx="4">
                        <c:v>3.9190000000000003E-2</c:v>
                      </c:pt>
                      <c:pt idx="5">
                        <c:v>3.9219999999999998E-2</c:v>
                      </c:pt>
                      <c:pt idx="6">
                        <c:v>3.9230000000000001E-2</c:v>
                      </c:pt>
                      <c:pt idx="7">
                        <c:v>3.9210000000000002E-2</c:v>
                      </c:pt>
                      <c:pt idx="8">
                        <c:v>3.916E-2</c:v>
                      </c:pt>
                      <c:pt idx="9">
                        <c:v>3.9120000000000002E-2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FF5-484B-84A3-401A7329D84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Walls'!$F$1</c15:sqref>
                        </c15:formulaRef>
                      </c:ext>
                    </c:extLst>
                    <c:strCache>
                      <c:ptCount val="1"/>
                      <c:pt idx="0">
                        <c:v>UR_avg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Walls'!$F$2:$F$32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3.9330999999999998E-2</c:v>
                      </c:pt>
                      <c:pt idx="1">
                        <c:v>3.9330999999999998E-2</c:v>
                      </c:pt>
                      <c:pt idx="2">
                        <c:v>3.9330999999999998E-2</c:v>
                      </c:pt>
                      <c:pt idx="3">
                        <c:v>3.9330999999999998E-2</c:v>
                      </c:pt>
                      <c:pt idx="4">
                        <c:v>3.9330999999999998E-2</c:v>
                      </c:pt>
                      <c:pt idx="5">
                        <c:v>3.9330999999999998E-2</c:v>
                      </c:pt>
                      <c:pt idx="6">
                        <c:v>3.9330999999999998E-2</c:v>
                      </c:pt>
                      <c:pt idx="7">
                        <c:v>3.9330999999999998E-2</c:v>
                      </c:pt>
                      <c:pt idx="8">
                        <c:v>3.9330999999999998E-2</c:v>
                      </c:pt>
                      <c:pt idx="9">
                        <c:v>3.9330999999999998E-2</c:v>
                      </c:pt>
                      <c:pt idx="10">
                        <c:v>3.9330999999999998E-2</c:v>
                      </c:pt>
                      <c:pt idx="11">
                        <c:v>3.9330999999999998E-2</c:v>
                      </c:pt>
                      <c:pt idx="12">
                        <c:v>3.9330999999999998E-2</c:v>
                      </c:pt>
                      <c:pt idx="13">
                        <c:v>3.9330999999999998E-2</c:v>
                      </c:pt>
                      <c:pt idx="14">
                        <c:v>3.9330999999999998E-2</c:v>
                      </c:pt>
                      <c:pt idx="15">
                        <c:v>3.9330999999999998E-2</c:v>
                      </c:pt>
                      <c:pt idx="16">
                        <c:v>3.9330999999999998E-2</c:v>
                      </c:pt>
                      <c:pt idx="17">
                        <c:v>3.9330999999999998E-2</c:v>
                      </c:pt>
                      <c:pt idx="18">
                        <c:v>3.9330999999999998E-2</c:v>
                      </c:pt>
                      <c:pt idx="19">
                        <c:v>3.9330999999999998E-2</c:v>
                      </c:pt>
                      <c:pt idx="20">
                        <c:v>3.9330999999999998E-2</c:v>
                      </c:pt>
                      <c:pt idx="21">
                        <c:v>3.9330999999999998E-2</c:v>
                      </c:pt>
                      <c:pt idx="22">
                        <c:v>3.9330999999999998E-2</c:v>
                      </c:pt>
                      <c:pt idx="23">
                        <c:v>3.9330999999999998E-2</c:v>
                      </c:pt>
                      <c:pt idx="24">
                        <c:v>3.9330999999999998E-2</c:v>
                      </c:pt>
                      <c:pt idx="25">
                        <c:v>3.9330999999999998E-2</c:v>
                      </c:pt>
                      <c:pt idx="26">
                        <c:v>3.9330999999999998E-2</c:v>
                      </c:pt>
                      <c:pt idx="27">
                        <c:v>3.9330999999999998E-2</c:v>
                      </c:pt>
                      <c:pt idx="28">
                        <c:v>3.9330999999999998E-2</c:v>
                      </c:pt>
                      <c:pt idx="29" formatCode="0.000000">
                        <c:v>3.9330999999999998E-2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FF5-484B-84A3-401A7329D84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Walls'!$G$1</c15:sqref>
                        </c15:formulaRef>
                      </c:ext>
                    </c:extLst>
                    <c:strCache>
                      <c:ptCount val="1"/>
                      <c:pt idx="0">
                        <c:v>LR_avg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Walls'!$G$2:$G$32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-4.1246000000000005E-2</c:v>
                      </c:pt>
                      <c:pt idx="1">
                        <c:v>-4.1246000000000005E-2</c:v>
                      </c:pt>
                      <c:pt idx="2">
                        <c:v>-4.1246000000000005E-2</c:v>
                      </c:pt>
                      <c:pt idx="3">
                        <c:v>-4.1246000000000005E-2</c:v>
                      </c:pt>
                      <c:pt idx="4">
                        <c:v>-4.1246000000000005E-2</c:v>
                      </c:pt>
                      <c:pt idx="5">
                        <c:v>-4.1246000000000005E-2</c:v>
                      </c:pt>
                      <c:pt idx="6">
                        <c:v>-4.1246000000000005E-2</c:v>
                      </c:pt>
                      <c:pt idx="7">
                        <c:v>-4.1246000000000005E-2</c:v>
                      </c:pt>
                      <c:pt idx="8">
                        <c:v>-4.1246000000000005E-2</c:v>
                      </c:pt>
                      <c:pt idx="9">
                        <c:v>-4.1246000000000005E-2</c:v>
                      </c:pt>
                      <c:pt idx="10">
                        <c:v>-4.1246000000000005E-2</c:v>
                      </c:pt>
                      <c:pt idx="11">
                        <c:v>-4.1246000000000005E-2</c:v>
                      </c:pt>
                      <c:pt idx="12">
                        <c:v>-4.1246000000000005E-2</c:v>
                      </c:pt>
                      <c:pt idx="13">
                        <c:v>-4.1246000000000005E-2</c:v>
                      </c:pt>
                      <c:pt idx="14">
                        <c:v>-4.1246000000000005E-2</c:v>
                      </c:pt>
                      <c:pt idx="15">
                        <c:v>-4.1246000000000005E-2</c:v>
                      </c:pt>
                      <c:pt idx="16">
                        <c:v>-4.1246000000000005E-2</c:v>
                      </c:pt>
                      <c:pt idx="17">
                        <c:v>-4.1246000000000005E-2</c:v>
                      </c:pt>
                      <c:pt idx="18">
                        <c:v>-4.1246000000000005E-2</c:v>
                      </c:pt>
                      <c:pt idx="19">
                        <c:v>-4.1246000000000005E-2</c:v>
                      </c:pt>
                      <c:pt idx="20">
                        <c:v>-4.1246000000000005E-2</c:v>
                      </c:pt>
                      <c:pt idx="21">
                        <c:v>-4.1246000000000005E-2</c:v>
                      </c:pt>
                      <c:pt idx="22">
                        <c:v>-4.1246000000000005E-2</c:v>
                      </c:pt>
                      <c:pt idx="23">
                        <c:v>-4.1246000000000005E-2</c:v>
                      </c:pt>
                      <c:pt idx="24">
                        <c:v>-4.1246000000000005E-2</c:v>
                      </c:pt>
                      <c:pt idx="25">
                        <c:v>-4.1246000000000005E-2</c:v>
                      </c:pt>
                      <c:pt idx="26">
                        <c:v>-4.1246000000000005E-2</c:v>
                      </c:pt>
                      <c:pt idx="27">
                        <c:v>-4.1246000000000005E-2</c:v>
                      </c:pt>
                      <c:pt idx="28">
                        <c:v>-4.1246000000000005E-2</c:v>
                      </c:pt>
                      <c:pt idx="29" formatCode="0.000000">
                        <c:v>-4.1246000000000005E-2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FF5-484B-84A3-401A7329D84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Walls'!$H$1</c15:sqref>
                        </c15:formulaRef>
                      </c:ext>
                    </c:extLst>
                    <c:strCache>
                      <c:ptCount val="1"/>
                      <c:pt idx="0">
                        <c:v>UL_avg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Walls'!$H$2:$H$32</c15:sqref>
                        </c15:formulaRef>
                      </c:ext>
                    </c:extLst>
                    <c:numCache>
                      <c:formatCode>0.00000</c:formatCode>
                      <c:ptCount val="31"/>
                      <c:pt idx="0">
                        <c:v>3.9188000000000008E-2</c:v>
                      </c:pt>
                      <c:pt idx="1">
                        <c:v>3.9188000000000008E-2</c:v>
                      </c:pt>
                      <c:pt idx="2">
                        <c:v>3.9188000000000008E-2</c:v>
                      </c:pt>
                      <c:pt idx="3">
                        <c:v>3.9188000000000008E-2</c:v>
                      </c:pt>
                      <c:pt idx="4">
                        <c:v>3.9188000000000008E-2</c:v>
                      </c:pt>
                      <c:pt idx="5">
                        <c:v>3.9188000000000008E-2</c:v>
                      </c:pt>
                      <c:pt idx="6">
                        <c:v>3.9188000000000008E-2</c:v>
                      </c:pt>
                      <c:pt idx="7">
                        <c:v>3.9188000000000008E-2</c:v>
                      </c:pt>
                      <c:pt idx="8">
                        <c:v>3.9188000000000008E-2</c:v>
                      </c:pt>
                      <c:pt idx="9">
                        <c:v>3.9188000000000008E-2</c:v>
                      </c:pt>
                      <c:pt idx="10" formatCode="0.000">
                        <c:v>3.9188000000000008E-2</c:v>
                      </c:pt>
                      <c:pt idx="11" formatCode="0.000">
                        <c:v>3.9188000000000008E-2</c:v>
                      </c:pt>
                      <c:pt idx="12" formatCode="0.000">
                        <c:v>3.9188000000000008E-2</c:v>
                      </c:pt>
                      <c:pt idx="13" formatCode="0.000">
                        <c:v>3.9188000000000008E-2</c:v>
                      </c:pt>
                      <c:pt idx="14" formatCode="0.000">
                        <c:v>3.9188000000000008E-2</c:v>
                      </c:pt>
                      <c:pt idx="15" formatCode="0.000">
                        <c:v>3.9188000000000008E-2</c:v>
                      </c:pt>
                      <c:pt idx="16" formatCode="0.000">
                        <c:v>3.9188000000000008E-2</c:v>
                      </c:pt>
                      <c:pt idx="17" formatCode="0.000">
                        <c:v>3.9188000000000008E-2</c:v>
                      </c:pt>
                      <c:pt idx="18" formatCode="0.000">
                        <c:v>3.9188000000000008E-2</c:v>
                      </c:pt>
                      <c:pt idx="19" formatCode="0.000">
                        <c:v>3.9188000000000008E-2</c:v>
                      </c:pt>
                      <c:pt idx="20" formatCode="0.000">
                        <c:v>3.9188000000000008E-2</c:v>
                      </c:pt>
                      <c:pt idx="21" formatCode="0.000">
                        <c:v>3.9188000000000008E-2</c:v>
                      </c:pt>
                      <c:pt idx="22" formatCode="0.000">
                        <c:v>3.9188000000000008E-2</c:v>
                      </c:pt>
                      <c:pt idx="23" formatCode="0.000">
                        <c:v>3.9188000000000008E-2</c:v>
                      </c:pt>
                      <c:pt idx="24" formatCode="0.000">
                        <c:v>3.9188000000000008E-2</c:v>
                      </c:pt>
                      <c:pt idx="25" formatCode="0.000">
                        <c:v>3.9188000000000008E-2</c:v>
                      </c:pt>
                      <c:pt idx="26" formatCode="0.000">
                        <c:v>3.9188000000000008E-2</c:v>
                      </c:pt>
                      <c:pt idx="27" formatCode="0.000">
                        <c:v>3.9188000000000008E-2</c:v>
                      </c:pt>
                      <c:pt idx="28" formatCode="0.000">
                        <c:v>3.9188000000000008E-2</c:v>
                      </c:pt>
                      <c:pt idx="29" formatCode="0.000000">
                        <c:v>3.9188000000000008E-2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FF5-484B-84A3-401A7329D84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Walls'!$J$2:$J$32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3.9141026317612147E-2</c:v>
                      </c:pt>
                      <c:pt idx="1">
                        <c:v>3.9141026317612147E-2</c:v>
                      </c:pt>
                      <c:pt idx="2">
                        <c:v>3.9141026317612147E-2</c:v>
                      </c:pt>
                      <c:pt idx="3">
                        <c:v>3.9141026317612147E-2</c:v>
                      </c:pt>
                      <c:pt idx="4">
                        <c:v>3.9141026317612147E-2</c:v>
                      </c:pt>
                      <c:pt idx="5">
                        <c:v>3.9141026317612147E-2</c:v>
                      </c:pt>
                      <c:pt idx="6">
                        <c:v>3.9141026317612147E-2</c:v>
                      </c:pt>
                      <c:pt idx="7">
                        <c:v>3.9141026317612147E-2</c:v>
                      </c:pt>
                      <c:pt idx="8">
                        <c:v>3.9141026317612147E-2</c:v>
                      </c:pt>
                      <c:pt idx="9">
                        <c:v>3.9141026317612147E-2</c:v>
                      </c:pt>
                      <c:pt idx="10">
                        <c:v>3.9141026317612147E-2</c:v>
                      </c:pt>
                      <c:pt idx="11">
                        <c:v>3.9141026317612147E-2</c:v>
                      </c:pt>
                      <c:pt idx="12">
                        <c:v>3.9141026317612147E-2</c:v>
                      </c:pt>
                      <c:pt idx="13">
                        <c:v>3.9141026317612147E-2</c:v>
                      </c:pt>
                      <c:pt idx="14">
                        <c:v>3.9141026317612147E-2</c:v>
                      </c:pt>
                      <c:pt idx="15">
                        <c:v>3.9141026317612147E-2</c:v>
                      </c:pt>
                      <c:pt idx="16">
                        <c:v>3.9141026317612147E-2</c:v>
                      </c:pt>
                      <c:pt idx="17">
                        <c:v>3.9141026317612147E-2</c:v>
                      </c:pt>
                      <c:pt idx="18">
                        <c:v>3.9141026317612147E-2</c:v>
                      </c:pt>
                      <c:pt idx="19">
                        <c:v>3.9141026317612147E-2</c:v>
                      </c:pt>
                      <c:pt idx="20">
                        <c:v>3.9141026317612147E-2</c:v>
                      </c:pt>
                      <c:pt idx="21">
                        <c:v>3.9141026317612147E-2</c:v>
                      </c:pt>
                      <c:pt idx="22">
                        <c:v>3.9141026317612147E-2</c:v>
                      </c:pt>
                      <c:pt idx="23">
                        <c:v>3.9141026317612147E-2</c:v>
                      </c:pt>
                      <c:pt idx="24">
                        <c:v>3.9141026317612147E-2</c:v>
                      </c:pt>
                      <c:pt idx="25">
                        <c:v>3.9141026317612147E-2</c:v>
                      </c:pt>
                      <c:pt idx="26">
                        <c:v>3.9141026317612147E-2</c:v>
                      </c:pt>
                      <c:pt idx="27">
                        <c:v>3.9141026317612147E-2</c:v>
                      </c:pt>
                      <c:pt idx="28">
                        <c:v>3.9141026317612147E-2</c:v>
                      </c:pt>
                      <c:pt idx="29">
                        <c:v>3.9141026317612147E-2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FF5-484B-84A3-401A7329D840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Walls'!$K$2:$K$32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3.9520973682387849E-2</c:v>
                      </c:pt>
                      <c:pt idx="1">
                        <c:v>3.9520973682387849E-2</c:v>
                      </c:pt>
                      <c:pt idx="2">
                        <c:v>3.9520973682387849E-2</c:v>
                      </c:pt>
                      <c:pt idx="3">
                        <c:v>3.9520973682387849E-2</c:v>
                      </c:pt>
                      <c:pt idx="4">
                        <c:v>3.9520973682387849E-2</c:v>
                      </c:pt>
                      <c:pt idx="5">
                        <c:v>3.9520973682387849E-2</c:v>
                      </c:pt>
                      <c:pt idx="6">
                        <c:v>3.9520973682387849E-2</c:v>
                      </c:pt>
                      <c:pt idx="7">
                        <c:v>3.9520973682387849E-2</c:v>
                      </c:pt>
                      <c:pt idx="8">
                        <c:v>3.9520973682387849E-2</c:v>
                      </c:pt>
                      <c:pt idx="9">
                        <c:v>3.9520973682387849E-2</c:v>
                      </c:pt>
                      <c:pt idx="10">
                        <c:v>3.9520973682387849E-2</c:v>
                      </c:pt>
                      <c:pt idx="11">
                        <c:v>3.9520973682387849E-2</c:v>
                      </c:pt>
                      <c:pt idx="12">
                        <c:v>3.9520973682387849E-2</c:v>
                      </c:pt>
                      <c:pt idx="13">
                        <c:v>3.9520973682387849E-2</c:v>
                      </c:pt>
                      <c:pt idx="14">
                        <c:v>3.9520973682387849E-2</c:v>
                      </c:pt>
                      <c:pt idx="15">
                        <c:v>3.9520973682387849E-2</c:v>
                      </c:pt>
                      <c:pt idx="16">
                        <c:v>3.9520973682387849E-2</c:v>
                      </c:pt>
                      <c:pt idx="17">
                        <c:v>3.9520973682387849E-2</c:v>
                      </c:pt>
                      <c:pt idx="18">
                        <c:v>3.9520973682387849E-2</c:v>
                      </c:pt>
                      <c:pt idx="19">
                        <c:v>3.9520973682387849E-2</c:v>
                      </c:pt>
                      <c:pt idx="20">
                        <c:v>3.9520973682387849E-2</c:v>
                      </c:pt>
                      <c:pt idx="21">
                        <c:v>3.9520973682387849E-2</c:v>
                      </c:pt>
                      <c:pt idx="22">
                        <c:v>3.9520973682387849E-2</c:v>
                      </c:pt>
                      <c:pt idx="23">
                        <c:v>3.9520973682387849E-2</c:v>
                      </c:pt>
                      <c:pt idx="24">
                        <c:v>3.9520973682387849E-2</c:v>
                      </c:pt>
                      <c:pt idx="25">
                        <c:v>3.9520973682387849E-2</c:v>
                      </c:pt>
                      <c:pt idx="26">
                        <c:v>3.9520973682387849E-2</c:v>
                      </c:pt>
                      <c:pt idx="27">
                        <c:v>3.9520973682387849E-2</c:v>
                      </c:pt>
                      <c:pt idx="28">
                        <c:v>3.9520973682387849E-2</c:v>
                      </c:pt>
                      <c:pt idx="29">
                        <c:v>3.9520973682387849E-2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FF5-484B-84A3-401A7329D84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Walls'!$L$2:$L$32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-4.1402971334962797E-2</c:v>
                      </c:pt>
                      <c:pt idx="1">
                        <c:v>-4.1402971334962797E-2</c:v>
                      </c:pt>
                      <c:pt idx="2">
                        <c:v>-4.1402971334962797E-2</c:v>
                      </c:pt>
                      <c:pt idx="3">
                        <c:v>-4.1402971334962797E-2</c:v>
                      </c:pt>
                      <c:pt idx="4">
                        <c:v>-4.1402971334962797E-2</c:v>
                      </c:pt>
                      <c:pt idx="5">
                        <c:v>-4.1402971334962797E-2</c:v>
                      </c:pt>
                      <c:pt idx="6">
                        <c:v>-4.1402971334962797E-2</c:v>
                      </c:pt>
                      <c:pt idx="7">
                        <c:v>-4.1402971334962797E-2</c:v>
                      </c:pt>
                      <c:pt idx="8">
                        <c:v>-4.1402971334962797E-2</c:v>
                      </c:pt>
                      <c:pt idx="9">
                        <c:v>-4.1402971334962797E-2</c:v>
                      </c:pt>
                      <c:pt idx="10">
                        <c:v>-4.1402971334962797E-2</c:v>
                      </c:pt>
                      <c:pt idx="11">
                        <c:v>-4.1402971334962797E-2</c:v>
                      </c:pt>
                      <c:pt idx="12">
                        <c:v>-4.1402971334962797E-2</c:v>
                      </c:pt>
                      <c:pt idx="13">
                        <c:v>-4.1402971334962797E-2</c:v>
                      </c:pt>
                      <c:pt idx="14">
                        <c:v>-4.1402971334962797E-2</c:v>
                      </c:pt>
                      <c:pt idx="15">
                        <c:v>-4.1402971334962797E-2</c:v>
                      </c:pt>
                      <c:pt idx="16">
                        <c:v>-4.1402971334962797E-2</c:v>
                      </c:pt>
                      <c:pt idx="17">
                        <c:v>-4.1402971334962797E-2</c:v>
                      </c:pt>
                      <c:pt idx="18">
                        <c:v>-4.1402971334962797E-2</c:v>
                      </c:pt>
                      <c:pt idx="19">
                        <c:v>-4.1402971334962797E-2</c:v>
                      </c:pt>
                      <c:pt idx="20">
                        <c:v>-4.1402971334962797E-2</c:v>
                      </c:pt>
                      <c:pt idx="21">
                        <c:v>-4.1402971334962797E-2</c:v>
                      </c:pt>
                      <c:pt idx="22">
                        <c:v>-4.1402971334962797E-2</c:v>
                      </c:pt>
                      <c:pt idx="23">
                        <c:v>-4.1402971334962797E-2</c:v>
                      </c:pt>
                      <c:pt idx="24">
                        <c:v>-4.1402971334962797E-2</c:v>
                      </c:pt>
                      <c:pt idx="25">
                        <c:v>-4.1402971334962797E-2</c:v>
                      </c:pt>
                      <c:pt idx="26">
                        <c:v>-4.1402971334962797E-2</c:v>
                      </c:pt>
                      <c:pt idx="27">
                        <c:v>-4.1402971334962797E-2</c:v>
                      </c:pt>
                      <c:pt idx="28">
                        <c:v>-4.1402971334962797E-2</c:v>
                      </c:pt>
                      <c:pt idx="29">
                        <c:v>-4.1402971334962797E-2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FF5-484B-84A3-401A7329D84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Walls'!$M$2:$M$32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-4.1089028665037212E-2</c:v>
                      </c:pt>
                      <c:pt idx="1">
                        <c:v>-4.1089028665037212E-2</c:v>
                      </c:pt>
                      <c:pt idx="2">
                        <c:v>-4.1089028665037212E-2</c:v>
                      </c:pt>
                      <c:pt idx="3">
                        <c:v>-4.1089028665037212E-2</c:v>
                      </c:pt>
                      <c:pt idx="4">
                        <c:v>-4.1089028665037212E-2</c:v>
                      </c:pt>
                      <c:pt idx="5">
                        <c:v>-4.1089028665037212E-2</c:v>
                      </c:pt>
                      <c:pt idx="6">
                        <c:v>-4.1089028665037212E-2</c:v>
                      </c:pt>
                      <c:pt idx="7">
                        <c:v>-4.1089028665037212E-2</c:v>
                      </c:pt>
                      <c:pt idx="8">
                        <c:v>-4.1089028665037212E-2</c:v>
                      </c:pt>
                      <c:pt idx="9">
                        <c:v>-4.1089028665037212E-2</c:v>
                      </c:pt>
                      <c:pt idx="10">
                        <c:v>-4.1089028665037212E-2</c:v>
                      </c:pt>
                      <c:pt idx="11">
                        <c:v>-4.1089028665037212E-2</c:v>
                      </c:pt>
                      <c:pt idx="12">
                        <c:v>-4.1089028665037212E-2</c:v>
                      </c:pt>
                      <c:pt idx="13">
                        <c:v>-4.1089028665037212E-2</c:v>
                      </c:pt>
                      <c:pt idx="14">
                        <c:v>-4.1089028665037212E-2</c:v>
                      </c:pt>
                      <c:pt idx="15">
                        <c:v>-4.1089028665037212E-2</c:v>
                      </c:pt>
                      <c:pt idx="16">
                        <c:v>-4.1089028665037212E-2</c:v>
                      </c:pt>
                      <c:pt idx="17">
                        <c:v>-4.1089028665037212E-2</c:v>
                      </c:pt>
                      <c:pt idx="18">
                        <c:v>-4.1089028665037212E-2</c:v>
                      </c:pt>
                      <c:pt idx="19">
                        <c:v>-4.1089028665037212E-2</c:v>
                      </c:pt>
                      <c:pt idx="20">
                        <c:v>-4.1089028665037212E-2</c:v>
                      </c:pt>
                      <c:pt idx="21">
                        <c:v>-4.1089028665037212E-2</c:v>
                      </c:pt>
                      <c:pt idx="22">
                        <c:v>-4.1089028665037212E-2</c:v>
                      </c:pt>
                      <c:pt idx="23">
                        <c:v>-4.1089028665037212E-2</c:v>
                      </c:pt>
                      <c:pt idx="24">
                        <c:v>-4.1089028665037212E-2</c:v>
                      </c:pt>
                      <c:pt idx="25">
                        <c:v>-4.1089028665037212E-2</c:v>
                      </c:pt>
                      <c:pt idx="26">
                        <c:v>-4.1089028665037212E-2</c:v>
                      </c:pt>
                      <c:pt idx="27">
                        <c:v>-4.1089028665037212E-2</c:v>
                      </c:pt>
                      <c:pt idx="28">
                        <c:v>-4.1089028665037212E-2</c:v>
                      </c:pt>
                      <c:pt idx="29">
                        <c:v>-4.1089028665037212E-2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FF5-484B-84A3-401A7329D840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Walls'!$N$2:$N$32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3.9057003816849505E-2</c:v>
                      </c:pt>
                      <c:pt idx="1">
                        <c:v>3.9057003816849505E-2</c:v>
                      </c:pt>
                      <c:pt idx="2">
                        <c:v>3.9057003816849505E-2</c:v>
                      </c:pt>
                      <c:pt idx="3">
                        <c:v>3.9057003816849505E-2</c:v>
                      </c:pt>
                      <c:pt idx="4">
                        <c:v>3.9057003816849505E-2</c:v>
                      </c:pt>
                      <c:pt idx="5">
                        <c:v>3.9057003816849505E-2</c:v>
                      </c:pt>
                      <c:pt idx="6">
                        <c:v>3.9057003816849505E-2</c:v>
                      </c:pt>
                      <c:pt idx="7">
                        <c:v>3.9057003816849505E-2</c:v>
                      </c:pt>
                      <c:pt idx="8">
                        <c:v>3.9057003816849505E-2</c:v>
                      </c:pt>
                      <c:pt idx="9">
                        <c:v>3.9057003816849505E-2</c:v>
                      </c:pt>
                      <c:pt idx="10">
                        <c:v>3.9057003816849505E-2</c:v>
                      </c:pt>
                      <c:pt idx="11">
                        <c:v>3.9057003816849505E-2</c:v>
                      </c:pt>
                      <c:pt idx="12">
                        <c:v>3.9057003816849505E-2</c:v>
                      </c:pt>
                      <c:pt idx="13">
                        <c:v>3.9057003816849505E-2</c:v>
                      </c:pt>
                      <c:pt idx="14">
                        <c:v>3.9057003816849505E-2</c:v>
                      </c:pt>
                      <c:pt idx="15">
                        <c:v>3.9057003816849505E-2</c:v>
                      </c:pt>
                      <c:pt idx="16">
                        <c:v>3.9057003816849505E-2</c:v>
                      </c:pt>
                      <c:pt idx="17">
                        <c:v>3.9057003816849505E-2</c:v>
                      </c:pt>
                      <c:pt idx="18">
                        <c:v>3.9057003816849505E-2</c:v>
                      </c:pt>
                      <c:pt idx="19">
                        <c:v>3.9057003816849505E-2</c:v>
                      </c:pt>
                      <c:pt idx="20">
                        <c:v>3.9057003816849505E-2</c:v>
                      </c:pt>
                      <c:pt idx="21">
                        <c:v>3.9057003816849505E-2</c:v>
                      </c:pt>
                      <c:pt idx="22">
                        <c:v>3.9057003816849505E-2</c:v>
                      </c:pt>
                      <c:pt idx="23">
                        <c:v>3.9057003816849505E-2</c:v>
                      </c:pt>
                      <c:pt idx="24">
                        <c:v>3.9057003816849505E-2</c:v>
                      </c:pt>
                      <c:pt idx="25">
                        <c:v>3.9057003816849505E-2</c:v>
                      </c:pt>
                      <c:pt idx="26">
                        <c:v>3.9057003816849505E-2</c:v>
                      </c:pt>
                      <c:pt idx="27">
                        <c:v>3.9057003816849505E-2</c:v>
                      </c:pt>
                      <c:pt idx="28">
                        <c:v>3.9057003816849505E-2</c:v>
                      </c:pt>
                      <c:pt idx="29">
                        <c:v>3.9057003816849505E-2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FF5-484B-84A3-401A7329D840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'Slot Walls'!$O$1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'Slot Walls'!$O$2:$O$32</c15:sqref>
                        </c15:formulaRef>
                      </c:ext>
                    </c:extLst>
                    <c:numCache>
                      <c:formatCode>0.000</c:formatCode>
                      <c:ptCount val="31"/>
                      <c:pt idx="0">
                        <c:v>3.9318996183150511E-2</c:v>
                      </c:pt>
                      <c:pt idx="1">
                        <c:v>3.9318996183150511E-2</c:v>
                      </c:pt>
                      <c:pt idx="2">
                        <c:v>3.9318996183150511E-2</c:v>
                      </c:pt>
                      <c:pt idx="3">
                        <c:v>3.9318996183150511E-2</c:v>
                      </c:pt>
                      <c:pt idx="4">
                        <c:v>3.9318996183150511E-2</c:v>
                      </c:pt>
                      <c:pt idx="5">
                        <c:v>3.9318996183150511E-2</c:v>
                      </c:pt>
                      <c:pt idx="6">
                        <c:v>3.9318996183150511E-2</c:v>
                      </c:pt>
                      <c:pt idx="7">
                        <c:v>3.9318996183150511E-2</c:v>
                      </c:pt>
                      <c:pt idx="8">
                        <c:v>3.9318996183150511E-2</c:v>
                      </c:pt>
                      <c:pt idx="9">
                        <c:v>3.9318996183150511E-2</c:v>
                      </c:pt>
                      <c:pt idx="10">
                        <c:v>3.9318996183150511E-2</c:v>
                      </c:pt>
                      <c:pt idx="11">
                        <c:v>3.9318996183150511E-2</c:v>
                      </c:pt>
                      <c:pt idx="12">
                        <c:v>3.9318996183150511E-2</c:v>
                      </c:pt>
                      <c:pt idx="13">
                        <c:v>3.9318996183150511E-2</c:v>
                      </c:pt>
                      <c:pt idx="14">
                        <c:v>3.9318996183150511E-2</c:v>
                      </c:pt>
                      <c:pt idx="15">
                        <c:v>3.9318996183150511E-2</c:v>
                      </c:pt>
                      <c:pt idx="16">
                        <c:v>3.9318996183150511E-2</c:v>
                      </c:pt>
                      <c:pt idx="17">
                        <c:v>3.9318996183150511E-2</c:v>
                      </c:pt>
                      <c:pt idx="18">
                        <c:v>3.9318996183150511E-2</c:v>
                      </c:pt>
                      <c:pt idx="19">
                        <c:v>3.9318996183150511E-2</c:v>
                      </c:pt>
                      <c:pt idx="20">
                        <c:v>3.9318996183150511E-2</c:v>
                      </c:pt>
                      <c:pt idx="21">
                        <c:v>3.9318996183150511E-2</c:v>
                      </c:pt>
                      <c:pt idx="22">
                        <c:v>3.9318996183150511E-2</c:v>
                      </c:pt>
                      <c:pt idx="23">
                        <c:v>3.9318996183150511E-2</c:v>
                      </c:pt>
                      <c:pt idx="24">
                        <c:v>3.9318996183150511E-2</c:v>
                      </c:pt>
                      <c:pt idx="25">
                        <c:v>3.9318996183150511E-2</c:v>
                      </c:pt>
                      <c:pt idx="26">
                        <c:v>3.9318996183150511E-2</c:v>
                      </c:pt>
                      <c:pt idx="27">
                        <c:v>3.9318996183150511E-2</c:v>
                      </c:pt>
                      <c:pt idx="28">
                        <c:v>3.9318996183150511E-2</c:v>
                      </c:pt>
                      <c:pt idx="29">
                        <c:v>3.9318996183150511E-2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FF5-484B-84A3-401A7329D840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'Measurement SYS (MS)'!$D$1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(MS)'!$D$2:$D$31</c:f>
              <c:numCache>
                <c:formatCode>0.00000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64-431E-A358-34340D61F188}"/>
            </c:ext>
          </c:extLst>
        </c:ser>
        <c:ser>
          <c:idx val="6"/>
          <c:order val="6"/>
          <c:tx>
            <c:strRef>
              <c:f>'Measurement SYS (MS)'!$H$1</c:f>
              <c:strCache>
                <c:ptCount val="1"/>
                <c:pt idx="0">
                  <c:v>Z_avg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(MS)'!$H$2:$H$31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E64-431E-A358-34340D61F188}"/>
            </c:ext>
          </c:extLst>
        </c:ser>
        <c:ser>
          <c:idx val="12"/>
          <c:order val="12"/>
          <c:tx>
            <c:strRef>
              <c:f>'Measurement SYS (MS)'!$N$1</c:f>
              <c:strCache>
                <c:ptCount val="1"/>
                <c:pt idx="0">
                  <c:v>Z_LCL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(MS)'!$N$2:$N$31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64-431E-A358-34340D61F188}"/>
            </c:ext>
          </c:extLst>
        </c:ser>
        <c:ser>
          <c:idx val="13"/>
          <c:order val="13"/>
          <c:tx>
            <c:strRef>
              <c:f>'Measurement SYS (MS)'!$O$1</c:f>
              <c:strCache>
                <c:ptCount val="1"/>
                <c:pt idx="0">
                  <c:v>Z_UCL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(MS)'!$O$2:$O$31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64-431E-A358-34340D61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'Measurement SYS (MS)'!$B$1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'Measurement SYS (MS)'!$B$2:$B$31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-2.4499999999999999E-3</c:v>
                      </c:pt>
                      <c:pt idx="1">
                        <c:v>-2.31E-3</c:v>
                      </c:pt>
                      <c:pt idx="2">
                        <c:v>-2.2899999999999999E-3</c:v>
                      </c:pt>
                      <c:pt idx="3">
                        <c:v>-2.2000000000000001E-3</c:v>
                      </c:pt>
                      <c:pt idx="4">
                        <c:v>-2.4299999999999999E-3</c:v>
                      </c:pt>
                      <c:pt idx="5">
                        <c:v>-2.3900000000000002E-3</c:v>
                      </c:pt>
                      <c:pt idx="6">
                        <c:v>-2.31E-3</c:v>
                      </c:pt>
                      <c:pt idx="7">
                        <c:v>-2.2899999999999999E-3</c:v>
                      </c:pt>
                      <c:pt idx="8">
                        <c:v>-2.3600000000000001E-3</c:v>
                      </c:pt>
                      <c:pt idx="9">
                        <c:v>-2.32E-3</c:v>
                      </c:pt>
                      <c:pt idx="10">
                        <c:v>-2.3400000000000001E-3</c:v>
                      </c:pt>
                      <c:pt idx="11">
                        <c:v>-2.1199999999999999E-3</c:v>
                      </c:pt>
                      <c:pt idx="12">
                        <c:v>-2.2399999999999998E-3</c:v>
                      </c:pt>
                      <c:pt idx="13">
                        <c:v>-2.3600000000000001E-3</c:v>
                      </c:pt>
                      <c:pt idx="14">
                        <c:v>-2.2100000000000002E-3</c:v>
                      </c:pt>
                      <c:pt idx="15">
                        <c:v>-2.1800000000000001E-3</c:v>
                      </c:pt>
                      <c:pt idx="16">
                        <c:v>-2.2699999999999999E-3</c:v>
                      </c:pt>
                      <c:pt idx="17">
                        <c:v>-2.2399999999999998E-3</c:v>
                      </c:pt>
                      <c:pt idx="18">
                        <c:v>-2.1700000000000001E-3</c:v>
                      </c:pt>
                      <c:pt idx="19">
                        <c:v>-2.0799999999999998E-3</c:v>
                      </c:pt>
                      <c:pt idx="20">
                        <c:v>-2.2499999999999998E-3</c:v>
                      </c:pt>
                      <c:pt idx="21">
                        <c:v>-2.1199999999999999E-3</c:v>
                      </c:pt>
                      <c:pt idx="22">
                        <c:v>-2.2100000000000002E-3</c:v>
                      </c:pt>
                      <c:pt idx="23">
                        <c:v>-2.0999999999999999E-3</c:v>
                      </c:pt>
                      <c:pt idx="24">
                        <c:v>-2.2300000000000002E-3</c:v>
                      </c:pt>
                      <c:pt idx="25">
                        <c:v>-2.2499999999999998E-3</c:v>
                      </c:pt>
                      <c:pt idx="26">
                        <c:v>-2.1299999999999999E-3</c:v>
                      </c:pt>
                      <c:pt idx="27">
                        <c:v>-2.1700000000000001E-3</c:v>
                      </c:pt>
                      <c:pt idx="28">
                        <c:v>-2.16E-3</c:v>
                      </c:pt>
                      <c:pt idx="29">
                        <c:v>-2.0699999999999998E-3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EE64-431E-A358-34340D61F18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(MS)'!$C$2:$C$31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-9.5E-4</c:v>
                      </c:pt>
                      <c:pt idx="1">
                        <c:v>-1.1100000000000001E-3</c:v>
                      </c:pt>
                      <c:pt idx="2">
                        <c:v>-9.7999999999999997E-4</c:v>
                      </c:pt>
                      <c:pt idx="3">
                        <c:v>-8.4000000000000003E-4</c:v>
                      </c:pt>
                      <c:pt idx="4">
                        <c:v>-8.9999999999999998E-4</c:v>
                      </c:pt>
                      <c:pt idx="5">
                        <c:v>-9.1E-4</c:v>
                      </c:pt>
                      <c:pt idx="6">
                        <c:v>-8.9999999999999998E-4</c:v>
                      </c:pt>
                      <c:pt idx="7">
                        <c:v>-8.8999999999999995E-4</c:v>
                      </c:pt>
                      <c:pt idx="8">
                        <c:v>-1.0499999999999999E-3</c:v>
                      </c:pt>
                      <c:pt idx="9">
                        <c:v>-8.4999999999999995E-4</c:v>
                      </c:pt>
                      <c:pt idx="10">
                        <c:v>-1.07E-3</c:v>
                      </c:pt>
                      <c:pt idx="11">
                        <c:v>-7.9000000000000001E-4</c:v>
                      </c:pt>
                      <c:pt idx="12">
                        <c:v>-9.2000000000000003E-4</c:v>
                      </c:pt>
                      <c:pt idx="13">
                        <c:v>-7.1000000000000002E-4</c:v>
                      </c:pt>
                      <c:pt idx="14">
                        <c:v>-1.0200000000000001E-3</c:v>
                      </c:pt>
                      <c:pt idx="15">
                        <c:v>-8.0999999999999996E-4</c:v>
                      </c:pt>
                      <c:pt idx="16">
                        <c:v>-7.9000000000000001E-4</c:v>
                      </c:pt>
                      <c:pt idx="17">
                        <c:v>-9.5E-4</c:v>
                      </c:pt>
                      <c:pt idx="18">
                        <c:v>-1E-3</c:v>
                      </c:pt>
                      <c:pt idx="19">
                        <c:v>-9.7999999999999997E-4</c:v>
                      </c:pt>
                      <c:pt idx="20">
                        <c:v>-8.8999999999999995E-4</c:v>
                      </c:pt>
                      <c:pt idx="21">
                        <c:v>-9.7999999999999997E-4</c:v>
                      </c:pt>
                      <c:pt idx="22">
                        <c:v>-7.9000000000000001E-4</c:v>
                      </c:pt>
                      <c:pt idx="23">
                        <c:v>-8.8999999999999995E-4</c:v>
                      </c:pt>
                      <c:pt idx="24">
                        <c:v>-9.3000000000000005E-4</c:v>
                      </c:pt>
                      <c:pt idx="25">
                        <c:v>-1.1299999999999999E-3</c:v>
                      </c:pt>
                      <c:pt idx="26">
                        <c:v>-7.5000000000000002E-4</c:v>
                      </c:pt>
                      <c:pt idx="27">
                        <c:v>-9.7999999999999997E-4</c:v>
                      </c:pt>
                      <c:pt idx="28">
                        <c:v>-9.5E-4</c:v>
                      </c:pt>
                      <c:pt idx="29">
                        <c:v>-1.0300000000000001E-3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E64-431E-A358-34340D61F18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(MS)'!$E$2:$E$31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2.0869</c:v>
                      </c:pt>
                      <c:pt idx="1">
                        <c:v>2.0869800000000001</c:v>
                      </c:pt>
                      <c:pt idx="2">
                        <c:v>2.0867</c:v>
                      </c:pt>
                      <c:pt idx="3">
                        <c:v>2.0865999999999998</c:v>
                      </c:pt>
                      <c:pt idx="4">
                        <c:v>2.0865999999999998</c:v>
                      </c:pt>
                      <c:pt idx="5">
                        <c:v>2.0865300000000002</c:v>
                      </c:pt>
                      <c:pt idx="6">
                        <c:v>2.08663</c:v>
                      </c:pt>
                      <c:pt idx="7">
                        <c:v>2.0866500000000001</c:v>
                      </c:pt>
                      <c:pt idx="8">
                        <c:v>2.0867200000000001</c:v>
                      </c:pt>
                      <c:pt idx="9">
                        <c:v>2.0868199999999999</c:v>
                      </c:pt>
                      <c:pt idx="10">
                        <c:v>2.0865999999999998</c:v>
                      </c:pt>
                      <c:pt idx="11">
                        <c:v>2.08663</c:v>
                      </c:pt>
                      <c:pt idx="12">
                        <c:v>2.0865800000000001</c:v>
                      </c:pt>
                      <c:pt idx="13">
                        <c:v>2.0865800000000001</c:v>
                      </c:pt>
                      <c:pt idx="14">
                        <c:v>2.0868500000000001</c:v>
                      </c:pt>
                      <c:pt idx="15">
                        <c:v>2.08657</c:v>
                      </c:pt>
                      <c:pt idx="16">
                        <c:v>2.0865300000000002</c:v>
                      </c:pt>
                      <c:pt idx="17">
                        <c:v>2.08663</c:v>
                      </c:pt>
                      <c:pt idx="18">
                        <c:v>2.0867</c:v>
                      </c:pt>
                      <c:pt idx="19">
                        <c:v>2.0865499999999999</c:v>
                      </c:pt>
                      <c:pt idx="20">
                        <c:v>2.0867399999999998</c:v>
                      </c:pt>
                      <c:pt idx="21">
                        <c:v>2.0868000000000002</c:v>
                      </c:pt>
                      <c:pt idx="22">
                        <c:v>2.0867100000000001</c:v>
                      </c:pt>
                      <c:pt idx="23">
                        <c:v>2.0865399999999998</c:v>
                      </c:pt>
                      <c:pt idx="24">
                        <c:v>2.0865999999999998</c:v>
                      </c:pt>
                      <c:pt idx="25">
                        <c:v>2.08649</c:v>
                      </c:pt>
                      <c:pt idx="26">
                        <c:v>2.08657</c:v>
                      </c:pt>
                      <c:pt idx="27">
                        <c:v>2.08657</c:v>
                      </c:pt>
                      <c:pt idx="28">
                        <c:v>2.0866600000000002</c:v>
                      </c:pt>
                      <c:pt idx="29">
                        <c:v>2.0865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64-431E-A358-34340D61F18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(MS)'!$F$2:$F$31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-2.2416666666666665E-3</c:v>
                      </c:pt>
                      <c:pt idx="1">
                        <c:v>-2.2416666666666665E-3</c:v>
                      </c:pt>
                      <c:pt idx="2">
                        <c:v>-2.2416666666666665E-3</c:v>
                      </c:pt>
                      <c:pt idx="3">
                        <c:v>-2.2416666666666665E-3</c:v>
                      </c:pt>
                      <c:pt idx="4">
                        <c:v>-2.2416666666666665E-3</c:v>
                      </c:pt>
                      <c:pt idx="5">
                        <c:v>-2.2416666666666665E-3</c:v>
                      </c:pt>
                      <c:pt idx="6">
                        <c:v>-2.2416666666666665E-3</c:v>
                      </c:pt>
                      <c:pt idx="7">
                        <c:v>-2.2416666666666665E-3</c:v>
                      </c:pt>
                      <c:pt idx="8">
                        <c:v>-2.2416666666666665E-3</c:v>
                      </c:pt>
                      <c:pt idx="9">
                        <c:v>-2.2416666666666665E-3</c:v>
                      </c:pt>
                      <c:pt idx="10">
                        <c:v>-2.2416666666666665E-3</c:v>
                      </c:pt>
                      <c:pt idx="11">
                        <c:v>-2.2416666666666665E-3</c:v>
                      </c:pt>
                      <c:pt idx="12">
                        <c:v>-2.2416666666666665E-3</c:v>
                      </c:pt>
                      <c:pt idx="13">
                        <c:v>-2.2416666666666665E-3</c:v>
                      </c:pt>
                      <c:pt idx="14">
                        <c:v>-2.2416666666666665E-3</c:v>
                      </c:pt>
                      <c:pt idx="15">
                        <c:v>-2.2416666666666665E-3</c:v>
                      </c:pt>
                      <c:pt idx="16">
                        <c:v>-2.2416666666666665E-3</c:v>
                      </c:pt>
                      <c:pt idx="17">
                        <c:v>-2.2416666666666665E-3</c:v>
                      </c:pt>
                      <c:pt idx="18">
                        <c:v>-2.2416666666666665E-3</c:v>
                      </c:pt>
                      <c:pt idx="19">
                        <c:v>-2.2416666666666665E-3</c:v>
                      </c:pt>
                      <c:pt idx="20">
                        <c:v>-2.2416666666666665E-3</c:v>
                      </c:pt>
                      <c:pt idx="21">
                        <c:v>-2.2416666666666665E-3</c:v>
                      </c:pt>
                      <c:pt idx="22">
                        <c:v>-2.2416666666666665E-3</c:v>
                      </c:pt>
                      <c:pt idx="23">
                        <c:v>-2.2416666666666665E-3</c:v>
                      </c:pt>
                      <c:pt idx="24">
                        <c:v>-2.2416666666666665E-3</c:v>
                      </c:pt>
                      <c:pt idx="25">
                        <c:v>-2.2416666666666665E-3</c:v>
                      </c:pt>
                      <c:pt idx="26">
                        <c:v>-2.2416666666666665E-3</c:v>
                      </c:pt>
                      <c:pt idx="27">
                        <c:v>-2.2416666666666665E-3</c:v>
                      </c:pt>
                      <c:pt idx="28">
                        <c:v>-2.2416666666666665E-3</c:v>
                      </c:pt>
                      <c:pt idx="29" formatCode="0.00000">
                        <c:v>-2.2416666666666665E-3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64-431E-A358-34340D61F18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(MS)'!$G$2:$G$31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-9.2466666666666663E-4</c:v>
                      </c:pt>
                      <c:pt idx="1">
                        <c:v>-9.2466666666666663E-4</c:v>
                      </c:pt>
                      <c:pt idx="2">
                        <c:v>-9.2466666666666663E-4</c:v>
                      </c:pt>
                      <c:pt idx="3">
                        <c:v>-9.2466666666666663E-4</c:v>
                      </c:pt>
                      <c:pt idx="4">
                        <c:v>-9.2466666666666663E-4</c:v>
                      </c:pt>
                      <c:pt idx="5">
                        <c:v>-9.2466666666666663E-4</c:v>
                      </c:pt>
                      <c:pt idx="6">
                        <c:v>-9.2466666666666663E-4</c:v>
                      </c:pt>
                      <c:pt idx="7">
                        <c:v>-9.2466666666666663E-4</c:v>
                      </c:pt>
                      <c:pt idx="8">
                        <c:v>-9.2466666666666663E-4</c:v>
                      </c:pt>
                      <c:pt idx="9">
                        <c:v>-9.2466666666666663E-4</c:v>
                      </c:pt>
                      <c:pt idx="10">
                        <c:v>-9.2466666666666663E-4</c:v>
                      </c:pt>
                      <c:pt idx="11">
                        <c:v>-9.2466666666666663E-4</c:v>
                      </c:pt>
                      <c:pt idx="12">
                        <c:v>-9.2466666666666663E-4</c:v>
                      </c:pt>
                      <c:pt idx="13">
                        <c:v>-9.2466666666666663E-4</c:v>
                      </c:pt>
                      <c:pt idx="14">
                        <c:v>-9.2466666666666663E-4</c:v>
                      </c:pt>
                      <c:pt idx="15">
                        <c:v>-9.2466666666666663E-4</c:v>
                      </c:pt>
                      <c:pt idx="16">
                        <c:v>-9.2466666666666663E-4</c:v>
                      </c:pt>
                      <c:pt idx="17">
                        <c:v>-9.2466666666666663E-4</c:v>
                      </c:pt>
                      <c:pt idx="18">
                        <c:v>-9.2466666666666663E-4</c:v>
                      </c:pt>
                      <c:pt idx="19">
                        <c:v>-9.2466666666666663E-4</c:v>
                      </c:pt>
                      <c:pt idx="20">
                        <c:v>-9.2466666666666663E-4</c:v>
                      </c:pt>
                      <c:pt idx="21">
                        <c:v>-9.2466666666666663E-4</c:v>
                      </c:pt>
                      <c:pt idx="22">
                        <c:v>-9.2466666666666663E-4</c:v>
                      </c:pt>
                      <c:pt idx="23">
                        <c:v>-9.2466666666666663E-4</c:v>
                      </c:pt>
                      <c:pt idx="24">
                        <c:v>-9.2466666666666663E-4</c:v>
                      </c:pt>
                      <c:pt idx="25">
                        <c:v>-9.2466666666666663E-4</c:v>
                      </c:pt>
                      <c:pt idx="26">
                        <c:v>-9.2466666666666663E-4</c:v>
                      </c:pt>
                      <c:pt idx="27">
                        <c:v>-9.2466666666666663E-4</c:v>
                      </c:pt>
                      <c:pt idx="28">
                        <c:v>-9.2466666666666663E-4</c:v>
                      </c:pt>
                      <c:pt idx="29">
                        <c:v>-9.2466666666666663E-4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64-431E-A358-34340D61F18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2.0866510000000003</c:v>
                      </c:pt>
                      <c:pt idx="1">
                        <c:v>2.0866510000000003</c:v>
                      </c:pt>
                      <c:pt idx="2">
                        <c:v>2.0866510000000003</c:v>
                      </c:pt>
                      <c:pt idx="3">
                        <c:v>2.0866510000000003</c:v>
                      </c:pt>
                      <c:pt idx="4">
                        <c:v>2.0866510000000003</c:v>
                      </c:pt>
                      <c:pt idx="5">
                        <c:v>2.0866510000000003</c:v>
                      </c:pt>
                      <c:pt idx="6">
                        <c:v>2.0866510000000003</c:v>
                      </c:pt>
                      <c:pt idx="7">
                        <c:v>2.0866510000000003</c:v>
                      </c:pt>
                      <c:pt idx="8">
                        <c:v>2.0866510000000003</c:v>
                      </c:pt>
                      <c:pt idx="9">
                        <c:v>2.0866510000000003</c:v>
                      </c:pt>
                      <c:pt idx="10">
                        <c:v>2.0866510000000003</c:v>
                      </c:pt>
                      <c:pt idx="11">
                        <c:v>2.0866510000000003</c:v>
                      </c:pt>
                      <c:pt idx="12">
                        <c:v>2.0866510000000003</c:v>
                      </c:pt>
                      <c:pt idx="13">
                        <c:v>2.0866510000000003</c:v>
                      </c:pt>
                      <c:pt idx="14">
                        <c:v>2.0866510000000003</c:v>
                      </c:pt>
                      <c:pt idx="15">
                        <c:v>2.0866510000000003</c:v>
                      </c:pt>
                      <c:pt idx="16">
                        <c:v>2.0866510000000003</c:v>
                      </c:pt>
                      <c:pt idx="17">
                        <c:v>2.0866510000000003</c:v>
                      </c:pt>
                      <c:pt idx="18">
                        <c:v>2.0866510000000003</c:v>
                      </c:pt>
                      <c:pt idx="19">
                        <c:v>2.0866510000000003</c:v>
                      </c:pt>
                      <c:pt idx="20">
                        <c:v>2.0866510000000003</c:v>
                      </c:pt>
                      <c:pt idx="21">
                        <c:v>2.0866510000000003</c:v>
                      </c:pt>
                      <c:pt idx="22">
                        <c:v>2.0866510000000003</c:v>
                      </c:pt>
                      <c:pt idx="23">
                        <c:v>2.0866510000000003</c:v>
                      </c:pt>
                      <c:pt idx="24">
                        <c:v>2.0866510000000003</c:v>
                      </c:pt>
                      <c:pt idx="25">
                        <c:v>2.0866510000000003</c:v>
                      </c:pt>
                      <c:pt idx="26">
                        <c:v>2.0866510000000003</c:v>
                      </c:pt>
                      <c:pt idx="27">
                        <c:v>2.0866510000000003</c:v>
                      </c:pt>
                      <c:pt idx="28">
                        <c:v>2.0866510000000003</c:v>
                      </c:pt>
                      <c:pt idx="29" formatCode="0.00000">
                        <c:v>2.0866510000000003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64-431E-A358-34340D61F18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-2.5478190965848818E-3</c:v>
                      </c:pt>
                      <c:pt idx="1">
                        <c:v>-2.5478190965848818E-3</c:v>
                      </c:pt>
                      <c:pt idx="2">
                        <c:v>-2.5478190965848818E-3</c:v>
                      </c:pt>
                      <c:pt idx="3">
                        <c:v>-2.5478190965848818E-3</c:v>
                      </c:pt>
                      <c:pt idx="4">
                        <c:v>-2.5478190965848818E-3</c:v>
                      </c:pt>
                      <c:pt idx="5">
                        <c:v>-2.5478190965848818E-3</c:v>
                      </c:pt>
                      <c:pt idx="6">
                        <c:v>-2.5478190965848818E-3</c:v>
                      </c:pt>
                      <c:pt idx="7">
                        <c:v>-2.5478190965848818E-3</c:v>
                      </c:pt>
                      <c:pt idx="8">
                        <c:v>-2.5478190965848818E-3</c:v>
                      </c:pt>
                      <c:pt idx="9">
                        <c:v>-2.5478190965848818E-3</c:v>
                      </c:pt>
                      <c:pt idx="10">
                        <c:v>-2.5478190965848818E-3</c:v>
                      </c:pt>
                      <c:pt idx="11">
                        <c:v>-2.5478190965848818E-3</c:v>
                      </c:pt>
                      <c:pt idx="12">
                        <c:v>-2.5478190965848818E-3</c:v>
                      </c:pt>
                      <c:pt idx="13">
                        <c:v>-2.5478190965848818E-3</c:v>
                      </c:pt>
                      <c:pt idx="14">
                        <c:v>-2.5478190965848818E-3</c:v>
                      </c:pt>
                      <c:pt idx="15">
                        <c:v>-2.5478190965848818E-3</c:v>
                      </c:pt>
                      <c:pt idx="16">
                        <c:v>-2.5478190965848818E-3</c:v>
                      </c:pt>
                      <c:pt idx="17">
                        <c:v>-2.5478190965848818E-3</c:v>
                      </c:pt>
                      <c:pt idx="18">
                        <c:v>-2.5478190965848818E-3</c:v>
                      </c:pt>
                      <c:pt idx="19">
                        <c:v>-2.5478190965848818E-3</c:v>
                      </c:pt>
                      <c:pt idx="20">
                        <c:v>-2.5478190965848818E-3</c:v>
                      </c:pt>
                      <c:pt idx="21">
                        <c:v>-2.5478190965848818E-3</c:v>
                      </c:pt>
                      <c:pt idx="22">
                        <c:v>-2.5478190965848818E-3</c:v>
                      </c:pt>
                      <c:pt idx="23">
                        <c:v>-2.5478190965848818E-3</c:v>
                      </c:pt>
                      <c:pt idx="24">
                        <c:v>-2.5478190965848818E-3</c:v>
                      </c:pt>
                      <c:pt idx="25">
                        <c:v>-2.5478190965848818E-3</c:v>
                      </c:pt>
                      <c:pt idx="26">
                        <c:v>-2.5478190965848818E-3</c:v>
                      </c:pt>
                      <c:pt idx="27">
                        <c:v>-2.5478190965848818E-3</c:v>
                      </c:pt>
                      <c:pt idx="28">
                        <c:v>-2.5478190965848818E-3</c:v>
                      </c:pt>
                      <c:pt idx="29">
                        <c:v>-2.5478190965848818E-3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E64-431E-A358-34340D61F18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-1.9355142367484513E-3</c:v>
                      </c:pt>
                      <c:pt idx="1">
                        <c:v>-1.9355142367484513E-3</c:v>
                      </c:pt>
                      <c:pt idx="2">
                        <c:v>-1.9355142367484513E-3</c:v>
                      </c:pt>
                      <c:pt idx="3">
                        <c:v>-1.9355142367484513E-3</c:v>
                      </c:pt>
                      <c:pt idx="4">
                        <c:v>-1.9355142367484513E-3</c:v>
                      </c:pt>
                      <c:pt idx="5">
                        <c:v>-1.9355142367484513E-3</c:v>
                      </c:pt>
                      <c:pt idx="6">
                        <c:v>-1.9355142367484513E-3</c:v>
                      </c:pt>
                      <c:pt idx="7">
                        <c:v>-1.9355142367484513E-3</c:v>
                      </c:pt>
                      <c:pt idx="8">
                        <c:v>-1.9355142367484513E-3</c:v>
                      </c:pt>
                      <c:pt idx="9">
                        <c:v>-1.9355142367484513E-3</c:v>
                      </c:pt>
                      <c:pt idx="10">
                        <c:v>-1.9355142367484513E-3</c:v>
                      </c:pt>
                      <c:pt idx="11">
                        <c:v>-1.9355142367484513E-3</c:v>
                      </c:pt>
                      <c:pt idx="12">
                        <c:v>-1.9355142367484513E-3</c:v>
                      </c:pt>
                      <c:pt idx="13">
                        <c:v>-1.9355142367484513E-3</c:v>
                      </c:pt>
                      <c:pt idx="14">
                        <c:v>-1.9355142367484513E-3</c:v>
                      </c:pt>
                      <c:pt idx="15">
                        <c:v>-1.9355142367484513E-3</c:v>
                      </c:pt>
                      <c:pt idx="16">
                        <c:v>-1.9355142367484513E-3</c:v>
                      </c:pt>
                      <c:pt idx="17">
                        <c:v>-1.9355142367484513E-3</c:v>
                      </c:pt>
                      <c:pt idx="18">
                        <c:v>-1.9355142367484513E-3</c:v>
                      </c:pt>
                      <c:pt idx="19">
                        <c:v>-1.9355142367484513E-3</c:v>
                      </c:pt>
                      <c:pt idx="20">
                        <c:v>-1.9355142367484513E-3</c:v>
                      </c:pt>
                      <c:pt idx="21">
                        <c:v>-1.9355142367484513E-3</c:v>
                      </c:pt>
                      <c:pt idx="22">
                        <c:v>-1.9355142367484513E-3</c:v>
                      </c:pt>
                      <c:pt idx="23">
                        <c:v>-1.9355142367484513E-3</c:v>
                      </c:pt>
                      <c:pt idx="24">
                        <c:v>-1.9355142367484513E-3</c:v>
                      </c:pt>
                      <c:pt idx="25">
                        <c:v>-1.9355142367484513E-3</c:v>
                      </c:pt>
                      <c:pt idx="26">
                        <c:v>-1.9355142367484513E-3</c:v>
                      </c:pt>
                      <c:pt idx="27">
                        <c:v>-1.9355142367484513E-3</c:v>
                      </c:pt>
                      <c:pt idx="28">
                        <c:v>-1.9355142367484513E-3</c:v>
                      </c:pt>
                      <c:pt idx="29">
                        <c:v>-1.9355142367484513E-3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E64-431E-A358-34340D61F18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-1.2375024173355309E-3</c:v>
                      </c:pt>
                      <c:pt idx="1">
                        <c:v>-1.2375024173355309E-3</c:v>
                      </c:pt>
                      <c:pt idx="2">
                        <c:v>-1.2375024173355309E-3</c:v>
                      </c:pt>
                      <c:pt idx="3">
                        <c:v>-1.2375024173355309E-3</c:v>
                      </c:pt>
                      <c:pt idx="4">
                        <c:v>-1.2375024173355309E-3</c:v>
                      </c:pt>
                      <c:pt idx="5">
                        <c:v>-1.2375024173355309E-3</c:v>
                      </c:pt>
                      <c:pt idx="6">
                        <c:v>-1.2375024173355309E-3</c:v>
                      </c:pt>
                      <c:pt idx="7">
                        <c:v>-1.2375024173355309E-3</c:v>
                      </c:pt>
                      <c:pt idx="8">
                        <c:v>-1.2375024173355309E-3</c:v>
                      </c:pt>
                      <c:pt idx="9">
                        <c:v>-1.2375024173355309E-3</c:v>
                      </c:pt>
                      <c:pt idx="10">
                        <c:v>-1.2375024173355309E-3</c:v>
                      </c:pt>
                      <c:pt idx="11">
                        <c:v>-1.2375024173355309E-3</c:v>
                      </c:pt>
                      <c:pt idx="12">
                        <c:v>-1.2375024173355309E-3</c:v>
                      </c:pt>
                      <c:pt idx="13">
                        <c:v>-1.2375024173355309E-3</c:v>
                      </c:pt>
                      <c:pt idx="14">
                        <c:v>-1.2375024173355309E-3</c:v>
                      </c:pt>
                      <c:pt idx="15">
                        <c:v>-1.2375024173355309E-3</c:v>
                      </c:pt>
                      <c:pt idx="16">
                        <c:v>-1.2375024173355309E-3</c:v>
                      </c:pt>
                      <c:pt idx="17">
                        <c:v>-1.2375024173355309E-3</c:v>
                      </c:pt>
                      <c:pt idx="18">
                        <c:v>-1.2375024173355309E-3</c:v>
                      </c:pt>
                      <c:pt idx="19">
                        <c:v>-1.2375024173355309E-3</c:v>
                      </c:pt>
                      <c:pt idx="20">
                        <c:v>-1.2375024173355309E-3</c:v>
                      </c:pt>
                      <c:pt idx="21">
                        <c:v>-1.2375024173355309E-3</c:v>
                      </c:pt>
                      <c:pt idx="22">
                        <c:v>-1.2375024173355309E-3</c:v>
                      </c:pt>
                      <c:pt idx="23">
                        <c:v>-1.2375024173355309E-3</c:v>
                      </c:pt>
                      <c:pt idx="24">
                        <c:v>-1.2375024173355309E-3</c:v>
                      </c:pt>
                      <c:pt idx="25">
                        <c:v>-1.2375024173355309E-3</c:v>
                      </c:pt>
                      <c:pt idx="26">
                        <c:v>-1.2375024173355309E-3</c:v>
                      </c:pt>
                      <c:pt idx="27">
                        <c:v>-1.2375024173355309E-3</c:v>
                      </c:pt>
                      <c:pt idx="28">
                        <c:v>-1.2375024173355309E-3</c:v>
                      </c:pt>
                      <c:pt idx="29">
                        <c:v>-1.2375024173355309E-3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64-431E-A358-34340D61F18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-6.1183091599780251E-4</c:v>
                      </c:pt>
                      <c:pt idx="1">
                        <c:v>-6.1183091599780251E-4</c:v>
                      </c:pt>
                      <c:pt idx="2">
                        <c:v>-6.1183091599780251E-4</c:v>
                      </c:pt>
                      <c:pt idx="3">
                        <c:v>-6.1183091599780251E-4</c:v>
                      </c:pt>
                      <c:pt idx="4">
                        <c:v>-6.1183091599780251E-4</c:v>
                      </c:pt>
                      <c:pt idx="5">
                        <c:v>-6.1183091599780251E-4</c:v>
                      </c:pt>
                      <c:pt idx="6">
                        <c:v>-6.1183091599780251E-4</c:v>
                      </c:pt>
                      <c:pt idx="7">
                        <c:v>-6.1183091599780251E-4</c:v>
                      </c:pt>
                      <c:pt idx="8">
                        <c:v>-6.1183091599780251E-4</c:v>
                      </c:pt>
                      <c:pt idx="9">
                        <c:v>-6.1183091599780251E-4</c:v>
                      </c:pt>
                      <c:pt idx="10">
                        <c:v>-6.1183091599780251E-4</c:v>
                      </c:pt>
                      <c:pt idx="11">
                        <c:v>-6.1183091599780251E-4</c:v>
                      </c:pt>
                      <c:pt idx="12">
                        <c:v>-6.1183091599780251E-4</c:v>
                      </c:pt>
                      <c:pt idx="13">
                        <c:v>-6.1183091599780251E-4</c:v>
                      </c:pt>
                      <c:pt idx="14">
                        <c:v>-6.1183091599780251E-4</c:v>
                      </c:pt>
                      <c:pt idx="15">
                        <c:v>-6.1183091599780251E-4</c:v>
                      </c:pt>
                      <c:pt idx="16">
                        <c:v>-6.1183091599780251E-4</c:v>
                      </c:pt>
                      <c:pt idx="17">
                        <c:v>-6.1183091599780251E-4</c:v>
                      </c:pt>
                      <c:pt idx="18">
                        <c:v>-6.1183091599780251E-4</c:v>
                      </c:pt>
                      <c:pt idx="19">
                        <c:v>-6.1183091599780251E-4</c:v>
                      </c:pt>
                      <c:pt idx="20">
                        <c:v>-6.1183091599780251E-4</c:v>
                      </c:pt>
                      <c:pt idx="21">
                        <c:v>-6.1183091599780251E-4</c:v>
                      </c:pt>
                      <c:pt idx="22">
                        <c:v>-6.1183091599780251E-4</c:v>
                      </c:pt>
                      <c:pt idx="23">
                        <c:v>-6.1183091599780251E-4</c:v>
                      </c:pt>
                      <c:pt idx="24">
                        <c:v>-6.1183091599780251E-4</c:v>
                      </c:pt>
                      <c:pt idx="25">
                        <c:v>-6.1183091599780251E-4</c:v>
                      </c:pt>
                      <c:pt idx="26">
                        <c:v>-6.1183091599780251E-4</c:v>
                      </c:pt>
                      <c:pt idx="27">
                        <c:v>-6.1183091599780251E-4</c:v>
                      </c:pt>
                      <c:pt idx="28">
                        <c:v>-6.1183091599780251E-4</c:v>
                      </c:pt>
                      <c:pt idx="29">
                        <c:v>-6.1183091599780251E-4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64-431E-A358-34340D61F18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2.0862883930597698</c:v>
                      </c:pt>
                      <c:pt idx="1">
                        <c:v>2.0862883930597698</c:v>
                      </c:pt>
                      <c:pt idx="2">
                        <c:v>2.0862883930597698</c:v>
                      </c:pt>
                      <c:pt idx="3">
                        <c:v>2.0862883930597698</c:v>
                      </c:pt>
                      <c:pt idx="4">
                        <c:v>2.0862883930597698</c:v>
                      </c:pt>
                      <c:pt idx="5">
                        <c:v>2.0862883930597698</c:v>
                      </c:pt>
                      <c:pt idx="6">
                        <c:v>2.0862883930597698</c:v>
                      </c:pt>
                      <c:pt idx="7">
                        <c:v>2.0862883930597698</c:v>
                      </c:pt>
                      <c:pt idx="8">
                        <c:v>2.0862883930597698</c:v>
                      </c:pt>
                      <c:pt idx="9">
                        <c:v>2.0862883930597698</c:v>
                      </c:pt>
                      <c:pt idx="10">
                        <c:v>2.0862883930597698</c:v>
                      </c:pt>
                      <c:pt idx="11">
                        <c:v>2.0862883930597698</c:v>
                      </c:pt>
                      <c:pt idx="12">
                        <c:v>2.0862883930597698</c:v>
                      </c:pt>
                      <c:pt idx="13">
                        <c:v>2.0862883930597698</c:v>
                      </c:pt>
                      <c:pt idx="14">
                        <c:v>2.0862883930597698</c:v>
                      </c:pt>
                      <c:pt idx="15">
                        <c:v>2.0862883930597698</c:v>
                      </c:pt>
                      <c:pt idx="16">
                        <c:v>2.0862883930597698</c:v>
                      </c:pt>
                      <c:pt idx="17">
                        <c:v>2.0862883930597698</c:v>
                      </c:pt>
                      <c:pt idx="18">
                        <c:v>2.0862883930597698</c:v>
                      </c:pt>
                      <c:pt idx="19">
                        <c:v>2.0862883930597698</c:v>
                      </c:pt>
                      <c:pt idx="20">
                        <c:v>2.0862883930597698</c:v>
                      </c:pt>
                      <c:pt idx="21">
                        <c:v>2.0862883930597698</c:v>
                      </c:pt>
                      <c:pt idx="22">
                        <c:v>2.0862883930597698</c:v>
                      </c:pt>
                      <c:pt idx="23">
                        <c:v>2.0862883930597698</c:v>
                      </c:pt>
                      <c:pt idx="24">
                        <c:v>2.0862883930597698</c:v>
                      </c:pt>
                      <c:pt idx="25">
                        <c:v>2.0862883930597698</c:v>
                      </c:pt>
                      <c:pt idx="26">
                        <c:v>2.0862883930597698</c:v>
                      </c:pt>
                      <c:pt idx="27">
                        <c:v>2.0862883930597698</c:v>
                      </c:pt>
                      <c:pt idx="28">
                        <c:v>2.0862883930597698</c:v>
                      </c:pt>
                      <c:pt idx="29">
                        <c:v>2.0862883930597698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E64-431E-A358-34340D61F18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2.0870136069402307</c:v>
                      </c:pt>
                      <c:pt idx="1">
                        <c:v>2.0870136069402307</c:v>
                      </c:pt>
                      <c:pt idx="2">
                        <c:v>2.0870136069402307</c:v>
                      </c:pt>
                      <c:pt idx="3">
                        <c:v>2.0870136069402307</c:v>
                      </c:pt>
                      <c:pt idx="4">
                        <c:v>2.0870136069402307</c:v>
                      </c:pt>
                      <c:pt idx="5">
                        <c:v>2.0870136069402307</c:v>
                      </c:pt>
                      <c:pt idx="6">
                        <c:v>2.0870136069402307</c:v>
                      </c:pt>
                      <c:pt idx="7">
                        <c:v>2.0870136069402307</c:v>
                      </c:pt>
                      <c:pt idx="8">
                        <c:v>2.0870136069402307</c:v>
                      </c:pt>
                      <c:pt idx="9">
                        <c:v>2.0870136069402307</c:v>
                      </c:pt>
                      <c:pt idx="10">
                        <c:v>2.0870136069402307</c:v>
                      </c:pt>
                      <c:pt idx="11">
                        <c:v>2.0870136069402307</c:v>
                      </c:pt>
                      <c:pt idx="12">
                        <c:v>2.0870136069402307</c:v>
                      </c:pt>
                      <c:pt idx="13">
                        <c:v>2.0870136069402307</c:v>
                      </c:pt>
                      <c:pt idx="14">
                        <c:v>2.0870136069402307</c:v>
                      </c:pt>
                      <c:pt idx="15">
                        <c:v>2.0870136069402307</c:v>
                      </c:pt>
                      <c:pt idx="16">
                        <c:v>2.0870136069402307</c:v>
                      </c:pt>
                      <c:pt idx="17">
                        <c:v>2.0870136069402307</c:v>
                      </c:pt>
                      <c:pt idx="18">
                        <c:v>2.0870136069402307</c:v>
                      </c:pt>
                      <c:pt idx="19">
                        <c:v>2.0870136069402307</c:v>
                      </c:pt>
                      <c:pt idx="20">
                        <c:v>2.0870136069402307</c:v>
                      </c:pt>
                      <c:pt idx="21">
                        <c:v>2.0870136069402307</c:v>
                      </c:pt>
                      <c:pt idx="22">
                        <c:v>2.0870136069402307</c:v>
                      </c:pt>
                      <c:pt idx="23">
                        <c:v>2.0870136069402307</c:v>
                      </c:pt>
                      <c:pt idx="24">
                        <c:v>2.0870136069402307</c:v>
                      </c:pt>
                      <c:pt idx="25">
                        <c:v>2.0870136069402307</c:v>
                      </c:pt>
                      <c:pt idx="26">
                        <c:v>2.0870136069402307</c:v>
                      </c:pt>
                      <c:pt idx="27">
                        <c:v>2.0870136069402307</c:v>
                      </c:pt>
                      <c:pt idx="28">
                        <c:v>2.0870136069402307</c:v>
                      </c:pt>
                      <c:pt idx="29">
                        <c:v>2.0870136069402307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E64-431E-A358-34340D61F188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'Measurement SYS (MS)'!$E$1</c:f>
              <c:strCache>
                <c:ptCount val="1"/>
                <c:pt idx="0">
                  <c:v>Dia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(MS)'!$E$2:$E$31</c:f>
              <c:numCache>
                <c:formatCode>0.00000</c:formatCode>
                <c:ptCount val="30"/>
                <c:pt idx="0">
                  <c:v>2.0869</c:v>
                </c:pt>
                <c:pt idx="1">
                  <c:v>2.0869800000000001</c:v>
                </c:pt>
                <c:pt idx="2">
                  <c:v>2.0867</c:v>
                </c:pt>
                <c:pt idx="3">
                  <c:v>2.0865999999999998</c:v>
                </c:pt>
                <c:pt idx="4">
                  <c:v>2.0865999999999998</c:v>
                </c:pt>
                <c:pt idx="5">
                  <c:v>2.0865300000000002</c:v>
                </c:pt>
                <c:pt idx="6">
                  <c:v>2.08663</c:v>
                </c:pt>
                <c:pt idx="7">
                  <c:v>2.0866500000000001</c:v>
                </c:pt>
                <c:pt idx="8">
                  <c:v>2.0867200000000001</c:v>
                </c:pt>
                <c:pt idx="9">
                  <c:v>2.0868199999999999</c:v>
                </c:pt>
                <c:pt idx="10">
                  <c:v>2.0865999999999998</c:v>
                </c:pt>
                <c:pt idx="11">
                  <c:v>2.08663</c:v>
                </c:pt>
                <c:pt idx="12">
                  <c:v>2.0865800000000001</c:v>
                </c:pt>
                <c:pt idx="13">
                  <c:v>2.0865800000000001</c:v>
                </c:pt>
                <c:pt idx="14">
                  <c:v>2.0868500000000001</c:v>
                </c:pt>
                <c:pt idx="15">
                  <c:v>2.08657</c:v>
                </c:pt>
                <c:pt idx="16">
                  <c:v>2.0865300000000002</c:v>
                </c:pt>
                <c:pt idx="17">
                  <c:v>2.08663</c:v>
                </c:pt>
                <c:pt idx="18">
                  <c:v>2.0867</c:v>
                </c:pt>
                <c:pt idx="19">
                  <c:v>2.0865499999999999</c:v>
                </c:pt>
                <c:pt idx="20">
                  <c:v>2.0867399999999998</c:v>
                </c:pt>
                <c:pt idx="21">
                  <c:v>2.0868000000000002</c:v>
                </c:pt>
                <c:pt idx="22">
                  <c:v>2.0867100000000001</c:v>
                </c:pt>
                <c:pt idx="23">
                  <c:v>2.0865399999999998</c:v>
                </c:pt>
                <c:pt idx="24">
                  <c:v>2.0865999999999998</c:v>
                </c:pt>
                <c:pt idx="25">
                  <c:v>2.08649</c:v>
                </c:pt>
                <c:pt idx="26">
                  <c:v>2.08657</c:v>
                </c:pt>
                <c:pt idx="27">
                  <c:v>2.08657</c:v>
                </c:pt>
                <c:pt idx="28">
                  <c:v>2.0866600000000002</c:v>
                </c:pt>
                <c:pt idx="29">
                  <c:v>2.0865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CC-44F0-A1B4-A73EBAE698D6}"/>
            </c:ext>
          </c:extLst>
        </c:ser>
        <c:ser>
          <c:idx val="7"/>
          <c:order val="7"/>
          <c:tx>
            <c:strRef>
              <c:f>'Measurement SYS (MS)'!$I$1</c:f>
              <c:strCache>
                <c:ptCount val="1"/>
                <c:pt idx="0">
                  <c:v>Dia_avg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(MS)'!$I$2:$I$31</c:f>
              <c:numCache>
                <c:formatCode>0.000</c:formatCode>
                <c:ptCount val="30"/>
                <c:pt idx="0">
                  <c:v>2.0866510000000003</c:v>
                </c:pt>
                <c:pt idx="1">
                  <c:v>2.0866510000000003</c:v>
                </c:pt>
                <c:pt idx="2">
                  <c:v>2.0866510000000003</c:v>
                </c:pt>
                <c:pt idx="3">
                  <c:v>2.0866510000000003</c:v>
                </c:pt>
                <c:pt idx="4">
                  <c:v>2.0866510000000003</c:v>
                </c:pt>
                <c:pt idx="5">
                  <c:v>2.0866510000000003</c:v>
                </c:pt>
                <c:pt idx="6">
                  <c:v>2.0866510000000003</c:v>
                </c:pt>
                <c:pt idx="7">
                  <c:v>2.0866510000000003</c:v>
                </c:pt>
                <c:pt idx="8">
                  <c:v>2.0866510000000003</c:v>
                </c:pt>
                <c:pt idx="9">
                  <c:v>2.0866510000000003</c:v>
                </c:pt>
                <c:pt idx="10">
                  <c:v>2.0866510000000003</c:v>
                </c:pt>
                <c:pt idx="11">
                  <c:v>2.0866510000000003</c:v>
                </c:pt>
                <c:pt idx="12">
                  <c:v>2.0866510000000003</c:v>
                </c:pt>
                <c:pt idx="13">
                  <c:v>2.0866510000000003</c:v>
                </c:pt>
                <c:pt idx="14">
                  <c:v>2.0866510000000003</c:v>
                </c:pt>
                <c:pt idx="15">
                  <c:v>2.0866510000000003</c:v>
                </c:pt>
                <c:pt idx="16">
                  <c:v>2.0866510000000003</c:v>
                </c:pt>
                <c:pt idx="17">
                  <c:v>2.0866510000000003</c:v>
                </c:pt>
                <c:pt idx="18">
                  <c:v>2.0866510000000003</c:v>
                </c:pt>
                <c:pt idx="19">
                  <c:v>2.0866510000000003</c:v>
                </c:pt>
                <c:pt idx="20">
                  <c:v>2.0866510000000003</c:v>
                </c:pt>
                <c:pt idx="21">
                  <c:v>2.0866510000000003</c:v>
                </c:pt>
                <c:pt idx="22">
                  <c:v>2.0866510000000003</c:v>
                </c:pt>
                <c:pt idx="23">
                  <c:v>2.0866510000000003</c:v>
                </c:pt>
                <c:pt idx="24">
                  <c:v>2.0866510000000003</c:v>
                </c:pt>
                <c:pt idx="25">
                  <c:v>2.0866510000000003</c:v>
                </c:pt>
                <c:pt idx="26">
                  <c:v>2.0866510000000003</c:v>
                </c:pt>
                <c:pt idx="27">
                  <c:v>2.0866510000000003</c:v>
                </c:pt>
                <c:pt idx="28">
                  <c:v>2.0866510000000003</c:v>
                </c:pt>
                <c:pt idx="29" formatCode="0.00000">
                  <c:v>2.0866510000000003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CC-44F0-A1B4-A73EBAE698D6}"/>
            </c:ext>
          </c:extLst>
        </c:ser>
        <c:ser>
          <c:idx val="14"/>
          <c:order val="14"/>
          <c:tx>
            <c:strRef>
              <c:f>'Measurement SYS (MS)'!$P$1</c:f>
              <c:strCache>
                <c:ptCount val="1"/>
                <c:pt idx="0">
                  <c:v>Dia_LCL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(MS)'!$P$2:$P$31</c:f>
              <c:numCache>
                <c:formatCode>0.000</c:formatCode>
                <c:ptCount val="30"/>
                <c:pt idx="0">
                  <c:v>2.0862883930597698</c:v>
                </c:pt>
                <c:pt idx="1">
                  <c:v>2.0862883930597698</c:v>
                </c:pt>
                <c:pt idx="2">
                  <c:v>2.0862883930597698</c:v>
                </c:pt>
                <c:pt idx="3">
                  <c:v>2.0862883930597698</c:v>
                </c:pt>
                <c:pt idx="4">
                  <c:v>2.0862883930597698</c:v>
                </c:pt>
                <c:pt idx="5">
                  <c:v>2.0862883930597698</c:v>
                </c:pt>
                <c:pt idx="6">
                  <c:v>2.0862883930597698</c:v>
                </c:pt>
                <c:pt idx="7">
                  <c:v>2.0862883930597698</c:v>
                </c:pt>
                <c:pt idx="8">
                  <c:v>2.0862883930597698</c:v>
                </c:pt>
                <c:pt idx="9">
                  <c:v>2.0862883930597698</c:v>
                </c:pt>
                <c:pt idx="10">
                  <c:v>2.0862883930597698</c:v>
                </c:pt>
                <c:pt idx="11">
                  <c:v>2.0862883930597698</c:v>
                </c:pt>
                <c:pt idx="12">
                  <c:v>2.0862883930597698</c:v>
                </c:pt>
                <c:pt idx="13">
                  <c:v>2.0862883930597698</c:v>
                </c:pt>
                <c:pt idx="14">
                  <c:v>2.0862883930597698</c:v>
                </c:pt>
                <c:pt idx="15">
                  <c:v>2.0862883930597698</c:v>
                </c:pt>
                <c:pt idx="16">
                  <c:v>2.0862883930597698</c:v>
                </c:pt>
                <c:pt idx="17">
                  <c:v>2.0862883930597698</c:v>
                </c:pt>
                <c:pt idx="18">
                  <c:v>2.0862883930597698</c:v>
                </c:pt>
                <c:pt idx="19">
                  <c:v>2.0862883930597698</c:v>
                </c:pt>
                <c:pt idx="20">
                  <c:v>2.0862883930597698</c:v>
                </c:pt>
                <c:pt idx="21">
                  <c:v>2.0862883930597698</c:v>
                </c:pt>
                <c:pt idx="22">
                  <c:v>2.0862883930597698</c:v>
                </c:pt>
                <c:pt idx="23">
                  <c:v>2.0862883930597698</c:v>
                </c:pt>
                <c:pt idx="24">
                  <c:v>2.0862883930597698</c:v>
                </c:pt>
                <c:pt idx="25">
                  <c:v>2.0862883930597698</c:v>
                </c:pt>
                <c:pt idx="26">
                  <c:v>2.0862883930597698</c:v>
                </c:pt>
                <c:pt idx="27">
                  <c:v>2.0862883930597698</c:v>
                </c:pt>
                <c:pt idx="28">
                  <c:v>2.0862883930597698</c:v>
                </c:pt>
                <c:pt idx="29">
                  <c:v>2.0862883930597698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1CC-44F0-A1B4-A73EBAE698D6}"/>
            </c:ext>
          </c:extLst>
        </c:ser>
        <c:ser>
          <c:idx val="15"/>
          <c:order val="15"/>
          <c:tx>
            <c:strRef>
              <c:f>'Measurement SYS (MS)'!$Q$1</c:f>
              <c:strCache>
                <c:ptCount val="1"/>
                <c:pt idx="0">
                  <c:v>Dia_UCL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(MS)'!$Q$2:$Q$31</c:f>
              <c:numCache>
                <c:formatCode>0.000</c:formatCode>
                <c:ptCount val="30"/>
                <c:pt idx="0">
                  <c:v>2.0870136069402307</c:v>
                </c:pt>
                <c:pt idx="1">
                  <c:v>2.0870136069402307</c:v>
                </c:pt>
                <c:pt idx="2">
                  <c:v>2.0870136069402307</c:v>
                </c:pt>
                <c:pt idx="3">
                  <c:v>2.0870136069402307</c:v>
                </c:pt>
                <c:pt idx="4">
                  <c:v>2.0870136069402307</c:v>
                </c:pt>
                <c:pt idx="5">
                  <c:v>2.0870136069402307</c:v>
                </c:pt>
                <c:pt idx="6">
                  <c:v>2.0870136069402307</c:v>
                </c:pt>
                <c:pt idx="7">
                  <c:v>2.0870136069402307</c:v>
                </c:pt>
                <c:pt idx="8">
                  <c:v>2.0870136069402307</c:v>
                </c:pt>
                <c:pt idx="9">
                  <c:v>2.0870136069402307</c:v>
                </c:pt>
                <c:pt idx="10">
                  <c:v>2.0870136069402307</c:v>
                </c:pt>
                <c:pt idx="11">
                  <c:v>2.0870136069402307</c:v>
                </c:pt>
                <c:pt idx="12">
                  <c:v>2.0870136069402307</c:v>
                </c:pt>
                <c:pt idx="13">
                  <c:v>2.0870136069402307</c:v>
                </c:pt>
                <c:pt idx="14">
                  <c:v>2.0870136069402307</c:v>
                </c:pt>
                <c:pt idx="15">
                  <c:v>2.0870136069402307</c:v>
                </c:pt>
                <c:pt idx="16">
                  <c:v>2.0870136069402307</c:v>
                </c:pt>
                <c:pt idx="17">
                  <c:v>2.0870136069402307</c:v>
                </c:pt>
                <c:pt idx="18">
                  <c:v>2.0870136069402307</c:v>
                </c:pt>
                <c:pt idx="19">
                  <c:v>2.0870136069402307</c:v>
                </c:pt>
                <c:pt idx="20">
                  <c:v>2.0870136069402307</c:v>
                </c:pt>
                <c:pt idx="21">
                  <c:v>2.0870136069402307</c:v>
                </c:pt>
                <c:pt idx="22">
                  <c:v>2.0870136069402307</c:v>
                </c:pt>
                <c:pt idx="23">
                  <c:v>2.0870136069402307</c:v>
                </c:pt>
                <c:pt idx="24">
                  <c:v>2.0870136069402307</c:v>
                </c:pt>
                <c:pt idx="25">
                  <c:v>2.0870136069402307</c:v>
                </c:pt>
                <c:pt idx="26">
                  <c:v>2.0870136069402307</c:v>
                </c:pt>
                <c:pt idx="27">
                  <c:v>2.0870136069402307</c:v>
                </c:pt>
                <c:pt idx="28">
                  <c:v>2.0870136069402307</c:v>
                </c:pt>
                <c:pt idx="29">
                  <c:v>2.0870136069402307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1CC-44F0-A1B4-A73EBAE6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'Measurement SYS (MS)'!$B$1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'Measurement SYS (MS)'!$B$2:$B$31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-2.4499999999999999E-3</c:v>
                      </c:pt>
                      <c:pt idx="1">
                        <c:v>-2.31E-3</c:v>
                      </c:pt>
                      <c:pt idx="2">
                        <c:v>-2.2899999999999999E-3</c:v>
                      </c:pt>
                      <c:pt idx="3">
                        <c:v>-2.2000000000000001E-3</c:v>
                      </c:pt>
                      <c:pt idx="4">
                        <c:v>-2.4299999999999999E-3</c:v>
                      </c:pt>
                      <c:pt idx="5">
                        <c:v>-2.3900000000000002E-3</c:v>
                      </c:pt>
                      <c:pt idx="6">
                        <c:v>-2.31E-3</c:v>
                      </c:pt>
                      <c:pt idx="7">
                        <c:v>-2.2899999999999999E-3</c:v>
                      </c:pt>
                      <c:pt idx="8">
                        <c:v>-2.3600000000000001E-3</c:v>
                      </c:pt>
                      <c:pt idx="9">
                        <c:v>-2.32E-3</c:v>
                      </c:pt>
                      <c:pt idx="10">
                        <c:v>-2.3400000000000001E-3</c:v>
                      </c:pt>
                      <c:pt idx="11">
                        <c:v>-2.1199999999999999E-3</c:v>
                      </c:pt>
                      <c:pt idx="12">
                        <c:v>-2.2399999999999998E-3</c:v>
                      </c:pt>
                      <c:pt idx="13">
                        <c:v>-2.3600000000000001E-3</c:v>
                      </c:pt>
                      <c:pt idx="14">
                        <c:v>-2.2100000000000002E-3</c:v>
                      </c:pt>
                      <c:pt idx="15">
                        <c:v>-2.1800000000000001E-3</c:v>
                      </c:pt>
                      <c:pt idx="16">
                        <c:v>-2.2699999999999999E-3</c:v>
                      </c:pt>
                      <c:pt idx="17">
                        <c:v>-2.2399999999999998E-3</c:v>
                      </c:pt>
                      <c:pt idx="18">
                        <c:v>-2.1700000000000001E-3</c:v>
                      </c:pt>
                      <c:pt idx="19">
                        <c:v>-2.0799999999999998E-3</c:v>
                      </c:pt>
                      <c:pt idx="20">
                        <c:v>-2.2499999999999998E-3</c:v>
                      </c:pt>
                      <c:pt idx="21">
                        <c:v>-2.1199999999999999E-3</c:v>
                      </c:pt>
                      <c:pt idx="22">
                        <c:v>-2.2100000000000002E-3</c:v>
                      </c:pt>
                      <c:pt idx="23">
                        <c:v>-2.0999999999999999E-3</c:v>
                      </c:pt>
                      <c:pt idx="24">
                        <c:v>-2.2300000000000002E-3</c:v>
                      </c:pt>
                      <c:pt idx="25">
                        <c:v>-2.2499999999999998E-3</c:v>
                      </c:pt>
                      <c:pt idx="26">
                        <c:v>-2.1299999999999999E-3</c:v>
                      </c:pt>
                      <c:pt idx="27">
                        <c:v>-2.1700000000000001E-3</c:v>
                      </c:pt>
                      <c:pt idx="28">
                        <c:v>-2.16E-3</c:v>
                      </c:pt>
                      <c:pt idx="29">
                        <c:v>-2.0699999999999998E-3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CC-44F0-A1B4-A73EBAE698D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(MS)'!$C$2:$C$31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-9.5E-4</c:v>
                      </c:pt>
                      <c:pt idx="1">
                        <c:v>-1.1100000000000001E-3</c:v>
                      </c:pt>
                      <c:pt idx="2">
                        <c:v>-9.7999999999999997E-4</c:v>
                      </c:pt>
                      <c:pt idx="3">
                        <c:v>-8.4000000000000003E-4</c:v>
                      </c:pt>
                      <c:pt idx="4">
                        <c:v>-8.9999999999999998E-4</c:v>
                      </c:pt>
                      <c:pt idx="5">
                        <c:v>-9.1E-4</c:v>
                      </c:pt>
                      <c:pt idx="6">
                        <c:v>-8.9999999999999998E-4</c:v>
                      </c:pt>
                      <c:pt idx="7">
                        <c:v>-8.8999999999999995E-4</c:v>
                      </c:pt>
                      <c:pt idx="8">
                        <c:v>-1.0499999999999999E-3</c:v>
                      </c:pt>
                      <c:pt idx="9">
                        <c:v>-8.4999999999999995E-4</c:v>
                      </c:pt>
                      <c:pt idx="10">
                        <c:v>-1.07E-3</c:v>
                      </c:pt>
                      <c:pt idx="11">
                        <c:v>-7.9000000000000001E-4</c:v>
                      </c:pt>
                      <c:pt idx="12">
                        <c:v>-9.2000000000000003E-4</c:v>
                      </c:pt>
                      <c:pt idx="13">
                        <c:v>-7.1000000000000002E-4</c:v>
                      </c:pt>
                      <c:pt idx="14">
                        <c:v>-1.0200000000000001E-3</c:v>
                      </c:pt>
                      <c:pt idx="15">
                        <c:v>-8.0999999999999996E-4</c:v>
                      </c:pt>
                      <c:pt idx="16">
                        <c:v>-7.9000000000000001E-4</c:v>
                      </c:pt>
                      <c:pt idx="17">
                        <c:v>-9.5E-4</c:v>
                      </c:pt>
                      <c:pt idx="18">
                        <c:v>-1E-3</c:v>
                      </c:pt>
                      <c:pt idx="19">
                        <c:v>-9.7999999999999997E-4</c:v>
                      </c:pt>
                      <c:pt idx="20">
                        <c:v>-8.8999999999999995E-4</c:v>
                      </c:pt>
                      <c:pt idx="21">
                        <c:v>-9.7999999999999997E-4</c:v>
                      </c:pt>
                      <c:pt idx="22">
                        <c:v>-7.9000000000000001E-4</c:v>
                      </c:pt>
                      <c:pt idx="23">
                        <c:v>-8.8999999999999995E-4</c:v>
                      </c:pt>
                      <c:pt idx="24">
                        <c:v>-9.3000000000000005E-4</c:v>
                      </c:pt>
                      <c:pt idx="25">
                        <c:v>-1.1299999999999999E-3</c:v>
                      </c:pt>
                      <c:pt idx="26">
                        <c:v>-7.5000000000000002E-4</c:v>
                      </c:pt>
                      <c:pt idx="27">
                        <c:v>-9.7999999999999997E-4</c:v>
                      </c:pt>
                      <c:pt idx="28">
                        <c:v>-9.5E-4</c:v>
                      </c:pt>
                      <c:pt idx="29">
                        <c:v>-1.0300000000000001E-3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CC-44F0-A1B4-A73EBAE698D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(MS)'!$D$2:$D$31</c15:sqref>
                        </c15:formulaRef>
                      </c:ext>
                    </c:extLst>
                    <c:numCache>
                      <c:formatCode>0.00000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1CC-44F0-A1B4-A73EBAE698D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(MS)'!$F$2:$F$31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-2.2416666666666665E-3</c:v>
                      </c:pt>
                      <c:pt idx="1">
                        <c:v>-2.2416666666666665E-3</c:v>
                      </c:pt>
                      <c:pt idx="2">
                        <c:v>-2.2416666666666665E-3</c:v>
                      </c:pt>
                      <c:pt idx="3">
                        <c:v>-2.2416666666666665E-3</c:v>
                      </c:pt>
                      <c:pt idx="4">
                        <c:v>-2.2416666666666665E-3</c:v>
                      </c:pt>
                      <c:pt idx="5">
                        <c:v>-2.2416666666666665E-3</c:v>
                      </c:pt>
                      <c:pt idx="6">
                        <c:v>-2.2416666666666665E-3</c:v>
                      </c:pt>
                      <c:pt idx="7">
                        <c:v>-2.2416666666666665E-3</c:v>
                      </c:pt>
                      <c:pt idx="8">
                        <c:v>-2.2416666666666665E-3</c:v>
                      </c:pt>
                      <c:pt idx="9">
                        <c:v>-2.2416666666666665E-3</c:v>
                      </c:pt>
                      <c:pt idx="10">
                        <c:v>-2.2416666666666665E-3</c:v>
                      </c:pt>
                      <c:pt idx="11">
                        <c:v>-2.2416666666666665E-3</c:v>
                      </c:pt>
                      <c:pt idx="12">
                        <c:v>-2.2416666666666665E-3</c:v>
                      </c:pt>
                      <c:pt idx="13">
                        <c:v>-2.2416666666666665E-3</c:v>
                      </c:pt>
                      <c:pt idx="14">
                        <c:v>-2.2416666666666665E-3</c:v>
                      </c:pt>
                      <c:pt idx="15">
                        <c:v>-2.2416666666666665E-3</c:v>
                      </c:pt>
                      <c:pt idx="16">
                        <c:v>-2.2416666666666665E-3</c:v>
                      </c:pt>
                      <c:pt idx="17">
                        <c:v>-2.2416666666666665E-3</c:v>
                      </c:pt>
                      <c:pt idx="18">
                        <c:v>-2.2416666666666665E-3</c:v>
                      </c:pt>
                      <c:pt idx="19">
                        <c:v>-2.2416666666666665E-3</c:v>
                      </c:pt>
                      <c:pt idx="20">
                        <c:v>-2.2416666666666665E-3</c:v>
                      </c:pt>
                      <c:pt idx="21">
                        <c:v>-2.2416666666666665E-3</c:v>
                      </c:pt>
                      <c:pt idx="22">
                        <c:v>-2.2416666666666665E-3</c:v>
                      </c:pt>
                      <c:pt idx="23">
                        <c:v>-2.2416666666666665E-3</c:v>
                      </c:pt>
                      <c:pt idx="24">
                        <c:v>-2.2416666666666665E-3</c:v>
                      </c:pt>
                      <c:pt idx="25">
                        <c:v>-2.2416666666666665E-3</c:v>
                      </c:pt>
                      <c:pt idx="26">
                        <c:v>-2.2416666666666665E-3</c:v>
                      </c:pt>
                      <c:pt idx="27">
                        <c:v>-2.2416666666666665E-3</c:v>
                      </c:pt>
                      <c:pt idx="28">
                        <c:v>-2.2416666666666665E-3</c:v>
                      </c:pt>
                      <c:pt idx="29" formatCode="0.00000">
                        <c:v>-2.2416666666666665E-3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CC-44F0-A1B4-A73EBAE698D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(MS)'!$G$2:$G$31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-9.2466666666666663E-4</c:v>
                      </c:pt>
                      <c:pt idx="1">
                        <c:v>-9.2466666666666663E-4</c:v>
                      </c:pt>
                      <c:pt idx="2">
                        <c:v>-9.2466666666666663E-4</c:v>
                      </c:pt>
                      <c:pt idx="3">
                        <c:v>-9.2466666666666663E-4</c:v>
                      </c:pt>
                      <c:pt idx="4">
                        <c:v>-9.2466666666666663E-4</c:v>
                      </c:pt>
                      <c:pt idx="5">
                        <c:v>-9.2466666666666663E-4</c:v>
                      </c:pt>
                      <c:pt idx="6">
                        <c:v>-9.2466666666666663E-4</c:v>
                      </c:pt>
                      <c:pt idx="7">
                        <c:v>-9.2466666666666663E-4</c:v>
                      </c:pt>
                      <c:pt idx="8">
                        <c:v>-9.2466666666666663E-4</c:v>
                      </c:pt>
                      <c:pt idx="9">
                        <c:v>-9.2466666666666663E-4</c:v>
                      </c:pt>
                      <c:pt idx="10">
                        <c:v>-9.2466666666666663E-4</c:v>
                      </c:pt>
                      <c:pt idx="11">
                        <c:v>-9.2466666666666663E-4</c:v>
                      </c:pt>
                      <c:pt idx="12">
                        <c:v>-9.2466666666666663E-4</c:v>
                      </c:pt>
                      <c:pt idx="13">
                        <c:v>-9.2466666666666663E-4</c:v>
                      </c:pt>
                      <c:pt idx="14">
                        <c:v>-9.2466666666666663E-4</c:v>
                      </c:pt>
                      <c:pt idx="15">
                        <c:v>-9.2466666666666663E-4</c:v>
                      </c:pt>
                      <c:pt idx="16">
                        <c:v>-9.2466666666666663E-4</c:v>
                      </c:pt>
                      <c:pt idx="17">
                        <c:v>-9.2466666666666663E-4</c:v>
                      </c:pt>
                      <c:pt idx="18">
                        <c:v>-9.2466666666666663E-4</c:v>
                      </c:pt>
                      <c:pt idx="19">
                        <c:v>-9.2466666666666663E-4</c:v>
                      </c:pt>
                      <c:pt idx="20">
                        <c:v>-9.2466666666666663E-4</c:v>
                      </c:pt>
                      <c:pt idx="21">
                        <c:v>-9.2466666666666663E-4</c:v>
                      </c:pt>
                      <c:pt idx="22">
                        <c:v>-9.2466666666666663E-4</c:v>
                      </c:pt>
                      <c:pt idx="23">
                        <c:v>-9.2466666666666663E-4</c:v>
                      </c:pt>
                      <c:pt idx="24">
                        <c:v>-9.2466666666666663E-4</c:v>
                      </c:pt>
                      <c:pt idx="25">
                        <c:v>-9.2466666666666663E-4</c:v>
                      </c:pt>
                      <c:pt idx="26">
                        <c:v>-9.2466666666666663E-4</c:v>
                      </c:pt>
                      <c:pt idx="27">
                        <c:v>-9.2466666666666663E-4</c:v>
                      </c:pt>
                      <c:pt idx="28">
                        <c:v>-9.2466666666666663E-4</c:v>
                      </c:pt>
                      <c:pt idx="29">
                        <c:v>-9.2466666666666663E-4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1CC-44F0-A1B4-A73EBAE698D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1CC-44F0-A1B4-A73EBAE698D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-2.5478190965848818E-3</c:v>
                      </c:pt>
                      <c:pt idx="1">
                        <c:v>-2.5478190965848818E-3</c:v>
                      </c:pt>
                      <c:pt idx="2">
                        <c:v>-2.5478190965848818E-3</c:v>
                      </c:pt>
                      <c:pt idx="3">
                        <c:v>-2.5478190965848818E-3</c:v>
                      </c:pt>
                      <c:pt idx="4">
                        <c:v>-2.5478190965848818E-3</c:v>
                      </c:pt>
                      <c:pt idx="5">
                        <c:v>-2.5478190965848818E-3</c:v>
                      </c:pt>
                      <c:pt idx="6">
                        <c:v>-2.5478190965848818E-3</c:v>
                      </c:pt>
                      <c:pt idx="7">
                        <c:v>-2.5478190965848818E-3</c:v>
                      </c:pt>
                      <c:pt idx="8">
                        <c:v>-2.5478190965848818E-3</c:v>
                      </c:pt>
                      <c:pt idx="9">
                        <c:v>-2.5478190965848818E-3</c:v>
                      </c:pt>
                      <c:pt idx="10">
                        <c:v>-2.5478190965848818E-3</c:v>
                      </c:pt>
                      <c:pt idx="11">
                        <c:v>-2.5478190965848818E-3</c:v>
                      </c:pt>
                      <c:pt idx="12">
                        <c:v>-2.5478190965848818E-3</c:v>
                      </c:pt>
                      <c:pt idx="13">
                        <c:v>-2.5478190965848818E-3</c:v>
                      </c:pt>
                      <c:pt idx="14">
                        <c:v>-2.5478190965848818E-3</c:v>
                      </c:pt>
                      <c:pt idx="15">
                        <c:v>-2.5478190965848818E-3</c:v>
                      </c:pt>
                      <c:pt idx="16">
                        <c:v>-2.5478190965848818E-3</c:v>
                      </c:pt>
                      <c:pt idx="17">
                        <c:v>-2.5478190965848818E-3</c:v>
                      </c:pt>
                      <c:pt idx="18">
                        <c:v>-2.5478190965848818E-3</c:v>
                      </c:pt>
                      <c:pt idx="19">
                        <c:v>-2.5478190965848818E-3</c:v>
                      </c:pt>
                      <c:pt idx="20">
                        <c:v>-2.5478190965848818E-3</c:v>
                      </c:pt>
                      <c:pt idx="21">
                        <c:v>-2.5478190965848818E-3</c:v>
                      </c:pt>
                      <c:pt idx="22">
                        <c:v>-2.5478190965848818E-3</c:v>
                      </c:pt>
                      <c:pt idx="23">
                        <c:v>-2.5478190965848818E-3</c:v>
                      </c:pt>
                      <c:pt idx="24">
                        <c:v>-2.5478190965848818E-3</c:v>
                      </c:pt>
                      <c:pt idx="25">
                        <c:v>-2.5478190965848818E-3</c:v>
                      </c:pt>
                      <c:pt idx="26">
                        <c:v>-2.5478190965848818E-3</c:v>
                      </c:pt>
                      <c:pt idx="27">
                        <c:v>-2.5478190965848818E-3</c:v>
                      </c:pt>
                      <c:pt idx="28">
                        <c:v>-2.5478190965848818E-3</c:v>
                      </c:pt>
                      <c:pt idx="29">
                        <c:v>-2.5478190965848818E-3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1CC-44F0-A1B4-A73EBAE698D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-1.9355142367484513E-3</c:v>
                      </c:pt>
                      <c:pt idx="1">
                        <c:v>-1.9355142367484513E-3</c:v>
                      </c:pt>
                      <c:pt idx="2">
                        <c:v>-1.9355142367484513E-3</c:v>
                      </c:pt>
                      <c:pt idx="3">
                        <c:v>-1.9355142367484513E-3</c:v>
                      </c:pt>
                      <c:pt idx="4">
                        <c:v>-1.9355142367484513E-3</c:v>
                      </c:pt>
                      <c:pt idx="5">
                        <c:v>-1.9355142367484513E-3</c:v>
                      </c:pt>
                      <c:pt idx="6">
                        <c:v>-1.9355142367484513E-3</c:v>
                      </c:pt>
                      <c:pt idx="7">
                        <c:v>-1.9355142367484513E-3</c:v>
                      </c:pt>
                      <c:pt idx="8">
                        <c:v>-1.9355142367484513E-3</c:v>
                      </c:pt>
                      <c:pt idx="9">
                        <c:v>-1.9355142367484513E-3</c:v>
                      </c:pt>
                      <c:pt idx="10">
                        <c:v>-1.9355142367484513E-3</c:v>
                      </c:pt>
                      <c:pt idx="11">
                        <c:v>-1.9355142367484513E-3</c:v>
                      </c:pt>
                      <c:pt idx="12">
                        <c:v>-1.9355142367484513E-3</c:v>
                      </c:pt>
                      <c:pt idx="13">
                        <c:v>-1.9355142367484513E-3</c:v>
                      </c:pt>
                      <c:pt idx="14">
                        <c:v>-1.9355142367484513E-3</c:v>
                      </c:pt>
                      <c:pt idx="15">
                        <c:v>-1.9355142367484513E-3</c:v>
                      </c:pt>
                      <c:pt idx="16">
                        <c:v>-1.9355142367484513E-3</c:v>
                      </c:pt>
                      <c:pt idx="17">
                        <c:v>-1.9355142367484513E-3</c:v>
                      </c:pt>
                      <c:pt idx="18">
                        <c:v>-1.9355142367484513E-3</c:v>
                      </c:pt>
                      <c:pt idx="19">
                        <c:v>-1.9355142367484513E-3</c:v>
                      </c:pt>
                      <c:pt idx="20">
                        <c:v>-1.9355142367484513E-3</c:v>
                      </c:pt>
                      <c:pt idx="21">
                        <c:v>-1.9355142367484513E-3</c:v>
                      </c:pt>
                      <c:pt idx="22">
                        <c:v>-1.9355142367484513E-3</c:v>
                      </c:pt>
                      <c:pt idx="23">
                        <c:v>-1.9355142367484513E-3</c:v>
                      </c:pt>
                      <c:pt idx="24">
                        <c:v>-1.9355142367484513E-3</c:v>
                      </c:pt>
                      <c:pt idx="25">
                        <c:v>-1.9355142367484513E-3</c:v>
                      </c:pt>
                      <c:pt idx="26">
                        <c:v>-1.9355142367484513E-3</c:v>
                      </c:pt>
                      <c:pt idx="27">
                        <c:v>-1.9355142367484513E-3</c:v>
                      </c:pt>
                      <c:pt idx="28">
                        <c:v>-1.9355142367484513E-3</c:v>
                      </c:pt>
                      <c:pt idx="29">
                        <c:v>-1.9355142367484513E-3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1CC-44F0-A1B4-A73EBAE698D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-1.2375024173355309E-3</c:v>
                      </c:pt>
                      <c:pt idx="1">
                        <c:v>-1.2375024173355309E-3</c:v>
                      </c:pt>
                      <c:pt idx="2">
                        <c:v>-1.2375024173355309E-3</c:v>
                      </c:pt>
                      <c:pt idx="3">
                        <c:v>-1.2375024173355309E-3</c:v>
                      </c:pt>
                      <c:pt idx="4">
                        <c:v>-1.2375024173355309E-3</c:v>
                      </c:pt>
                      <c:pt idx="5">
                        <c:v>-1.2375024173355309E-3</c:v>
                      </c:pt>
                      <c:pt idx="6">
                        <c:v>-1.2375024173355309E-3</c:v>
                      </c:pt>
                      <c:pt idx="7">
                        <c:v>-1.2375024173355309E-3</c:v>
                      </c:pt>
                      <c:pt idx="8">
                        <c:v>-1.2375024173355309E-3</c:v>
                      </c:pt>
                      <c:pt idx="9">
                        <c:v>-1.2375024173355309E-3</c:v>
                      </c:pt>
                      <c:pt idx="10">
                        <c:v>-1.2375024173355309E-3</c:v>
                      </c:pt>
                      <c:pt idx="11">
                        <c:v>-1.2375024173355309E-3</c:v>
                      </c:pt>
                      <c:pt idx="12">
                        <c:v>-1.2375024173355309E-3</c:v>
                      </c:pt>
                      <c:pt idx="13">
                        <c:v>-1.2375024173355309E-3</c:v>
                      </c:pt>
                      <c:pt idx="14">
                        <c:v>-1.2375024173355309E-3</c:v>
                      </c:pt>
                      <c:pt idx="15">
                        <c:v>-1.2375024173355309E-3</c:v>
                      </c:pt>
                      <c:pt idx="16">
                        <c:v>-1.2375024173355309E-3</c:v>
                      </c:pt>
                      <c:pt idx="17">
                        <c:v>-1.2375024173355309E-3</c:v>
                      </c:pt>
                      <c:pt idx="18">
                        <c:v>-1.2375024173355309E-3</c:v>
                      </c:pt>
                      <c:pt idx="19">
                        <c:v>-1.2375024173355309E-3</c:v>
                      </c:pt>
                      <c:pt idx="20">
                        <c:v>-1.2375024173355309E-3</c:v>
                      </c:pt>
                      <c:pt idx="21">
                        <c:v>-1.2375024173355309E-3</c:v>
                      </c:pt>
                      <c:pt idx="22">
                        <c:v>-1.2375024173355309E-3</c:v>
                      </c:pt>
                      <c:pt idx="23">
                        <c:v>-1.2375024173355309E-3</c:v>
                      </c:pt>
                      <c:pt idx="24">
                        <c:v>-1.2375024173355309E-3</c:v>
                      </c:pt>
                      <c:pt idx="25">
                        <c:v>-1.2375024173355309E-3</c:v>
                      </c:pt>
                      <c:pt idx="26">
                        <c:v>-1.2375024173355309E-3</c:v>
                      </c:pt>
                      <c:pt idx="27">
                        <c:v>-1.2375024173355309E-3</c:v>
                      </c:pt>
                      <c:pt idx="28">
                        <c:v>-1.2375024173355309E-3</c:v>
                      </c:pt>
                      <c:pt idx="29">
                        <c:v>-1.2375024173355309E-3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1CC-44F0-A1B4-A73EBAE698D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-6.1183091599780251E-4</c:v>
                      </c:pt>
                      <c:pt idx="1">
                        <c:v>-6.1183091599780251E-4</c:v>
                      </c:pt>
                      <c:pt idx="2">
                        <c:v>-6.1183091599780251E-4</c:v>
                      </c:pt>
                      <c:pt idx="3">
                        <c:v>-6.1183091599780251E-4</c:v>
                      </c:pt>
                      <c:pt idx="4">
                        <c:v>-6.1183091599780251E-4</c:v>
                      </c:pt>
                      <c:pt idx="5">
                        <c:v>-6.1183091599780251E-4</c:v>
                      </c:pt>
                      <c:pt idx="6">
                        <c:v>-6.1183091599780251E-4</c:v>
                      </c:pt>
                      <c:pt idx="7">
                        <c:v>-6.1183091599780251E-4</c:v>
                      </c:pt>
                      <c:pt idx="8">
                        <c:v>-6.1183091599780251E-4</c:v>
                      </c:pt>
                      <c:pt idx="9">
                        <c:v>-6.1183091599780251E-4</c:v>
                      </c:pt>
                      <c:pt idx="10">
                        <c:v>-6.1183091599780251E-4</c:v>
                      </c:pt>
                      <c:pt idx="11">
                        <c:v>-6.1183091599780251E-4</c:v>
                      </c:pt>
                      <c:pt idx="12">
                        <c:v>-6.1183091599780251E-4</c:v>
                      </c:pt>
                      <c:pt idx="13">
                        <c:v>-6.1183091599780251E-4</c:v>
                      </c:pt>
                      <c:pt idx="14">
                        <c:v>-6.1183091599780251E-4</c:v>
                      </c:pt>
                      <c:pt idx="15">
                        <c:v>-6.1183091599780251E-4</c:v>
                      </c:pt>
                      <c:pt idx="16">
                        <c:v>-6.1183091599780251E-4</c:v>
                      </c:pt>
                      <c:pt idx="17">
                        <c:v>-6.1183091599780251E-4</c:v>
                      </c:pt>
                      <c:pt idx="18">
                        <c:v>-6.1183091599780251E-4</c:v>
                      </c:pt>
                      <c:pt idx="19">
                        <c:v>-6.1183091599780251E-4</c:v>
                      </c:pt>
                      <c:pt idx="20">
                        <c:v>-6.1183091599780251E-4</c:v>
                      </c:pt>
                      <c:pt idx="21">
                        <c:v>-6.1183091599780251E-4</c:v>
                      </c:pt>
                      <c:pt idx="22">
                        <c:v>-6.1183091599780251E-4</c:v>
                      </c:pt>
                      <c:pt idx="23">
                        <c:v>-6.1183091599780251E-4</c:v>
                      </c:pt>
                      <c:pt idx="24">
                        <c:v>-6.1183091599780251E-4</c:v>
                      </c:pt>
                      <c:pt idx="25">
                        <c:v>-6.1183091599780251E-4</c:v>
                      </c:pt>
                      <c:pt idx="26">
                        <c:v>-6.1183091599780251E-4</c:v>
                      </c:pt>
                      <c:pt idx="27">
                        <c:v>-6.1183091599780251E-4</c:v>
                      </c:pt>
                      <c:pt idx="28">
                        <c:v>-6.1183091599780251E-4</c:v>
                      </c:pt>
                      <c:pt idx="29">
                        <c:v>-6.1183091599780251E-4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1CC-44F0-A1B4-A73EBAE698D6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CC-44F0-A1B4-A73EBAE698D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CC-44F0-A1B4-A73EBAE698D6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'MS + Setup - No Force'!$B$1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Force'!$B$2:$B$31</c:f>
              <c:numCache>
                <c:formatCode>0.00000</c:formatCode>
                <c:ptCount val="30"/>
                <c:pt idx="0">
                  <c:v>-2.9399999999999999E-3</c:v>
                </c:pt>
                <c:pt idx="1">
                  <c:v>-3.2799999999999999E-3</c:v>
                </c:pt>
                <c:pt idx="2">
                  <c:v>-3.0799999999999998E-3</c:v>
                </c:pt>
                <c:pt idx="3">
                  <c:v>-3.2200000000000002E-3</c:v>
                </c:pt>
                <c:pt idx="4">
                  <c:v>-3.0300000000000001E-3</c:v>
                </c:pt>
                <c:pt idx="5">
                  <c:v>-3.2200000000000002E-3</c:v>
                </c:pt>
                <c:pt idx="6">
                  <c:v>-3.29E-3</c:v>
                </c:pt>
                <c:pt idx="7">
                  <c:v>-3.32E-3</c:v>
                </c:pt>
                <c:pt idx="8">
                  <c:v>-3.14E-3</c:v>
                </c:pt>
                <c:pt idx="9">
                  <c:v>-3.0400000000000002E-3</c:v>
                </c:pt>
                <c:pt idx="10">
                  <c:v>-3.0799999999999998E-3</c:v>
                </c:pt>
                <c:pt idx="11">
                  <c:v>-3.2200000000000002E-3</c:v>
                </c:pt>
                <c:pt idx="12">
                  <c:v>-3.1800000000000001E-3</c:v>
                </c:pt>
                <c:pt idx="13">
                  <c:v>-3.0799999999999998E-3</c:v>
                </c:pt>
                <c:pt idx="14">
                  <c:v>-3.16E-3</c:v>
                </c:pt>
                <c:pt idx="15">
                  <c:v>-3.0400000000000002E-3</c:v>
                </c:pt>
                <c:pt idx="16">
                  <c:v>-3.0100000000000001E-3</c:v>
                </c:pt>
                <c:pt idx="17">
                  <c:v>-3.0699999999999998E-3</c:v>
                </c:pt>
                <c:pt idx="18">
                  <c:v>-2.97E-3</c:v>
                </c:pt>
                <c:pt idx="19">
                  <c:v>-3.1800000000000001E-3</c:v>
                </c:pt>
                <c:pt idx="20">
                  <c:v>-3.1099999999999999E-3</c:v>
                </c:pt>
                <c:pt idx="21">
                  <c:v>-3.13E-3</c:v>
                </c:pt>
                <c:pt idx="22">
                  <c:v>-3.0999999999999999E-3</c:v>
                </c:pt>
                <c:pt idx="23">
                  <c:v>-3.0799999999999998E-3</c:v>
                </c:pt>
                <c:pt idx="24">
                  <c:v>-3.2200000000000002E-3</c:v>
                </c:pt>
                <c:pt idx="25">
                  <c:v>-3.0000000000000001E-3</c:v>
                </c:pt>
                <c:pt idx="26">
                  <c:v>-3.14E-3</c:v>
                </c:pt>
                <c:pt idx="27">
                  <c:v>-3.0699999999999998E-3</c:v>
                </c:pt>
                <c:pt idx="28">
                  <c:v>-3.0200000000000001E-3</c:v>
                </c:pt>
                <c:pt idx="29">
                  <c:v>-3.1199999999999999E-3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0-48B6-A3C1-ACDAF79E3CDD}"/>
            </c:ext>
          </c:extLst>
        </c:ser>
        <c:ser>
          <c:idx val="4"/>
          <c:order val="4"/>
          <c:tx>
            <c:strRef>
              <c:f>'MS + Setup - No Force'!$F$1</c:f>
              <c:strCache>
                <c:ptCount val="1"/>
                <c:pt idx="0">
                  <c:v>X_avg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Force'!$F$2:$F$31</c:f>
              <c:numCache>
                <c:formatCode>0.000</c:formatCode>
                <c:ptCount val="30"/>
                <c:pt idx="0">
                  <c:v>-3.1180000000000005E-3</c:v>
                </c:pt>
                <c:pt idx="1">
                  <c:v>-3.1180000000000005E-3</c:v>
                </c:pt>
                <c:pt idx="2">
                  <c:v>-3.1180000000000005E-3</c:v>
                </c:pt>
                <c:pt idx="3">
                  <c:v>-3.1180000000000005E-3</c:v>
                </c:pt>
                <c:pt idx="4">
                  <c:v>-3.1180000000000005E-3</c:v>
                </c:pt>
                <c:pt idx="5">
                  <c:v>-3.1180000000000005E-3</c:v>
                </c:pt>
                <c:pt idx="6">
                  <c:v>-3.1180000000000005E-3</c:v>
                </c:pt>
                <c:pt idx="7">
                  <c:v>-3.1180000000000005E-3</c:v>
                </c:pt>
                <c:pt idx="8">
                  <c:v>-3.1180000000000005E-3</c:v>
                </c:pt>
                <c:pt idx="9">
                  <c:v>-3.1180000000000005E-3</c:v>
                </c:pt>
                <c:pt idx="10">
                  <c:v>-3.1180000000000005E-3</c:v>
                </c:pt>
                <c:pt idx="11">
                  <c:v>-3.1180000000000005E-3</c:v>
                </c:pt>
                <c:pt idx="12">
                  <c:v>-3.1180000000000005E-3</c:v>
                </c:pt>
                <c:pt idx="13">
                  <c:v>-3.1180000000000005E-3</c:v>
                </c:pt>
                <c:pt idx="14">
                  <c:v>-3.1180000000000005E-3</c:v>
                </c:pt>
                <c:pt idx="15">
                  <c:v>-3.1180000000000005E-3</c:v>
                </c:pt>
                <c:pt idx="16">
                  <c:v>-3.1180000000000005E-3</c:v>
                </c:pt>
                <c:pt idx="17">
                  <c:v>-3.1180000000000005E-3</c:v>
                </c:pt>
                <c:pt idx="18">
                  <c:v>-3.1180000000000005E-3</c:v>
                </c:pt>
                <c:pt idx="19">
                  <c:v>-3.1180000000000005E-3</c:v>
                </c:pt>
                <c:pt idx="20">
                  <c:v>-3.1180000000000005E-3</c:v>
                </c:pt>
                <c:pt idx="21">
                  <c:v>-3.1180000000000005E-3</c:v>
                </c:pt>
                <c:pt idx="22">
                  <c:v>-3.1180000000000005E-3</c:v>
                </c:pt>
                <c:pt idx="23">
                  <c:v>-3.1180000000000005E-3</c:v>
                </c:pt>
                <c:pt idx="24">
                  <c:v>-3.1180000000000005E-3</c:v>
                </c:pt>
                <c:pt idx="25">
                  <c:v>-3.1180000000000005E-3</c:v>
                </c:pt>
                <c:pt idx="26">
                  <c:v>-3.1180000000000005E-3</c:v>
                </c:pt>
                <c:pt idx="27">
                  <c:v>-3.1180000000000005E-3</c:v>
                </c:pt>
                <c:pt idx="28">
                  <c:v>-3.1180000000000005E-3</c:v>
                </c:pt>
                <c:pt idx="29">
                  <c:v>-3.1180000000000005E-3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0-48B6-A3C1-ACDAF79E3CDD}"/>
            </c:ext>
          </c:extLst>
        </c:ser>
        <c:ser>
          <c:idx val="8"/>
          <c:order val="8"/>
          <c:tx>
            <c:strRef>
              <c:f>'MS + Setup - No Force'!$J$1</c:f>
              <c:strCache>
                <c:ptCount val="1"/>
                <c:pt idx="0">
                  <c:v>X_LCL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Force'!$J$2:$J$31</c:f>
              <c:numCache>
                <c:formatCode>0.000</c:formatCode>
                <c:ptCount val="30"/>
                <c:pt idx="0">
                  <c:v>-3.4065468945333288E-3</c:v>
                </c:pt>
                <c:pt idx="1">
                  <c:v>-3.4065468945333288E-3</c:v>
                </c:pt>
                <c:pt idx="2">
                  <c:v>-3.4065468945333288E-3</c:v>
                </c:pt>
                <c:pt idx="3">
                  <c:v>-3.4065468945333288E-3</c:v>
                </c:pt>
                <c:pt idx="4">
                  <c:v>-3.4065468945333288E-3</c:v>
                </c:pt>
                <c:pt idx="5">
                  <c:v>-3.4065468945333288E-3</c:v>
                </c:pt>
                <c:pt idx="6">
                  <c:v>-3.4065468945333288E-3</c:v>
                </c:pt>
                <c:pt idx="7">
                  <c:v>-3.4065468945333288E-3</c:v>
                </c:pt>
                <c:pt idx="8">
                  <c:v>-3.4065468945333288E-3</c:v>
                </c:pt>
                <c:pt idx="9">
                  <c:v>-3.4065468945333288E-3</c:v>
                </c:pt>
                <c:pt idx="10">
                  <c:v>-3.4065468945333288E-3</c:v>
                </c:pt>
                <c:pt idx="11">
                  <c:v>-3.4065468945333288E-3</c:v>
                </c:pt>
                <c:pt idx="12">
                  <c:v>-3.4065468945333288E-3</c:v>
                </c:pt>
                <c:pt idx="13">
                  <c:v>-3.4065468945333288E-3</c:v>
                </c:pt>
                <c:pt idx="14">
                  <c:v>-3.4065468945333288E-3</c:v>
                </c:pt>
                <c:pt idx="15">
                  <c:v>-3.4065468945333288E-3</c:v>
                </c:pt>
                <c:pt idx="16">
                  <c:v>-3.4065468945333288E-3</c:v>
                </c:pt>
                <c:pt idx="17">
                  <c:v>-3.4065468945333288E-3</c:v>
                </c:pt>
                <c:pt idx="18">
                  <c:v>-3.4065468945333288E-3</c:v>
                </c:pt>
                <c:pt idx="19">
                  <c:v>-3.4065468945333288E-3</c:v>
                </c:pt>
                <c:pt idx="20">
                  <c:v>-3.4065468945333288E-3</c:v>
                </c:pt>
                <c:pt idx="21">
                  <c:v>-3.4065468945333288E-3</c:v>
                </c:pt>
                <c:pt idx="22">
                  <c:v>-3.4065468945333288E-3</c:v>
                </c:pt>
                <c:pt idx="23">
                  <c:v>-3.4065468945333288E-3</c:v>
                </c:pt>
                <c:pt idx="24">
                  <c:v>-3.4065468945333288E-3</c:v>
                </c:pt>
                <c:pt idx="25">
                  <c:v>-3.4065468945333288E-3</c:v>
                </c:pt>
                <c:pt idx="26">
                  <c:v>-3.4065468945333288E-3</c:v>
                </c:pt>
                <c:pt idx="27">
                  <c:v>-3.4065468945333288E-3</c:v>
                </c:pt>
                <c:pt idx="28">
                  <c:v>-3.4065468945333288E-3</c:v>
                </c:pt>
                <c:pt idx="29">
                  <c:v>-3.4065468945333288E-3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0-48B6-A3C1-ACDAF79E3CDD}"/>
            </c:ext>
          </c:extLst>
        </c:ser>
        <c:ser>
          <c:idx val="9"/>
          <c:order val="9"/>
          <c:tx>
            <c:strRef>
              <c:f>'MS + Setup - No Force'!$K$1</c:f>
              <c:strCache>
                <c:ptCount val="1"/>
                <c:pt idx="0">
                  <c:v>X_UCL</c:v>
                </c:pt>
              </c:strCache>
            </c:strRef>
          </c:tx>
          <c:spPr>
            <a:ln w="158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Force'!$K$2:$K$31</c:f>
              <c:numCache>
                <c:formatCode>0.000</c:formatCode>
                <c:ptCount val="30"/>
                <c:pt idx="0">
                  <c:v>-2.8294531054666723E-3</c:v>
                </c:pt>
                <c:pt idx="1">
                  <c:v>-2.8294531054666723E-3</c:v>
                </c:pt>
                <c:pt idx="2">
                  <c:v>-2.8294531054666723E-3</c:v>
                </c:pt>
                <c:pt idx="3">
                  <c:v>-2.8294531054666723E-3</c:v>
                </c:pt>
                <c:pt idx="4">
                  <c:v>-2.8294531054666723E-3</c:v>
                </c:pt>
                <c:pt idx="5">
                  <c:v>-2.8294531054666723E-3</c:v>
                </c:pt>
                <c:pt idx="6">
                  <c:v>-2.8294531054666723E-3</c:v>
                </c:pt>
                <c:pt idx="7">
                  <c:v>-2.8294531054666723E-3</c:v>
                </c:pt>
                <c:pt idx="8">
                  <c:v>-2.8294531054666723E-3</c:v>
                </c:pt>
                <c:pt idx="9">
                  <c:v>-2.8294531054666723E-3</c:v>
                </c:pt>
                <c:pt idx="10">
                  <c:v>-2.8294531054666723E-3</c:v>
                </c:pt>
                <c:pt idx="11">
                  <c:v>-2.8294531054666723E-3</c:v>
                </c:pt>
                <c:pt idx="12">
                  <c:v>-2.8294531054666723E-3</c:v>
                </c:pt>
                <c:pt idx="13">
                  <c:v>-2.8294531054666723E-3</c:v>
                </c:pt>
                <c:pt idx="14">
                  <c:v>-2.8294531054666723E-3</c:v>
                </c:pt>
                <c:pt idx="15">
                  <c:v>-2.8294531054666723E-3</c:v>
                </c:pt>
                <c:pt idx="16">
                  <c:v>-2.8294531054666723E-3</c:v>
                </c:pt>
                <c:pt idx="17">
                  <c:v>-2.8294531054666723E-3</c:v>
                </c:pt>
                <c:pt idx="18">
                  <c:v>-2.8294531054666723E-3</c:v>
                </c:pt>
                <c:pt idx="19">
                  <c:v>-2.8294531054666723E-3</c:v>
                </c:pt>
                <c:pt idx="20">
                  <c:v>-2.8294531054666723E-3</c:v>
                </c:pt>
                <c:pt idx="21">
                  <c:v>-2.8294531054666723E-3</c:v>
                </c:pt>
                <c:pt idx="22">
                  <c:v>-2.8294531054666723E-3</c:v>
                </c:pt>
                <c:pt idx="23">
                  <c:v>-2.8294531054666723E-3</c:v>
                </c:pt>
                <c:pt idx="24">
                  <c:v>-2.8294531054666723E-3</c:v>
                </c:pt>
                <c:pt idx="25">
                  <c:v>-2.8294531054666723E-3</c:v>
                </c:pt>
                <c:pt idx="26">
                  <c:v>-2.8294531054666723E-3</c:v>
                </c:pt>
                <c:pt idx="27">
                  <c:v>-2.8294531054666723E-3</c:v>
                </c:pt>
                <c:pt idx="28">
                  <c:v>-2.8294531054666723E-3</c:v>
                </c:pt>
                <c:pt idx="29">
                  <c:v>-2.8294531054666723E-3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D0-48B6-A3C1-ACDAF79E3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'MS + Setup - No Force'!$C$1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'MS + Setup - No Force'!$C$2:$C$31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1.16E-3</c:v>
                      </c:pt>
                      <c:pt idx="1">
                        <c:v>9.1E-4</c:v>
                      </c:pt>
                      <c:pt idx="2">
                        <c:v>1.34E-3</c:v>
                      </c:pt>
                      <c:pt idx="3">
                        <c:v>1.32E-3</c:v>
                      </c:pt>
                      <c:pt idx="4">
                        <c:v>1.25E-3</c:v>
                      </c:pt>
                      <c:pt idx="5">
                        <c:v>1.2600000000000001E-3</c:v>
                      </c:pt>
                      <c:pt idx="6">
                        <c:v>1.2199999999999999E-3</c:v>
                      </c:pt>
                      <c:pt idx="7">
                        <c:v>1.5299999999999999E-3</c:v>
                      </c:pt>
                      <c:pt idx="8">
                        <c:v>1.3699999999999999E-3</c:v>
                      </c:pt>
                      <c:pt idx="9">
                        <c:v>1.24E-3</c:v>
                      </c:pt>
                      <c:pt idx="10">
                        <c:v>1.2099999999999999E-3</c:v>
                      </c:pt>
                      <c:pt idx="11">
                        <c:v>1.2099999999999999E-3</c:v>
                      </c:pt>
                      <c:pt idx="12">
                        <c:v>1.2999999999999999E-3</c:v>
                      </c:pt>
                      <c:pt idx="13">
                        <c:v>1.15E-3</c:v>
                      </c:pt>
                      <c:pt idx="14">
                        <c:v>1.1900000000000001E-3</c:v>
                      </c:pt>
                      <c:pt idx="15">
                        <c:v>1.5900000000000001E-3</c:v>
                      </c:pt>
                      <c:pt idx="16">
                        <c:v>1.42E-3</c:v>
                      </c:pt>
                      <c:pt idx="17">
                        <c:v>1.2999999999999999E-3</c:v>
                      </c:pt>
                      <c:pt idx="18">
                        <c:v>1.42E-3</c:v>
                      </c:pt>
                      <c:pt idx="19">
                        <c:v>1.34E-3</c:v>
                      </c:pt>
                      <c:pt idx="20">
                        <c:v>1.2099999999999999E-3</c:v>
                      </c:pt>
                      <c:pt idx="21">
                        <c:v>1.3699999999999999E-3</c:v>
                      </c:pt>
                      <c:pt idx="22">
                        <c:v>1.4E-3</c:v>
                      </c:pt>
                      <c:pt idx="23">
                        <c:v>1.4300000000000001E-3</c:v>
                      </c:pt>
                      <c:pt idx="24">
                        <c:v>1.3699999999999999E-3</c:v>
                      </c:pt>
                      <c:pt idx="25">
                        <c:v>1.1900000000000001E-3</c:v>
                      </c:pt>
                      <c:pt idx="26">
                        <c:v>1.33E-3</c:v>
                      </c:pt>
                      <c:pt idx="27">
                        <c:v>1.24E-3</c:v>
                      </c:pt>
                      <c:pt idx="28">
                        <c:v>1.1900000000000001E-3</c:v>
                      </c:pt>
                      <c:pt idx="29">
                        <c:v>1.31E-3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1D0-48B6-A3C1-ACDAF79E3CD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Force'!$D$2:$D$31</c15:sqref>
                        </c15:formulaRef>
                      </c:ext>
                    </c:extLst>
                    <c:numCache>
                      <c:formatCode>0.00000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1D0-48B6-A3C1-ACDAF79E3CD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Force'!$E$2:$E$31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2.0866500000000001</c:v>
                      </c:pt>
                      <c:pt idx="1">
                        <c:v>2.0865399999999998</c:v>
                      </c:pt>
                      <c:pt idx="2">
                        <c:v>2.08656</c:v>
                      </c:pt>
                      <c:pt idx="3">
                        <c:v>2.0867200000000001</c:v>
                      </c:pt>
                      <c:pt idx="4">
                        <c:v>2.0868000000000002</c:v>
                      </c:pt>
                      <c:pt idx="5">
                        <c:v>2.0867200000000001</c:v>
                      </c:pt>
                      <c:pt idx="6">
                        <c:v>2.0865399999999998</c:v>
                      </c:pt>
                      <c:pt idx="7">
                        <c:v>2.0861800000000001</c:v>
                      </c:pt>
                      <c:pt idx="8">
                        <c:v>2.08649</c:v>
                      </c:pt>
                      <c:pt idx="9">
                        <c:v>2.0865999999999998</c:v>
                      </c:pt>
                      <c:pt idx="10">
                        <c:v>2.0867499999999999</c:v>
                      </c:pt>
                      <c:pt idx="11">
                        <c:v>2.0866099999999999</c:v>
                      </c:pt>
                      <c:pt idx="12">
                        <c:v>2.0867499999999999</c:v>
                      </c:pt>
                      <c:pt idx="13">
                        <c:v>2.0866799999999999</c:v>
                      </c:pt>
                      <c:pt idx="14">
                        <c:v>2.0866799999999999</c:v>
                      </c:pt>
                      <c:pt idx="15">
                        <c:v>2.0866400000000001</c:v>
                      </c:pt>
                      <c:pt idx="16">
                        <c:v>2.0866899999999999</c:v>
                      </c:pt>
                      <c:pt idx="17">
                        <c:v>2.0868199999999999</c:v>
                      </c:pt>
                      <c:pt idx="18">
                        <c:v>2.0866600000000002</c:v>
                      </c:pt>
                      <c:pt idx="19">
                        <c:v>2.08656</c:v>
                      </c:pt>
                      <c:pt idx="20">
                        <c:v>2.0865499999999999</c:v>
                      </c:pt>
                      <c:pt idx="21">
                        <c:v>2.0867599999999999</c:v>
                      </c:pt>
                      <c:pt idx="22">
                        <c:v>2.0866500000000001</c:v>
                      </c:pt>
                      <c:pt idx="23">
                        <c:v>2.0865499999999999</c:v>
                      </c:pt>
                      <c:pt idx="24">
                        <c:v>2.08656</c:v>
                      </c:pt>
                      <c:pt idx="25">
                        <c:v>2.08657</c:v>
                      </c:pt>
                      <c:pt idx="26">
                        <c:v>2.08649</c:v>
                      </c:pt>
                      <c:pt idx="27">
                        <c:v>2.08677</c:v>
                      </c:pt>
                      <c:pt idx="28">
                        <c:v>2.08643</c:v>
                      </c:pt>
                      <c:pt idx="29">
                        <c:v>2.0867300000000002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1D0-48B6-A3C1-ACDAF79E3CD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Force'!$G$2:$G$31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1.2923333333333335E-3</c:v>
                      </c:pt>
                      <c:pt idx="1">
                        <c:v>1.2923333333333335E-3</c:v>
                      </c:pt>
                      <c:pt idx="2">
                        <c:v>1.2923333333333335E-3</c:v>
                      </c:pt>
                      <c:pt idx="3">
                        <c:v>1.2923333333333335E-3</c:v>
                      </c:pt>
                      <c:pt idx="4">
                        <c:v>1.2923333333333335E-3</c:v>
                      </c:pt>
                      <c:pt idx="5">
                        <c:v>1.2923333333333335E-3</c:v>
                      </c:pt>
                      <c:pt idx="6">
                        <c:v>1.2923333333333335E-3</c:v>
                      </c:pt>
                      <c:pt idx="7">
                        <c:v>1.2923333333333335E-3</c:v>
                      </c:pt>
                      <c:pt idx="8">
                        <c:v>1.2923333333333335E-3</c:v>
                      </c:pt>
                      <c:pt idx="9">
                        <c:v>1.2923333333333335E-3</c:v>
                      </c:pt>
                      <c:pt idx="10">
                        <c:v>1.2923333333333335E-3</c:v>
                      </c:pt>
                      <c:pt idx="11">
                        <c:v>1.2923333333333335E-3</c:v>
                      </c:pt>
                      <c:pt idx="12">
                        <c:v>1.2923333333333335E-3</c:v>
                      </c:pt>
                      <c:pt idx="13">
                        <c:v>1.2923333333333335E-3</c:v>
                      </c:pt>
                      <c:pt idx="14">
                        <c:v>1.2923333333333335E-3</c:v>
                      </c:pt>
                      <c:pt idx="15">
                        <c:v>1.2923333333333335E-3</c:v>
                      </c:pt>
                      <c:pt idx="16">
                        <c:v>1.2923333333333335E-3</c:v>
                      </c:pt>
                      <c:pt idx="17">
                        <c:v>1.2923333333333335E-3</c:v>
                      </c:pt>
                      <c:pt idx="18">
                        <c:v>1.2923333333333335E-3</c:v>
                      </c:pt>
                      <c:pt idx="19">
                        <c:v>1.2923333333333335E-3</c:v>
                      </c:pt>
                      <c:pt idx="20">
                        <c:v>1.2923333333333335E-3</c:v>
                      </c:pt>
                      <c:pt idx="21">
                        <c:v>1.2923333333333335E-3</c:v>
                      </c:pt>
                      <c:pt idx="22">
                        <c:v>1.2923333333333335E-3</c:v>
                      </c:pt>
                      <c:pt idx="23">
                        <c:v>1.2923333333333335E-3</c:v>
                      </c:pt>
                      <c:pt idx="24">
                        <c:v>1.2923333333333335E-3</c:v>
                      </c:pt>
                      <c:pt idx="25">
                        <c:v>1.2923333333333335E-3</c:v>
                      </c:pt>
                      <c:pt idx="26">
                        <c:v>1.2923333333333335E-3</c:v>
                      </c:pt>
                      <c:pt idx="27">
                        <c:v>1.2923333333333335E-3</c:v>
                      </c:pt>
                      <c:pt idx="28">
                        <c:v>1.2923333333333335E-3</c:v>
                      </c:pt>
                      <c:pt idx="29" formatCode="0.00000">
                        <c:v>1.2923333333333335E-3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1D0-48B6-A3C1-ACDAF79E3CD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1D0-48B6-A3C1-ACDAF79E3CD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2.0866233333333337</c:v>
                      </c:pt>
                      <c:pt idx="1">
                        <c:v>2.0866233333333337</c:v>
                      </c:pt>
                      <c:pt idx="2">
                        <c:v>2.0866233333333337</c:v>
                      </c:pt>
                      <c:pt idx="3">
                        <c:v>2.0866233333333337</c:v>
                      </c:pt>
                      <c:pt idx="4">
                        <c:v>2.0866233333333337</c:v>
                      </c:pt>
                      <c:pt idx="5">
                        <c:v>2.0866233333333337</c:v>
                      </c:pt>
                      <c:pt idx="6">
                        <c:v>2.0866233333333337</c:v>
                      </c:pt>
                      <c:pt idx="7">
                        <c:v>2.0866233333333337</c:v>
                      </c:pt>
                      <c:pt idx="8">
                        <c:v>2.0866233333333337</c:v>
                      </c:pt>
                      <c:pt idx="9">
                        <c:v>2.0866233333333337</c:v>
                      </c:pt>
                      <c:pt idx="10">
                        <c:v>2.0866233333333337</c:v>
                      </c:pt>
                      <c:pt idx="11">
                        <c:v>2.0866233333333337</c:v>
                      </c:pt>
                      <c:pt idx="12">
                        <c:v>2.0866233333333337</c:v>
                      </c:pt>
                      <c:pt idx="13">
                        <c:v>2.0866233333333337</c:v>
                      </c:pt>
                      <c:pt idx="14">
                        <c:v>2.0866233333333337</c:v>
                      </c:pt>
                      <c:pt idx="15">
                        <c:v>2.0866233333333337</c:v>
                      </c:pt>
                      <c:pt idx="16">
                        <c:v>2.0866233333333337</c:v>
                      </c:pt>
                      <c:pt idx="17">
                        <c:v>2.0866233333333337</c:v>
                      </c:pt>
                      <c:pt idx="18">
                        <c:v>2.0866233333333337</c:v>
                      </c:pt>
                      <c:pt idx="19">
                        <c:v>2.0866233333333337</c:v>
                      </c:pt>
                      <c:pt idx="20">
                        <c:v>2.0866233333333337</c:v>
                      </c:pt>
                      <c:pt idx="21">
                        <c:v>2.0866233333333337</c:v>
                      </c:pt>
                      <c:pt idx="22">
                        <c:v>2.0866233333333337</c:v>
                      </c:pt>
                      <c:pt idx="23">
                        <c:v>2.0866233333333337</c:v>
                      </c:pt>
                      <c:pt idx="24">
                        <c:v>2.0866233333333337</c:v>
                      </c:pt>
                      <c:pt idx="25">
                        <c:v>2.0866233333333337</c:v>
                      </c:pt>
                      <c:pt idx="26">
                        <c:v>2.0866233333333337</c:v>
                      </c:pt>
                      <c:pt idx="27">
                        <c:v>2.0866233333333337</c:v>
                      </c:pt>
                      <c:pt idx="28">
                        <c:v>2.0866233333333337</c:v>
                      </c:pt>
                      <c:pt idx="29">
                        <c:v>2.0866233333333337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1D0-48B6-A3C1-ACDAF79E3CD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9.0527412909423147E-4</c:v>
                      </c:pt>
                      <c:pt idx="1">
                        <c:v>9.0527412909423147E-4</c:v>
                      </c:pt>
                      <c:pt idx="2">
                        <c:v>9.0527412909423147E-4</c:v>
                      </c:pt>
                      <c:pt idx="3">
                        <c:v>9.0527412909423147E-4</c:v>
                      </c:pt>
                      <c:pt idx="4">
                        <c:v>9.0527412909423147E-4</c:v>
                      </c:pt>
                      <c:pt idx="5">
                        <c:v>9.0527412909423147E-4</c:v>
                      </c:pt>
                      <c:pt idx="6">
                        <c:v>9.0527412909423147E-4</c:v>
                      </c:pt>
                      <c:pt idx="7">
                        <c:v>9.0527412909423147E-4</c:v>
                      </c:pt>
                      <c:pt idx="8">
                        <c:v>9.0527412909423147E-4</c:v>
                      </c:pt>
                      <c:pt idx="9">
                        <c:v>9.0527412909423147E-4</c:v>
                      </c:pt>
                      <c:pt idx="10">
                        <c:v>9.0527412909423147E-4</c:v>
                      </c:pt>
                      <c:pt idx="11">
                        <c:v>9.0527412909423147E-4</c:v>
                      </c:pt>
                      <c:pt idx="12">
                        <c:v>9.0527412909423147E-4</c:v>
                      </c:pt>
                      <c:pt idx="13">
                        <c:v>9.0527412909423147E-4</c:v>
                      </c:pt>
                      <c:pt idx="14">
                        <c:v>9.0527412909423147E-4</c:v>
                      </c:pt>
                      <c:pt idx="15">
                        <c:v>9.0527412909423147E-4</c:v>
                      </c:pt>
                      <c:pt idx="16">
                        <c:v>9.0527412909423147E-4</c:v>
                      </c:pt>
                      <c:pt idx="17">
                        <c:v>9.0527412909423147E-4</c:v>
                      </c:pt>
                      <c:pt idx="18">
                        <c:v>9.0527412909423147E-4</c:v>
                      </c:pt>
                      <c:pt idx="19">
                        <c:v>9.0527412909423147E-4</c:v>
                      </c:pt>
                      <c:pt idx="20">
                        <c:v>9.0527412909423147E-4</c:v>
                      </c:pt>
                      <c:pt idx="21">
                        <c:v>9.0527412909423147E-4</c:v>
                      </c:pt>
                      <c:pt idx="22">
                        <c:v>9.0527412909423147E-4</c:v>
                      </c:pt>
                      <c:pt idx="23">
                        <c:v>9.0527412909423147E-4</c:v>
                      </c:pt>
                      <c:pt idx="24">
                        <c:v>9.0527412909423147E-4</c:v>
                      </c:pt>
                      <c:pt idx="25">
                        <c:v>9.0527412909423147E-4</c:v>
                      </c:pt>
                      <c:pt idx="26">
                        <c:v>9.0527412909423147E-4</c:v>
                      </c:pt>
                      <c:pt idx="27">
                        <c:v>9.0527412909423147E-4</c:v>
                      </c:pt>
                      <c:pt idx="28">
                        <c:v>9.0527412909423147E-4</c:v>
                      </c:pt>
                      <c:pt idx="29">
                        <c:v>9.0527412909423147E-4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1D0-48B6-A3C1-ACDAF79E3CD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1.6793925375724354E-3</c:v>
                      </c:pt>
                      <c:pt idx="1">
                        <c:v>1.6793925375724354E-3</c:v>
                      </c:pt>
                      <c:pt idx="2">
                        <c:v>1.6793925375724354E-3</c:v>
                      </c:pt>
                      <c:pt idx="3">
                        <c:v>1.6793925375724354E-3</c:v>
                      </c:pt>
                      <c:pt idx="4">
                        <c:v>1.6793925375724354E-3</c:v>
                      </c:pt>
                      <c:pt idx="5">
                        <c:v>1.6793925375724354E-3</c:v>
                      </c:pt>
                      <c:pt idx="6">
                        <c:v>1.6793925375724354E-3</c:v>
                      </c:pt>
                      <c:pt idx="7">
                        <c:v>1.6793925375724354E-3</c:v>
                      </c:pt>
                      <c:pt idx="8">
                        <c:v>1.6793925375724354E-3</c:v>
                      </c:pt>
                      <c:pt idx="9">
                        <c:v>1.6793925375724354E-3</c:v>
                      </c:pt>
                      <c:pt idx="10">
                        <c:v>1.6793925375724354E-3</c:v>
                      </c:pt>
                      <c:pt idx="11">
                        <c:v>1.6793925375724354E-3</c:v>
                      </c:pt>
                      <c:pt idx="12">
                        <c:v>1.6793925375724354E-3</c:v>
                      </c:pt>
                      <c:pt idx="13">
                        <c:v>1.6793925375724354E-3</c:v>
                      </c:pt>
                      <c:pt idx="14">
                        <c:v>1.6793925375724354E-3</c:v>
                      </c:pt>
                      <c:pt idx="15">
                        <c:v>1.6793925375724354E-3</c:v>
                      </c:pt>
                      <c:pt idx="16">
                        <c:v>1.6793925375724354E-3</c:v>
                      </c:pt>
                      <c:pt idx="17">
                        <c:v>1.6793925375724354E-3</c:v>
                      </c:pt>
                      <c:pt idx="18">
                        <c:v>1.6793925375724354E-3</c:v>
                      </c:pt>
                      <c:pt idx="19">
                        <c:v>1.6793925375724354E-3</c:v>
                      </c:pt>
                      <c:pt idx="20">
                        <c:v>1.6793925375724354E-3</c:v>
                      </c:pt>
                      <c:pt idx="21">
                        <c:v>1.6793925375724354E-3</c:v>
                      </c:pt>
                      <c:pt idx="22">
                        <c:v>1.6793925375724354E-3</c:v>
                      </c:pt>
                      <c:pt idx="23">
                        <c:v>1.6793925375724354E-3</c:v>
                      </c:pt>
                      <c:pt idx="24">
                        <c:v>1.6793925375724354E-3</c:v>
                      </c:pt>
                      <c:pt idx="25">
                        <c:v>1.6793925375724354E-3</c:v>
                      </c:pt>
                      <c:pt idx="26">
                        <c:v>1.6793925375724354E-3</c:v>
                      </c:pt>
                      <c:pt idx="27">
                        <c:v>1.6793925375724354E-3</c:v>
                      </c:pt>
                      <c:pt idx="28">
                        <c:v>1.6793925375724354E-3</c:v>
                      </c:pt>
                      <c:pt idx="29">
                        <c:v>1.6793925375724354E-3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D0-48B6-A3C1-ACDAF79E3CD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1D0-48B6-A3C1-ACDAF79E3CDD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1D0-48B6-A3C1-ACDAF79E3CDD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2.0862310456134487</c:v>
                      </c:pt>
                      <c:pt idx="1">
                        <c:v>2.0862310456134487</c:v>
                      </c:pt>
                      <c:pt idx="2">
                        <c:v>2.0862310456134487</c:v>
                      </c:pt>
                      <c:pt idx="3">
                        <c:v>2.0862310456134487</c:v>
                      </c:pt>
                      <c:pt idx="4">
                        <c:v>2.0862310456134487</c:v>
                      </c:pt>
                      <c:pt idx="5">
                        <c:v>2.0862310456134487</c:v>
                      </c:pt>
                      <c:pt idx="6">
                        <c:v>2.0862310456134487</c:v>
                      </c:pt>
                      <c:pt idx="7">
                        <c:v>2.0862310456134487</c:v>
                      </c:pt>
                      <c:pt idx="8">
                        <c:v>2.0862310456134487</c:v>
                      </c:pt>
                      <c:pt idx="9">
                        <c:v>2.0862310456134487</c:v>
                      </c:pt>
                      <c:pt idx="10">
                        <c:v>2.0862310456134487</c:v>
                      </c:pt>
                      <c:pt idx="11">
                        <c:v>2.0862310456134487</c:v>
                      </c:pt>
                      <c:pt idx="12">
                        <c:v>2.0862310456134487</c:v>
                      </c:pt>
                      <c:pt idx="13">
                        <c:v>2.0862310456134487</c:v>
                      </c:pt>
                      <c:pt idx="14">
                        <c:v>2.0862310456134487</c:v>
                      </c:pt>
                      <c:pt idx="15">
                        <c:v>2.0862310456134487</c:v>
                      </c:pt>
                      <c:pt idx="16">
                        <c:v>2.0862310456134487</c:v>
                      </c:pt>
                      <c:pt idx="17">
                        <c:v>2.0862310456134487</c:v>
                      </c:pt>
                      <c:pt idx="18">
                        <c:v>2.0862310456134487</c:v>
                      </c:pt>
                      <c:pt idx="19">
                        <c:v>2.0862310456134487</c:v>
                      </c:pt>
                      <c:pt idx="20">
                        <c:v>2.0862310456134487</c:v>
                      </c:pt>
                      <c:pt idx="21">
                        <c:v>2.0862310456134487</c:v>
                      </c:pt>
                      <c:pt idx="22">
                        <c:v>2.0862310456134487</c:v>
                      </c:pt>
                      <c:pt idx="23">
                        <c:v>2.0862310456134487</c:v>
                      </c:pt>
                      <c:pt idx="24">
                        <c:v>2.0862310456134487</c:v>
                      </c:pt>
                      <c:pt idx="25">
                        <c:v>2.0862310456134487</c:v>
                      </c:pt>
                      <c:pt idx="26">
                        <c:v>2.0862310456134487</c:v>
                      </c:pt>
                      <c:pt idx="27">
                        <c:v>2.0862310456134487</c:v>
                      </c:pt>
                      <c:pt idx="28">
                        <c:v>2.0862310456134487</c:v>
                      </c:pt>
                      <c:pt idx="29">
                        <c:v>2.0862310456134487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1D0-48B6-A3C1-ACDAF79E3CDD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2.0870156210532187</c:v>
                      </c:pt>
                      <c:pt idx="1">
                        <c:v>2.0870156210532187</c:v>
                      </c:pt>
                      <c:pt idx="2">
                        <c:v>2.0870156210532187</c:v>
                      </c:pt>
                      <c:pt idx="3">
                        <c:v>2.0870156210532187</c:v>
                      </c:pt>
                      <c:pt idx="4">
                        <c:v>2.0870156210532187</c:v>
                      </c:pt>
                      <c:pt idx="5">
                        <c:v>2.0870156210532187</c:v>
                      </c:pt>
                      <c:pt idx="6">
                        <c:v>2.0870156210532187</c:v>
                      </c:pt>
                      <c:pt idx="7">
                        <c:v>2.0870156210532187</c:v>
                      </c:pt>
                      <c:pt idx="8">
                        <c:v>2.0870156210532187</c:v>
                      </c:pt>
                      <c:pt idx="9">
                        <c:v>2.0870156210532187</c:v>
                      </c:pt>
                      <c:pt idx="10">
                        <c:v>2.0870156210532187</c:v>
                      </c:pt>
                      <c:pt idx="11">
                        <c:v>2.0870156210532187</c:v>
                      </c:pt>
                      <c:pt idx="12">
                        <c:v>2.0870156210532187</c:v>
                      </c:pt>
                      <c:pt idx="13">
                        <c:v>2.0870156210532187</c:v>
                      </c:pt>
                      <c:pt idx="14">
                        <c:v>2.0870156210532187</c:v>
                      </c:pt>
                      <c:pt idx="15">
                        <c:v>2.0870156210532187</c:v>
                      </c:pt>
                      <c:pt idx="16">
                        <c:v>2.0870156210532187</c:v>
                      </c:pt>
                      <c:pt idx="17">
                        <c:v>2.0870156210532187</c:v>
                      </c:pt>
                      <c:pt idx="18">
                        <c:v>2.0870156210532187</c:v>
                      </c:pt>
                      <c:pt idx="19">
                        <c:v>2.0870156210532187</c:v>
                      </c:pt>
                      <c:pt idx="20">
                        <c:v>2.0870156210532187</c:v>
                      </c:pt>
                      <c:pt idx="21">
                        <c:v>2.0870156210532187</c:v>
                      </c:pt>
                      <c:pt idx="22">
                        <c:v>2.0870156210532187</c:v>
                      </c:pt>
                      <c:pt idx="23">
                        <c:v>2.0870156210532187</c:v>
                      </c:pt>
                      <c:pt idx="24">
                        <c:v>2.0870156210532187</c:v>
                      </c:pt>
                      <c:pt idx="25">
                        <c:v>2.0870156210532187</c:v>
                      </c:pt>
                      <c:pt idx="26">
                        <c:v>2.0870156210532187</c:v>
                      </c:pt>
                      <c:pt idx="27">
                        <c:v>2.0870156210532187</c:v>
                      </c:pt>
                      <c:pt idx="28">
                        <c:v>2.0870156210532187</c:v>
                      </c:pt>
                      <c:pt idx="29">
                        <c:v>2.0870156210532187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1D0-48B6-A3C1-ACDAF79E3CDD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'MS + Setup - No Force'!$C$1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Force'!$C$2:$C$31</c:f>
              <c:numCache>
                <c:formatCode>0.00000</c:formatCode>
                <c:ptCount val="30"/>
                <c:pt idx="0">
                  <c:v>1.16E-3</c:v>
                </c:pt>
                <c:pt idx="1">
                  <c:v>9.1E-4</c:v>
                </c:pt>
                <c:pt idx="2">
                  <c:v>1.34E-3</c:v>
                </c:pt>
                <c:pt idx="3">
                  <c:v>1.32E-3</c:v>
                </c:pt>
                <c:pt idx="4">
                  <c:v>1.25E-3</c:v>
                </c:pt>
                <c:pt idx="5">
                  <c:v>1.2600000000000001E-3</c:v>
                </c:pt>
                <c:pt idx="6">
                  <c:v>1.2199999999999999E-3</c:v>
                </c:pt>
                <c:pt idx="7">
                  <c:v>1.5299999999999999E-3</c:v>
                </c:pt>
                <c:pt idx="8">
                  <c:v>1.3699999999999999E-3</c:v>
                </c:pt>
                <c:pt idx="9">
                  <c:v>1.24E-3</c:v>
                </c:pt>
                <c:pt idx="10">
                  <c:v>1.2099999999999999E-3</c:v>
                </c:pt>
                <c:pt idx="11">
                  <c:v>1.2099999999999999E-3</c:v>
                </c:pt>
                <c:pt idx="12">
                  <c:v>1.2999999999999999E-3</c:v>
                </c:pt>
                <c:pt idx="13">
                  <c:v>1.15E-3</c:v>
                </c:pt>
                <c:pt idx="14">
                  <c:v>1.1900000000000001E-3</c:v>
                </c:pt>
                <c:pt idx="15">
                  <c:v>1.5900000000000001E-3</c:v>
                </c:pt>
                <c:pt idx="16">
                  <c:v>1.42E-3</c:v>
                </c:pt>
                <c:pt idx="17">
                  <c:v>1.2999999999999999E-3</c:v>
                </c:pt>
                <c:pt idx="18">
                  <c:v>1.42E-3</c:v>
                </c:pt>
                <c:pt idx="19">
                  <c:v>1.34E-3</c:v>
                </c:pt>
                <c:pt idx="20">
                  <c:v>1.2099999999999999E-3</c:v>
                </c:pt>
                <c:pt idx="21">
                  <c:v>1.3699999999999999E-3</c:v>
                </c:pt>
                <c:pt idx="22">
                  <c:v>1.4E-3</c:v>
                </c:pt>
                <c:pt idx="23">
                  <c:v>1.4300000000000001E-3</c:v>
                </c:pt>
                <c:pt idx="24">
                  <c:v>1.3699999999999999E-3</c:v>
                </c:pt>
                <c:pt idx="25">
                  <c:v>1.1900000000000001E-3</c:v>
                </c:pt>
                <c:pt idx="26">
                  <c:v>1.33E-3</c:v>
                </c:pt>
                <c:pt idx="27">
                  <c:v>1.24E-3</c:v>
                </c:pt>
                <c:pt idx="28">
                  <c:v>1.1900000000000001E-3</c:v>
                </c:pt>
                <c:pt idx="29">
                  <c:v>1.31E-3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C-4759-BC91-F712677664F5}"/>
            </c:ext>
          </c:extLst>
        </c:ser>
        <c:ser>
          <c:idx val="5"/>
          <c:order val="5"/>
          <c:tx>
            <c:strRef>
              <c:f>'MS + Setup - No Force'!$G$1</c:f>
              <c:strCache>
                <c:ptCount val="1"/>
                <c:pt idx="0">
                  <c:v>Y_avg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Force'!$G$2:$G$31</c:f>
              <c:numCache>
                <c:formatCode>0.000</c:formatCode>
                <c:ptCount val="30"/>
                <c:pt idx="0">
                  <c:v>1.2923333333333335E-3</c:v>
                </c:pt>
                <c:pt idx="1">
                  <c:v>1.2923333333333335E-3</c:v>
                </c:pt>
                <c:pt idx="2">
                  <c:v>1.2923333333333335E-3</c:v>
                </c:pt>
                <c:pt idx="3">
                  <c:v>1.2923333333333335E-3</c:v>
                </c:pt>
                <c:pt idx="4">
                  <c:v>1.2923333333333335E-3</c:v>
                </c:pt>
                <c:pt idx="5">
                  <c:v>1.2923333333333335E-3</c:v>
                </c:pt>
                <c:pt idx="6">
                  <c:v>1.2923333333333335E-3</c:v>
                </c:pt>
                <c:pt idx="7">
                  <c:v>1.2923333333333335E-3</c:v>
                </c:pt>
                <c:pt idx="8">
                  <c:v>1.2923333333333335E-3</c:v>
                </c:pt>
                <c:pt idx="9">
                  <c:v>1.2923333333333335E-3</c:v>
                </c:pt>
                <c:pt idx="10">
                  <c:v>1.2923333333333335E-3</c:v>
                </c:pt>
                <c:pt idx="11">
                  <c:v>1.2923333333333335E-3</c:v>
                </c:pt>
                <c:pt idx="12">
                  <c:v>1.2923333333333335E-3</c:v>
                </c:pt>
                <c:pt idx="13">
                  <c:v>1.2923333333333335E-3</c:v>
                </c:pt>
                <c:pt idx="14">
                  <c:v>1.2923333333333335E-3</c:v>
                </c:pt>
                <c:pt idx="15">
                  <c:v>1.2923333333333335E-3</c:v>
                </c:pt>
                <c:pt idx="16">
                  <c:v>1.2923333333333335E-3</c:v>
                </c:pt>
                <c:pt idx="17">
                  <c:v>1.2923333333333335E-3</c:v>
                </c:pt>
                <c:pt idx="18">
                  <c:v>1.2923333333333335E-3</c:v>
                </c:pt>
                <c:pt idx="19">
                  <c:v>1.2923333333333335E-3</c:v>
                </c:pt>
                <c:pt idx="20">
                  <c:v>1.2923333333333335E-3</c:v>
                </c:pt>
                <c:pt idx="21">
                  <c:v>1.2923333333333335E-3</c:v>
                </c:pt>
                <c:pt idx="22">
                  <c:v>1.2923333333333335E-3</c:v>
                </c:pt>
                <c:pt idx="23">
                  <c:v>1.2923333333333335E-3</c:v>
                </c:pt>
                <c:pt idx="24">
                  <c:v>1.2923333333333335E-3</c:v>
                </c:pt>
                <c:pt idx="25">
                  <c:v>1.2923333333333335E-3</c:v>
                </c:pt>
                <c:pt idx="26">
                  <c:v>1.2923333333333335E-3</c:v>
                </c:pt>
                <c:pt idx="27">
                  <c:v>1.2923333333333335E-3</c:v>
                </c:pt>
                <c:pt idx="28">
                  <c:v>1.2923333333333335E-3</c:v>
                </c:pt>
                <c:pt idx="29" formatCode="0.00000">
                  <c:v>1.2923333333333335E-3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8C-4759-BC91-F712677664F5}"/>
            </c:ext>
          </c:extLst>
        </c:ser>
        <c:ser>
          <c:idx val="10"/>
          <c:order val="10"/>
          <c:tx>
            <c:strRef>
              <c:f>'MS + Setup - No Force'!$L$1</c:f>
              <c:strCache>
                <c:ptCount val="1"/>
                <c:pt idx="0">
                  <c:v>Y_LCL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Force'!$L$2:$L$31</c:f>
              <c:numCache>
                <c:formatCode>0.000</c:formatCode>
                <c:ptCount val="30"/>
                <c:pt idx="0">
                  <c:v>9.0527412909423147E-4</c:v>
                </c:pt>
                <c:pt idx="1">
                  <c:v>9.0527412909423147E-4</c:v>
                </c:pt>
                <c:pt idx="2">
                  <c:v>9.0527412909423147E-4</c:v>
                </c:pt>
                <c:pt idx="3">
                  <c:v>9.0527412909423147E-4</c:v>
                </c:pt>
                <c:pt idx="4">
                  <c:v>9.0527412909423147E-4</c:v>
                </c:pt>
                <c:pt idx="5">
                  <c:v>9.0527412909423147E-4</c:v>
                </c:pt>
                <c:pt idx="6">
                  <c:v>9.0527412909423147E-4</c:v>
                </c:pt>
                <c:pt idx="7">
                  <c:v>9.0527412909423147E-4</c:v>
                </c:pt>
                <c:pt idx="8">
                  <c:v>9.0527412909423147E-4</c:v>
                </c:pt>
                <c:pt idx="9">
                  <c:v>9.0527412909423147E-4</c:v>
                </c:pt>
                <c:pt idx="10">
                  <c:v>9.0527412909423147E-4</c:v>
                </c:pt>
                <c:pt idx="11">
                  <c:v>9.0527412909423147E-4</c:v>
                </c:pt>
                <c:pt idx="12">
                  <c:v>9.0527412909423147E-4</c:v>
                </c:pt>
                <c:pt idx="13">
                  <c:v>9.0527412909423147E-4</c:v>
                </c:pt>
                <c:pt idx="14">
                  <c:v>9.0527412909423147E-4</c:v>
                </c:pt>
                <c:pt idx="15">
                  <c:v>9.0527412909423147E-4</c:v>
                </c:pt>
                <c:pt idx="16">
                  <c:v>9.0527412909423147E-4</c:v>
                </c:pt>
                <c:pt idx="17">
                  <c:v>9.0527412909423147E-4</c:v>
                </c:pt>
                <c:pt idx="18">
                  <c:v>9.0527412909423147E-4</c:v>
                </c:pt>
                <c:pt idx="19">
                  <c:v>9.0527412909423147E-4</c:v>
                </c:pt>
                <c:pt idx="20">
                  <c:v>9.0527412909423147E-4</c:v>
                </c:pt>
                <c:pt idx="21">
                  <c:v>9.0527412909423147E-4</c:v>
                </c:pt>
                <c:pt idx="22">
                  <c:v>9.0527412909423147E-4</c:v>
                </c:pt>
                <c:pt idx="23">
                  <c:v>9.0527412909423147E-4</c:v>
                </c:pt>
                <c:pt idx="24">
                  <c:v>9.0527412909423147E-4</c:v>
                </c:pt>
                <c:pt idx="25">
                  <c:v>9.0527412909423147E-4</c:v>
                </c:pt>
                <c:pt idx="26">
                  <c:v>9.0527412909423147E-4</c:v>
                </c:pt>
                <c:pt idx="27">
                  <c:v>9.0527412909423147E-4</c:v>
                </c:pt>
                <c:pt idx="28">
                  <c:v>9.0527412909423147E-4</c:v>
                </c:pt>
                <c:pt idx="29">
                  <c:v>9.0527412909423147E-4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8C-4759-BC91-F712677664F5}"/>
            </c:ext>
          </c:extLst>
        </c:ser>
        <c:ser>
          <c:idx val="11"/>
          <c:order val="11"/>
          <c:tx>
            <c:strRef>
              <c:f>'MS + Setup - No Force'!$M$1</c:f>
              <c:strCache>
                <c:ptCount val="1"/>
                <c:pt idx="0">
                  <c:v>Y_UCL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Force'!$M$2:$M$31</c:f>
              <c:numCache>
                <c:formatCode>0.000</c:formatCode>
                <c:ptCount val="30"/>
                <c:pt idx="0">
                  <c:v>1.6793925375724354E-3</c:v>
                </c:pt>
                <c:pt idx="1">
                  <c:v>1.6793925375724354E-3</c:v>
                </c:pt>
                <c:pt idx="2">
                  <c:v>1.6793925375724354E-3</c:v>
                </c:pt>
                <c:pt idx="3">
                  <c:v>1.6793925375724354E-3</c:v>
                </c:pt>
                <c:pt idx="4">
                  <c:v>1.6793925375724354E-3</c:v>
                </c:pt>
                <c:pt idx="5">
                  <c:v>1.6793925375724354E-3</c:v>
                </c:pt>
                <c:pt idx="6">
                  <c:v>1.6793925375724354E-3</c:v>
                </c:pt>
                <c:pt idx="7">
                  <c:v>1.6793925375724354E-3</c:v>
                </c:pt>
                <c:pt idx="8">
                  <c:v>1.6793925375724354E-3</c:v>
                </c:pt>
                <c:pt idx="9">
                  <c:v>1.6793925375724354E-3</c:v>
                </c:pt>
                <c:pt idx="10">
                  <c:v>1.6793925375724354E-3</c:v>
                </c:pt>
                <c:pt idx="11">
                  <c:v>1.6793925375724354E-3</c:v>
                </c:pt>
                <c:pt idx="12">
                  <c:v>1.6793925375724354E-3</c:v>
                </c:pt>
                <c:pt idx="13">
                  <c:v>1.6793925375724354E-3</c:v>
                </c:pt>
                <c:pt idx="14">
                  <c:v>1.6793925375724354E-3</c:v>
                </c:pt>
                <c:pt idx="15">
                  <c:v>1.6793925375724354E-3</c:v>
                </c:pt>
                <c:pt idx="16">
                  <c:v>1.6793925375724354E-3</c:v>
                </c:pt>
                <c:pt idx="17">
                  <c:v>1.6793925375724354E-3</c:v>
                </c:pt>
                <c:pt idx="18">
                  <c:v>1.6793925375724354E-3</c:v>
                </c:pt>
                <c:pt idx="19">
                  <c:v>1.6793925375724354E-3</c:v>
                </c:pt>
                <c:pt idx="20">
                  <c:v>1.6793925375724354E-3</c:v>
                </c:pt>
                <c:pt idx="21">
                  <c:v>1.6793925375724354E-3</c:v>
                </c:pt>
                <c:pt idx="22">
                  <c:v>1.6793925375724354E-3</c:v>
                </c:pt>
                <c:pt idx="23">
                  <c:v>1.6793925375724354E-3</c:v>
                </c:pt>
                <c:pt idx="24">
                  <c:v>1.6793925375724354E-3</c:v>
                </c:pt>
                <c:pt idx="25">
                  <c:v>1.6793925375724354E-3</c:v>
                </c:pt>
                <c:pt idx="26">
                  <c:v>1.6793925375724354E-3</c:v>
                </c:pt>
                <c:pt idx="27">
                  <c:v>1.6793925375724354E-3</c:v>
                </c:pt>
                <c:pt idx="28">
                  <c:v>1.6793925375724354E-3</c:v>
                </c:pt>
                <c:pt idx="29">
                  <c:v>1.6793925375724354E-3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8C-4759-BC91-F7126776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'MS + Setup - No Force'!$B$1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'MS + Setup - No Force'!$B$2:$B$31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-2.9399999999999999E-3</c:v>
                      </c:pt>
                      <c:pt idx="1">
                        <c:v>-3.2799999999999999E-3</c:v>
                      </c:pt>
                      <c:pt idx="2">
                        <c:v>-3.0799999999999998E-3</c:v>
                      </c:pt>
                      <c:pt idx="3">
                        <c:v>-3.2200000000000002E-3</c:v>
                      </c:pt>
                      <c:pt idx="4">
                        <c:v>-3.0300000000000001E-3</c:v>
                      </c:pt>
                      <c:pt idx="5">
                        <c:v>-3.2200000000000002E-3</c:v>
                      </c:pt>
                      <c:pt idx="6">
                        <c:v>-3.29E-3</c:v>
                      </c:pt>
                      <c:pt idx="7">
                        <c:v>-3.32E-3</c:v>
                      </c:pt>
                      <c:pt idx="8">
                        <c:v>-3.14E-3</c:v>
                      </c:pt>
                      <c:pt idx="9">
                        <c:v>-3.0400000000000002E-3</c:v>
                      </c:pt>
                      <c:pt idx="10">
                        <c:v>-3.0799999999999998E-3</c:v>
                      </c:pt>
                      <c:pt idx="11">
                        <c:v>-3.2200000000000002E-3</c:v>
                      </c:pt>
                      <c:pt idx="12">
                        <c:v>-3.1800000000000001E-3</c:v>
                      </c:pt>
                      <c:pt idx="13">
                        <c:v>-3.0799999999999998E-3</c:v>
                      </c:pt>
                      <c:pt idx="14">
                        <c:v>-3.16E-3</c:v>
                      </c:pt>
                      <c:pt idx="15">
                        <c:v>-3.0400000000000002E-3</c:v>
                      </c:pt>
                      <c:pt idx="16">
                        <c:v>-3.0100000000000001E-3</c:v>
                      </c:pt>
                      <c:pt idx="17">
                        <c:v>-3.0699999999999998E-3</c:v>
                      </c:pt>
                      <c:pt idx="18">
                        <c:v>-2.97E-3</c:v>
                      </c:pt>
                      <c:pt idx="19">
                        <c:v>-3.1800000000000001E-3</c:v>
                      </c:pt>
                      <c:pt idx="20">
                        <c:v>-3.1099999999999999E-3</c:v>
                      </c:pt>
                      <c:pt idx="21">
                        <c:v>-3.13E-3</c:v>
                      </c:pt>
                      <c:pt idx="22">
                        <c:v>-3.0999999999999999E-3</c:v>
                      </c:pt>
                      <c:pt idx="23">
                        <c:v>-3.0799999999999998E-3</c:v>
                      </c:pt>
                      <c:pt idx="24">
                        <c:v>-3.2200000000000002E-3</c:v>
                      </c:pt>
                      <c:pt idx="25">
                        <c:v>-3.0000000000000001E-3</c:v>
                      </c:pt>
                      <c:pt idx="26">
                        <c:v>-3.14E-3</c:v>
                      </c:pt>
                      <c:pt idx="27">
                        <c:v>-3.0699999999999998E-3</c:v>
                      </c:pt>
                      <c:pt idx="28">
                        <c:v>-3.0200000000000001E-3</c:v>
                      </c:pt>
                      <c:pt idx="29">
                        <c:v>-3.1199999999999999E-3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D8C-4759-BC91-F712677664F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Force'!$D$2:$D$31</c15:sqref>
                        </c15:formulaRef>
                      </c:ext>
                    </c:extLst>
                    <c:numCache>
                      <c:formatCode>0.00000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D8C-4759-BC91-F712677664F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Force'!$E$2:$E$31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2.0866500000000001</c:v>
                      </c:pt>
                      <c:pt idx="1">
                        <c:v>2.0865399999999998</c:v>
                      </c:pt>
                      <c:pt idx="2">
                        <c:v>2.08656</c:v>
                      </c:pt>
                      <c:pt idx="3">
                        <c:v>2.0867200000000001</c:v>
                      </c:pt>
                      <c:pt idx="4">
                        <c:v>2.0868000000000002</c:v>
                      </c:pt>
                      <c:pt idx="5">
                        <c:v>2.0867200000000001</c:v>
                      </c:pt>
                      <c:pt idx="6">
                        <c:v>2.0865399999999998</c:v>
                      </c:pt>
                      <c:pt idx="7">
                        <c:v>2.0861800000000001</c:v>
                      </c:pt>
                      <c:pt idx="8">
                        <c:v>2.08649</c:v>
                      </c:pt>
                      <c:pt idx="9">
                        <c:v>2.0865999999999998</c:v>
                      </c:pt>
                      <c:pt idx="10">
                        <c:v>2.0867499999999999</c:v>
                      </c:pt>
                      <c:pt idx="11">
                        <c:v>2.0866099999999999</c:v>
                      </c:pt>
                      <c:pt idx="12">
                        <c:v>2.0867499999999999</c:v>
                      </c:pt>
                      <c:pt idx="13">
                        <c:v>2.0866799999999999</c:v>
                      </c:pt>
                      <c:pt idx="14">
                        <c:v>2.0866799999999999</c:v>
                      </c:pt>
                      <c:pt idx="15">
                        <c:v>2.0866400000000001</c:v>
                      </c:pt>
                      <c:pt idx="16">
                        <c:v>2.0866899999999999</c:v>
                      </c:pt>
                      <c:pt idx="17">
                        <c:v>2.0868199999999999</c:v>
                      </c:pt>
                      <c:pt idx="18">
                        <c:v>2.0866600000000002</c:v>
                      </c:pt>
                      <c:pt idx="19">
                        <c:v>2.08656</c:v>
                      </c:pt>
                      <c:pt idx="20">
                        <c:v>2.0865499999999999</c:v>
                      </c:pt>
                      <c:pt idx="21">
                        <c:v>2.0867599999999999</c:v>
                      </c:pt>
                      <c:pt idx="22">
                        <c:v>2.0866500000000001</c:v>
                      </c:pt>
                      <c:pt idx="23">
                        <c:v>2.0865499999999999</c:v>
                      </c:pt>
                      <c:pt idx="24">
                        <c:v>2.08656</c:v>
                      </c:pt>
                      <c:pt idx="25">
                        <c:v>2.08657</c:v>
                      </c:pt>
                      <c:pt idx="26">
                        <c:v>2.08649</c:v>
                      </c:pt>
                      <c:pt idx="27">
                        <c:v>2.08677</c:v>
                      </c:pt>
                      <c:pt idx="28">
                        <c:v>2.08643</c:v>
                      </c:pt>
                      <c:pt idx="29">
                        <c:v>2.0867300000000002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8C-4759-BC91-F712677664F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Force'!$F$2:$F$31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-3.1180000000000005E-3</c:v>
                      </c:pt>
                      <c:pt idx="1">
                        <c:v>-3.1180000000000005E-3</c:v>
                      </c:pt>
                      <c:pt idx="2">
                        <c:v>-3.1180000000000005E-3</c:v>
                      </c:pt>
                      <c:pt idx="3">
                        <c:v>-3.1180000000000005E-3</c:v>
                      </c:pt>
                      <c:pt idx="4">
                        <c:v>-3.1180000000000005E-3</c:v>
                      </c:pt>
                      <c:pt idx="5">
                        <c:v>-3.1180000000000005E-3</c:v>
                      </c:pt>
                      <c:pt idx="6">
                        <c:v>-3.1180000000000005E-3</c:v>
                      </c:pt>
                      <c:pt idx="7">
                        <c:v>-3.1180000000000005E-3</c:v>
                      </c:pt>
                      <c:pt idx="8">
                        <c:v>-3.1180000000000005E-3</c:v>
                      </c:pt>
                      <c:pt idx="9">
                        <c:v>-3.1180000000000005E-3</c:v>
                      </c:pt>
                      <c:pt idx="10">
                        <c:v>-3.1180000000000005E-3</c:v>
                      </c:pt>
                      <c:pt idx="11">
                        <c:v>-3.1180000000000005E-3</c:v>
                      </c:pt>
                      <c:pt idx="12">
                        <c:v>-3.1180000000000005E-3</c:v>
                      </c:pt>
                      <c:pt idx="13">
                        <c:v>-3.1180000000000005E-3</c:v>
                      </c:pt>
                      <c:pt idx="14">
                        <c:v>-3.1180000000000005E-3</c:v>
                      </c:pt>
                      <c:pt idx="15">
                        <c:v>-3.1180000000000005E-3</c:v>
                      </c:pt>
                      <c:pt idx="16">
                        <c:v>-3.1180000000000005E-3</c:v>
                      </c:pt>
                      <c:pt idx="17">
                        <c:v>-3.1180000000000005E-3</c:v>
                      </c:pt>
                      <c:pt idx="18">
                        <c:v>-3.1180000000000005E-3</c:v>
                      </c:pt>
                      <c:pt idx="19">
                        <c:v>-3.1180000000000005E-3</c:v>
                      </c:pt>
                      <c:pt idx="20">
                        <c:v>-3.1180000000000005E-3</c:v>
                      </c:pt>
                      <c:pt idx="21">
                        <c:v>-3.1180000000000005E-3</c:v>
                      </c:pt>
                      <c:pt idx="22">
                        <c:v>-3.1180000000000005E-3</c:v>
                      </c:pt>
                      <c:pt idx="23">
                        <c:v>-3.1180000000000005E-3</c:v>
                      </c:pt>
                      <c:pt idx="24">
                        <c:v>-3.1180000000000005E-3</c:v>
                      </c:pt>
                      <c:pt idx="25">
                        <c:v>-3.1180000000000005E-3</c:v>
                      </c:pt>
                      <c:pt idx="26">
                        <c:v>-3.1180000000000005E-3</c:v>
                      </c:pt>
                      <c:pt idx="27">
                        <c:v>-3.1180000000000005E-3</c:v>
                      </c:pt>
                      <c:pt idx="28">
                        <c:v>-3.1180000000000005E-3</c:v>
                      </c:pt>
                      <c:pt idx="29">
                        <c:v>-3.1180000000000005E-3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8C-4759-BC91-F712677664F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8C-4759-BC91-F712677664F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2.0866233333333337</c:v>
                      </c:pt>
                      <c:pt idx="1">
                        <c:v>2.0866233333333337</c:v>
                      </c:pt>
                      <c:pt idx="2">
                        <c:v>2.0866233333333337</c:v>
                      </c:pt>
                      <c:pt idx="3">
                        <c:v>2.0866233333333337</c:v>
                      </c:pt>
                      <c:pt idx="4">
                        <c:v>2.0866233333333337</c:v>
                      </c:pt>
                      <c:pt idx="5">
                        <c:v>2.0866233333333337</c:v>
                      </c:pt>
                      <c:pt idx="6">
                        <c:v>2.0866233333333337</c:v>
                      </c:pt>
                      <c:pt idx="7">
                        <c:v>2.0866233333333337</c:v>
                      </c:pt>
                      <c:pt idx="8">
                        <c:v>2.0866233333333337</c:v>
                      </c:pt>
                      <c:pt idx="9">
                        <c:v>2.0866233333333337</c:v>
                      </c:pt>
                      <c:pt idx="10">
                        <c:v>2.0866233333333337</c:v>
                      </c:pt>
                      <c:pt idx="11">
                        <c:v>2.0866233333333337</c:v>
                      </c:pt>
                      <c:pt idx="12">
                        <c:v>2.0866233333333337</c:v>
                      </c:pt>
                      <c:pt idx="13">
                        <c:v>2.0866233333333337</c:v>
                      </c:pt>
                      <c:pt idx="14">
                        <c:v>2.0866233333333337</c:v>
                      </c:pt>
                      <c:pt idx="15">
                        <c:v>2.0866233333333337</c:v>
                      </c:pt>
                      <c:pt idx="16">
                        <c:v>2.0866233333333337</c:v>
                      </c:pt>
                      <c:pt idx="17">
                        <c:v>2.0866233333333337</c:v>
                      </c:pt>
                      <c:pt idx="18">
                        <c:v>2.0866233333333337</c:v>
                      </c:pt>
                      <c:pt idx="19">
                        <c:v>2.0866233333333337</c:v>
                      </c:pt>
                      <c:pt idx="20">
                        <c:v>2.0866233333333337</c:v>
                      </c:pt>
                      <c:pt idx="21">
                        <c:v>2.0866233333333337</c:v>
                      </c:pt>
                      <c:pt idx="22">
                        <c:v>2.0866233333333337</c:v>
                      </c:pt>
                      <c:pt idx="23">
                        <c:v>2.0866233333333337</c:v>
                      </c:pt>
                      <c:pt idx="24">
                        <c:v>2.0866233333333337</c:v>
                      </c:pt>
                      <c:pt idx="25">
                        <c:v>2.0866233333333337</c:v>
                      </c:pt>
                      <c:pt idx="26">
                        <c:v>2.0866233333333337</c:v>
                      </c:pt>
                      <c:pt idx="27">
                        <c:v>2.0866233333333337</c:v>
                      </c:pt>
                      <c:pt idx="28">
                        <c:v>2.0866233333333337</c:v>
                      </c:pt>
                      <c:pt idx="29">
                        <c:v>2.0866233333333337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8C-4759-BC91-F712677664F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-3.4065468945333288E-3</c:v>
                      </c:pt>
                      <c:pt idx="1">
                        <c:v>-3.4065468945333288E-3</c:v>
                      </c:pt>
                      <c:pt idx="2">
                        <c:v>-3.4065468945333288E-3</c:v>
                      </c:pt>
                      <c:pt idx="3">
                        <c:v>-3.4065468945333288E-3</c:v>
                      </c:pt>
                      <c:pt idx="4">
                        <c:v>-3.4065468945333288E-3</c:v>
                      </c:pt>
                      <c:pt idx="5">
                        <c:v>-3.4065468945333288E-3</c:v>
                      </c:pt>
                      <c:pt idx="6">
                        <c:v>-3.4065468945333288E-3</c:v>
                      </c:pt>
                      <c:pt idx="7">
                        <c:v>-3.4065468945333288E-3</c:v>
                      </c:pt>
                      <c:pt idx="8">
                        <c:v>-3.4065468945333288E-3</c:v>
                      </c:pt>
                      <c:pt idx="9">
                        <c:v>-3.4065468945333288E-3</c:v>
                      </c:pt>
                      <c:pt idx="10">
                        <c:v>-3.4065468945333288E-3</c:v>
                      </c:pt>
                      <c:pt idx="11">
                        <c:v>-3.4065468945333288E-3</c:v>
                      </c:pt>
                      <c:pt idx="12">
                        <c:v>-3.4065468945333288E-3</c:v>
                      </c:pt>
                      <c:pt idx="13">
                        <c:v>-3.4065468945333288E-3</c:v>
                      </c:pt>
                      <c:pt idx="14">
                        <c:v>-3.4065468945333288E-3</c:v>
                      </c:pt>
                      <c:pt idx="15">
                        <c:v>-3.4065468945333288E-3</c:v>
                      </c:pt>
                      <c:pt idx="16">
                        <c:v>-3.4065468945333288E-3</c:v>
                      </c:pt>
                      <c:pt idx="17">
                        <c:v>-3.4065468945333288E-3</c:v>
                      </c:pt>
                      <c:pt idx="18">
                        <c:v>-3.4065468945333288E-3</c:v>
                      </c:pt>
                      <c:pt idx="19">
                        <c:v>-3.4065468945333288E-3</c:v>
                      </c:pt>
                      <c:pt idx="20">
                        <c:v>-3.4065468945333288E-3</c:v>
                      </c:pt>
                      <c:pt idx="21">
                        <c:v>-3.4065468945333288E-3</c:v>
                      </c:pt>
                      <c:pt idx="22">
                        <c:v>-3.4065468945333288E-3</c:v>
                      </c:pt>
                      <c:pt idx="23">
                        <c:v>-3.4065468945333288E-3</c:v>
                      </c:pt>
                      <c:pt idx="24">
                        <c:v>-3.4065468945333288E-3</c:v>
                      </c:pt>
                      <c:pt idx="25">
                        <c:v>-3.4065468945333288E-3</c:v>
                      </c:pt>
                      <c:pt idx="26">
                        <c:v>-3.4065468945333288E-3</c:v>
                      </c:pt>
                      <c:pt idx="27">
                        <c:v>-3.4065468945333288E-3</c:v>
                      </c:pt>
                      <c:pt idx="28">
                        <c:v>-3.4065468945333288E-3</c:v>
                      </c:pt>
                      <c:pt idx="29">
                        <c:v>-3.4065468945333288E-3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D8C-4759-BC91-F712677664F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-2.8294531054666723E-3</c:v>
                      </c:pt>
                      <c:pt idx="1">
                        <c:v>-2.8294531054666723E-3</c:v>
                      </c:pt>
                      <c:pt idx="2">
                        <c:v>-2.8294531054666723E-3</c:v>
                      </c:pt>
                      <c:pt idx="3">
                        <c:v>-2.8294531054666723E-3</c:v>
                      </c:pt>
                      <c:pt idx="4">
                        <c:v>-2.8294531054666723E-3</c:v>
                      </c:pt>
                      <c:pt idx="5">
                        <c:v>-2.8294531054666723E-3</c:v>
                      </c:pt>
                      <c:pt idx="6">
                        <c:v>-2.8294531054666723E-3</c:v>
                      </c:pt>
                      <c:pt idx="7">
                        <c:v>-2.8294531054666723E-3</c:v>
                      </c:pt>
                      <c:pt idx="8">
                        <c:v>-2.8294531054666723E-3</c:v>
                      </c:pt>
                      <c:pt idx="9">
                        <c:v>-2.8294531054666723E-3</c:v>
                      </c:pt>
                      <c:pt idx="10">
                        <c:v>-2.8294531054666723E-3</c:v>
                      </c:pt>
                      <c:pt idx="11">
                        <c:v>-2.8294531054666723E-3</c:v>
                      </c:pt>
                      <c:pt idx="12">
                        <c:v>-2.8294531054666723E-3</c:v>
                      </c:pt>
                      <c:pt idx="13">
                        <c:v>-2.8294531054666723E-3</c:v>
                      </c:pt>
                      <c:pt idx="14">
                        <c:v>-2.8294531054666723E-3</c:v>
                      </c:pt>
                      <c:pt idx="15">
                        <c:v>-2.8294531054666723E-3</c:v>
                      </c:pt>
                      <c:pt idx="16">
                        <c:v>-2.8294531054666723E-3</c:v>
                      </c:pt>
                      <c:pt idx="17">
                        <c:v>-2.8294531054666723E-3</c:v>
                      </c:pt>
                      <c:pt idx="18">
                        <c:v>-2.8294531054666723E-3</c:v>
                      </c:pt>
                      <c:pt idx="19">
                        <c:v>-2.8294531054666723E-3</c:v>
                      </c:pt>
                      <c:pt idx="20">
                        <c:v>-2.8294531054666723E-3</c:v>
                      </c:pt>
                      <c:pt idx="21">
                        <c:v>-2.8294531054666723E-3</c:v>
                      </c:pt>
                      <c:pt idx="22">
                        <c:v>-2.8294531054666723E-3</c:v>
                      </c:pt>
                      <c:pt idx="23">
                        <c:v>-2.8294531054666723E-3</c:v>
                      </c:pt>
                      <c:pt idx="24">
                        <c:v>-2.8294531054666723E-3</c:v>
                      </c:pt>
                      <c:pt idx="25">
                        <c:v>-2.8294531054666723E-3</c:v>
                      </c:pt>
                      <c:pt idx="26">
                        <c:v>-2.8294531054666723E-3</c:v>
                      </c:pt>
                      <c:pt idx="27">
                        <c:v>-2.8294531054666723E-3</c:v>
                      </c:pt>
                      <c:pt idx="28">
                        <c:v>-2.8294531054666723E-3</c:v>
                      </c:pt>
                      <c:pt idx="29">
                        <c:v>-2.8294531054666723E-3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8C-4759-BC91-F712677664F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D8C-4759-BC91-F712677664F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D8C-4759-BC91-F712677664F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2.0862310456134487</c:v>
                      </c:pt>
                      <c:pt idx="1">
                        <c:v>2.0862310456134487</c:v>
                      </c:pt>
                      <c:pt idx="2">
                        <c:v>2.0862310456134487</c:v>
                      </c:pt>
                      <c:pt idx="3">
                        <c:v>2.0862310456134487</c:v>
                      </c:pt>
                      <c:pt idx="4">
                        <c:v>2.0862310456134487</c:v>
                      </c:pt>
                      <c:pt idx="5">
                        <c:v>2.0862310456134487</c:v>
                      </c:pt>
                      <c:pt idx="6">
                        <c:v>2.0862310456134487</c:v>
                      </c:pt>
                      <c:pt idx="7">
                        <c:v>2.0862310456134487</c:v>
                      </c:pt>
                      <c:pt idx="8">
                        <c:v>2.0862310456134487</c:v>
                      </c:pt>
                      <c:pt idx="9">
                        <c:v>2.0862310456134487</c:v>
                      </c:pt>
                      <c:pt idx="10">
                        <c:v>2.0862310456134487</c:v>
                      </c:pt>
                      <c:pt idx="11">
                        <c:v>2.0862310456134487</c:v>
                      </c:pt>
                      <c:pt idx="12">
                        <c:v>2.0862310456134487</c:v>
                      </c:pt>
                      <c:pt idx="13">
                        <c:v>2.0862310456134487</c:v>
                      </c:pt>
                      <c:pt idx="14">
                        <c:v>2.0862310456134487</c:v>
                      </c:pt>
                      <c:pt idx="15">
                        <c:v>2.0862310456134487</c:v>
                      </c:pt>
                      <c:pt idx="16">
                        <c:v>2.0862310456134487</c:v>
                      </c:pt>
                      <c:pt idx="17">
                        <c:v>2.0862310456134487</c:v>
                      </c:pt>
                      <c:pt idx="18">
                        <c:v>2.0862310456134487</c:v>
                      </c:pt>
                      <c:pt idx="19">
                        <c:v>2.0862310456134487</c:v>
                      </c:pt>
                      <c:pt idx="20">
                        <c:v>2.0862310456134487</c:v>
                      </c:pt>
                      <c:pt idx="21">
                        <c:v>2.0862310456134487</c:v>
                      </c:pt>
                      <c:pt idx="22">
                        <c:v>2.0862310456134487</c:v>
                      </c:pt>
                      <c:pt idx="23">
                        <c:v>2.0862310456134487</c:v>
                      </c:pt>
                      <c:pt idx="24">
                        <c:v>2.0862310456134487</c:v>
                      </c:pt>
                      <c:pt idx="25">
                        <c:v>2.0862310456134487</c:v>
                      </c:pt>
                      <c:pt idx="26">
                        <c:v>2.0862310456134487</c:v>
                      </c:pt>
                      <c:pt idx="27">
                        <c:v>2.0862310456134487</c:v>
                      </c:pt>
                      <c:pt idx="28">
                        <c:v>2.0862310456134487</c:v>
                      </c:pt>
                      <c:pt idx="29">
                        <c:v>2.0862310456134487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D8C-4759-BC91-F712677664F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2.0870156210532187</c:v>
                      </c:pt>
                      <c:pt idx="1">
                        <c:v>2.0870156210532187</c:v>
                      </c:pt>
                      <c:pt idx="2">
                        <c:v>2.0870156210532187</c:v>
                      </c:pt>
                      <c:pt idx="3">
                        <c:v>2.0870156210532187</c:v>
                      </c:pt>
                      <c:pt idx="4">
                        <c:v>2.0870156210532187</c:v>
                      </c:pt>
                      <c:pt idx="5">
                        <c:v>2.0870156210532187</c:v>
                      </c:pt>
                      <c:pt idx="6">
                        <c:v>2.0870156210532187</c:v>
                      </c:pt>
                      <c:pt idx="7">
                        <c:v>2.0870156210532187</c:v>
                      </c:pt>
                      <c:pt idx="8">
                        <c:v>2.0870156210532187</c:v>
                      </c:pt>
                      <c:pt idx="9">
                        <c:v>2.0870156210532187</c:v>
                      </c:pt>
                      <c:pt idx="10">
                        <c:v>2.0870156210532187</c:v>
                      </c:pt>
                      <c:pt idx="11">
                        <c:v>2.0870156210532187</c:v>
                      </c:pt>
                      <c:pt idx="12">
                        <c:v>2.0870156210532187</c:v>
                      </c:pt>
                      <c:pt idx="13">
                        <c:v>2.0870156210532187</c:v>
                      </c:pt>
                      <c:pt idx="14">
                        <c:v>2.0870156210532187</c:v>
                      </c:pt>
                      <c:pt idx="15">
                        <c:v>2.0870156210532187</c:v>
                      </c:pt>
                      <c:pt idx="16">
                        <c:v>2.0870156210532187</c:v>
                      </c:pt>
                      <c:pt idx="17">
                        <c:v>2.0870156210532187</c:v>
                      </c:pt>
                      <c:pt idx="18">
                        <c:v>2.0870156210532187</c:v>
                      </c:pt>
                      <c:pt idx="19">
                        <c:v>2.0870156210532187</c:v>
                      </c:pt>
                      <c:pt idx="20">
                        <c:v>2.0870156210532187</c:v>
                      </c:pt>
                      <c:pt idx="21">
                        <c:v>2.0870156210532187</c:v>
                      </c:pt>
                      <c:pt idx="22">
                        <c:v>2.0870156210532187</c:v>
                      </c:pt>
                      <c:pt idx="23">
                        <c:v>2.0870156210532187</c:v>
                      </c:pt>
                      <c:pt idx="24">
                        <c:v>2.0870156210532187</c:v>
                      </c:pt>
                      <c:pt idx="25">
                        <c:v>2.0870156210532187</c:v>
                      </c:pt>
                      <c:pt idx="26">
                        <c:v>2.0870156210532187</c:v>
                      </c:pt>
                      <c:pt idx="27">
                        <c:v>2.0870156210532187</c:v>
                      </c:pt>
                      <c:pt idx="28">
                        <c:v>2.0870156210532187</c:v>
                      </c:pt>
                      <c:pt idx="29">
                        <c:v>2.0870156210532187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D8C-4759-BC91-F712677664F5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'MS + Setup - No Force'!$D$1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Force'!$D$2:$D$31</c:f>
              <c:numCache>
                <c:formatCode>0.00000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0-40F3-9F64-B0A659CCF10A}"/>
            </c:ext>
          </c:extLst>
        </c:ser>
        <c:ser>
          <c:idx val="6"/>
          <c:order val="6"/>
          <c:tx>
            <c:strRef>
              <c:f>'MS + Setup - No Force'!$H$1</c:f>
              <c:strCache>
                <c:ptCount val="1"/>
                <c:pt idx="0">
                  <c:v>Z_avg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Force'!$H$2:$H$31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0-40F3-9F64-B0A659CCF10A}"/>
            </c:ext>
          </c:extLst>
        </c:ser>
        <c:ser>
          <c:idx val="12"/>
          <c:order val="12"/>
          <c:tx>
            <c:strRef>
              <c:f>'MS + Setup - No Force'!$N$1</c:f>
              <c:strCache>
                <c:ptCount val="1"/>
                <c:pt idx="0">
                  <c:v>Z_LCL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Force'!$N$2:$N$31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A0-40F3-9F64-B0A659CCF10A}"/>
            </c:ext>
          </c:extLst>
        </c:ser>
        <c:ser>
          <c:idx val="13"/>
          <c:order val="13"/>
          <c:tx>
            <c:strRef>
              <c:f>'MS + Setup - No Force'!$O$1</c:f>
              <c:strCache>
                <c:ptCount val="1"/>
                <c:pt idx="0">
                  <c:v>Z_UCL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Force'!$O$2:$O$31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A0-40F3-9F64-B0A659CCF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'MS + Setup - No Force'!$B$1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'MS + Setup - No Force'!$B$2:$B$31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-2.9399999999999999E-3</c:v>
                      </c:pt>
                      <c:pt idx="1">
                        <c:v>-3.2799999999999999E-3</c:v>
                      </c:pt>
                      <c:pt idx="2">
                        <c:v>-3.0799999999999998E-3</c:v>
                      </c:pt>
                      <c:pt idx="3">
                        <c:v>-3.2200000000000002E-3</c:v>
                      </c:pt>
                      <c:pt idx="4">
                        <c:v>-3.0300000000000001E-3</c:v>
                      </c:pt>
                      <c:pt idx="5">
                        <c:v>-3.2200000000000002E-3</c:v>
                      </c:pt>
                      <c:pt idx="6">
                        <c:v>-3.29E-3</c:v>
                      </c:pt>
                      <c:pt idx="7">
                        <c:v>-3.32E-3</c:v>
                      </c:pt>
                      <c:pt idx="8">
                        <c:v>-3.14E-3</c:v>
                      </c:pt>
                      <c:pt idx="9">
                        <c:v>-3.0400000000000002E-3</c:v>
                      </c:pt>
                      <c:pt idx="10">
                        <c:v>-3.0799999999999998E-3</c:v>
                      </c:pt>
                      <c:pt idx="11">
                        <c:v>-3.2200000000000002E-3</c:v>
                      </c:pt>
                      <c:pt idx="12">
                        <c:v>-3.1800000000000001E-3</c:v>
                      </c:pt>
                      <c:pt idx="13">
                        <c:v>-3.0799999999999998E-3</c:v>
                      </c:pt>
                      <c:pt idx="14">
                        <c:v>-3.16E-3</c:v>
                      </c:pt>
                      <c:pt idx="15">
                        <c:v>-3.0400000000000002E-3</c:v>
                      </c:pt>
                      <c:pt idx="16">
                        <c:v>-3.0100000000000001E-3</c:v>
                      </c:pt>
                      <c:pt idx="17">
                        <c:v>-3.0699999999999998E-3</c:v>
                      </c:pt>
                      <c:pt idx="18">
                        <c:v>-2.97E-3</c:v>
                      </c:pt>
                      <c:pt idx="19">
                        <c:v>-3.1800000000000001E-3</c:v>
                      </c:pt>
                      <c:pt idx="20">
                        <c:v>-3.1099999999999999E-3</c:v>
                      </c:pt>
                      <c:pt idx="21">
                        <c:v>-3.13E-3</c:v>
                      </c:pt>
                      <c:pt idx="22">
                        <c:v>-3.0999999999999999E-3</c:v>
                      </c:pt>
                      <c:pt idx="23">
                        <c:v>-3.0799999999999998E-3</c:v>
                      </c:pt>
                      <c:pt idx="24">
                        <c:v>-3.2200000000000002E-3</c:v>
                      </c:pt>
                      <c:pt idx="25">
                        <c:v>-3.0000000000000001E-3</c:v>
                      </c:pt>
                      <c:pt idx="26">
                        <c:v>-3.14E-3</c:v>
                      </c:pt>
                      <c:pt idx="27">
                        <c:v>-3.0699999999999998E-3</c:v>
                      </c:pt>
                      <c:pt idx="28">
                        <c:v>-3.0200000000000001E-3</c:v>
                      </c:pt>
                      <c:pt idx="29">
                        <c:v>-3.1199999999999999E-3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FA0-40F3-9F64-B0A659CCF10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Force'!$C$2:$C$31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1.16E-3</c:v>
                      </c:pt>
                      <c:pt idx="1">
                        <c:v>9.1E-4</c:v>
                      </c:pt>
                      <c:pt idx="2">
                        <c:v>1.34E-3</c:v>
                      </c:pt>
                      <c:pt idx="3">
                        <c:v>1.32E-3</c:v>
                      </c:pt>
                      <c:pt idx="4">
                        <c:v>1.25E-3</c:v>
                      </c:pt>
                      <c:pt idx="5">
                        <c:v>1.2600000000000001E-3</c:v>
                      </c:pt>
                      <c:pt idx="6">
                        <c:v>1.2199999999999999E-3</c:v>
                      </c:pt>
                      <c:pt idx="7">
                        <c:v>1.5299999999999999E-3</c:v>
                      </c:pt>
                      <c:pt idx="8">
                        <c:v>1.3699999999999999E-3</c:v>
                      </c:pt>
                      <c:pt idx="9">
                        <c:v>1.24E-3</c:v>
                      </c:pt>
                      <c:pt idx="10">
                        <c:v>1.2099999999999999E-3</c:v>
                      </c:pt>
                      <c:pt idx="11">
                        <c:v>1.2099999999999999E-3</c:v>
                      </c:pt>
                      <c:pt idx="12">
                        <c:v>1.2999999999999999E-3</c:v>
                      </c:pt>
                      <c:pt idx="13">
                        <c:v>1.15E-3</c:v>
                      </c:pt>
                      <c:pt idx="14">
                        <c:v>1.1900000000000001E-3</c:v>
                      </c:pt>
                      <c:pt idx="15">
                        <c:v>1.5900000000000001E-3</c:v>
                      </c:pt>
                      <c:pt idx="16">
                        <c:v>1.42E-3</c:v>
                      </c:pt>
                      <c:pt idx="17">
                        <c:v>1.2999999999999999E-3</c:v>
                      </c:pt>
                      <c:pt idx="18">
                        <c:v>1.42E-3</c:v>
                      </c:pt>
                      <c:pt idx="19">
                        <c:v>1.34E-3</c:v>
                      </c:pt>
                      <c:pt idx="20">
                        <c:v>1.2099999999999999E-3</c:v>
                      </c:pt>
                      <c:pt idx="21">
                        <c:v>1.3699999999999999E-3</c:v>
                      </c:pt>
                      <c:pt idx="22">
                        <c:v>1.4E-3</c:v>
                      </c:pt>
                      <c:pt idx="23">
                        <c:v>1.4300000000000001E-3</c:v>
                      </c:pt>
                      <c:pt idx="24">
                        <c:v>1.3699999999999999E-3</c:v>
                      </c:pt>
                      <c:pt idx="25">
                        <c:v>1.1900000000000001E-3</c:v>
                      </c:pt>
                      <c:pt idx="26">
                        <c:v>1.33E-3</c:v>
                      </c:pt>
                      <c:pt idx="27">
                        <c:v>1.24E-3</c:v>
                      </c:pt>
                      <c:pt idx="28">
                        <c:v>1.1900000000000001E-3</c:v>
                      </c:pt>
                      <c:pt idx="29">
                        <c:v>1.31E-3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A0-40F3-9F64-B0A659CCF10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Force'!$E$2:$E$31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2.0866500000000001</c:v>
                      </c:pt>
                      <c:pt idx="1">
                        <c:v>2.0865399999999998</c:v>
                      </c:pt>
                      <c:pt idx="2">
                        <c:v>2.08656</c:v>
                      </c:pt>
                      <c:pt idx="3">
                        <c:v>2.0867200000000001</c:v>
                      </c:pt>
                      <c:pt idx="4">
                        <c:v>2.0868000000000002</c:v>
                      </c:pt>
                      <c:pt idx="5">
                        <c:v>2.0867200000000001</c:v>
                      </c:pt>
                      <c:pt idx="6">
                        <c:v>2.0865399999999998</c:v>
                      </c:pt>
                      <c:pt idx="7">
                        <c:v>2.0861800000000001</c:v>
                      </c:pt>
                      <c:pt idx="8">
                        <c:v>2.08649</c:v>
                      </c:pt>
                      <c:pt idx="9">
                        <c:v>2.0865999999999998</c:v>
                      </c:pt>
                      <c:pt idx="10">
                        <c:v>2.0867499999999999</c:v>
                      </c:pt>
                      <c:pt idx="11">
                        <c:v>2.0866099999999999</c:v>
                      </c:pt>
                      <c:pt idx="12">
                        <c:v>2.0867499999999999</c:v>
                      </c:pt>
                      <c:pt idx="13">
                        <c:v>2.0866799999999999</c:v>
                      </c:pt>
                      <c:pt idx="14">
                        <c:v>2.0866799999999999</c:v>
                      </c:pt>
                      <c:pt idx="15">
                        <c:v>2.0866400000000001</c:v>
                      </c:pt>
                      <c:pt idx="16">
                        <c:v>2.0866899999999999</c:v>
                      </c:pt>
                      <c:pt idx="17">
                        <c:v>2.0868199999999999</c:v>
                      </c:pt>
                      <c:pt idx="18">
                        <c:v>2.0866600000000002</c:v>
                      </c:pt>
                      <c:pt idx="19">
                        <c:v>2.08656</c:v>
                      </c:pt>
                      <c:pt idx="20">
                        <c:v>2.0865499999999999</c:v>
                      </c:pt>
                      <c:pt idx="21">
                        <c:v>2.0867599999999999</c:v>
                      </c:pt>
                      <c:pt idx="22">
                        <c:v>2.0866500000000001</c:v>
                      </c:pt>
                      <c:pt idx="23">
                        <c:v>2.0865499999999999</c:v>
                      </c:pt>
                      <c:pt idx="24">
                        <c:v>2.08656</c:v>
                      </c:pt>
                      <c:pt idx="25">
                        <c:v>2.08657</c:v>
                      </c:pt>
                      <c:pt idx="26">
                        <c:v>2.08649</c:v>
                      </c:pt>
                      <c:pt idx="27">
                        <c:v>2.08677</c:v>
                      </c:pt>
                      <c:pt idx="28">
                        <c:v>2.08643</c:v>
                      </c:pt>
                      <c:pt idx="29">
                        <c:v>2.0867300000000002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A0-40F3-9F64-B0A659CCF10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Force'!$F$2:$F$31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-3.1180000000000005E-3</c:v>
                      </c:pt>
                      <c:pt idx="1">
                        <c:v>-3.1180000000000005E-3</c:v>
                      </c:pt>
                      <c:pt idx="2">
                        <c:v>-3.1180000000000005E-3</c:v>
                      </c:pt>
                      <c:pt idx="3">
                        <c:v>-3.1180000000000005E-3</c:v>
                      </c:pt>
                      <c:pt idx="4">
                        <c:v>-3.1180000000000005E-3</c:v>
                      </c:pt>
                      <c:pt idx="5">
                        <c:v>-3.1180000000000005E-3</c:v>
                      </c:pt>
                      <c:pt idx="6">
                        <c:v>-3.1180000000000005E-3</c:v>
                      </c:pt>
                      <c:pt idx="7">
                        <c:v>-3.1180000000000005E-3</c:v>
                      </c:pt>
                      <c:pt idx="8">
                        <c:v>-3.1180000000000005E-3</c:v>
                      </c:pt>
                      <c:pt idx="9">
                        <c:v>-3.1180000000000005E-3</c:v>
                      </c:pt>
                      <c:pt idx="10">
                        <c:v>-3.1180000000000005E-3</c:v>
                      </c:pt>
                      <c:pt idx="11">
                        <c:v>-3.1180000000000005E-3</c:v>
                      </c:pt>
                      <c:pt idx="12">
                        <c:v>-3.1180000000000005E-3</c:v>
                      </c:pt>
                      <c:pt idx="13">
                        <c:v>-3.1180000000000005E-3</c:v>
                      </c:pt>
                      <c:pt idx="14">
                        <c:v>-3.1180000000000005E-3</c:v>
                      </c:pt>
                      <c:pt idx="15">
                        <c:v>-3.1180000000000005E-3</c:v>
                      </c:pt>
                      <c:pt idx="16">
                        <c:v>-3.1180000000000005E-3</c:v>
                      </c:pt>
                      <c:pt idx="17">
                        <c:v>-3.1180000000000005E-3</c:v>
                      </c:pt>
                      <c:pt idx="18">
                        <c:v>-3.1180000000000005E-3</c:v>
                      </c:pt>
                      <c:pt idx="19">
                        <c:v>-3.1180000000000005E-3</c:v>
                      </c:pt>
                      <c:pt idx="20">
                        <c:v>-3.1180000000000005E-3</c:v>
                      </c:pt>
                      <c:pt idx="21">
                        <c:v>-3.1180000000000005E-3</c:v>
                      </c:pt>
                      <c:pt idx="22">
                        <c:v>-3.1180000000000005E-3</c:v>
                      </c:pt>
                      <c:pt idx="23">
                        <c:v>-3.1180000000000005E-3</c:v>
                      </c:pt>
                      <c:pt idx="24">
                        <c:v>-3.1180000000000005E-3</c:v>
                      </c:pt>
                      <c:pt idx="25">
                        <c:v>-3.1180000000000005E-3</c:v>
                      </c:pt>
                      <c:pt idx="26">
                        <c:v>-3.1180000000000005E-3</c:v>
                      </c:pt>
                      <c:pt idx="27">
                        <c:v>-3.1180000000000005E-3</c:v>
                      </c:pt>
                      <c:pt idx="28">
                        <c:v>-3.1180000000000005E-3</c:v>
                      </c:pt>
                      <c:pt idx="29">
                        <c:v>-3.1180000000000005E-3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A0-40F3-9F64-B0A659CCF10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Force'!$G$2:$G$31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1.2923333333333335E-3</c:v>
                      </c:pt>
                      <c:pt idx="1">
                        <c:v>1.2923333333333335E-3</c:v>
                      </c:pt>
                      <c:pt idx="2">
                        <c:v>1.2923333333333335E-3</c:v>
                      </c:pt>
                      <c:pt idx="3">
                        <c:v>1.2923333333333335E-3</c:v>
                      </c:pt>
                      <c:pt idx="4">
                        <c:v>1.2923333333333335E-3</c:v>
                      </c:pt>
                      <c:pt idx="5">
                        <c:v>1.2923333333333335E-3</c:v>
                      </c:pt>
                      <c:pt idx="6">
                        <c:v>1.2923333333333335E-3</c:v>
                      </c:pt>
                      <c:pt idx="7">
                        <c:v>1.2923333333333335E-3</c:v>
                      </c:pt>
                      <c:pt idx="8">
                        <c:v>1.2923333333333335E-3</c:v>
                      </c:pt>
                      <c:pt idx="9">
                        <c:v>1.2923333333333335E-3</c:v>
                      </c:pt>
                      <c:pt idx="10">
                        <c:v>1.2923333333333335E-3</c:v>
                      </c:pt>
                      <c:pt idx="11">
                        <c:v>1.2923333333333335E-3</c:v>
                      </c:pt>
                      <c:pt idx="12">
                        <c:v>1.2923333333333335E-3</c:v>
                      </c:pt>
                      <c:pt idx="13">
                        <c:v>1.2923333333333335E-3</c:v>
                      </c:pt>
                      <c:pt idx="14">
                        <c:v>1.2923333333333335E-3</c:v>
                      </c:pt>
                      <c:pt idx="15">
                        <c:v>1.2923333333333335E-3</c:v>
                      </c:pt>
                      <c:pt idx="16">
                        <c:v>1.2923333333333335E-3</c:v>
                      </c:pt>
                      <c:pt idx="17">
                        <c:v>1.2923333333333335E-3</c:v>
                      </c:pt>
                      <c:pt idx="18">
                        <c:v>1.2923333333333335E-3</c:v>
                      </c:pt>
                      <c:pt idx="19">
                        <c:v>1.2923333333333335E-3</c:v>
                      </c:pt>
                      <c:pt idx="20">
                        <c:v>1.2923333333333335E-3</c:v>
                      </c:pt>
                      <c:pt idx="21">
                        <c:v>1.2923333333333335E-3</c:v>
                      </c:pt>
                      <c:pt idx="22">
                        <c:v>1.2923333333333335E-3</c:v>
                      </c:pt>
                      <c:pt idx="23">
                        <c:v>1.2923333333333335E-3</c:v>
                      </c:pt>
                      <c:pt idx="24">
                        <c:v>1.2923333333333335E-3</c:v>
                      </c:pt>
                      <c:pt idx="25">
                        <c:v>1.2923333333333335E-3</c:v>
                      </c:pt>
                      <c:pt idx="26">
                        <c:v>1.2923333333333335E-3</c:v>
                      </c:pt>
                      <c:pt idx="27">
                        <c:v>1.2923333333333335E-3</c:v>
                      </c:pt>
                      <c:pt idx="28">
                        <c:v>1.2923333333333335E-3</c:v>
                      </c:pt>
                      <c:pt idx="29" formatCode="0.00000">
                        <c:v>1.2923333333333335E-3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A0-40F3-9F64-B0A659CCF10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2.0866233333333337</c:v>
                      </c:pt>
                      <c:pt idx="1">
                        <c:v>2.0866233333333337</c:v>
                      </c:pt>
                      <c:pt idx="2">
                        <c:v>2.0866233333333337</c:v>
                      </c:pt>
                      <c:pt idx="3">
                        <c:v>2.0866233333333337</c:v>
                      </c:pt>
                      <c:pt idx="4">
                        <c:v>2.0866233333333337</c:v>
                      </c:pt>
                      <c:pt idx="5">
                        <c:v>2.0866233333333337</c:v>
                      </c:pt>
                      <c:pt idx="6">
                        <c:v>2.0866233333333337</c:v>
                      </c:pt>
                      <c:pt idx="7">
                        <c:v>2.0866233333333337</c:v>
                      </c:pt>
                      <c:pt idx="8">
                        <c:v>2.0866233333333337</c:v>
                      </c:pt>
                      <c:pt idx="9">
                        <c:v>2.0866233333333337</c:v>
                      </c:pt>
                      <c:pt idx="10">
                        <c:v>2.0866233333333337</c:v>
                      </c:pt>
                      <c:pt idx="11">
                        <c:v>2.0866233333333337</c:v>
                      </c:pt>
                      <c:pt idx="12">
                        <c:v>2.0866233333333337</c:v>
                      </c:pt>
                      <c:pt idx="13">
                        <c:v>2.0866233333333337</c:v>
                      </c:pt>
                      <c:pt idx="14">
                        <c:v>2.0866233333333337</c:v>
                      </c:pt>
                      <c:pt idx="15">
                        <c:v>2.0866233333333337</c:v>
                      </c:pt>
                      <c:pt idx="16">
                        <c:v>2.0866233333333337</c:v>
                      </c:pt>
                      <c:pt idx="17">
                        <c:v>2.0866233333333337</c:v>
                      </c:pt>
                      <c:pt idx="18">
                        <c:v>2.0866233333333337</c:v>
                      </c:pt>
                      <c:pt idx="19">
                        <c:v>2.0866233333333337</c:v>
                      </c:pt>
                      <c:pt idx="20">
                        <c:v>2.0866233333333337</c:v>
                      </c:pt>
                      <c:pt idx="21">
                        <c:v>2.0866233333333337</c:v>
                      </c:pt>
                      <c:pt idx="22">
                        <c:v>2.0866233333333337</c:v>
                      </c:pt>
                      <c:pt idx="23">
                        <c:v>2.0866233333333337</c:v>
                      </c:pt>
                      <c:pt idx="24">
                        <c:v>2.0866233333333337</c:v>
                      </c:pt>
                      <c:pt idx="25">
                        <c:v>2.0866233333333337</c:v>
                      </c:pt>
                      <c:pt idx="26">
                        <c:v>2.0866233333333337</c:v>
                      </c:pt>
                      <c:pt idx="27">
                        <c:v>2.0866233333333337</c:v>
                      </c:pt>
                      <c:pt idx="28">
                        <c:v>2.0866233333333337</c:v>
                      </c:pt>
                      <c:pt idx="29">
                        <c:v>2.0866233333333337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FA0-40F3-9F64-B0A659CCF10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-3.4065468945333288E-3</c:v>
                      </c:pt>
                      <c:pt idx="1">
                        <c:v>-3.4065468945333288E-3</c:v>
                      </c:pt>
                      <c:pt idx="2">
                        <c:v>-3.4065468945333288E-3</c:v>
                      </c:pt>
                      <c:pt idx="3">
                        <c:v>-3.4065468945333288E-3</c:v>
                      </c:pt>
                      <c:pt idx="4">
                        <c:v>-3.4065468945333288E-3</c:v>
                      </c:pt>
                      <c:pt idx="5">
                        <c:v>-3.4065468945333288E-3</c:v>
                      </c:pt>
                      <c:pt idx="6">
                        <c:v>-3.4065468945333288E-3</c:v>
                      </c:pt>
                      <c:pt idx="7">
                        <c:v>-3.4065468945333288E-3</c:v>
                      </c:pt>
                      <c:pt idx="8">
                        <c:v>-3.4065468945333288E-3</c:v>
                      </c:pt>
                      <c:pt idx="9">
                        <c:v>-3.4065468945333288E-3</c:v>
                      </c:pt>
                      <c:pt idx="10">
                        <c:v>-3.4065468945333288E-3</c:v>
                      </c:pt>
                      <c:pt idx="11">
                        <c:v>-3.4065468945333288E-3</c:v>
                      </c:pt>
                      <c:pt idx="12">
                        <c:v>-3.4065468945333288E-3</c:v>
                      </c:pt>
                      <c:pt idx="13">
                        <c:v>-3.4065468945333288E-3</c:v>
                      </c:pt>
                      <c:pt idx="14">
                        <c:v>-3.4065468945333288E-3</c:v>
                      </c:pt>
                      <c:pt idx="15">
                        <c:v>-3.4065468945333288E-3</c:v>
                      </c:pt>
                      <c:pt idx="16">
                        <c:v>-3.4065468945333288E-3</c:v>
                      </c:pt>
                      <c:pt idx="17">
                        <c:v>-3.4065468945333288E-3</c:v>
                      </c:pt>
                      <c:pt idx="18">
                        <c:v>-3.4065468945333288E-3</c:v>
                      </c:pt>
                      <c:pt idx="19">
                        <c:v>-3.4065468945333288E-3</c:v>
                      </c:pt>
                      <c:pt idx="20">
                        <c:v>-3.4065468945333288E-3</c:v>
                      </c:pt>
                      <c:pt idx="21">
                        <c:v>-3.4065468945333288E-3</c:v>
                      </c:pt>
                      <c:pt idx="22">
                        <c:v>-3.4065468945333288E-3</c:v>
                      </c:pt>
                      <c:pt idx="23">
                        <c:v>-3.4065468945333288E-3</c:v>
                      </c:pt>
                      <c:pt idx="24">
                        <c:v>-3.4065468945333288E-3</c:v>
                      </c:pt>
                      <c:pt idx="25">
                        <c:v>-3.4065468945333288E-3</c:v>
                      </c:pt>
                      <c:pt idx="26">
                        <c:v>-3.4065468945333288E-3</c:v>
                      </c:pt>
                      <c:pt idx="27">
                        <c:v>-3.4065468945333288E-3</c:v>
                      </c:pt>
                      <c:pt idx="28">
                        <c:v>-3.4065468945333288E-3</c:v>
                      </c:pt>
                      <c:pt idx="29">
                        <c:v>-3.4065468945333288E-3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FA0-40F3-9F64-B0A659CCF10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-2.8294531054666723E-3</c:v>
                      </c:pt>
                      <c:pt idx="1">
                        <c:v>-2.8294531054666723E-3</c:v>
                      </c:pt>
                      <c:pt idx="2">
                        <c:v>-2.8294531054666723E-3</c:v>
                      </c:pt>
                      <c:pt idx="3">
                        <c:v>-2.8294531054666723E-3</c:v>
                      </c:pt>
                      <c:pt idx="4">
                        <c:v>-2.8294531054666723E-3</c:v>
                      </c:pt>
                      <c:pt idx="5">
                        <c:v>-2.8294531054666723E-3</c:v>
                      </c:pt>
                      <c:pt idx="6">
                        <c:v>-2.8294531054666723E-3</c:v>
                      </c:pt>
                      <c:pt idx="7">
                        <c:v>-2.8294531054666723E-3</c:v>
                      </c:pt>
                      <c:pt idx="8">
                        <c:v>-2.8294531054666723E-3</c:v>
                      </c:pt>
                      <c:pt idx="9">
                        <c:v>-2.8294531054666723E-3</c:v>
                      </c:pt>
                      <c:pt idx="10">
                        <c:v>-2.8294531054666723E-3</c:v>
                      </c:pt>
                      <c:pt idx="11">
                        <c:v>-2.8294531054666723E-3</c:v>
                      </c:pt>
                      <c:pt idx="12">
                        <c:v>-2.8294531054666723E-3</c:v>
                      </c:pt>
                      <c:pt idx="13">
                        <c:v>-2.8294531054666723E-3</c:v>
                      </c:pt>
                      <c:pt idx="14">
                        <c:v>-2.8294531054666723E-3</c:v>
                      </c:pt>
                      <c:pt idx="15">
                        <c:v>-2.8294531054666723E-3</c:v>
                      </c:pt>
                      <c:pt idx="16">
                        <c:v>-2.8294531054666723E-3</c:v>
                      </c:pt>
                      <c:pt idx="17">
                        <c:v>-2.8294531054666723E-3</c:v>
                      </c:pt>
                      <c:pt idx="18">
                        <c:v>-2.8294531054666723E-3</c:v>
                      </c:pt>
                      <c:pt idx="19">
                        <c:v>-2.8294531054666723E-3</c:v>
                      </c:pt>
                      <c:pt idx="20">
                        <c:v>-2.8294531054666723E-3</c:v>
                      </c:pt>
                      <c:pt idx="21">
                        <c:v>-2.8294531054666723E-3</c:v>
                      </c:pt>
                      <c:pt idx="22">
                        <c:v>-2.8294531054666723E-3</c:v>
                      </c:pt>
                      <c:pt idx="23">
                        <c:v>-2.8294531054666723E-3</c:v>
                      </c:pt>
                      <c:pt idx="24">
                        <c:v>-2.8294531054666723E-3</c:v>
                      </c:pt>
                      <c:pt idx="25">
                        <c:v>-2.8294531054666723E-3</c:v>
                      </c:pt>
                      <c:pt idx="26">
                        <c:v>-2.8294531054666723E-3</c:v>
                      </c:pt>
                      <c:pt idx="27">
                        <c:v>-2.8294531054666723E-3</c:v>
                      </c:pt>
                      <c:pt idx="28">
                        <c:v>-2.8294531054666723E-3</c:v>
                      </c:pt>
                      <c:pt idx="29">
                        <c:v>-2.8294531054666723E-3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FA0-40F3-9F64-B0A659CCF10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9.0527412909423147E-4</c:v>
                      </c:pt>
                      <c:pt idx="1">
                        <c:v>9.0527412909423147E-4</c:v>
                      </c:pt>
                      <c:pt idx="2">
                        <c:v>9.0527412909423147E-4</c:v>
                      </c:pt>
                      <c:pt idx="3">
                        <c:v>9.0527412909423147E-4</c:v>
                      </c:pt>
                      <c:pt idx="4">
                        <c:v>9.0527412909423147E-4</c:v>
                      </c:pt>
                      <c:pt idx="5">
                        <c:v>9.0527412909423147E-4</c:v>
                      </c:pt>
                      <c:pt idx="6">
                        <c:v>9.0527412909423147E-4</c:v>
                      </c:pt>
                      <c:pt idx="7">
                        <c:v>9.0527412909423147E-4</c:v>
                      </c:pt>
                      <c:pt idx="8">
                        <c:v>9.0527412909423147E-4</c:v>
                      </c:pt>
                      <c:pt idx="9">
                        <c:v>9.0527412909423147E-4</c:v>
                      </c:pt>
                      <c:pt idx="10">
                        <c:v>9.0527412909423147E-4</c:v>
                      </c:pt>
                      <c:pt idx="11">
                        <c:v>9.0527412909423147E-4</c:v>
                      </c:pt>
                      <c:pt idx="12">
                        <c:v>9.0527412909423147E-4</c:v>
                      </c:pt>
                      <c:pt idx="13">
                        <c:v>9.0527412909423147E-4</c:v>
                      </c:pt>
                      <c:pt idx="14">
                        <c:v>9.0527412909423147E-4</c:v>
                      </c:pt>
                      <c:pt idx="15">
                        <c:v>9.0527412909423147E-4</c:v>
                      </c:pt>
                      <c:pt idx="16">
                        <c:v>9.0527412909423147E-4</c:v>
                      </c:pt>
                      <c:pt idx="17">
                        <c:v>9.0527412909423147E-4</c:v>
                      </c:pt>
                      <c:pt idx="18">
                        <c:v>9.0527412909423147E-4</c:v>
                      </c:pt>
                      <c:pt idx="19">
                        <c:v>9.0527412909423147E-4</c:v>
                      </c:pt>
                      <c:pt idx="20">
                        <c:v>9.0527412909423147E-4</c:v>
                      </c:pt>
                      <c:pt idx="21">
                        <c:v>9.0527412909423147E-4</c:v>
                      </c:pt>
                      <c:pt idx="22">
                        <c:v>9.0527412909423147E-4</c:v>
                      </c:pt>
                      <c:pt idx="23">
                        <c:v>9.0527412909423147E-4</c:v>
                      </c:pt>
                      <c:pt idx="24">
                        <c:v>9.0527412909423147E-4</c:v>
                      </c:pt>
                      <c:pt idx="25">
                        <c:v>9.0527412909423147E-4</c:v>
                      </c:pt>
                      <c:pt idx="26">
                        <c:v>9.0527412909423147E-4</c:v>
                      </c:pt>
                      <c:pt idx="27">
                        <c:v>9.0527412909423147E-4</c:v>
                      </c:pt>
                      <c:pt idx="28">
                        <c:v>9.0527412909423147E-4</c:v>
                      </c:pt>
                      <c:pt idx="29">
                        <c:v>9.0527412909423147E-4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FA0-40F3-9F64-B0A659CCF10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1.6793925375724354E-3</c:v>
                      </c:pt>
                      <c:pt idx="1">
                        <c:v>1.6793925375724354E-3</c:v>
                      </c:pt>
                      <c:pt idx="2">
                        <c:v>1.6793925375724354E-3</c:v>
                      </c:pt>
                      <c:pt idx="3">
                        <c:v>1.6793925375724354E-3</c:v>
                      </c:pt>
                      <c:pt idx="4">
                        <c:v>1.6793925375724354E-3</c:v>
                      </c:pt>
                      <c:pt idx="5">
                        <c:v>1.6793925375724354E-3</c:v>
                      </c:pt>
                      <c:pt idx="6">
                        <c:v>1.6793925375724354E-3</c:v>
                      </c:pt>
                      <c:pt idx="7">
                        <c:v>1.6793925375724354E-3</c:v>
                      </c:pt>
                      <c:pt idx="8">
                        <c:v>1.6793925375724354E-3</c:v>
                      </c:pt>
                      <c:pt idx="9">
                        <c:v>1.6793925375724354E-3</c:v>
                      </c:pt>
                      <c:pt idx="10">
                        <c:v>1.6793925375724354E-3</c:v>
                      </c:pt>
                      <c:pt idx="11">
                        <c:v>1.6793925375724354E-3</c:v>
                      </c:pt>
                      <c:pt idx="12">
                        <c:v>1.6793925375724354E-3</c:v>
                      </c:pt>
                      <c:pt idx="13">
                        <c:v>1.6793925375724354E-3</c:v>
                      </c:pt>
                      <c:pt idx="14">
                        <c:v>1.6793925375724354E-3</c:v>
                      </c:pt>
                      <c:pt idx="15">
                        <c:v>1.6793925375724354E-3</c:v>
                      </c:pt>
                      <c:pt idx="16">
                        <c:v>1.6793925375724354E-3</c:v>
                      </c:pt>
                      <c:pt idx="17">
                        <c:v>1.6793925375724354E-3</c:v>
                      </c:pt>
                      <c:pt idx="18">
                        <c:v>1.6793925375724354E-3</c:v>
                      </c:pt>
                      <c:pt idx="19">
                        <c:v>1.6793925375724354E-3</c:v>
                      </c:pt>
                      <c:pt idx="20">
                        <c:v>1.6793925375724354E-3</c:v>
                      </c:pt>
                      <c:pt idx="21">
                        <c:v>1.6793925375724354E-3</c:v>
                      </c:pt>
                      <c:pt idx="22">
                        <c:v>1.6793925375724354E-3</c:v>
                      </c:pt>
                      <c:pt idx="23">
                        <c:v>1.6793925375724354E-3</c:v>
                      </c:pt>
                      <c:pt idx="24">
                        <c:v>1.6793925375724354E-3</c:v>
                      </c:pt>
                      <c:pt idx="25">
                        <c:v>1.6793925375724354E-3</c:v>
                      </c:pt>
                      <c:pt idx="26">
                        <c:v>1.6793925375724354E-3</c:v>
                      </c:pt>
                      <c:pt idx="27">
                        <c:v>1.6793925375724354E-3</c:v>
                      </c:pt>
                      <c:pt idx="28">
                        <c:v>1.6793925375724354E-3</c:v>
                      </c:pt>
                      <c:pt idx="29">
                        <c:v>1.6793925375724354E-3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FA0-40F3-9F64-B0A659CCF10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2.0862310456134487</c:v>
                      </c:pt>
                      <c:pt idx="1">
                        <c:v>2.0862310456134487</c:v>
                      </c:pt>
                      <c:pt idx="2">
                        <c:v>2.0862310456134487</c:v>
                      </c:pt>
                      <c:pt idx="3">
                        <c:v>2.0862310456134487</c:v>
                      </c:pt>
                      <c:pt idx="4">
                        <c:v>2.0862310456134487</c:v>
                      </c:pt>
                      <c:pt idx="5">
                        <c:v>2.0862310456134487</c:v>
                      </c:pt>
                      <c:pt idx="6">
                        <c:v>2.0862310456134487</c:v>
                      </c:pt>
                      <c:pt idx="7">
                        <c:v>2.0862310456134487</c:v>
                      </c:pt>
                      <c:pt idx="8">
                        <c:v>2.0862310456134487</c:v>
                      </c:pt>
                      <c:pt idx="9">
                        <c:v>2.0862310456134487</c:v>
                      </c:pt>
                      <c:pt idx="10">
                        <c:v>2.0862310456134487</c:v>
                      </c:pt>
                      <c:pt idx="11">
                        <c:v>2.0862310456134487</c:v>
                      </c:pt>
                      <c:pt idx="12">
                        <c:v>2.0862310456134487</c:v>
                      </c:pt>
                      <c:pt idx="13">
                        <c:v>2.0862310456134487</c:v>
                      </c:pt>
                      <c:pt idx="14">
                        <c:v>2.0862310456134487</c:v>
                      </c:pt>
                      <c:pt idx="15">
                        <c:v>2.0862310456134487</c:v>
                      </c:pt>
                      <c:pt idx="16">
                        <c:v>2.0862310456134487</c:v>
                      </c:pt>
                      <c:pt idx="17">
                        <c:v>2.0862310456134487</c:v>
                      </c:pt>
                      <c:pt idx="18">
                        <c:v>2.0862310456134487</c:v>
                      </c:pt>
                      <c:pt idx="19">
                        <c:v>2.0862310456134487</c:v>
                      </c:pt>
                      <c:pt idx="20">
                        <c:v>2.0862310456134487</c:v>
                      </c:pt>
                      <c:pt idx="21">
                        <c:v>2.0862310456134487</c:v>
                      </c:pt>
                      <c:pt idx="22">
                        <c:v>2.0862310456134487</c:v>
                      </c:pt>
                      <c:pt idx="23">
                        <c:v>2.0862310456134487</c:v>
                      </c:pt>
                      <c:pt idx="24">
                        <c:v>2.0862310456134487</c:v>
                      </c:pt>
                      <c:pt idx="25">
                        <c:v>2.0862310456134487</c:v>
                      </c:pt>
                      <c:pt idx="26">
                        <c:v>2.0862310456134487</c:v>
                      </c:pt>
                      <c:pt idx="27">
                        <c:v>2.0862310456134487</c:v>
                      </c:pt>
                      <c:pt idx="28">
                        <c:v>2.0862310456134487</c:v>
                      </c:pt>
                      <c:pt idx="29">
                        <c:v>2.0862310456134487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FA0-40F3-9F64-B0A659CCF10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2.0870156210532187</c:v>
                      </c:pt>
                      <c:pt idx="1">
                        <c:v>2.0870156210532187</c:v>
                      </c:pt>
                      <c:pt idx="2">
                        <c:v>2.0870156210532187</c:v>
                      </c:pt>
                      <c:pt idx="3">
                        <c:v>2.0870156210532187</c:v>
                      </c:pt>
                      <c:pt idx="4">
                        <c:v>2.0870156210532187</c:v>
                      </c:pt>
                      <c:pt idx="5">
                        <c:v>2.0870156210532187</c:v>
                      </c:pt>
                      <c:pt idx="6">
                        <c:v>2.0870156210532187</c:v>
                      </c:pt>
                      <c:pt idx="7">
                        <c:v>2.0870156210532187</c:v>
                      </c:pt>
                      <c:pt idx="8">
                        <c:v>2.0870156210532187</c:v>
                      </c:pt>
                      <c:pt idx="9">
                        <c:v>2.0870156210532187</c:v>
                      </c:pt>
                      <c:pt idx="10">
                        <c:v>2.0870156210532187</c:v>
                      </c:pt>
                      <c:pt idx="11">
                        <c:v>2.0870156210532187</c:v>
                      </c:pt>
                      <c:pt idx="12">
                        <c:v>2.0870156210532187</c:v>
                      </c:pt>
                      <c:pt idx="13">
                        <c:v>2.0870156210532187</c:v>
                      </c:pt>
                      <c:pt idx="14">
                        <c:v>2.0870156210532187</c:v>
                      </c:pt>
                      <c:pt idx="15">
                        <c:v>2.0870156210532187</c:v>
                      </c:pt>
                      <c:pt idx="16">
                        <c:v>2.0870156210532187</c:v>
                      </c:pt>
                      <c:pt idx="17">
                        <c:v>2.0870156210532187</c:v>
                      </c:pt>
                      <c:pt idx="18">
                        <c:v>2.0870156210532187</c:v>
                      </c:pt>
                      <c:pt idx="19">
                        <c:v>2.0870156210532187</c:v>
                      </c:pt>
                      <c:pt idx="20">
                        <c:v>2.0870156210532187</c:v>
                      </c:pt>
                      <c:pt idx="21">
                        <c:v>2.0870156210532187</c:v>
                      </c:pt>
                      <c:pt idx="22">
                        <c:v>2.0870156210532187</c:v>
                      </c:pt>
                      <c:pt idx="23">
                        <c:v>2.0870156210532187</c:v>
                      </c:pt>
                      <c:pt idx="24">
                        <c:v>2.0870156210532187</c:v>
                      </c:pt>
                      <c:pt idx="25">
                        <c:v>2.0870156210532187</c:v>
                      </c:pt>
                      <c:pt idx="26">
                        <c:v>2.0870156210532187</c:v>
                      </c:pt>
                      <c:pt idx="27">
                        <c:v>2.0870156210532187</c:v>
                      </c:pt>
                      <c:pt idx="28">
                        <c:v>2.0870156210532187</c:v>
                      </c:pt>
                      <c:pt idx="29">
                        <c:v>2.0870156210532187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FA0-40F3-9F64-B0A659CCF10A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'MS + Setup - No Force'!$E$1</c:f>
              <c:strCache>
                <c:ptCount val="1"/>
                <c:pt idx="0">
                  <c:v>Dia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Force'!$E$2:$E$31</c:f>
              <c:numCache>
                <c:formatCode>0.00000</c:formatCode>
                <c:ptCount val="30"/>
                <c:pt idx="0">
                  <c:v>2.0866500000000001</c:v>
                </c:pt>
                <c:pt idx="1">
                  <c:v>2.0865399999999998</c:v>
                </c:pt>
                <c:pt idx="2">
                  <c:v>2.08656</c:v>
                </c:pt>
                <c:pt idx="3">
                  <c:v>2.0867200000000001</c:v>
                </c:pt>
                <c:pt idx="4">
                  <c:v>2.0868000000000002</c:v>
                </c:pt>
                <c:pt idx="5">
                  <c:v>2.0867200000000001</c:v>
                </c:pt>
                <c:pt idx="6">
                  <c:v>2.0865399999999998</c:v>
                </c:pt>
                <c:pt idx="7">
                  <c:v>2.0861800000000001</c:v>
                </c:pt>
                <c:pt idx="8">
                  <c:v>2.08649</c:v>
                </c:pt>
                <c:pt idx="9">
                  <c:v>2.0865999999999998</c:v>
                </c:pt>
                <c:pt idx="10">
                  <c:v>2.0867499999999999</c:v>
                </c:pt>
                <c:pt idx="11">
                  <c:v>2.0866099999999999</c:v>
                </c:pt>
                <c:pt idx="12">
                  <c:v>2.0867499999999999</c:v>
                </c:pt>
                <c:pt idx="13">
                  <c:v>2.0866799999999999</c:v>
                </c:pt>
                <c:pt idx="14">
                  <c:v>2.0866799999999999</c:v>
                </c:pt>
                <c:pt idx="15">
                  <c:v>2.0866400000000001</c:v>
                </c:pt>
                <c:pt idx="16">
                  <c:v>2.0866899999999999</c:v>
                </c:pt>
                <c:pt idx="17">
                  <c:v>2.0868199999999999</c:v>
                </c:pt>
                <c:pt idx="18">
                  <c:v>2.0866600000000002</c:v>
                </c:pt>
                <c:pt idx="19">
                  <c:v>2.08656</c:v>
                </c:pt>
                <c:pt idx="20">
                  <c:v>2.0865499999999999</c:v>
                </c:pt>
                <c:pt idx="21">
                  <c:v>2.0867599999999999</c:v>
                </c:pt>
                <c:pt idx="22">
                  <c:v>2.0866500000000001</c:v>
                </c:pt>
                <c:pt idx="23">
                  <c:v>2.0865499999999999</c:v>
                </c:pt>
                <c:pt idx="24">
                  <c:v>2.08656</c:v>
                </c:pt>
                <c:pt idx="25">
                  <c:v>2.08657</c:v>
                </c:pt>
                <c:pt idx="26">
                  <c:v>2.08649</c:v>
                </c:pt>
                <c:pt idx="27">
                  <c:v>2.08677</c:v>
                </c:pt>
                <c:pt idx="28">
                  <c:v>2.08643</c:v>
                </c:pt>
                <c:pt idx="29">
                  <c:v>2.0867300000000002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B-4BFF-8DB0-F169772AE01B}"/>
            </c:ext>
          </c:extLst>
        </c:ser>
        <c:ser>
          <c:idx val="7"/>
          <c:order val="7"/>
          <c:tx>
            <c:strRef>
              <c:f>'MS + Setup - No Force'!$I$1</c:f>
              <c:strCache>
                <c:ptCount val="1"/>
                <c:pt idx="0">
                  <c:v>Dia_avg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Force'!$I$2:$I$31</c:f>
              <c:numCache>
                <c:formatCode>0.000</c:formatCode>
                <c:ptCount val="30"/>
                <c:pt idx="0">
                  <c:v>2.0866233333333337</c:v>
                </c:pt>
                <c:pt idx="1">
                  <c:v>2.0866233333333337</c:v>
                </c:pt>
                <c:pt idx="2">
                  <c:v>2.0866233333333337</c:v>
                </c:pt>
                <c:pt idx="3">
                  <c:v>2.0866233333333337</c:v>
                </c:pt>
                <c:pt idx="4">
                  <c:v>2.0866233333333337</c:v>
                </c:pt>
                <c:pt idx="5">
                  <c:v>2.0866233333333337</c:v>
                </c:pt>
                <c:pt idx="6">
                  <c:v>2.0866233333333337</c:v>
                </c:pt>
                <c:pt idx="7">
                  <c:v>2.0866233333333337</c:v>
                </c:pt>
                <c:pt idx="8">
                  <c:v>2.0866233333333337</c:v>
                </c:pt>
                <c:pt idx="9">
                  <c:v>2.0866233333333337</c:v>
                </c:pt>
                <c:pt idx="10">
                  <c:v>2.0866233333333337</c:v>
                </c:pt>
                <c:pt idx="11">
                  <c:v>2.0866233333333337</c:v>
                </c:pt>
                <c:pt idx="12">
                  <c:v>2.0866233333333337</c:v>
                </c:pt>
                <c:pt idx="13">
                  <c:v>2.0866233333333337</c:v>
                </c:pt>
                <c:pt idx="14">
                  <c:v>2.0866233333333337</c:v>
                </c:pt>
                <c:pt idx="15">
                  <c:v>2.0866233333333337</c:v>
                </c:pt>
                <c:pt idx="16">
                  <c:v>2.0866233333333337</c:v>
                </c:pt>
                <c:pt idx="17">
                  <c:v>2.0866233333333337</c:v>
                </c:pt>
                <c:pt idx="18">
                  <c:v>2.0866233333333337</c:v>
                </c:pt>
                <c:pt idx="19">
                  <c:v>2.0866233333333337</c:v>
                </c:pt>
                <c:pt idx="20">
                  <c:v>2.0866233333333337</c:v>
                </c:pt>
                <c:pt idx="21">
                  <c:v>2.0866233333333337</c:v>
                </c:pt>
                <c:pt idx="22">
                  <c:v>2.0866233333333337</c:v>
                </c:pt>
                <c:pt idx="23">
                  <c:v>2.0866233333333337</c:v>
                </c:pt>
                <c:pt idx="24">
                  <c:v>2.0866233333333337</c:v>
                </c:pt>
                <c:pt idx="25">
                  <c:v>2.0866233333333337</c:v>
                </c:pt>
                <c:pt idx="26">
                  <c:v>2.0866233333333337</c:v>
                </c:pt>
                <c:pt idx="27">
                  <c:v>2.0866233333333337</c:v>
                </c:pt>
                <c:pt idx="28">
                  <c:v>2.0866233333333337</c:v>
                </c:pt>
                <c:pt idx="29">
                  <c:v>2.0866233333333337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B-4BFF-8DB0-F169772AE01B}"/>
            </c:ext>
          </c:extLst>
        </c:ser>
        <c:ser>
          <c:idx val="14"/>
          <c:order val="14"/>
          <c:tx>
            <c:strRef>
              <c:f>'MS + Setup - No Force'!$P$1</c:f>
              <c:strCache>
                <c:ptCount val="1"/>
                <c:pt idx="0">
                  <c:v>Dia_LCL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Force'!$P$2:$P$31</c:f>
              <c:numCache>
                <c:formatCode>0.000</c:formatCode>
                <c:ptCount val="30"/>
                <c:pt idx="0">
                  <c:v>2.0862310456134487</c:v>
                </c:pt>
                <c:pt idx="1">
                  <c:v>2.0862310456134487</c:v>
                </c:pt>
                <c:pt idx="2">
                  <c:v>2.0862310456134487</c:v>
                </c:pt>
                <c:pt idx="3">
                  <c:v>2.0862310456134487</c:v>
                </c:pt>
                <c:pt idx="4">
                  <c:v>2.0862310456134487</c:v>
                </c:pt>
                <c:pt idx="5">
                  <c:v>2.0862310456134487</c:v>
                </c:pt>
                <c:pt idx="6">
                  <c:v>2.0862310456134487</c:v>
                </c:pt>
                <c:pt idx="7">
                  <c:v>2.0862310456134487</c:v>
                </c:pt>
                <c:pt idx="8">
                  <c:v>2.0862310456134487</c:v>
                </c:pt>
                <c:pt idx="9">
                  <c:v>2.0862310456134487</c:v>
                </c:pt>
                <c:pt idx="10">
                  <c:v>2.0862310456134487</c:v>
                </c:pt>
                <c:pt idx="11">
                  <c:v>2.0862310456134487</c:v>
                </c:pt>
                <c:pt idx="12">
                  <c:v>2.0862310456134487</c:v>
                </c:pt>
                <c:pt idx="13">
                  <c:v>2.0862310456134487</c:v>
                </c:pt>
                <c:pt idx="14">
                  <c:v>2.0862310456134487</c:v>
                </c:pt>
                <c:pt idx="15">
                  <c:v>2.0862310456134487</c:v>
                </c:pt>
                <c:pt idx="16">
                  <c:v>2.0862310456134487</c:v>
                </c:pt>
                <c:pt idx="17">
                  <c:v>2.0862310456134487</c:v>
                </c:pt>
                <c:pt idx="18">
                  <c:v>2.0862310456134487</c:v>
                </c:pt>
                <c:pt idx="19">
                  <c:v>2.0862310456134487</c:v>
                </c:pt>
                <c:pt idx="20">
                  <c:v>2.0862310456134487</c:v>
                </c:pt>
                <c:pt idx="21">
                  <c:v>2.0862310456134487</c:v>
                </c:pt>
                <c:pt idx="22">
                  <c:v>2.0862310456134487</c:v>
                </c:pt>
                <c:pt idx="23">
                  <c:v>2.0862310456134487</c:v>
                </c:pt>
                <c:pt idx="24">
                  <c:v>2.0862310456134487</c:v>
                </c:pt>
                <c:pt idx="25">
                  <c:v>2.0862310456134487</c:v>
                </c:pt>
                <c:pt idx="26">
                  <c:v>2.0862310456134487</c:v>
                </c:pt>
                <c:pt idx="27">
                  <c:v>2.0862310456134487</c:v>
                </c:pt>
                <c:pt idx="28">
                  <c:v>2.0862310456134487</c:v>
                </c:pt>
                <c:pt idx="29">
                  <c:v>2.0862310456134487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B-4BFF-8DB0-F169772AE01B}"/>
            </c:ext>
          </c:extLst>
        </c:ser>
        <c:ser>
          <c:idx val="15"/>
          <c:order val="15"/>
          <c:tx>
            <c:strRef>
              <c:f>'MS + Setup - No Force'!$Q$1</c:f>
              <c:strCache>
                <c:ptCount val="1"/>
                <c:pt idx="0">
                  <c:v>Dia_UCL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Force'!$Q$2:$Q$31</c:f>
              <c:numCache>
                <c:formatCode>0.000</c:formatCode>
                <c:ptCount val="30"/>
                <c:pt idx="0">
                  <c:v>2.0870156210532187</c:v>
                </c:pt>
                <c:pt idx="1">
                  <c:v>2.0870156210532187</c:v>
                </c:pt>
                <c:pt idx="2">
                  <c:v>2.0870156210532187</c:v>
                </c:pt>
                <c:pt idx="3">
                  <c:v>2.0870156210532187</c:v>
                </c:pt>
                <c:pt idx="4">
                  <c:v>2.0870156210532187</c:v>
                </c:pt>
                <c:pt idx="5">
                  <c:v>2.0870156210532187</c:v>
                </c:pt>
                <c:pt idx="6">
                  <c:v>2.0870156210532187</c:v>
                </c:pt>
                <c:pt idx="7">
                  <c:v>2.0870156210532187</c:v>
                </c:pt>
                <c:pt idx="8">
                  <c:v>2.0870156210532187</c:v>
                </c:pt>
                <c:pt idx="9">
                  <c:v>2.0870156210532187</c:v>
                </c:pt>
                <c:pt idx="10">
                  <c:v>2.0870156210532187</c:v>
                </c:pt>
                <c:pt idx="11">
                  <c:v>2.0870156210532187</c:v>
                </c:pt>
                <c:pt idx="12">
                  <c:v>2.0870156210532187</c:v>
                </c:pt>
                <c:pt idx="13">
                  <c:v>2.0870156210532187</c:v>
                </c:pt>
                <c:pt idx="14">
                  <c:v>2.0870156210532187</c:v>
                </c:pt>
                <c:pt idx="15">
                  <c:v>2.0870156210532187</c:v>
                </c:pt>
                <c:pt idx="16">
                  <c:v>2.0870156210532187</c:v>
                </c:pt>
                <c:pt idx="17">
                  <c:v>2.0870156210532187</c:v>
                </c:pt>
                <c:pt idx="18">
                  <c:v>2.0870156210532187</c:v>
                </c:pt>
                <c:pt idx="19">
                  <c:v>2.0870156210532187</c:v>
                </c:pt>
                <c:pt idx="20">
                  <c:v>2.0870156210532187</c:v>
                </c:pt>
                <c:pt idx="21">
                  <c:v>2.0870156210532187</c:v>
                </c:pt>
                <c:pt idx="22">
                  <c:v>2.0870156210532187</c:v>
                </c:pt>
                <c:pt idx="23">
                  <c:v>2.0870156210532187</c:v>
                </c:pt>
                <c:pt idx="24">
                  <c:v>2.0870156210532187</c:v>
                </c:pt>
                <c:pt idx="25">
                  <c:v>2.0870156210532187</c:v>
                </c:pt>
                <c:pt idx="26">
                  <c:v>2.0870156210532187</c:v>
                </c:pt>
                <c:pt idx="27">
                  <c:v>2.0870156210532187</c:v>
                </c:pt>
                <c:pt idx="28">
                  <c:v>2.0870156210532187</c:v>
                </c:pt>
                <c:pt idx="29">
                  <c:v>2.0870156210532187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B-4BFF-8DB0-F169772AE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'MS + Setup - No Force'!$B$1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'MS + Setup - No Force'!$B$2:$B$31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-2.9399999999999999E-3</c:v>
                      </c:pt>
                      <c:pt idx="1">
                        <c:v>-3.2799999999999999E-3</c:v>
                      </c:pt>
                      <c:pt idx="2">
                        <c:v>-3.0799999999999998E-3</c:v>
                      </c:pt>
                      <c:pt idx="3">
                        <c:v>-3.2200000000000002E-3</c:v>
                      </c:pt>
                      <c:pt idx="4">
                        <c:v>-3.0300000000000001E-3</c:v>
                      </c:pt>
                      <c:pt idx="5">
                        <c:v>-3.2200000000000002E-3</c:v>
                      </c:pt>
                      <c:pt idx="6">
                        <c:v>-3.29E-3</c:v>
                      </c:pt>
                      <c:pt idx="7">
                        <c:v>-3.32E-3</c:v>
                      </c:pt>
                      <c:pt idx="8">
                        <c:v>-3.14E-3</c:v>
                      </c:pt>
                      <c:pt idx="9">
                        <c:v>-3.0400000000000002E-3</c:v>
                      </c:pt>
                      <c:pt idx="10">
                        <c:v>-3.0799999999999998E-3</c:v>
                      </c:pt>
                      <c:pt idx="11">
                        <c:v>-3.2200000000000002E-3</c:v>
                      </c:pt>
                      <c:pt idx="12">
                        <c:v>-3.1800000000000001E-3</c:v>
                      </c:pt>
                      <c:pt idx="13">
                        <c:v>-3.0799999999999998E-3</c:v>
                      </c:pt>
                      <c:pt idx="14">
                        <c:v>-3.16E-3</c:v>
                      </c:pt>
                      <c:pt idx="15">
                        <c:v>-3.0400000000000002E-3</c:v>
                      </c:pt>
                      <c:pt idx="16">
                        <c:v>-3.0100000000000001E-3</c:v>
                      </c:pt>
                      <c:pt idx="17">
                        <c:v>-3.0699999999999998E-3</c:v>
                      </c:pt>
                      <c:pt idx="18">
                        <c:v>-2.97E-3</c:v>
                      </c:pt>
                      <c:pt idx="19">
                        <c:v>-3.1800000000000001E-3</c:v>
                      </c:pt>
                      <c:pt idx="20">
                        <c:v>-3.1099999999999999E-3</c:v>
                      </c:pt>
                      <c:pt idx="21">
                        <c:v>-3.13E-3</c:v>
                      </c:pt>
                      <c:pt idx="22">
                        <c:v>-3.0999999999999999E-3</c:v>
                      </c:pt>
                      <c:pt idx="23">
                        <c:v>-3.0799999999999998E-3</c:v>
                      </c:pt>
                      <c:pt idx="24">
                        <c:v>-3.2200000000000002E-3</c:v>
                      </c:pt>
                      <c:pt idx="25">
                        <c:v>-3.0000000000000001E-3</c:v>
                      </c:pt>
                      <c:pt idx="26">
                        <c:v>-3.14E-3</c:v>
                      </c:pt>
                      <c:pt idx="27">
                        <c:v>-3.0699999999999998E-3</c:v>
                      </c:pt>
                      <c:pt idx="28">
                        <c:v>-3.0200000000000001E-3</c:v>
                      </c:pt>
                      <c:pt idx="29">
                        <c:v>-3.1199999999999999E-3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D1B-4BFF-8DB0-F169772AE01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Force'!$C$2:$C$31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1.16E-3</c:v>
                      </c:pt>
                      <c:pt idx="1">
                        <c:v>9.1E-4</c:v>
                      </c:pt>
                      <c:pt idx="2">
                        <c:v>1.34E-3</c:v>
                      </c:pt>
                      <c:pt idx="3">
                        <c:v>1.32E-3</c:v>
                      </c:pt>
                      <c:pt idx="4">
                        <c:v>1.25E-3</c:v>
                      </c:pt>
                      <c:pt idx="5">
                        <c:v>1.2600000000000001E-3</c:v>
                      </c:pt>
                      <c:pt idx="6">
                        <c:v>1.2199999999999999E-3</c:v>
                      </c:pt>
                      <c:pt idx="7">
                        <c:v>1.5299999999999999E-3</c:v>
                      </c:pt>
                      <c:pt idx="8">
                        <c:v>1.3699999999999999E-3</c:v>
                      </c:pt>
                      <c:pt idx="9">
                        <c:v>1.24E-3</c:v>
                      </c:pt>
                      <c:pt idx="10">
                        <c:v>1.2099999999999999E-3</c:v>
                      </c:pt>
                      <c:pt idx="11">
                        <c:v>1.2099999999999999E-3</c:v>
                      </c:pt>
                      <c:pt idx="12">
                        <c:v>1.2999999999999999E-3</c:v>
                      </c:pt>
                      <c:pt idx="13">
                        <c:v>1.15E-3</c:v>
                      </c:pt>
                      <c:pt idx="14">
                        <c:v>1.1900000000000001E-3</c:v>
                      </c:pt>
                      <c:pt idx="15">
                        <c:v>1.5900000000000001E-3</c:v>
                      </c:pt>
                      <c:pt idx="16">
                        <c:v>1.42E-3</c:v>
                      </c:pt>
                      <c:pt idx="17">
                        <c:v>1.2999999999999999E-3</c:v>
                      </c:pt>
                      <c:pt idx="18">
                        <c:v>1.42E-3</c:v>
                      </c:pt>
                      <c:pt idx="19">
                        <c:v>1.34E-3</c:v>
                      </c:pt>
                      <c:pt idx="20">
                        <c:v>1.2099999999999999E-3</c:v>
                      </c:pt>
                      <c:pt idx="21">
                        <c:v>1.3699999999999999E-3</c:v>
                      </c:pt>
                      <c:pt idx="22">
                        <c:v>1.4E-3</c:v>
                      </c:pt>
                      <c:pt idx="23">
                        <c:v>1.4300000000000001E-3</c:v>
                      </c:pt>
                      <c:pt idx="24">
                        <c:v>1.3699999999999999E-3</c:v>
                      </c:pt>
                      <c:pt idx="25">
                        <c:v>1.1900000000000001E-3</c:v>
                      </c:pt>
                      <c:pt idx="26">
                        <c:v>1.33E-3</c:v>
                      </c:pt>
                      <c:pt idx="27">
                        <c:v>1.24E-3</c:v>
                      </c:pt>
                      <c:pt idx="28">
                        <c:v>1.1900000000000001E-3</c:v>
                      </c:pt>
                      <c:pt idx="29">
                        <c:v>1.31E-3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1B-4BFF-8DB0-F169772AE01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Force'!$D$2:$D$31</c15:sqref>
                        </c15:formulaRef>
                      </c:ext>
                    </c:extLst>
                    <c:numCache>
                      <c:formatCode>0.00000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D1B-4BFF-8DB0-F169772AE01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Force'!$F$2:$F$31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-3.1180000000000005E-3</c:v>
                      </c:pt>
                      <c:pt idx="1">
                        <c:v>-3.1180000000000005E-3</c:v>
                      </c:pt>
                      <c:pt idx="2">
                        <c:v>-3.1180000000000005E-3</c:v>
                      </c:pt>
                      <c:pt idx="3">
                        <c:v>-3.1180000000000005E-3</c:v>
                      </c:pt>
                      <c:pt idx="4">
                        <c:v>-3.1180000000000005E-3</c:v>
                      </c:pt>
                      <c:pt idx="5">
                        <c:v>-3.1180000000000005E-3</c:v>
                      </c:pt>
                      <c:pt idx="6">
                        <c:v>-3.1180000000000005E-3</c:v>
                      </c:pt>
                      <c:pt idx="7">
                        <c:v>-3.1180000000000005E-3</c:v>
                      </c:pt>
                      <c:pt idx="8">
                        <c:v>-3.1180000000000005E-3</c:v>
                      </c:pt>
                      <c:pt idx="9">
                        <c:v>-3.1180000000000005E-3</c:v>
                      </c:pt>
                      <c:pt idx="10">
                        <c:v>-3.1180000000000005E-3</c:v>
                      </c:pt>
                      <c:pt idx="11">
                        <c:v>-3.1180000000000005E-3</c:v>
                      </c:pt>
                      <c:pt idx="12">
                        <c:v>-3.1180000000000005E-3</c:v>
                      </c:pt>
                      <c:pt idx="13">
                        <c:v>-3.1180000000000005E-3</c:v>
                      </c:pt>
                      <c:pt idx="14">
                        <c:v>-3.1180000000000005E-3</c:v>
                      </c:pt>
                      <c:pt idx="15">
                        <c:v>-3.1180000000000005E-3</c:v>
                      </c:pt>
                      <c:pt idx="16">
                        <c:v>-3.1180000000000005E-3</c:v>
                      </c:pt>
                      <c:pt idx="17">
                        <c:v>-3.1180000000000005E-3</c:v>
                      </c:pt>
                      <c:pt idx="18">
                        <c:v>-3.1180000000000005E-3</c:v>
                      </c:pt>
                      <c:pt idx="19">
                        <c:v>-3.1180000000000005E-3</c:v>
                      </c:pt>
                      <c:pt idx="20">
                        <c:v>-3.1180000000000005E-3</c:v>
                      </c:pt>
                      <c:pt idx="21">
                        <c:v>-3.1180000000000005E-3</c:v>
                      </c:pt>
                      <c:pt idx="22">
                        <c:v>-3.1180000000000005E-3</c:v>
                      </c:pt>
                      <c:pt idx="23">
                        <c:v>-3.1180000000000005E-3</c:v>
                      </c:pt>
                      <c:pt idx="24">
                        <c:v>-3.1180000000000005E-3</c:v>
                      </c:pt>
                      <c:pt idx="25">
                        <c:v>-3.1180000000000005E-3</c:v>
                      </c:pt>
                      <c:pt idx="26">
                        <c:v>-3.1180000000000005E-3</c:v>
                      </c:pt>
                      <c:pt idx="27">
                        <c:v>-3.1180000000000005E-3</c:v>
                      </c:pt>
                      <c:pt idx="28">
                        <c:v>-3.1180000000000005E-3</c:v>
                      </c:pt>
                      <c:pt idx="29">
                        <c:v>-3.1180000000000005E-3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D1B-4BFF-8DB0-F169772AE01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Force'!$G$2:$G$31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1.2923333333333335E-3</c:v>
                      </c:pt>
                      <c:pt idx="1">
                        <c:v>1.2923333333333335E-3</c:v>
                      </c:pt>
                      <c:pt idx="2">
                        <c:v>1.2923333333333335E-3</c:v>
                      </c:pt>
                      <c:pt idx="3">
                        <c:v>1.2923333333333335E-3</c:v>
                      </c:pt>
                      <c:pt idx="4">
                        <c:v>1.2923333333333335E-3</c:v>
                      </c:pt>
                      <c:pt idx="5">
                        <c:v>1.2923333333333335E-3</c:v>
                      </c:pt>
                      <c:pt idx="6">
                        <c:v>1.2923333333333335E-3</c:v>
                      </c:pt>
                      <c:pt idx="7">
                        <c:v>1.2923333333333335E-3</c:v>
                      </c:pt>
                      <c:pt idx="8">
                        <c:v>1.2923333333333335E-3</c:v>
                      </c:pt>
                      <c:pt idx="9">
                        <c:v>1.2923333333333335E-3</c:v>
                      </c:pt>
                      <c:pt idx="10">
                        <c:v>1.2923333333333335E-3</c:v>
                      </c:pt>
                      <c:pt idx="11">
                        <c:v>1.2923333333333335E-3</c:v>
                      </c:pt>
                      <c:pt idx="12">
                        <c:v>1.2923333333333335E-3</c:v>
                      </c:pt>
                      <c:pt idx="13">
                        <c:v>1.2923333333333335E-3</c:v>
                      </c:pt>
                      <c:pt idx="14">
                        <c:v>1.2923333333333335E-3</c:v>
                      </c:pt>
                      <c:pt idx="15">
                        <c:v>1.2923333333333335E-3</c:v>
                      </c:pt>
                      <c:pt idx="16">
                        <c:v>1.2923333333333335E-3</c:v>
                      </c:pt>
                      <c:pt idx="17">
                        <c:v>1.2923333333333335E-3</c:v>
                      </c:pt>
                      <c:pt idx="18">
                        <c:v>1.2923333333333335E-3</c:v>
                      </c:pt>
                      <c:pt idx="19">
                        <c:v>1.2923333333333335E-3</c:v>
                      </c:pt>
                      <c:pt idx="20">
                        <c:v>1.2923333333333335E-3</c:v>
                      </c:pt>
                      <c:pt idx="21">
                        <c:v>1.2923333333333335E-3</c:v>
                      </c:pt>
                      <c:pt idx="22">
                        <c:v>1.2923333333333335E-3</c:v>
                      </c:pt>
                      <c:pt idx="23">
                        <c:v>1.2923333333333335E-3</c:v>
                      </c:pt>
                      <c:pt idx="24">
                        <c:v>1.2923333333333335E-3</c:v>
                      </c:pt>
                      <c:pt idx="25">
                        <c:v>1.2923333333333335E-3</c:v>
                      </c:pt>
                      <c:pt idx="26">
                        <c:v>1.2923333333333335E-3</c:v>
                      </c:pt>
                      <c:pt idx="27">
                        <c:v>1.2923333333333335E-3</c:v>
                      </c:pt>
                      <c:pt idx="28">
                        <c:v>1.2923333333333335E-3</c:v>
                      </c:pt>
                      <c:pt idx="29" formatCode="0.00000">
                        <c:v>1.2923333333333335E-3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D1B-4BFF-8DB0-F169772AE01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D1B-4BFF-8DB0-F169772AE01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-3.4065468945333288E-3</c:v>
                      </c:pt>
                      <c:pt idx="1">
                        <c:v>-3.4065468945333288E-3</c:v>
                      </c:pt>
                      <c:pt idx="2">
                        <c:v>-3.4065468945333288E-3</c:v>
                      </c:pt>
                      <c:pt idx="3">
                        <c:v>-3.4065468945333288E-3</c:v>
                      </c:pt>
                      <c:pt idx="4">
                        <c:v>-3.4065468945333288E-3</c:v>
                      </c:pt>
                      <c:pt idx="5">
                        <c:v>-3.4065468945333288E-3</c:v>
                      </c:pt>
                      <c:pt idx="6">
                        <c:v>-3.4065468945333288E-3</c:v>
                      </c:pt>
                      <c:pt idx="7">
                        <c:v>-3.4065468945333288E-3</c:v>
                      </c:pt>
                      <c:pt idx="8">
                        <c:v>-3.4065468945333288E-3</c:v>
                      </c:pt>
                      <c:pt idx="9">
                        <c:v>-3.4065468945333288E-3</c:v>
                      </c:pt>
                      <c:pt idx="10">
                        <c:v>-3.4065468945333288E-3</c:v>
                      </c:pt>
                      <c:pt idx="11">
                        <c:v>-3.4065468945333288E-3</c:v>
                      </c:pt>
                      <c:pt idx="12">
                        <c:v>-3.4065468945333288E-3</c:v>
                      </c:pt>
                      <c:pt idx="13">
                        <c:v>-3.4065468945333288E-3</c:v>
                      </c:pt>
                      <c:pt idx="14">
                        <c:v>-3.4065468945333288E-3</c:v>
                      </c:pt>
                      <c:pt idx="15">
                        <c:v>-3.4065468945333288E-3</c:v>
                      </c:pt>
                      <c:pt idx="16">
                        <c:v>-3.4065468945333288E-3</c:v>
                      </c:pt>
                      <c:pt idx="17">
                        <c:v>-3.4065468945333288E-3</c:v>
                      </c:pt>
                      <c:pt idx="18">
                        <c:v>-3.4065468945333288E-3</c:v>
                      </c:pt>
                      <c:pt idx="19">
                        <c:v>-3.4065468945333288E-3</c:v>
                      </c:pt>
                      <c:pt idx="20">
                        <c:v>-3.4065468945333288E-3</c:v>
                      </c:pt>
                      <c:pt idx="21">
                        <c:v>-3.4065468945333288E-3</c:v>
                      </c:pt>
                      <c:pt idx="22">
                        <c:v>-3.4065468945333288E-3</c:v>
                      </c:pt>
                      <c:pt idx="23">
                        <c:v>-3.4065468945333288E-3</c:v>
                      </c:pt>
                      <c:pt idx="24">
                        <c:v>-3.4065468945333288E-3</c:v>
                      </c:pt>
                      <c:pt idx="25">
                        <c:v>-3.4065468945333288E-3</c:v>
                      </c:pt>
                      <c:pt idx="26">
                        <c:v>-3.4065468945333288E-3</c:v>
                      </c:pt>
                      <c:pt idx="27">
                        <c:v>-3.4065468945333288E-3</c:v>
                      </c:pt>
                      <c:pt idx="28">
                        <c:v>-3.4065468945333288E-3</c:v>
                      </c:pt>
                      <c:pt idx="29">
                        <c:v>-3.4065468945333288E-3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D1B-4BFF-8DB0-F169772AE01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-2.8294531054666723E-3</c:v>
                      </c:pt>
                      <c:pt idx="1">
                        <c:v>-2.8294531054666723E-3</c:v>
                      </c:pt>
                      <c:pt idx="2">
                        <c:v>-2.8294531054666723E-3</c:v>
                      </c:pt>
                      <c:pt idx="3">
                        <c:v>-2.8294531054666723E-3</c:v>
                      </c:pt>
                      <c:pt idx="4">
                        <c:v>-2.8294531054666723E-3</c:v>
                      </c:pt>
                      <c:pt idx="5">
                        <c:v>-2.8294531054666723E-3</c:v>
                      </c:pt>
                      <c:pt idx="6">
                        <c:v>-2.8294531054666723E-3</c:v>
                      </c:pt>
                      <c:pt idx="7">
                        <c:v>-2.8294531054666723E-3</c:v>
                      </c:pt>
                      <c:pt idx="8">
                        <c:v>-2.8294531054666723E-3</c:v>
                      </c:pt>
                      <c:pt idx="9">
                        <c:v>-2.8294531054666723E-3</c:v>
                      </c:pt>
                      <c:pt idx="10">
                        <c:v>-2.8294531054666723E-3</c:v>
                      </c:pt>
                      <c:pt idx="11">
                        <c:v>-2.8294531054666723E-3</c:v>
                      </c:pt>
                      <c:pt idx="12">
                        <c:v>-2.8294531054666723E-3</c:v>
                      </c:pt>
                      <c:pt idx="13">
                        <c:v>-2.8294531054666723E-3</c:v>
                      </c:pt>
                      <c:pt idx="14">
                        <c:v>-2.8294531054666723E-3</c:v>
                      </c:pt>
                      <c:pt idx="15">
                        <c:v>-2.8294531054666723E-3</c:v>
                      </c:pt>
                      <c:pt idx="16">
                        <c:v>-2.8294531054666723E-3</c:v>
                      </c:pt>
                      <c:pt idx="17">
                        <c:v>-2.8294531054666723E-3</c:v>
                      </c:pt>
                      <c:pt idx="18">
                        <c:v>-2.8294531054666723E-3</c:v>
                      </c:pt>
                      <c:pt idx="19">
                        <c:v>-2.8294531054666723E-3</c:v>
                      </c:pt>
                      <c:pt idx="20">
                        <c:v>-2.8294531054666723E-3</c:v>
                      </c:pt>
                      <c:pt idx="21">
                        <c:v>-2.8294531054666723E-3</c:v>
                      </c:pt>
                      <c:pt idx="22">
                        <c:v>-2.8294531054666723E-3</c:v>
                      </c:pt>
                      <c:pt idx="23">
                        <c:v>-2.8294531054666723E-3</c:v>
                      </c:pt>
                      <c:pt idx="24">
                        <c:v>-2.8294531054666723E-3</c:v>
                      </c:pt>
                      <c:pt idx="25">
                        <c:v>-2.8294531054666723E-3</c:v>
                      </c:pt>
                      <c:pt idx="26">
                        <c:v>-2.8294531054666723E-3</c:v>
                      </c:pt>
                      <c:pt idx="27">
                        <c:v>-2.8294531054666723E-3</c:v>
                      </c:pt>
                      <c:pt idx="28">
                        <c:v>-2.8294531054666723E-3</c:v>
                      </c:pt>
                      <c:pt idx="29">
                        <c:v>-2.8294531054666723E-3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D1B-4BFF-8DB0-F169772AE01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9.0527412909423147E-4</c:v>
                      </c:pt>
                      <c:pt idx="1">
                        <c:v>9.0527412909423147E-4</c:v>
                      </c:pt>
                      <c:pt idx="2">
                        <c:v>9.0527412909423147E-4</c:v>
                      </c:pt>
                      <c:pt idx="3">
                        <c:v>9.0527412909423147E-4</c:v>
                      </c:pt>
                      <c:pt idx="4">
                        <c:v>9.0527412909423147E-4</c:v>
                      </c:pt>
                      <c:pt idx="5">
                        <c:v>9.0527412909423147E-4</c:v>
                      </c:pt>
                      <c:pt idx="6">
                        <c:v>9.0527412909423147E-4</c:v>
                      </c:pt>
                      <c:pt idx="7">
                        <c:v>9.0527412909423147E-4</c:v>
                      </c:pt>
                      <c:pt idx="8">
                        <c:v>9.0527412909423147E-4</c:v>
                      </c:pt>
                      <c:pt idx="9">
                        <c:v>9.0527412909423147E-4</c:v>
                      </c:pt>
                      <c:pt idx="10">
                        <c:v>9.0527412909423147E-4</c:v>
                      </c:pt>
                      <c:pt idx="11">
                        <c:v>9.0527412909423147E-4</c:v>
                      </c:pt>
                      <c:pt idx="12">
                        <c:v>9.0527412909423147E-4</c:v>
                      </c:pt>
                      <c:pt idx="13">
                        <c:v>9.0527412909423147E-4</c:v>
                      </c:pt>
                      <c:pt idx="14">
                        <c:v>9.0527412909423147E-4</c:v>
                      </c:pt>
                      <c:pt idx="15">
                        <c:v>9.0527412909423147E-4</c:v>
                      </c:pt>
                      <c:pt idx="16">
                        <c:v>9.0527412909423147E-4</c:v>
                      </c:pt>
                      <c:pt idx="17">
                        <c:v>9.0527412909423147E-4</c:v>
                      </c:pt>
                      <c:pt idx="18">
                        <c:v>9.0527412909423147E-4</c:v>
                      </c:pt>
                      <c:pt idx="19">
                        <c:v>9.0527412909423147E-4</c:v>
                      </c:pt>
                      <c:pt idx="20">
                        <c:v>9.0527412909423147E-4</c:v>
                      </c:pt>
                      <c:pt idx="21">
                        <c:v>9.0527412909423147E-4</c:v>
                      </c:pt>
                      <c:pt idx="22">
                        <c:v>9.0527412909423147E-4</c:v>
                      </c:pt>
                      <c:pt idx="23">
                        <c:v>9.0527412909423147E-4</c:v>
                      </c:pt>
                      <c:pt idx="24">
                        <c:v>9.0527412909423147E-4</c:v>
                      </c:pt>
                      <c:pt idx="25">
                        <c:v>9.0527412909423147E-4</c:v>
                      </c:pt>
                      <c:pt idx="26">
                        <c:v>9.0527412909423147E-4</c:v>
                      </c:pt>
                      <c:pt idx="27">
                        <c:v>9.0527412909423147E-4</c:v>
                      </c:pt>
                      <c:pt idx="28">
                        <c:v>9.0527412909423147E-4</c:v>
                      </c:pt>
                      <c:pt idx="29">
                        <c:v>9.0527412909423147E-4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D1B-4BFF-8DB0-F169772AE01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1.6793925375724354E-3</c:v>
                      </c:pt>
                      <c:pt idx="1">
                        <c:v>1.6793925375724354E-3</c:v>
                      </c:pt>
                      <c:pt idx="2">
                        <c:v>1.6793925375724354E-3</c:v>
                      </c:pt>
                      <c:pt idx="3">
                        <c:v>1.6793925375724354E-3</c:v>
                      </c:pt>
                      <c:pt idx="4">
                        <c:v>1.6793925375724354E-3</c:v>
                      </c:pt>
                      <c:pt idx="5">
                        <c:v>1.6793925375724354E-3</c:v>
                      </c:pt>
                      <c:pt idx="6">
                        <c:v>1.6793925375724354E-3</c:v>
                      </c:pt>
                      <c:pt idx="7">
                        <c:v>1.6793925375724354E-3</c:v>
                      </c:pt>
                      <c:pt idx="8">
                        <c:v>1.6793925375724354E-3</c:v>
                      </c:pt>
                      <c:pt idx="9">
                        <c:v>1.6793925375724354E-3</c:v>
                      </c:pt>
                      <c:pt idx="10">
                        <c:v>1.6793925375724354E-3</c:v>
                      </c:pt>
                      <c:pt idx="11">
                        <c:v>1.6793925375724354E-3</c:v>
                      </c:pt>
                      <c:pt idx="12">
                        <c:v>1.6793925375724354E-3</c:v>
                      </c:pt>
                      <c:pt idx="13">
                        <c:v>1.6793925375724354E-3</c:v>
                      </c:pt>
                      <c:pt idx="14">
                        <c:v>1.6793925375724354E-3</c:v>
                      </c:pt>
                      <c:pt idx="15">
                        <c:v>1.6793925375724354E-3</c:v>
                      </c:pt>
                      <c:pt idx="16">
                        <c:v>1.6793925375724354E-3</c:v>
                      </c:pt>
                      <c:pt idx="17">
                        <c:v>1.6793925375724354E-3</c:v>
                      </c:pt>
                      <c:pt idx="18">
                        <c:v>1.6793925375724354E-3</c:v>
                      </c:pt>
                      <c:pt idx="19">
                        <c:v>1.6793925375724354E-3</c:v>
                      </c:pt>
                      <c:pt idx="20">
                        <c:v>1.6793925375724354E-3</c:v>
                      </c:pt>
                      <c:pt idx="21">
                        <c:v>1.6793925375724354E-3</c:v>
                      </c:pt>
                      <c:pt idx="22">
                        <c:v>1.6793925375724354E-3</c:v>
                      </c:pt>
                      <c:pt idx="23">
                        <c:v>1.6793925375724354E-3</c:v>
                      </c:pt>
                      <c:pt idx="24">
                        <c:v>1.6793925375724354E-3</c:v>
                      </c:pt>
                      <c:pt idx="25">
                        <c:v>1.6793925375724354E-3</c:v>
                      </c:pt>
                      <c:pt idx="26">
                        <c:v>1.6793925375724354E-3</c:v>
                      </c:pt>
                      <c:pt idx="27">
                        <c:v>1.6793925375724354E-3</c:v>
                      </c:pt>
                      <c:pt idx="28">
                        <c:v>1.6793925375724354E-3</c:v>
                      </c:pt>
                      <c:pt idx="29">
                        <c:v>1.6793925375724354E-3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D1B-4BFF-8DB0-F169772AE01B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D1B-4BFF-8DB0-F169772AE01B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D1B-4BFF-8DB0-F169772AE01B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'Upper Dowel Pin'!$B$1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'Upper Dowel Pin'!$B$2:$B$31</c:f>
              <c:numCache>
                <c:formatCode>0.00000</c:formatCode>
                <c:ptCount val="30"/>
                <c:pt idx="0">
                  <c:v>-0.82606000000000002</c:v>
                </c:pt>
                <c:pt idx="1">
                  <c:v>-0.82533000000000001</c:v>
                </c:pt>
                <c:pt idx="2">
                  <c:v>-0.82638</c:v>
                </c:pt>
                <c:pt idx="3">
                  <c:v>-0.82586999999999999</c:v>
                </c:pt>
                <c:pt idx="4">
                  <c:v>-0.82594000000000001</c:v>
                </c:pt>
                <c:pt idx="5">
                  <c:v>-0.82545999999999997</c:v>
                </c:pt>
                <c:pt idx="6">
                  <c:v>-0.82677999999999996</c:v>
                </c:pt>
                <c:pt idx="7">
                  <c:v>-0.82609999999999995</c:v>
                </c:pt>
                <c:pt idx="8">
                  <c:v>-0.82696999999999998</c:v>
                </c:pt>
                <c:pt idx="9">
                  <c:v>-0.82633999999999996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3-4C32-A0D4-3F2EC21C5EBF}"/>
            </c:ext>
          </c:extLst>
        </c:ser>
        <c:ser>
          <c:idx val="5"/>
          <c:order val="5"/>
          <c:tx>
            <c:strRef>
              <c:f>'Upper Dowel Pin'!$F$1</c:f>
              <c:strCache>
                <c:ptCount val="1"/>
                <c:pt idx="0">
                  <c:v>X_avg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'Upper Dowel Pin'!$F$2:$F$31</c:f>
              <c:numCache>
                <c:formatCode>0.00000</c:formatCode>
                <c:ptCount val="30"/>
                <c:pt idx="0">
                  <c:v>-0.82612299999999994</c:v>
                </c:pt>
                <c:pt idx="1">
                  <c:v>-0.82612299999999994</c:v>
                </c:pt>
                <c:pt idx="2">
                  <c:v>-0.82612299999999994</c:v>
                </c:pt>
                <c:pt idx="3">
                  <c:v>-0.82612299999999994</c:v>
                </c:pt>
                <c:pt idx="4">
                  <c:v>-0.82612299999999994</c:v>
                </c:pt>
                <c:pt idx="5">
                  <c:v>-0.82612299999999994</c:v>
                </c:pt>
                <c:pt idx="6">
                  <c:v>-0.82612299999999994</c:v>
                </c:pt>
                <c:pt idx="7">
                  <c:v>-0.82612299999999994</c:v>
                </c:pt>
                <c:pt idx="8">
                  <c:v>-0.82612299999999994</c:v>
                </c:pt>
                <c:pt idx="9">
                  <c:v>-0.82612299999999994</c:v>
                </c:pt>
                <c:pt idx="10">
                  <c:v>-0.82612299999999994</c:v>
                </c:pt>
                <c:pt idx="11">
                  <c:v>-0.82612299999999994</c:v>
                </c:pt>
                <c:pt idx="12">
                  <c:v>-0.82612299999999994</c:v>
                </c:pt>
                <c:pt idx="13">
                  <c:v>-0.82612299999999994</c:v>
                </c:pt>
                <c:pt idx="14">
                  <c:v>-0.82612299999999994</c:v>
                </c:pt>
                <c:pt idx="15">
                  <c:v>-0.82612299999999994</c:v>
                </c:pt>
                <c:pt idx="16">
                  <c:v>-0.82612299999999994</c:v>
                </c:pt>
                <c:pt idx="17">
                  <c:v>-0.82612299999999994</c:v>
                </c:pt>
                <c:pt idx="18">
                  <c:v>-0.82612299999999994</c:v>
                </c:pt>
                <c:pt idx="19">
                  <c:v>-0.82612299999999994</c:v>
                </c:pt>
                <c:pt idx="20">
                  <c:v>-0.82612299999999994</c:v>
                </c:pt>
                <c:pt idx="21">
                  <c:v>-0.82612299999999994</c:v>
                </c:pt>
                <c:pt idx="22">
                  <c:v>-0.82612299999999994</c:v>
                </c:pt>
                <c:pt idx="23">
                  <c:v>-0.82612299999999994</c:v>
                </c:pt>
                <c:pt idx="24">
                  <c:v>-0.82612299999999994</c:v>
                </c:pt>
                <c:pt idx="25">
                  <c:v>-0.82612299999999994</c:v>
                </c:pt>
                <c:pt idx="26">
                  <c:v>-0.82612299999999994</c:v>
                </c:pt>
                <c:pt idx="27">
                  <c:v>-0.82612299999999994</c:v>
                </c:pt>
                <c:pt idx="28">
                  <c:v>-0.82612299999999994</c:v>
                </c:pt>
                <c:pt idx="29">
                  <c:v>-0.82612299999999994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3-4C32-A0D4-3F2EC21C5EBF}"/>
            </c:ext>
          </c:extLst>
        </c:ser>
        <c:ser>
          <c:idx val="9"/>
          <c:order val="9"/>
          <c:tx>
            <c:strRef>
              <c:f>'Upper Dowel Pin'!$J$1</c:f>
              <c:strCache>
                <c:ptCount val="1"/>
                <c:pt idx="0">
                  <c:v>X_LCL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'Upper Dowel Pin'!$J$2:$J$31</c:f>
              <c:numCache>
                <c:formatCode>0.000</c:formatCode>
                <c:ptCount val="30"/>
                <c:pt idx="0">
                  <c:v>-0.82768268266003042</c:v>
                </c:pt>
                <c:pt idx="1">
                  <c:v>-0.82768268266003042</c:v>
                </c:pt>
                <c:pt idx="2">
                  <c:v>-0.82768268266003042</c:v>
                </c:pt>
                <c:pt idx="3">
                  <c:v>-0.82768268266003042</c:v>
                </c:pt>
                <c:pt idx="4">
                  <c:v>-0.82768268266003042</c:v>
                </c:pt>
                <c:pt idx="5">
                  <c:v>-0.82768268266003042</c:v>
                </c:pt>
                <c:pt idx="6">
                  <c:v>-0.82768268266003042</c:v>
                </c:pt>
                <c:pt idx="7">
                  <c:v>-0.82768268266003042</c:v>
                </c:pt>
                <c:pt idx="8">
                  <c:v>-0.82768268266003042</c:v>
                </c:pt>
                <c:pt idx="9">
                  <c:v>-0.82768268266003042</c:v>
                </c:pt>
                <c:pt idx="10">
                  <c:v>-0.82768268266003042</c:v>
                </c:pt>
                <c:pt idx="11">
                  <c:v>-0.82768268266003042</c:v>
                </c:pt>
                <c:pt idx="12">
                  <c:v>-0.82768268266003042</c:v>
                </c:pt>
                <c:pt idx="13">
                  <c:v>-0.82768268266003042</c:v>
                </c:pt>
                <c:pt idx="14">
                  <c:v>-0.82768268266003042</c:v>
                </c:pt>
                <c:pt idx="15">
                  <c:v>-0.82768268266003042</c:v>
                </c:pt>
                <c:pt idx="16">
                  <c:v>-0.82768268266003042</c:v>
                </c:pt>
                <c:pt idx="17">
                  <c:v>-0.82768268266003042</c:v>
                </c:pt>
                <c:pt idx="18">
                  <c:v>-0.82768268266003042</c:v>
                </c:pt>
                <c:pt idx="19">
                  <c:v>-0.82768268266003042</c:v>
                </c:pt>
                <c:pt idx="20">
                  <c:v>-0.82768268266003042</c:v>
                </c:pt>
                <c:pt idx="21">
                  <c:v>-0.82768268266003042</c:v>
                </c:pt>
                <c:pt idx="22">
                  <c:v>-0.82768268266003042</c:v>
                </c:pt>
                <c:pt idx="23">
                  <c:v>-0.82768268266003042</c:v>
                </c:pt>
                <c:pt idx="24">
                  <c:v>-0.82768268266003042</c:v>
                </c:pt>
                <c:pt idx="25">
                  <c:v>-0.82768268266003042</c:v>
                </c:pt>
                <c:pt idx="26">
                  <c:v>-0.82768268266003042</c:v>
                </c:pt>
                <c:pt idx="27">
                  <c:v>-0.82768268266003042</c:v>
                </c:pt>
                <c:pt idx="28">
                  <c:v>-0.82768268266003042</c:v>
                </c:pt>
                <c:pt idx="29">
                  <c:v>-0.82768268266003042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3-4C32-A0D4-3F2EC21C5EBF}"/>
            </c:ext>
          </c:extLst>
        </c:ser>
        <c:ser>
          <c:idx val="10"/>
          <c:order val="10"/>
          <c:tx>
            <c:strRef>
              <c:f>'Upper Dowel Pin'!$K$1</c:f>
              <c:strCache>
                <c:ptCount val="1"/>
                <c:pt idx="0">
                  <c:v>X_UCL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'Upper Dowel Pin'!$K$2:$K$31</c:f>
              <c:numCache>
                <c:formatCode>0.000</c:formatCode>
                <c:ptCount val="30"/>
                <c:pt idx="0">
                  <c:v>-0.82456331733996946</c:v>
                </c:pt>
                <c:pt idx="1">
                  <c:v>-0.82456331733996946</c:v>
                </c:pt>
                <c:pt idx="2">
                  <c:v>-0.82456331733996946</c:v>
                </c:pt>
                <c:pt idx="3">
                  <c:v>-0.82456331733996946</c:v>
                </c:pt>
                <c:pt idx="4">
                  <c:v>-0.82456331733996946</c:v>
                </c:pt>
                <c:pt idx="5">
                  <c:v>-0.82456331733996946</c:v>
                </c:pt>
                <c:pt idx="6">
                  <c:v>-0.82456331733996946</c:v>
                </c:pt>
                <c:pt idx="7">
                  <c:v>-0.82456331733996946</c:v>
                </c:pt>
                <c:pt idx="8">
                  <c:v>-0.82456331733996946</c:v>
                </c:pt>
                <c:pt idx="9">
                  <c:v>-0.82456331733996946</c:v>
                </c:pt>
                <c:pt idx="10">
                  <c:v>-0.82456331733996946</c:v>
                </c:pt>
                <c:pt idx="11">
                  <c:v>-0.82456331733996946</c:v>
                </c:pt>
                <c:pt idx="12">
                  <c:v>-0.82456331733996946</c:v>
                </c:pt>
                <c:pt idx="13">
                  <c:v>-0.82456331733996946</c:v>
                </c:pt>
                <c:pt idx="14">
                  <c:v>-0.82456331733996946</c:v>
                </c:pt>
                <c:pt idx="15">
                  <c:v>-0.82456331733996946</c:v>
                </c:pt>
                <c:pt idx="16">
                  <c:v>-0.82456331733996946</c:v>
                </c:pt>
                <c:pt idx="17">
                  <c:v>-0.82456331733996946</c:v>
                </c:pt>
                <c:pt idx="18">
                  <c:v>-0.82456331733996946</c:v>
                </c:pt>
                <c:pt idx="19">
                  <c:v>-0.82456331733996946</c:v>
                </c:pt>
                <c:pt idx="20">
                  <c:v>-0.82456331733996946</c:v>
                </c:pt>
                <c:pt idx="21">
                  <c:v>-0.82456331733996946</c:v>
                </c:pt>
                <c:pt idx="22">
                  <c:v>-0.82456331733996946</c:v>
                </c:pt>
                <c:pt idx="23">
                  <c:v>-0.82456331733996946</c:v>
                </c:pt>
                <c:pt idx="24">
                  <c:v>-0.82456331733996946</c:v>
                </c:pt>
                <c:pt idx="25">
                  <c:v>-0.82456331733996946</c:v>
                </c:pt>
                <c:pt idx="26">
                  <c:v>-0.82456331733996946</c:v>
                </c:pt>
                <c:pt idx="27">
                  <c:v>-0.82456331733996946</c:v>
                </c:pt>
                <c:pt idx="28">
                  <c:v>-0.82456331733996946</c:v>
                </c:pt>
                <c:pt idx="29">
                  <c:v>-0.82456331733996946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3-4C32-A0D4-3F2EC21C5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'Upper Dowel Pin'!$A$1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'Upper Dowel Pin'!$A$2:$A$31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C33-4C32-A0D4-3F2EC21C5EB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Pin'!$C$2:$C$31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0.82537000000000005</c:v>
                      </c:pt>
                      <c:pt idx="1">
                        <c:v>0.82476000000000005</c:v>
                      </c:pt>
                      <c:pt idx="2">
                        <c:v>0.82567000000000002</c:v>
                      </c:pt>
                      <c:pt idx="3">
                        <c:v>0.82518999999999998</c:v>
                      </c:pt>
                      <c:pt idx="4">
                        <c:v>0.82493000000000005</c:v>
                      </c:pt>
                      <c:pt idx="5">
                        <c:v>0.82499999999999996</c:v>
                      </c:pt>
                      <c:pt idx="6">
                        <c:v>0.82608999999999999</c:v>
                      </c:pt>
                      <c:pt idx="7">
                        <c:v>0.82535999999999998</c:v>
                      </c:pt>
                      <c:pt idx="8">
                        <c:v>0.82613000000000003</c:v>
                      </c:pt>
                      <c:pt idx="9">
                        <c:v>0.82598000000000005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C33-4C32-A0D4-3F2EC21C5EB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Pin'!$D$2:$D$31</c15:sqref>
                        </c15:formulaRef>
                      </c:ext>
                    </c:extLst>
                    <c:numCache>
                      <c:formatCode>0.00000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33-4C32-A0D4-3F2EC21C5EB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Pin'!$E$2:$E$31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0.25141999999999998</c:v>
                      </c:pt>
                      <c:pt idx="1">
                        <c:v>0.25008000000000002</c:v>
                      </c:pt>
                      <c:pt idx="2">
                        <c:v>0.25230999999999998</c:v>
                      </c:pt>
                      <c:pt idx="3">
                        <c:v>0.25109999999999999</c:v>
                      </c:pt>
                      <c:pt idx="4">
                        <c:v>0.25058999999999998</c:v>
                      </c:pt>
                      <c:pt idx="5">
                        <c:v>0.24981</c:v>
                      </c:pt>
                      <c:pt idx="6">
                        <c:v>0.25274000000000002</c:v>
                      </c:pt>
                      <c:pt idx="7">
                        <c:v>0.25124000000000002</c:v>
                      </c:pt>
                      <c:pt idx="8">
                        <c:v>0.25329000000000002</c:v>
                      </c:pt>
                      <c:pt idx="9">
                        <c:v>0.25207000000000002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33-4C32-A0D4-3F2EC21C5EB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Pin'!$G$2:$G$31</c15:sqref>
                        </c15:formulaRef>
                      </c:ext>
                    </c:extLst>
                    <c:numCache>
                      <c:formatCode>0.00000</c:formatCode>
                      <c:ptCount val="30"/>
                      <c:pt idx="0">
                        <c:v>0.82544799999999996</c:v>
                      </c:pt>
                      <c:pt idx="1">
                        <c:v>0.82544799999999996</c:v>
                      </c:pt>
                      <c:pt idx="2">
                        <c:v>0.82544799999999996</c:v>
                      </c:pt>
                      <c:pt idx="3">
                        <c:v>0.82544799999999996</c:v>
                      </c:pt>
                      <c:pt idx="4">
                        <c:v>0.82544799999999996</c:v>
                      </c:pt>
                      <c:pt idx="5">
                        <c:v>0.82544799999999996</c:v>
                      </c:pt>
                      <c:pt idx="6">
                        <c:v>0.82544799999999996</c:v>
                      </c:pt>
                      <c:pt idx="7">
                        <c:v>0.82544799999999996</c:v>
                      </c:pt>
                      <c:pt idx="8">
                        <c:v>0.82544799999999996</c:v>
                      </c:pt>
                      <c:pt idx="9">
                        <c:v>0.82544799999999996</c:v>
                      </c:pt>
                      <c:pt idx="10">
                        <c:v>0.82544799999999996</c:v>
                      </c:pt>
                      <c:pt idx="11">
                        <c:v>0.82544799999999996</c:v>
                      </c:pt>
                      <c:pt idx="12">
                        <c:v>0.82544799999999996</c:v>
                      </c:pt>
                      <c:pt idx="13">
                        <c:v>0.82544799999999996</c:v>
                      </c:pt>
                      <c:pt idx="14">
                        <c:v>0.82544799999999996</c:v>
                      </c:pt>
                      <c:pt idx="15">
                        <c:v>0.82544799999999996</c:v>
                      </c:pt>
                      <c:pt idx="16">
                        <c:v>0.82544799999999996</c:v>
                      </c:pt>
                      <c:pt idx="17">
                        <c:v>0.82544799999999996</c:v>
                      </c:pt>
                      <c:pt idx="18">
                        <c:v>0.82544799999999996</c:v>
                      </c:pt>
                      <c:pt idx="19">
                        <c:v>0.82544799999999996</c:v>
                      </c:pt>
                      <c:pt idx="20">
                        <c:v>0.82544799999999996</c:v>
                      </c:pt>
                      <c:pt idx="21">
                        <c:v>0.82544799999999996</c:v>
                      </c:pt>
                      <c:pt idx="22">
                        <c:v>0.82544799999999996</c:v>
                      </c:pt>
                      <c:pt idx="23">
                        <c:v>0.82544799999999996</c:v>
                      </c:pt>
                      <c:pt idx="24">
                        <c:v>0.82544799999999996</c:v>
                      </c:pt>
                      <c:pt idx="25">
                        <c:v>0.82544799999999996</c:v>
                      </c:pt>
                      <c:pt idx="26">
                        <c:v>0.82544799999999996</c:v>
                      </c:pt>
                      <c:pt idx="27">
                        <c:v>0.82544799999999996</c:v>
                      </c:pt>
                      <c:pt idx="28">
                        <c:v>0.82544799999999996</c:v>
                      </c:pt>
                      <c:pt idx="29">
                        <c:v>0.82544799999999996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C33-4C32-A0D4-3F2EC21C5EB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33-4C32-A0D4-3F2EC21C5EB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0.25146499999999994</c:v>
                      </c:pt>
                      <c:pt idx="1">
                        <c:v>0.25146499999999994</c:v>
                      </c:pt>
                      <c:pt idx="2">
                        <c:v>0.25146499999999994</c:v>
                      </c:pt>
                      <c:pt idx="3">
                        <c:v>0.25146499999999994</c:v>
                      </c:pt>
                      <c:pt idx="4">
                        <c:v>0.25146499999999994</c:v>
                      </c:pt>
                      <c:pt idx="5">
                        <c:v>0.25146499999999994</c:v>
                      </c:pt>
                      <c:pt idx="6">
                        <c:v>0.25146499999999994</c:v>
                      </c:pt>
                      <c:pt idx="7">
                        <c:v>0.25146499999999994</c:v>
                      </c:pt>
                      <c:pt idx="8">
                        <c:v>0.25146499999999994</c:v>
                      </c:pt>
                      <c:pt idx="9">
                        <c:v>0.25146499999999994</c:v>
                      </c:pt>
                      <c:pt idx="10">
                        <c:v>0.25146499999999994</c:v>
                      </c:pt>
                      <c:pt idx="11">
                        <c:v>0.25146499999999994</c:v>
                      </c:pt>
                      <c:pt idx="12">
                        <c:v>0.25146499999999994</c:v>
                      </c:pt>
                      <c:pt idx="13">
                        <c:v>0.25146499999999994</c:v>
                      </c:pt>
                      <c:pt idx="14">
                        <c:v>0.25146499999999994</c:v>
                      </c:pt>
                      <c:pt idx="15">
                        <c:v>0.25146499999999994</c:v>
                      </c:pt>
                      <c:pt idx="16">
                        <c:v>0.25146499999999994</c:v>
                      </c:pt>
                      <c:pt idx="17">
                        <c:v>0.25146499999999994</c:v>
                      </c:pt>
                      <c:pt idx="18">
                        <c:v>0.25146499999999994</c:v>
                      </c:pt>
                      <c:pt idx="19">
                        <c:v>0.25146499999999994</c:v>
                      </c:pt>
                      <c:pt idx="20">
                        <c:v>0.25146499999999994</c:v>
                      </c:pt>
                      <c:pt idx="21">
                        <c:v>0.25146499999999994</c:v>
                      </c:pt>
                      <c:pt idx="22">
                        <c:v>0.25146499999999994</c:v>
                      </c:pt>
                      <c:pt idx="23">
                        <c:v>0.25146499999999994</c:v>
                      </c:pt>
                      <c:pt idx="24">
                        <c:v>0.25146499999999994</c:v>
                      </c:pt>
                      <c:pt idx="25">
                        <c:v>0.25146499999999994</c:v>
                      </c:pt>
                      <c:pt idx="26">
                        <c:v>0.25146499999999994</c:v>
                      </c:pt>
                      <c:pt idx="27">
                        <c:v>0.25146499999999994</c:v>
                      </c:pt>
                      <c:pt idx="28">
                        <c:v>0.25146499999999994</c:v>
                      </c:pt>
                      <c:pt idx="29" formatCode="0.0000">
                        <c:v>0.25146499999999994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33-4C32-A0D4-3F2EC21C5EB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0.82395389157019971</c:v>
                      </c:pt>
                      <c:pt idx="1">
                        <c:v>0.82395389157019971</c:v>
                      </c:pt>
                      <c:pt idx="2">
                        <c:v>0.82395389157019971</c:v>
                      </c:pt>
                      <c:pt idx="3">
                        <c:v>0.82395389157019971</c:v>
                      </c:pt>
                      <c:pt idx="4">
                        <c:v>0.82395389157019971</c:v>
                      </c:pt>
                      <c:pt idx="5">
                        <c:v>0.82395389157019971</c:v>
                      </c:pt>
                      <c:pt idx="6">
                        <c:v>0.82395389157019971</c:v>
                      </c:pt>
                      <c:pt idx="7">
                        <c:v>0.82395389157019971</c:v>
                      </c:pt>
                      <c:pt idx="8">
                        <c:v>0.82395389157019971</c:v>
                      </c:pt>
                      <c:pt idx="9">
                        <c:v>0.82395389157019971</c:v>
                      </c:pt>
                      <c:pt idx="10">
                        <c:v>0.82395389157019971</c:v>
                      </c:pt>
                      <c:pt idx="11">
                        <c:v>0.82395389157019971</c:v>
                      </c:pt>
                      <c:pt idx="12">
                        <c:v>0.82395389157019971</c:v>
                      </c:pt>
                      <c:pt idx="13">
                        <c:v>0.82395389157019971</c:v>
                      </c:pt>
                      <c:pt idx="14">
                        <c:v>0.82395389157019971</c:v>
                      </c:pt>
                      <c:pt idx="15">
                        <c:v>0.82395389157019971</c:v>
                      </c:pt>
                      <c:pt idx="16">
                        <c:v>0.82395389157019971</c:v>
                      </c:pt>
                      <c:pt idx="17">
                        <c:v>0.82395389157019971</c:v>
                      </c:pt>
                      <c:pt idx="18">
                        <c:v>0.82395389157019971</c:v>
                      </c:pt>
                      <c:pt idx="19">
                        <c:v>0.82395389157019971</c:v>
                      </c:pt>
                      <c:pt idx="20">
                        <c:v>0.82395389157019971</c:v>
                      </c:pt>
                      <c:pt idx="21">
                        <c:v>0.82395389157019971</c:v>
                      </c:pt>
                      <c:pt idx="22">
                        <c:v>0.82395389157019971</c:v>
                      </c:pt>
                      <c:pt idx="23">
                        <c:v>0.82395389157019971</c:v>
                      </c:pt>
                      <c:pt idx="24">
                        <c:v>0.82395389157019971</c:v>
                      </c:pt>
                      <c:pt idx="25">
                        <c:v>0.82395389157019971</c:v>
                      </c:pt>
                      <c:pt idx="26">
                        <c:v>0.82395389157019971</c:v>
                      </c:pt>
                      <c:pt idx="27">
                        <c:v>0.82395389157019971</c:v>
                      </c:pt>
                      <c:pt idx="28">
                        <c:v>0.82395389157019971</c:v>
                      </c:pt>
                      <c:pt idx="29">
                        <c:v>0.82395389157019971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33-4C32-A0D4-3F2EC21C5EB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0.8269421084298002</c:v>
                      </c:pt>
                      <c:pt idx="1">
                        <c:v>0.8269421084298002</c:v>
                      </c:pt>
                      <c:pt idx="2">
                        <c:v>0.8269421084298002</c:v>
                      </c:pt>
                      <c:pt idx="3">
                        <c:v>0.8269421084298002</c:v>
                      </c:pt>
                      <c:pt idx="4">
                        <c:v>0.8269421084298002</c:v>
                      </c:pt>
                      <c:pt idx="5">
                        <c:v>0.8269421084298002</c:v>
                      </c:pt>
                      <c:pt idx="6">
                        <c:v>0.8269421084298002</c:v>
                      </c:pt>
                      <c:pt idx="7">
                        <c:v>0.8269421084298002</c:v>
                      </c:pt>
                      <c:pt idx="8">
                        <c:v>0.8269421084298002</c:v>
                      </c:pt>
                      <c:pt idx="9">
                        <c:v>0.8269421084298002</c:v>
                      </c:pt>
                      <c:pt idx="10">
                        <c:v>0.8269421084298002</c:v>
                      </c:pt>
                      <c:pt idx="11">
                        <c:v>0.8269421084298002</c:v>
                      </c:pt>
                      <c:pt idx="12">
                        <c:v>0.8269421084298002</c:v>
                      </c:pt>
                      <c:pt idx="13">
                        <c:v>0.8269421084298002</c:v>
                      </c:pt>
                      <c:pt idx="14">
                        <c:v>0.8269421084298002</c:v>
                      </c:pt>
                      <c:pt idx="15">
                        <c:v>0.8269421084298002</c:v>
                      </c:pt>
                      <c:pt idx="16">
                        <c:v>0.8269421084298002</c:v>
                      </c:pt>
                      <c:pt idx="17">
                        <c:v>0.8269421084298002</c:v>
                      </c:pt>
                      <c:pt idx="18">
                        <c:v>0.8269421084298002</c:v>
                      </c:pt>
                      <c:pt idx="19">
                        <c:v>0.8269421084298002</c:v>
                      </c:pt>
                      <c:pt idx="20">
                        <c:v>0.8269421084298002</c:v>
                      </c:pt>
                      <c:pt idx="21">
                        <c:v>0.8269421084298002</c:v>
                      </c:pt>
                      <c:pt idx="22">
                        <c:v>0.8269421084298002</c:v>
                      </c:pt>
                      <c:pt idx="23">
                        <c:v>0.8269421084298002</c:v>
                      </c:pt>
                      <c:pt idx="24">
                        <c:v>0.8269421084298002</c:v>
                      </c:pt>
                      <c:pt idx="25">
                        <c:v>0.8269421084298002</c:v>
                      </c:pt>
                      <c:pt idx="26">
                        <c:v>0.8269421084298002</c:v>
                      </c:pt>
                      <c:pt idx="27">
                        <c:v>0.8269421084298002</c:v>
                      </c:pt>
                      <c:pt idx="28">
                        <c:v>0.8269421084298002</c:v>
                      </c:pt>
                      <c:pt idx="29">
                        <c:v>0.8269421084298002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33-4C32-A0D4-3F2EC21C5EBF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C33-4C32-A0D4-3F2EC21C5EBF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C33-4C32-A0D4-3F2EC21C5EBF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0.248052515567801</c:v>
                      </c:pt>
                      <c:pt idx="1">
                        <c:v>0.248052515567801</c:v>
                      </c:pt>
                      <c:pt idx="2">
                        <c:v>0.248052515567801</c:v>
                      </c:pt>
                      <c:pt idx="3">
                        <c:v>0.248052515567801</c:v>
                      </c:pt>
                      <c:pt idx="4">
                        <c:v>0.248052515567801</c:v>
                      </c:pt>
                      <c:pt idx="5">
                        <c:v>0.248052515567801</c:v>
                      </c:pt>
                      <c:pt idx="6">
                        <c:v>0.248052515567801</c:v>
                      </c:pt>
                      <c:pt idx="7">
                        <c:v>0.248052515567801</c:v>
                      </c:pt>
                      <c:pt idx="8">
                        <c:v>0.248052515567801</c:v>
                      </c:pt>
                      <c:pt idx="9">
                        <c:v>0.248052515567801</c:v>
                      </c:pt>
                      <c:pt idx="10">
                        <c:v>0.248052515567801</c:v>
                      </c:pt>
                      <c:pt idx="11">
                        <c:v>0.248052515567801</c:v>
                      </c:pt>
                      <c:pt idx="12">
                        <c:v>0.248052515567801</c:v>
                      </c:pt>
                      <c:pt idx="13">
                        <c:v>0.248052515567801</c:v>
                      </c:pt>
                      <c:pt idx="14">
                        <c:v>0.248052515567801</c:v>
                      </c:pt>
                      <c:pt idx="15">
                        <c:v>0.248052515567801</c:v>
                      </c:pt>
                      <c:pt idx="16">
                        <c:v>0.248052515567801</c:v>
                      </c:pt>
                      <c:pt idx="17">
                        <c:v>0.248052515567801</c:v>
                      </c:pt>
                      <c:pt idx="18">
                        <c:v>0.248052515567801</c:v>
                      </c:pt>
                      <c:pt idx="19">
                        <c:v>0.248052515567801</c:v>
                      </c:pt>
                      <c:pt idx="20">
                        <c:v>0.248052515567801</c:v>
                      </c:pt>
                      <c:pt idx="21">
                        <c:v>0.248052515567801</c:v>
                      </c:pt>
                      <c:pt idx="22">
                        <c:v>0.248052515567801</c:v>
                      </c:pt>
                      <c:pt idx="23">
                        <c:v>0.248052515567801</c:v>
                      </c:pt>
                      <c:pt idx="24">
                        <c:v>0.248052515567801</c:v>
                      </c:pt>
                      <c:pt idx="25">
                        <c:v>0.248052515567801</c:v>
                      </c:pt>
                      <c:pt idx="26">
                        <c:v>0.248052515567801</c:v>
                      </c:pt>
                      <c:pt idx="27">
                        <c:v>0.248052515567801</c:v>
                      </c:pt>
                      <c:pt idx="28">
                        <c:v>0.248052515567801</c:v>
                      </c:pt>
                      <c:pt idx="29">
                        <c:v>0.248052515567801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C33-4C32-A0D4-3F2EC21C5EBF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0.25487748443219888</c:v>
                      </c:pt>
                      <c:pt idx="1">
                        <c:v>0.25487748443219888</c:v>
                      </c:pt>
                      <c:pt idx="2">
                        <c:v>0.25487748443219888</c:v>
                      </c:pt>
                      <c:pt idx="3">
                        <c:v>0.25487748443219888</c:v>
                      </c:pt>
                      <c:pt idx="4">
                        <c:v>0.25487748443219888</c:v>
                      </c:pt>
                      <c:pt idx="5">
                        <c:v>0.25487748443219888</c:v>
                      </c:pt>
                      <c:pt idx="6">
                        <c:v>0.25487748443219888</c:v>
                      </c:pt>
                      <c:pt idx="7">
                        <c:v>0.25487748443219888</c:v>
                      </c:pt>
                      <c:pt idx="8">
                        <c:v>0.25487748443219888</c:v>
                      </c:pt>
                      <c:pt idx="9">
                        <c:v>0.25487748443219888</c:v>
                      </c:pt>
                      <c:pt idx="10">
                        <c:v>0.25487748443219888</c:v>
                      </c:pt>
                      <c:pt idx="11">
                        <c:v>0.25487748443219888</c:v>
                      </c:pt>
                      <c:pt idx="12">
                        <c:v>0.25487748443219888</c:v>
                      </c:pt>
                      <c:pt idx="13">
                        <c:v>0.25487748443219888</c:v>
                      </c:pt>
                      <c:pt idx="14">
                        <c:v>0.25487748443219888</c:v>
                      </c:pt>
                      <c:pt idx="15">
                        <c:v>0.25487748443219888</c:v>
                      </c:pt>
                      <c:pt idx="16">
                        <c:v>0.25487748443219888</c:v>
                      </c:pt>
                      <c:pt idx="17">
                        <c:v>0.25487748443219888</c:v>
                      </c:pt>
                      <c:pt idx="18">
                        <c:v>0.25487748443219888</c:v>
                      </c:pt>
                      <c:pt idx="19">
                        <c:v>0.25487748443219888</c:v>
                      </c:pt>
                      <c:pt idx="20">
                        <c:v>0.25487748443219888</c:v>
                      </c:pt>
                      <c:pt idx="21">
                        <c:v>0.25487748443219888</c:v>
                      </c:pt>
                      <c:pt idx="22">
                        <c:v>0.25487748443219888</c:v>
                      </c:pt>
                      <c:pt idx="23">
                        <c:v>0.25487748443219888</c:v>
                      </c:pt>
                      <c:pt idx="24">
                        <c:v>0.25487748443219888</c:v>
                      </c:pt>
                      <c:pt idx="25">
                        <c:v>0.25487748443219888</c:v>
                      </c:pt>
                      <c:pt idx="26">
                        <c:v>0.25487748443219888</c:v>
                      </c:pt>
                      <c:pt idx="27">
                        <c:v>0.25487748443219888</c:v>
                      </c:pt>
                      <c:pt idx="28">
                        <c:v>0.25487748443219888</c:v>
                      </c:pt>
                      <c:pt idx="29">
                        <c:v>0.25487748443219888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C33-4C32-A0D4-3F2EC21C5EBF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'Upper Dowel Pin'!$R$1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'Upper Dowel Pin'!$R$2:$R$31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C33-4C32-A0D4-3F2EC21C5EBF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Dia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Dia</a:t>
          </a:r>
        </a:p>
      </cx:txPr>
    </cx:title>
    <cx:plotArea>
      <cx:plotAreaRegion>
        <cx:series layoutId="boxWhisker" uniqueId="{00000003-3B11-4444-A9AF-BA4068884768}">
          <cx:tx>
            <cx:txData>
              <cx:f/>
              <cx:v>First</cx:v>
            </cx:txData>
          </cx:tx>
          <cx:dataId val="0"/>
          <cx:layoutPr>
            <cx:statistics quartileMethod="exclusive"/>
          </cx:layoutPr>
        </cx:series>
        <cx:series layoutId="boxWhisker" uniqueId="{00000004-3B11-4444-A9AF-BA4068884768}">
          <cx:tx>
            <cx:txData>
              <cx:f/>
              <cx:v>Second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.0859999999999999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_xlchart.v1.4</cx:f>
      </cx:numDim>
    </cx:data>
  </cx:chartData>
  <cx:chart>
    <cx:title pos="t" align="ctr" overlay="0">
      <cx:tx>
        <cx:txData>
          <cx:v>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X</a:t>
          </a:r>
        </a:p>
      </cx:txPr>
    </cx:title>
    <cx:plotArea>
      <cx:plotAreaRegion>
        <cx:series layoutId="boxWhisker" uniqueId="{00000003-3B11-4444-A9AF-BA4068884768}">
          <cx:tx>
            <cx:txData>
              <cx:v>First</cx:v>
            </cx:txData>
          </cx:tx>
          <cx:dataId val="0"/>
          <cx:layoutPr>
            <cx:statistics quartileMethod="exclusive"/>
          </cx:layoutPr>
        </cx:series>
        <cx:series layoutId="boxWhisker" uniqueId="{00000004-3B11-4444-A9AF-BA4068884768}">
          <cx:tx>
            <cx:txData>
              <cx:v>Second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-0.002000000000000000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129540</xdr:colOff>
      <xdr:row>0</xdr:row>
      <xdr:rowOff>0</xdr:rowOff>
    </xdr:from>
    <xdr:to>
      <xdr:col>21</xdr:col>
      <xdr:colOff>595246</xdr:colOff>
      <xdr:row>28</xdr:row>
      <xdr:rowOff>114754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4E14EF-2748-9415-9E8F-67F3AF369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0720" y="0"/>
          <a:ext cx="10219306" cy="52353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0</xdr:row>
      <xdr:rowOff>0</xdr:rowOff>
    </xdr:from>
    <xdr:to>
      <xdr:col>13</xdr:col>
      <xdr:colOff>441959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02AD5-2EA0-4432-B99D-D56865BA9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0</xdr:row>
      <xdr:rowOff>5715</xdr:rowOff>
    </xdr:from>
    <xdr:to>
      <xdr:col>21</xdr:col>
      <xdr:colOff>560070</xdr:colOff>
      <xdr:row>14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16E68-CBF4-4261-8E24-CC374B6EA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14</xdr:row>
      <xdr:rowOff>68580</xdr:rowOff>
    </xdr:from>
    <xdr:to>
      <xdr:col>13</xdr:col>
      <xdr:colOff>441960</xdr:colOff>
      <xdr:row>28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9F08DE-55D7-44F7-B3E6-CEBF04B65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438150</xdr:colOff>
      <xdr:row>14</xdr:row>
      <xdr:rowOff>76200</xdr:rowOff>
    </xdr:from>
    <xdr:to>
      <xdr:col>21</xdr:col>
      <xdr:colOff>560070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A4B78-B90F-48BA-89F4-46E6247B0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224117</xdr:colOff>
      <xdr:row>0</xdr:row>
      <xdr:rowOff>56028</xdr:rowOff>
    </xdr:from>
    <xdr:to>
      <xdr:col>27</xdr:col>
      <xdr:colOff>212912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B1BB253-DA6D-440A-8D6C-44F4F2E91F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07588" y="56028"/>
              <a:ext cx="7250206" cy="47400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175092</xdr:colOff>
      <xdr:row>0</xdr:row>
      <xdr:rowOff>67236</xdr:rowOff>
    </xdr:from>
    <xdr:to>
      <xdr:col>15</xdr:col>
      <xdr:colOff>156882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0CA3436-5BD4-4BB7-914A-06566A132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2268" y="67236"/>
              <a:ext cx="6638085" cy="47288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0</xdr:rowOff>
    </xdr:from>
    <xdr:to>
      <xdr:col>13</xdr:col>
      <xdr:colOff>441960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756A2-A98B-46DD-8F30-48593B7A4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451484</xdr:colOff>
      <xdr:row>0</xdr:row>
      <xdr:rowOff>0</xdr:rowOff>
    </xdr:from>
    <xdr:to>
      <xdr:col>21</xdr:col>
      <xdr:colOff>573404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06CA5E-9D7B-4CAE-8B9E-206DB59EC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14</xdr:row>
      <xdr:rowOff>68580</xdr:rowOff>
    </xdr:from>
    <xdr:to>
      <xdr:col>13</xdr:col>
      <xdr:colOff>441960</xdr:colOff>
      <xdr:row>28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1F384-B3A6-470E-908E-E46058C1F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445769</xdr:colOff>
      <xdr:row>14</xdr:row>
      <xdr:rowOff>57150</xdr:rowOff>
    </xdr:from>
    <xdr:to>
      <xdr:col>21</xdr:col>
      <xdr:colOff>567689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14977B-59D8-4364-8CC9-627E005AC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388619</xdr:colOff>
      <xdr:row>0</xdr:row>
      <xdr:rowOff>0</xdr:rowOff>
    </xdr:from>
    <xdr:to>
      <xdr:col>13</xdr:col>
      <xdr:colOff>449579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0B37B-7DEC-41DD-B224-1D332DEA7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0</xdr:row>
      <xdr:rowOff>5715</xdr:rowOff>
    </xdr:from>
    <xdr:to>
      <xdr:col>21</xdr:col>
      <xdr:colOff>560070</xdr:colOff>
      <xdr:row>14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CB340-7E08-486A-AF85-EF7AC796A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14</xdr:row>
      <xdr:rowOff>68580</xdr:rowOff>
    </xdr:from>
    <xdr:to>
      <xdr:col>13</xdr:col>
      <xdr:colOff>441960</xdr:colOff>
      <xdr:row>28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D29C46-42B5-4E02-AF0F-BCB956701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438150</xdr:colOff>
      <xdr:row>14</xdr:row>
      <xdr:rowOff>76200</xdr:rowOff>
    </xdr:from>
    <xdr:to>
      <xdr:col>21</xdr:col>
      <xdr:colOff>560070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DDA60A-306F-4AAE-8A25-21856B299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388619</xdr:colOff>
      <xdr:row>0</xdr:row>
      <xdr:rowOff>0</xdr:rowOff>
    </xdr:from>
    <xdr:to>
      <xdr:col>13</xdr:col>
      <xdr:colOff>449579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3B13C-7749-4C92-BF94-C12468EAC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0</xdr:row>
      <xdr:rowOff>5715</xdr:rowOff>
    </xdr:from>
    <xdr:to>
      <xdr:col>21</xdr:col>
      <xdr:colOff>560070</xdr:colOff>
      <xdr:row>14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CC4A8-E460-48A2-809C-F3A2222F9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14</xdr:row>
      <xdr:rowOff>68580</xdr:rowOff>
    </xdr:from>
    <xdr:to>
      <xdr:col>13</xdr:col>
      <xdr:colOff>441960</xdr:colOff>
      <xdr:row>28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86CBA-6F79-47AA-8E7C-E2CDE4A83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438150</xdr:colOff>
      <xdr:row>14</xdr:row>
      <xdr:rowOff>76200</xdr:rowOff>
    </xdr:from>
    <xdr:to>
      <xdr:col>21</xdr:col>
      <xdr:colOff>560070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8450E3-0030-4A4E-BB63-91AEFADF4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388619</xdr:colOff>
      <xdr:row>0</xdr:row>
      <xdr:rowOff>0</xdr:rowOff>
    </xdr:from>
    <xdr:to>
      <xdr:col>13</xdr:col>
      <xdr:colOff>449579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7EAC5-623A-455B-9BD1-EEEF72742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0</xdr:row>
      <xdr:rowOff>5715</xdr:rowOff>
    </xdr:from>
    <xdr:to>
      <xdr:col>21</xdr:col>
      <xdr:colOff>560070</xdr:colOff>
      <xdr:row>14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2467BE-2BC9-4A92-9CA2-A4DF3BE87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14</xdr:row>
      <xdr:rowOff>68580</xdr:rowOff>
    </xdr:from>
    <xdr:to>
      <xdr:col>13</xdr:col>
      <xdr:colOff>441960</xdr:colOff>
      <xdr:row>28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90332B-A400-4E8A-8E7A-93315FD4A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438150</xdr:colOff>
      <xdr:row>14</xdr:row>
      <xdr:rowOff>76200</xdr:rowOff>
    </xdr:from>
    <xdr:to>
      <xdr:col>21</xdr:col>
      <xdr:colOff>560070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1ECEE3-B2C4-4D5C-A85B-A317168C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388619</xdr:colOff>
      <xdr:row>0</xdr:row>
      <xdr:rowOff>0</xdr:rowOff>
    </xdr:from>
    <xdr:to>
      <xdr:col>13</xdr:col>
      <xdr:colOff>449579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C9F23-071A-4895-875C-3B0307766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0</xdr:row>
      <xdr:rowOff>5715</xdr:rowOff>
    </xdr:from>
    <xdr:to>
      <xdr:col>21</xdr:col>
      <xdr:colOff>560070</xdr:colOff>
      <xdr:row>14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9E0B18-0E55-4FC4-86DB-C59BBE2F5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14</xdr:row>
      <xdr:rowOff>68580</xdr:rowOff>
    </xdr:from>
    <xdr:to>
      <xdr:col>13</xdr:col>
      <xdr:colOff>441960</xdr:colOff>
      <xdr:row>28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552B4F-EC92-483A-B281-4815A0B20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438150</xdr:colOff>
      <xdr:row>14</xdr:row>
      <xdr:rowOff>76200</xdr:rowOff>
    </xdr:from>
    <xdr:to>
      <xdr:col>21</xdr:col>
      <xdr:colOff>560070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E1B019-81B2-4AE9-85D7-FA1F658DA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367664</xdr:colOff>
      <xdr:row>0</xdr:row>
      <xdr:rowOff>0</xdr:rowOff>
    </xdr:from>
    <xdr:to>
      <xdr:col>13</xdr:col>
      <xdr:colOff>468629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8AB1C-5EA6-4429-9B32-DA4B2825E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0</xdr:row>
      <xdr:rowOff>5715</xdr:rowOff>
    </xdr:from>
    <xdr:to>
      <xdr:col>21</xdr:col>
      <xdr:colOff>560070</xdr:colOff>
      <xdr:row>14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89B20-15DF-4DB6-8C1B-377CAAC94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388620</xdr:colOff>
      <xdr:row>14</xdr:row>
      <xdr:rowOff>68580</xdr:rowOff>
    </xdr:from>
    <xdr:to>
      <xdr:col>13</xdr:col>
      <xdr:colOff>449580</xdr:colOff>
      <xdr:row>28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A4CF1-FA7F-4DB0-9594-800390794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438150</xdr:colOff>
      <xdr:row>14</xdr:row>
      <xdr:rowOff>76200</xdr:rowOff>
    </xdr:from>
    <xdr:to>
      <xdr:col>21</xdr:col>
      <xdr:colOff>560070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7970E8-D293-4499-A236-EFF11ED81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61C4C8-B22E-4150-86BC-EA358DBB9836}" name="Table5" displayName="Table5" ref="A2:C12" totalsRowShown="0">
  <autoFilter ref="A2:C12" xr:uid="{5F61C4C8-B22E-4150-86BC-EA358DBB9836}"/>
  <tableColumns count="3">
    <tableColumn id="1" xr3:uid="{0AEF47C8-FE21-4D69-B807-7B878B6D8CF7}" name="Setup"/>
    <tableColumn id="2" xr3:uid="{8CEB92BC-BEF9-4EBF-885A-4D0BCC789D3E}" name="Displacement"/>
    <tableColumn id="3" xr3:uid="{EDBB73CD-F801-44FA-8CED-38E14FA72DE2}" name="Comment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A69AB7-E59F-4B47-A57A-AB5E95D812B0}" name="Table1111516" displayName="Table1111516" ref="A1:Q31" totalsRowShown="0">
  <autoFilter ref="A1:Q31" xr:uid="{A9BF03CB-16CD-4423-914B-4E5D7EB528FC}"/>
  <tableColumns count="17">
    <tableColumn id="1" xr3:uid="{4783ACDE-18E3-4280-90EB-218BDEF1BD33}" name="id"/>
    <tableColumn id="2" xr3:uid="{EFC418AA-3371-41DF-BF44-9E0BD79B5E55}" name="X" dataDxfId="115"/>
    <tableColumn id="3" xr3:uid="{1DCCE2F9-EAA9-4BF0-80C8-6688CEF10A3A}" name="Y" dataDxfId="114"/>
    <tableColumn id="4" xr3:uid="{CA0A8FE3-0431-4CC1-8BCC-B1FD07B8DC6D}" name="Z" dataDxfId="113"/>
    <tableColumn id="5" xr3:uid="{30E55D9F-508C-408D-8992-2B26FCD24645}" name="Dia" dataDxfId="112"/>
    <tableColumn id="6" xr3:uid="{5C02EC5B-D68B-4A3B-984C-152D30D3C8E0}" name="X_avg" dataDxfId="111">
      <calculatedColumnFormula>AVERAGE(Table1111516[X])</calculatedColumnFormula>
    </tableColumn>
    <tableColumn id="7" xr3:uid="{26071A16-7318-4334-838C-257B41816E41}" name="Y_avg" dataDxfId="110">
      <calculatedColumnFormula>AVERAGE(Table1111516[Y])</calculatedColumnFormula>
    </tableColumn>
    <tableColumn id="8" xr3:uid="{A8584A69-24AE-470F-BF0D-99F0B78E9AD4}" name="Z_avg" dataDxfId="109">
      <calculatedColumnFormula>AVERAGE(Table1111516[Z])</calculatedColumnFormula>
    </tableColumn>
    <tableColumn id="9" xr3:uid="{5B3898DF-B8CE-4F09-BE84-9CE3391D55B1}" name="Dia_avg" dataDxfId="108">
      <calculatedColumnFormula>AVERAGE(Table1111516[Dia])</calculatedColumnFormula>
    </tableColumn>
    <tableColumn id="10" xr3:uid="{6BA11FFE-2B2D-462B-9081-C28CA9175916}" name="X_LCL" dataDxfId="107">
      <calculatedColumnFormula>Table1111516[[#This Row],[X_avg]]-3*_xlfn.STDEV.S(Table1111516[X])</calculatedColumnFormula>
    </tableColumn>
    <tableColumn id="11" xr3:uid="{A0722A70-61C8-4AC4-A89A-B2F8DC897ABE}" name="X_UCL" dataDxfId="106">
      <calculatedColumnFormula>Table1111516[[#This Row],[X_avg]]+3*_xlfn.STDEV.S(Table1111516[X])</calculatedColumnFormula>
    </tableColumn>
    <tableColumn id="12" xr3:uid="{48224257-C6B3-4769-91AE-83C654EF3028}" name="Y_LCL" dataDxfId="105">
      <calculatedColumnFormula>Table1111516[[#This Row],[Y_avg]]-3*_xlfn.STDEV.S(Table1111516[Y])</calculatedColumnFormula>
    </tableColumn>
    <tableColumn id="13" xr3:uid="{7FAD0CA5-98CA-436F-97BD-7872D128DA0E}" name="Y_UCL" dataDxfId="104">
      <calculatedColumnFormula>Table1111516[[#This Row],[Y_avg]]+3*_xlfn.STDEV.S(Table1111516[Y])</calculatedColumnFormula>
    </tableColumn>
    <tableColumn id="14" xr3:uid="{15CEF7A9-2CB1-4534-A451-01A24BDF6608}" name="Z_LCL" dataDxfId="103">
      <calculatedColumnFormula>Table1111516[[#This Row],[Z_avg]]-3*_xlfn.STDEV.S(Table1111516[Z])</calculatedColumnFormula>
    </tableColumn>
    <tableColumn id="15" xr3:uid="{7A7DD6E4-EFF2-4FC1-9432-7BA5E3B39E63}" name="Z_UCL" dataDxfId="102">
      <calculatedColumnFormula>Table1111516[[#This Row],[Z_avg]]+3*_xlfn.STDEV.S(Table1111516[Z])</calculatedColumnFormula>
    </tableColumn>
    <tableColumn id="16" xr3:uid="{58A212CF-046D-498B-AEE5-F1670E3B5B14}" name="Dia_LCL" dataDxfId="101">
      <calculatedColumnFormula>Table1111516[[#This Row],[Dia_avg]]-3*_xlfn.STDEV.S(Table1111516[Dia])</calculatedColumnFormula>
    </tableColumn>
    <tableColumn id="17" xr3:uid="{A1313291-B6EF-401A-8A02-7A670AD165CD}" name="Dia_UCL" dataDxfId="100">
      <calculatedColumnFormula>Table1111516[[#This Row],[Dia_avg]]+3*_xlfn.STDEV.S(Table1111516[Dia])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B3A52A3-A63C-40EA-A391-19F692D9CB91}" name="Table11114" displayName="Table11114" ref="A1:Q32" totalsRowShown="0">
  <autoFilter ref="A1:Q32" xr:uid="{A9BF03CB-16CD-4423-914B-4E5D7EB528FC}"/>
  <tableColumns count="17">
    <tableColumn id="1" xr3:uid="{C86693A2-6D23-4B3D-8FCA-EEF9FFF0002A}" name="id"/>
    <tableColumn id="2" xr3:uid="{189B0D67-0936-4FF0-90F9-38ED24C3EE02}" name="Upper Rt" dataDxfId="19"/>
    <tableColumn id="3" xr3:uid="{3C454DF6-2E93-4D5B-8143-74AA00B506EE}" name="Lower Rt" dataDxfId="18"/>
    <tableColumn id="4" xr3:uid="{50AE8502-1B64-4740-B281-8F7D7A2AB355}" name="Upper Lt " dataDxfId="17"/>
    <tableColumn id="5" xr3:uid="{9CAD97A2-1EB8-4364-9952-46874489B450}" name="Lower Lt" dataDxfId="16"/>
    <tableColumn id="6" xr3:uid="{7716934C-14BC-4147-87D6-B8821623D947}" name="UR_avg" dataDxfId="15">
      <calculatedColumnFormula>AVERAGE(Table11114[Upper Rt])</calculatedColumnFormula>
    </tableColumn>
    <tableColumn id="7" xr3:uid="{FE8926B3-B132-4C75-B609-2876D6039685}" name="LR_avg" dataDxfId="14">
      <calculatedColumnFormula>AVERAGE(Table11114[Lower Rt])</calculatedColumnFormula>
    </tableColumn>
    <tableColumn id="8" xr3:uid="{1D7739DB-571C-4D0E-9E1D-DDC93A412067}" name="UL_avg" dataDxfId="13">
      <calculatedColumnFormula>AVERAGE(Table11114[[Upper Lt ]])</calculatedColumnFormula>
    </tableColumn>
    <tableColumn id="9" xr3:uid="{78388802-F694-49FE-AB3E-AE84930B82C8}" name="LL_avg" dataDxfId="12">
      <calculatedColumnFormula>AVERAGE(Table11114[Lower Lt])</calculatedColumnFormula>
    </tableColumn>
    <tableColumn id="10" xr3:uid="{39AB92B5-0747-43C4-9308-0C2C80A57745}" name="X_LCL" dataDxfId="11">
      <calculatedColumnFormula>Table11114[[#This Row],[UR_avg]]-3*_xlfn.STDEV.S(Table11114[Upper Rt])</calculatedColumnFormula>
    </tableColumn>
    <tableColumn id="11" xr3:uid="{8DFAF24E-5010-4D46-A254-410E2741BB52}" name="X_UCL" dataDxfId="10">
      <calculatedColumnFormula>Table11114[[#This Row],[UR_avg]]+3*_xlfn.STDEV.S(Table11114[Upper Rt])</calculatedColumnFormula>
    </tableColumn>
    <tableColumn id="12" xr3:uid="{168ADC0A-4A56-4CEA-9706-A8FDA9AB564B}" name="Y_LCL" dataDxfId="9">
      <calculatedColumnFormula>Table11114[[#This Row],[LR_avg]]-3*_xlfn.STDEV.S(Table11114[Lower Rt])</calculatedColumnFormula>
    </tableColumn>
    <tableColumn id="13" xr3:uid="{975384B6-91F5-4CEC-A0E5-140E70B8BFC5}" name="Y_UCL" dataDxfId="8">
      <calculatedColumnFormula>Table11114[[#This Row],[LR_avg]]+3*_xlfn.STDEV.S(Table11114[Lower Rt])</calculatedColumnFormula>
    </tableColumn>
    <tableColumn id="14" xr3:uid="{1DDCA9E3-AC66-4BAD-BA61-4123CEDDC7E2}" name="Z_LCL" dataDxfId="7">
      <calculatedColumnFormula>Table11114[[#This Row],[UL_avg]]-3*_xlfn.STDEV.S(Table11114[[Upper Lt ]])</calculatedColumnFormula>
    </tableColumn>
    <tableColumn id="15" xr3:uid="{B83575EE-141D-4CC3-8FB6-37B0F4104DA9}" name="Z_UCL" dataDxfId="6">
      <calculatedColumnFormula>Table11114[[#This Row],[UL_avg]]+3*_xlfn.STDEV.S(Table11114[[Upper Lt ]])</calculatedColumnFormula>
    </tableColumn>
    <tableColumn id="16" xr3:uid="{B7F7427D-7DC2-4D4D-8F6F-30B5EFBE42D3}" name="Dia_LCL" dataDxfId="5">
      <calculatedColumnFormula>Table11114[[#This Row],[LL_avg]]-3*_xlfn.STDEV.S(Table11114[Lower Lt])</calculatedColumnFormula>
    </tableColumn>
    <tableColumn id="17" xr3:uid="{A5725C5C-B059-4F3C-AE04-0C7390EBCD5E}" name="Dia_UCL" dataDxfId="4">
      <calculatedColumnFormula>Table11114[[#This Row],[LL_avg]]+3*_xlfn.STDEV.S(Table11114[Lower Lt])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30F9A6-A6CB-4F72-871B-A1A46DEF40BF}" name="Table57" displayName="Table57" ref="A16:C22" totalsRowShown="0">
  <autoFilter ref="A16:C22" xr:uid="{9930F9A6-A6CB-4F72-871B-A1A46DEF40BF}"/>
  <tableColumns count="3">
    <tableColumn id="1" xr3:uid="{6292D86A-1F52-4310-959D-7D8026C844BB}" name="Setup"/>
    <tableColumn id="2" xr3:uid="{14AA8F0F-B08A-4923-8BF1-98276576BC97}" name="Displacement"/>
    <tableColumn id="3" xr3:uid="{A1204CA1-038F-4620-9186-37695B8DE41C}" name="Commen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BA0E7F-FE6F-4BC5-B034-214F8526272E}" name="Table578" displayName="Table578" ref="A26:C31" totalsRowShown="0">
  <autoFilter ref="A26:C31" xr:uid="{ABBA0E7F-FE6F-4BC5-B034-214F8526272E}"/>
  <tableColumns count="3">
    <tableColumn id="1" xr3:uid="{A4D2F5B0-796E-4889-9F4D-E2C0A6382688}" name="Setup"/>
    <tableColumn id="2" xr3:uid="{E22F8DC0-D881-48AD-B515-BECFC72F6191}" name="Displacement"/>
    <tableColumn id="3" xr3:uid="{EFF6BFA8-4646-4045-8AD9-0EFC87AB47B4}" name="Commen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BF03CB-16CD-4423-914B-4E5D7EB528FC}" name="Table1" displayName="Table1" ref="A1:Q31" totalsRowShown="0">
  <autoFilter ref="A1:Q31" xr:uid="{A9BF03CB-16CD-4423-914B-4E5D7EB528FC}"/>
  <tableColumns count="17">
    <tableColumn id="1" xr3:uid="{2CB1DB90-AD24-45C0-BA83-2D71F522576B}" name="id"/>
    <tableColumn id="2" xr3:uid="{6E5878D9-5698-4958-B3A6-C7ADFBDE9C14}" name="X" dataDxfId="83"/>
    <tableColumn id="3" xr3:uid="{CE72063F-3307-4CAF-BCA9-C2147D6690C4}" name="Y" dataDxfId="82"/>
    <tableColumn id="4" xr3:uid="{D7C38BE3-D94C-4B64-BD0E-FFDD0734CD7D}" name="Z" dataDxfId="81"/>
    <tableColumn id="5" xr3:uid="{E176F566-E31A-4047-AF09-010BA8711EE2}" name="Dia" dataDxfId="80"/>
    <tableColumn id="6" xr3:uid="{D75D7FF8-953B-4789-9EA4-8B40A80EAD97}" name="X_avg" dataDxfId="79">
      <calculatedColumnFormula>AVERAGE(Table1[X])</calculatedColumnFormula>
    </tableColumn>
    <tableColumn id="7" xr3:uid="{93846E3C-05A8-42E7-A976-305FDF8BF3F5}" name="Y_avg" dataDxfId="78">
      <calculatedColumnFormula>AVERAGE(Table1[Y])</calculatedColumnFormula>
    </tableColumn>
    <tableColumn id="8" xr3:uid="{57BAAFF2-4168-42C6-8E36-97D0FDDE399F}" name="Z_avg" dataDxfId="77">
      <calculatedColumnFormula>AVERAGE(Table1[Z])</calculatedColumnFormula>
    </tableColumn>
    <tableColumn id="9" xr3:uid="{C809CBB5-2221-4614-A9BE-81DB958EFB6F}" name="Dia_avg" dataDxfId="76">
      <calculatedColumnFormula>AVERAGE(Table1[Dia])</calculatedColumnFormula>
    </tableColumn>
    <tableColumn id="10" xr3:uid="{03092CC9-978E-4DC7-931D-4EF05BE31D44}" name="X_LCL" dataDxfId="75">
      <calculatedColumnFormula>Table1[[#This Row],[X_avg]]-3*_xlfn.STDEV.S(Table1[X])</calculatedColumnFormula>
    </tableColumn>
    <tableColumn id="11" xr3:uid="{FC68114F-F70B-4D1B-9FAB-5571F07A549B}" name="X_UCL" dataDxfId="74">
      <calculatedColumnFormula>Table1[[#This Row],[X_avg]]+3*_xlfn.STDEV.S(Table1[X])</calculatedColumnFormula>
    </tableColumn>
    <tableColumn id="12" xr3:uid="{D702F868-F10A-4F75-9F55-218E8D0372AC}" name="Y_LCL" dataDxfId="73">
      <calculatedColumnFormula>Table1[[#This Row],[Y_avg]]-3*_xlfn.STDEV.S(Table1[Y])</calculatedColumnFormula>
    </tableColumn>
    <tableColumn id="13" xr3:uid="{6D7D20E2-E551-4BE1-8AD7-555B616BFEC7}" name="Y_UCL" dataDxfId="72">
      <calculatedColumnFormula>Table1[[#This Row],[Y_avg]]+3*_xlfn.STDEV.S(Table1[Y])</calculatedColumnFormula>
    </tableColumn>
    <tableColumn id="14" xr3:uid="{47C7A4CB-7B98-4BB2-A336-40F684D79335}" name="Z_LCL" dataDxfId="71">
      <calculatedColumnFormula>Table1[[#This Row],[Z_avg]]-3*_xlfn.STDEV.S(Table1[Z])</calculatedColumnFormula>
    </tableColumn>
    <tableColumn id="15" xr3:uid="{ACB8EB43-0EF2-45E4-AEC1-5C7568365D6A}" name="Z_UCL" dataDxfId="70">
      <calculatedColumnFormula>Table1[[#This Row],[Z_avg]]+3*_xlfn.STDEV.S(Table1[Z])</calculatedColumnFormula>
    </tableColumn>
    <tableColumn id="16" xr3:uid="{3251D1FC-33DD-4AD7-A589-0BA8B845D77C}" name="Dia_LCL" dataDxfId="69">
      <calculatedColumnFormula>Table1[[#This Row],[Dia_avg]]-3*_xlfn.STDEV.S(Table1[Dia])</calculatedColumnFormula>
    </tableColumn>
    <tableColumn id="17" xr3:uid="{EB59BEC5-0150-49C9-88F9-C257295DF835}" name="Dia_UCL" dataDxfId="68">
      <calculatedColumnFormula>Table1[[#This Row],[Dia_avg]]+3*_xlfn.STDEV.S(Table1[Dia])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3A114-6337-434F-99A0-F4B4A014321F}" name="Table3" displayName="Table3" ref="A1:D61" totalsRowShown="0" dataDxfId="0">
  <autoFilter ref="A1:D61" xr:uid="{D9A3A114-6337-434F-99A0-F4B4A014321F}"/>
  <tableColumns count="4">
    <tableColumn id="1" xr3:uid="{2B047710-B2D9-45BD-9230-B9EE2AB9FE26}" name="ID"/>
    <tableColumn id="2" xr3:uid="{86F3902A-1C46-44B7-8D78-4C1827C554E1}" name="X" dataDxfId="3"/>
    <tableColumn id="3" xr3:uid="{8F5EC533-6A22-4A82-A60E-2F74BF86763D}" name="Y" dataDxfId="2"/>
    <tableColumn id="4" xr3:uid="{69BE95B9-270F-4A98-887A-A6A83ABF0332}" name="Dia" dataDxfId="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CF2945-258E-4F8E-B847-32DB0BEDEF55}" name="Table13" displayName="Table13" ref="A1:Q31" totalsRowShown="0">
  <autoFilter ref="A1:Q31" xr:uid="{A9BF03CB-16CD-4423-914B-4E5D7EB528FC}"/>
  <tableColumns count="17">
    <tableColumn id="1" xr3:uid="{A748F4EC-E11A-4EC1-A95B-F6C456FB5091}" name="id"/>
    <tableColumn id="2" xr3:uid="{8F8FB4D3-4A43-4DE6-9C18-3E54ED40ECEE}" name="X" dataDxfId="67"/>
    <tableColumn id="3" xr3:uid="{0D3FF1EF-25B4-4D24-8A93-2AC05E2936E7}" name="Y" dataDxfId="66"/>
    <tableColumn id="4" xr3:uid="{C5C30B04-9325-4152-858A-030D21F84493}" name="Z" dataDxfId="65"/>
    <tableColumn id="5" xr3:uid="{515DD232-FE38-4BB7-9864-C5DE5D1DCEA6}" name="Dia" dataDxfId="64"/>
    <tableColumn id="6" xr3:uid="{B9D0DEFA-5F25-4450-9FFE-9F265744A7CC}" name="X_avg" dataDxfId="63">
      <calculatedColumnFormula>AVERAGE(Table13[X])</calculatedColumnFormula>
    </tableColumn>
    <tableColumn id="7" xr3:uid="{36425259-B512-4ACB-B688-CA8E12255738}" name="Y_avg" dataDxfId="62">
      <calculatedColumnFormula>AVERAGE(Table13[Y])</calculatedColumnFormula>
    </tableColumn>
    <tableColumn id="8" xr3:uid="{B3B88933-3BFF-4E25-9051-E66136C31EA5}" name="Z_avg" dataDxfId="61">
      <calculatedColumnFormula>AVERAGE(Table13[Z])</calculatedColumnFormula>
    </tableColumn>
    <tableColumn id="9" xr3:uid="{F7D75357-789F-4A32-9D5C-F505B21FC5B4}" name="Dia_avg" dataDxfId="60">
      <calculatedColumnFormula>AVERAGE(Table13[Dia])</calculatedColumnFormula>
    </tableColumn>
    <tableColumn id="10" xr3:uid="{69657BD7-DFA3-4E56-AE46-CD6008FA5ECE}" name="X_LCL" dataDxfId="59">
      <calculatedColumnFormula>Table13[[#This Row],[X_avg]]-3*_xlfn.STDEV.S(Table13[X])</calculatedColumnFormula>
    </tableColumn>
    <tableColumn id="11" xr3:uid="{467DDDF1-DB37-4652-847E-FB8C6C73351F}" name="X_UCL" dataDxfId="58">
      <calculatedColumnFormula>Table13[[#This Row],[X_avg]]+3*_xlfn.STDEV.S(Table13[X])</calculatedColumnFormula>
    </tableColumn>
    <tableColumn id="12" xr3:uid="{C853DFE7-7D3C-4ED1-8FFB-BC2E7ED0B51A}" name="Y_LCL" dataDxfId="57">
      <calculatedColumnFormula>Table13[[#This Row],[Y_avg]]-3*_xlfn.STDEV.S(Table13[Y])</calculatedColumnFormula>
    </tableColumn>
    <tableColumn id="13" xr3:uid="{F6302216-5A53-47C7-AE7C-7A58D3A01796}" name="Y_UCL" dataDxfId="56">
      <calculatedColumnFormula>Table13[[#This Row],[Y_avg]]+3*_xlfn.STDEV.S(Table13[Y])</calculatedColumnFormula>
    </tableColumn>
    <tableColumn id="14" xr3:uid="{31B6FCAF-3A60-4C76-AC27-CF3AABDA7A54}" name="Z_LCL" dataDxfId="55">
      <calculatedColumnFormula>Table13[[#This Row],[Z_avg]]-3*_xlfn.STDEV.S(Table13[Z])</calculatedColumnFormula>
    </tableColumn>
    <tableColumn id="15" xr3:uid="{261DA77E-1EBA-4741-BD9C-58161F3D77C9}" name="Z_UCL" dataDxfId="54">
      <calculatedColumnFormula>Table13[[#This Row],[Z_avg]]+3*_xlfn.STDEV.S(Table13[Z])</calculatedColumnFormula>
    </tableColumn>
    <tableColumn id="16" xr3:uid="{10955C59-1159-4448-98B6-6E4CD87C5B9C}" name="Dia_LCL" dataDxfId="53">
      <calculatedColumnFormula>Table13[[#This Row],[Dia_avg]]-3*_xlfn.STDEV.S(Table13[Dia])</calculatedColumnFormula>
    </tableColumn>
    <tableColumn id="17" xr3:uid="{C64EF71B-2BC1-42CC-B44D-43926BF6AD28}" name="Dia_UCL" dataDxfId="52">
      <calculatedColumnFormula>Table13[[#This Row],[Dia_avg]]+3*_xlfn.STDEV.S(Table13[Dia])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4873EEE-1CEF-4C53-AD0E-F68EDE040BB5}" name="Table111" displayName="Table111" ref="A1:Q31" totalsRowShown="0">
  <autoFilter ref="A1:Q31" xr:uid="{A9BF03CB-16CD-4423-914B-4E5D7EB528FC}"/>
  <tableColumns count="17">
    <tableColumn id="1" xr3:uid="{2B41E2F2-8088-48F8-97E4-EE56B3A6811E}" name="id"/>
    <tableColumn id="2" xr3:uid="{3B2B97F8-EB88-408B-993E-5367C2A1B5D1}" name="X" dataDxfId="51"/>
    <tableColumn id="3" xr3:uid="{59CCC4D1-EAD2-45BD-A712-B6793AA90D10}" name="Y" dataDxfId="50"/>
    <tableColumn id="4" xr3:uid="{F35F8755-34AE-4878-84D9-FEB953CF876F}" name="Z" dataDxfId="49"/>
    <tableColumn id="5" xr3:uid="{F20DA8B9-2B23-4E32-922A-FEF924355B31}" name="Dia" dataDxfId="48"/>
    <tableColumn id="6" xr3:uid="{FFFEBD01-E75E-42D2-B98F-4091F220F661}" name="X_avg" dataDxfId="47">
      <calculatedColumnFormula>AVERAGE(Table111[X])</calculatedColumnFormula>
    </tableColumn>
    <tableColumn id="7" xr3:uid="{7FE24735-AB10-4C45-B93C-6786D87AA436}" name="Y_avg" dataDxfId="46">
      <calculatedColumnFormula>AVERAGE(Table111[Y])</calculatedColumnFormula>
    </tableColumn>
    <tableColumn id="8" xr3:uid="{B5A2A31F-4D1A-4A44-995D-F1FCDD8B09BA}" name="Z_avg" dataDxfId="45">
      <calculatedColumnFormula>AVERAGE(Table111[Z])</calculatedColumnFormula>
    </tableColumn>
    <tableColumn id="9" xr3:uid="{5A7E7220-201C-4784-8643-58435F042FFD}" name="Dia_avg" dataDxfId="44">
      <calculatedColumnFormula>AVERAGE(Table111[Dia])</calculatedColumnFormula>
    </tableColumn>
    <tableColumn id="10" xr3:uid="{4FCD355A-CCDC-4B7B-BC11-E2B2324B24C5}" name="X_LCL" dataDxfId="43">
      <calculatedColumnFormula>Table111[[#This Row],[X_avg]]-3*_xlfn.STDEV.S(Table111[X])</calculatedColumnFormula>
    </tableColumn>
    <tableColumn id="11" xr3:uid="{52512BC0-0ECA-40CB-8278-C04E043ED6E4}" name="X_UCL" dataDxfId="42">
      <calculatedColumnFormula>Table111[[#This Row],[X_avg]]+3*_xlfn.STDEV.S(Table111[X])</calculatedColumnFormula>
    </tableColumn>
    <tableColumn id="12" xr3:uid="{0A613E24-2614-4F59-929E-73006B9B1FE1}" name="Y_LCL" dataDxfId="41">
      <calculatedColumnFormula>Table111[[#This Row],[Y_avg]]-3*_xlfn.STDEV.S(Table111[Y])</calculatedColumnFormula>
    </tableColumn>
    <tableColumn id="13" xr3:uid="{9C8CE4FC-5AFA-4235-90B8-69E2E7AB8989}" name="Y_UCL" dataDxfId="40">
      <calculatedColumnFormula>Table111[[#This Row],[Y_avg]]+3*_xlfn.STDEV.S(Table111[Y])</calculatedColumnFormula>
    </tableColumn>
    <tableColumn id="14" xr3:uid="{4CA86F90-F094-479A-A36D-2DA13A6E84C8}" name="Z_LCL" dataDxfId="39">
      <calculatedColumnFormula>Table111[[#This Row],[Z_avg]]-3*_xlfn.STDEV.S(Table111[Z])</calculatedColumnFormula>
    </tableColumn>
    <tableColumn id="15" xr3:uid="{9DDC364A-D4B7-473E-B01B-A0832B6F0E7F}" name="Z_UCL" dataDxfId="38">
      <calculatedColumnFormula>Table111[[#This Row],[Z_avg]]+3*_xlfn.STDEV.S(Table111[Z])</calculatedColumnFormula>
    </tableColumn>
    <tableColumn id="16" xr3:uid="{B3579D0D-0D47-451D-A88D-E3A3CE549C01}" name="Dia_LCL" dataDxfId="37">
      <calculatedColumnFormula>Table111[[#This Row],[Dia_avg]]-3*_xlfn.STDEV.S(Table111[Dia])</calculatedColumnFormula>
    </tableColumn>
    <tableColumn id="17" xr3:uid="{77FE0835-8685-4E63-A52F-39DC8AD7B8CB}" name="Dia_UCL" dataDxfId="36">
      <calculatedColumnFormula>Table111[[#This Row],[Dia_avg]]+3*_xlfn.STDEV.S(Table111[Dia])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8932EA-EDE2-455C-8179-C99A432BD51D}" name="Table11112" displayName="Table11112" ref="A1:Q31" totalsRowShown="0">
  <autoFilter ref="A1:Q31" xr:uid="{A9BF03CB-16CD-4423-914B-4E5D7EB528FC}"/>
  <tableColumns count="17">
    <tableColumn id="1" xr3:uid="{82EF4A7B-3E33-4C67-8181-3E1119D3AE22}" name="id"/>
    <tableColumn id="2" xr3:uid="{1714F24E-EC13-4EAD-A5F1-4F2CCFF66A33}" name="X" dataDxfId="35"/>
    <tableColumn id="3" xr3:uid="{7429A407-AD17-4C79-AD84-25916A8F94F5}" name="Y" dataDxfId="34"/>
    <tableColumn id="4" xr3:uid="{C3475EB4-1193-4B98-AAC4-7D793AB9BA13}" name="Z" dataDxfId="33"/>
    <tableColumn id="5" xr3:uid="{6F481F93-035D-45B4-997D-9322EC8AAD5C}" name="Dia" dataDxfId="32"/>
    <tableColumn id="6" xr3:uid="{06DCF87C-FF31-4002-B585-00EA81A084CE}" name="X_avg" dataDxfId="31">
      <calculatedColumnFormula>AVERAGE(Table11112[X])</calculatedColumnFormula>
    </tableColumn>
    <tableColumn id="7" xr3:uid="{D585D889-458A-4118-8562-A2EE0D8E201A}" name="Y_avg" dataDxfId="30">
      <calculatedColumnFormula>AVERAGE(Table11112[Y])</calculatedColumnFormula>
    </tableColumn>
    <tableColumn id="8" xr3:uid="{19E0BC7B-104E-4B78-8F4F-D952364EAF62}" name="Z_avg" dataDxfId="29">
      <calculatedColumnFormula>AVERAGE(Table11112[Z])</calculatedColumnFormula>
    </tableColumn>
    <tableColumn id="9" xr3:uid="{1B348DC6-0130-4126-B98A-FAB97D1E89FA}" name="Dia_avg" dataDxfId="28">
      <calculatedColumnFormula>AVERAGE(Table11112[Dia])</calculatedColumnFormula>
    </tableColumn>
    <tableColumn id="10" xr3:uid="{DBC640CE-42D3-48B3-8A90-9FC86A49EF5E}" name="X_LCL" dataDxfId="27">
      <calculatedColumnFormula>Table11112[[#This Row],[X_avg]]-3*_xlfn.STDEV.S(Table11112[X])</calculatedColumnFormula>
    </tableColumn>
    <tableColumn id="11" xr3:uid="{E8F208E0-3E35-4F13-8BBC-3F66A078E09B}" name="X_UCL" dataDxfId="26">
      <calculatedColumnFormula>Table11112[[#This Row],[X_avg]]+3*_xlfn.STDEV.S(Table11112[X])</calculatedColumnFormula>
    </tableColumn>
    <tableColumn id="12" xr3:uid="{A0119EEA-3653-411C-8F09-A37FC9FF3BF2}" name="Y_LCL" dataDxfId="25">
      <calculatedColumnFormula>Table11112[[#This Row],[Y_avg]]-3*_xlfn.STDEV.S(Table11112[Y])</calculatedColumnFormula>
    </tableColumn>
    <tableColumn id="13" xr3:uid="{F8644DA1-B4DF-4BD3-81EA-D9886D9E8F39}" name="Y_UCL" dataDxfId="24">
      <calculatedColumnFormula>Table11112[[#This Row],[Y_avg]]+3*_xlfn.STDEV.S(Table11112[Y])</calculatedColumnFormula>
    </tableColumn>
    <tableColumn id="14" xr3:uid="{B0A76767-FF64-4CA0-97AF-ED9B9E151148}" name="Z_LCL" dataDxfId="23">
      <calculatedColumnFormula>Table11112[[#This Row],[Z_avg]]-3*_xlfn.STDEV.S(Table11112[Z])</calculatedColumnFormula>
    </tableColumn>
    <tableColumn id="15" xr3:uid="{7180B9D0-99A4-4920-9A25-F133D2D4C6DA}" name="Z_UCL" dataDxfId="22">
      <calculatedColumnFormula>Table11112[[#This Row],[Z_avg]]+3*_xlfn.STDEV.S(Table11112[Z])</calculatedColumnFormula>
    </tableColumn>
    <tableColumn id="16" xr3:uid="{3F5C750D-491C-4D8D-BF35-636866FE2A72}" name="Dia_LCL" dataDxfId="21">
      <calculatedColumnFormula>Table11112[[#This Row],[Dia_avg]]-3*_xlfn.STDEV.S(Table11112[Dia])</calculatedColumnFormula>
    </tableColumn>
    <tableColumn id="17" xr3:uid="{AC4361D2-076B-4899-81A5-498D89FDCC7C}" name="Dia_UCL" dataDxfId="20">
      <calculatedColumnFormula>Table11112[[#This Row],[Dia_avg]]+3*_xlfn.STDEV.S(Table11112[Dia])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CE67697-558A-43E5-887A-41914973B21F}" name="Table11115" displayName="Table11115" ref="A1:Q31" totalsRowShown="0">
  <autoFilter ref="A1:Q31" xr:uid="{A9BF03CB-16CD-4423-914B-4E5D7EB528FC}"/>
  <tableColumns count="17">
    <tableColumn id="1" xr3:uid="{9B3F3974-F585-460D-ACB4-C3EE22413C56}" name="id"/>
    <tableColumn id="2" xr3:uid="{CE20C3C2-5614-469D-AC24-A87873E3D262}" name="X" dataDxfId="99"/>
    <tableColumn id="3" xr3:uid="{2A788832-90A0-4D55-9EE5-F47744CA1EB0}" name="Y" dataDxfId="98"/>
    <tableColumn id="4" xr3:uid="{A804EBCA-CBD2-430F-A230-2CDC5818F8C5}" name="Z" dataDxfId="97"/>
    <tableColumn id="5" xr3:uid="{BF809409-CCE4-45C4-B80D-8C2C7D5BF088}" name="Dia" dataDxfId="96"/>
    <tableColumn id="6" xr3:uid="{7711BDF4-7CCA-481B-BA6B-F1CDB28CFB3B}" name="X_avg" dataDxfId="95">
      <calculatedColumnFormula>AVERAGE(Table11115[X])</calculatedColumnFormula>
    </tableColumn>
    <tableColumn id="7" xr3:uid="{B47DB65C-8837-410E-AA8A-7294425E6512}" name="Y_avg" dataDxfId="94">
      <calculatedColumnFormula>AVERAGE(Table11115[Y])</calculatedColumnFormula>
    </tableColumn>
    <tableColumn id="8" xr3:uid="{3847E5ED-C342-4E89-8C61-3797EA53C838}" name="Z_avg" dataDxfId="93">
      <calculatedColumnFormula>AVERAGE(Table11115[Z])</calculatedColumnFormula>
    </tableColumn>
    <tableColumn id="9" xr3:uid="{8C92760A-FDBE-4598-87B3-F2FAEC3DE81B}" name="Dia_avg" dataDxfId="92">
      <calculatedColumnFormula>AVERAGE(Table11115[Dia])</calculatedColumnFormula>
    </tableColumn>
    <tableColumn id="10" xr3:uid="{BC94C75B-09E3-4A83-962A-309F757DD95B}" name="X_LCL" dataDxfId="91">
      <calculatedColumnFormula>Table11115[[#This Row],[X_avg]]-3*_xlfn.STDEV.S(Table11115[X])</calculatedColumnFormula>
    </tableColumn>
    <tableColumn id="11" xr3:uid="{5AE40B4D-46A6-4F10-9A44-093ACC040AD2}" name="X_UCL" dataDxfId="90">
      <calculatedColumnFormula>Table11115[[#This Row],[X_avg]]+3*_xlfn.STDEV.S(Table11115[X])</calculatedColumnFormula>
    </tableColumn>
    <tableColumn id="12" xr3:uid="{4CB64423-1E02-43AB-9553-C4CF9AEC2026}" name="Y_LCL" dataDxfId="89">
      <calculatedColumnFormula>Table11115[[#This Row],[Y_avg]]-3*_xlfn.STDEV.S(Table11115[Y])</calculatedColumnFormula>
    </tableColumn>
    <tableColumn id="13" xr3:uid="{5FE4FB12-BF36-4B64-AD5A-C27ADF554394}" name="Y_UCL" dataDxfId="88">
      <calculatedColumnFormula>Table11115[[#This Row],[Y_avg]]+3*_xlfn.STDEV.S(Table11115[Y])</calculatedColumnFormula>
    </tableColumn>
    <tableColumn id="14" xr3:uid="{0CB9C143-FE4E-49C6-9AB5-9288DC81D8F4}" name="Z_LCL" dataDxfId="87">
      <calculatedColumnFormula>Table11115[[#This Row],[Z_avg]]-3*_xlfn.STDEV.S(Table11115[Z])</calculatedColumnFormula>
    </tableColumn>
    <tableColumn id="15" xr3:uid="{69A88364-CE53-4DB2-B131-F1C6FEDE4CF7}" name="Z_UCL" dataDxfId="86">
      <calculatedColumnFormula>Table11115[[#This Row],[Z_avg]]+3*_xlfn.STDEV.S(Table11115[Z])</calculatedColumnFormula>
    </tableColumn>
    <tableColumn id="16" xr3:uid="{08777F28-1052-4554-B03E-1CE2EA62A6B3}" name="Dia_LCL" dataDxfId="85">
      <calculatedColumnFormula>Table11115[[#This Row],[Dia_avg]]-3*_xlfn.STDEV.S(Table11115[Dia])</calculatedColumnFormula>
    </tableColumn>
    <tableColumn id="17" xr3:uid="{44FD51E2-C760-42C3-8615-A41B4A0F8EB1}" name="Dia_UCL" dataDxfId="84">
      <calculatedColumnFormula>Table11115[[#This Row],[Dia_avg]]+3*_xlfn.STDEV.S(Table11115[Dia])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41EA-20DC-4617-A4C5-F5EAF26DEFDA}">
  <dimension ref="A1:C42"/>
  <sheetViews>
    <sheetView workbookViewId="0">
      <selection activeCell="B8" sqref="B8"/>
    </sheetView>
  </sheetViews>
  <sheetFormatPr defaultRowHeight="15" x14ac:dyDescent="0.25"/>
  <cols>
    <col min="1" max="1" width="70.42578125" bestFit="1" customWidth="1"/>
    <col min="2" max="2" width="12.42578125" bestFit="1" customWidth="1"/>
    <col min="3" max="3" width="34.5703125" customWidth="1"/>
    <col min="4" max="5" width="10.140625" customWidth="1"/>
  </cols>
  <sheetData>
    <row r="1" spans="1:3" x14ac:dyDescent="0.25">
      <c r="A1" s="2" t="s">
        <v>23</v>
      </c>
    </row>
    <row r="2" spans="1:3" x14ac:dyDescent="0.25">
      <c r="A2" t="s">
        <v>22</v>
      </c>
      <c r="B2" t="s">
        <v>26</v>
      </c>
      <c r="C2" t="s">
        <v>27</v>
      </c>
    </row>
    <row r="3" spans="1:3" x14ac:dyDescent="0.25">
      <c r="A3" t="s">
        <v>17</v>
      </c>
      <c r="B3" t="s">
        <v>19</v>
      </c>
      <c r="C3" t="s">
        <v>35</v>
      </c>
    </row>
    <row r="4" spans="1:3" x14ac:dyDescent="0.25">
      <c r="A4" t="s">
        <v>18</v>
      </c>
      <c r="B4">
        <v>2E-3</v>
      </c>
    </row>
    <row r="5" spans="1:3" x14ac:dyDescent="0.25">
      <c r="A5" t="s">
        <v>20</v>
      </c>
      <c r="B5">
        <v>0</v>
      </c>
    </row>
    <row r="6" spans="1:3" x14ac:dyDescent="0.25">
      <c r="A6" t="s">
        <v>21</v>
      </c>
      <c r="B6">
        <v>0</v>
      </c>
    </row>
    <row r="7" spans="1:3" x14ac:dyDescent="0.25">
      <c r="A7" t="s">
        <v>25</v>
      </c>
      <c r="B7">
        <v>0</v>
      </c>
      <c r="C7" t="s">
        <v>24</v>
      </c>
    </row>
    <row r="8" spans="1:3" x14ac:dyDescent="0.25">
      <c r="B8">
        <v>0</v>
      </c>
    </row>
    <row r="15" spans="1:3" x14ac:dyDescent="0.25">
      <c r="A15" s="2" t="s">
        <v>56</v>
      </c>
    </row>
    <row r="16" spans="1:3" x14ac:dyDescent="0.25">
      <c r="A16" t="s">
        <v>22</v>
      </c>
      <c r="B16" t="s">
        <v>26</v>
      </c>
      <c r="C16" t="s">
        <v>27</v>
      </c>
    </row>
    <row r="17" spans="1:3" x14ac:dyDescent="0.25">
      <c r="A17" t="s">
        <v>17</v>
      </c>
      <c r="B17" t="s">
        <v>19</v>
      </c>
      <c r="C17" t="s">
        <v>31</v>
      </c>
    </row>
    <row r="18" spans="1:3" x14ac:dyDescent="0.25">
      <c r="A18" t="s">
        <v>18</v>
      </c>
      <c r="B18">
        <v>2E-3</v>
      </c>
    </row>
    <row r="19" spans="1:3" x14ac:dyDescent="0.25">
      <c r="A19" t="s">
        <v>29</v>
      </c>
      <c r="B19">
        <v>8.2892399999999995</v>
      </c>
    </row>
    <row r="20" spans="1:3" x14ac:dyDescent="0.25">
      <c r="A20" t="s">
        <v>29</v>
      </c>
      <c r="B20">
        <v>8.2880699999999994</v>
      </c>
    </row>
    <row r="21" spans="1:3" x14ac:dyDescent="0.25">
      <c r="A21" t="s">
        <v>28</v>
      </c>
      <c r="B21">
        <v>4.5801100000000003</v>
      </c>
    </row>
    <row r="22" spans="1:3" x14ac:dyDescent="0.25">
      <c r="A22" t="s">
        <v>28</v>
      </c>
      <c r="B22">
        <v>4.5801299999999996</v>
      </c>
    </row>
    <row r="25" spans="1:3" x14ac:dyDescent="0.25">
      <c r="A25" s="2" t="s">
        <v>57</v>
      </c>
    </row>
    <row r="26" spans="1:3" x14ac:dyDescent="0.25">
      <c r="A26" t="s">
        <v>22</v>
      </c>
      <c r="B26" t="s">
        <v>26</v>
      </c>
      <c r="C26" t="s">
        <v>27</v>
      </c>
    </row>
    <row r="27" spans="1:3" x14ac:dyDescent="0.25">
      <c r="A27" t="s">
        <v>30</v>
      </c>
    </row>
    <row r="28" spans="1:3" x14ac:dyDescent="0.25">
      <c r="A28" t="s">
        <v>33</v>
      </c>
      <c r="B28">
        <v>4.4000000000000002E-4</v>
      </c>
      <c r="C28" t="s">
        <v>31</v>
      </c>
    </row>
    <row r="29" spans="1:3" x14ac:dyDescent="0.25">
      <c r="A29" t="s">
        <v>32</v>
      </c>
      <c r="B29">
        <v>1.8000000000000001E-4</v>
      </c>
    </row>
    <row r="30" spans="1:3" x14ac:dyDescent="0.25">
      <c r="A30" t="s">
        <v>34</v>
      </c>
      <c r="B30">
        <v>0</v>
      </c>
      <c r="C30" t="s">
        <v>36</v>
      </c>
    </row>
    <row r="31" spans="1:3" x14ac:dyDescent="0.25">
      <c r="A31" t="s">
        <v>38</v>
      </c>
      <c r="B31">
        <v>90.007999999999996</v>
      </c>
      <c r="C31" t="s">
        <v>37</v>
      </c>
    </row>
    <row r="33" spans="1:3" x14ac:dyDescent="0.25">
      <c r="A33" t="s">
        <v>44</v>
      </c>
    </row>
    <row r="34" spans="1:3" x14ac:dyDescent="0.25">
      <c r="A34" t="s">
        <v>39</v>
      </c>
      <c r="B34">
        <v>-7.5000000000000002E-4</v>
      </c>
      <c r="C34" t="s">
        <v>43</v>
      </c>
    </row>
    <row r="35" spans="1:3" x14ac:dyDescent="0.25">
      <c r="A35" t="s">
        <v>41</v>
      </c>
      <c r="B35">
        <v>2.4996700000000001</v>
      </c>
    </row>
    <row r="36" spans="1:3" x14ac:dyDescent="0.25">
      <c r="A36" t="s">
        <v>4</v>
      </c>
      <c r="B36">
        <v>0.43525999999999998</v>
      </c>
    </row>
    <row r="37" spans="1:3" x14ac:dyDescent="0.25">
      <c r="A37" t="s">
        <v>39</v>
      </c>
      <c r="B37">
        <v>-6.0999999999999997E-4</v>
      </c>
      <c r="C37" t="s">
        <v>40</v>
      </c>
    </row>
    <row r="38" spans="1:3" x14ac:dyDescent="0.25">
      <c r="A38" t="s">
        <v>41</v>
      </c>
      <c r="B38">
        <v>-2.5006300000000001</v>
      </c>
    </row>
    <row r="39" spans="1:3" x14ac:dyDescent="0.25">
      <c r="A39" t="s">
        <v>4</v>
      </c>
      <c r="B39">
        <v>0.43496000000000001</v>
      </c>
    </row>
    <row r="40" spans="1:3" x14ac:dyDescent="0.25">
      <c r="A40" t="s">
        <v>39</v>
      </c>
      <c r="B40">
        <v>-2.5011299999999999</v>
      </c>
      <c r="C40" t="s">
        <v>42</v>
      </c>
    </row>
    <row r="41" spans="1:3" x14ac:dyDescent="0.25">
      <c r="A41" t="s">
        <v>41</v>
      </c>
      <c r="B41">
        <v>-3.8999999999999999E-4</v>
      </c>
    </row>
    <row r="42" spans="1:3" x14ac:dyDescent="0.25">
      <c r="A42" t="s">
        <v>4</v>
      </c>
      <c r="B42">
        <v>0.43470999999999999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CA8E-FBA7-4C9C-BFDE-08DF3C94FFEB}">
  <dimension ref="A1:Q37"/>
  <sheetViews>
    <sheetView workbookViewId="0">
      <selection activeCell="F37" sqref="F37"/>
    </sheetView>
  </sheetViews>
  <sheetFormatPr defaultRowHeight="15" x14ac:dyDescent="0.25"/>
  <cols>
    <col min="1" max="1" width="10.28515625" bestFit="1" customWidth="1"/>
    <col min="2" max="2" width="10.28515625" customWidth="1"/>
    <col min="3" max="3" width="10" customWidth="1"/>
    <col min="4" max="4" width="10.28515625" customWidth="1"/>
    <col min="5" max="5" width="9.85546875" customWidth="1"/>
    <col min="6" max="9" width="9.28515625" bestFit="1" customWidth="1"/>
    <col min="10" max="10" width="9.5703125" customWidth="1"/>
    <col min="11" max="12" width="9.5703125" bestFit="1" customWidth="1"/>
    <col min="14" max="14" width="9.5703125" bestFit="1" customWidth="1"/>
  </cols>
  <sheetData>
    <row r="1" spans="1:17" x14ac:dyDescent="0.25">
      <c r="A1" t="s">
        <v>0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3">
        <v>3.9300000000000002E-2</v>
      </c>
      <c r="C2" s="3">
        <v>-4.1340000000000002E-2</v>
      </c>
      <c r="D2" s="3">
        <v>3.9230000000000001E-2</v>
      </c>
      <c r="E2" s="4">
        <v>-4.0640000000000003E-2</v>
      </c>
      <c r="F2" s="4">
        <f>AVERAGE(Table11114[Upper Rt])</f>
        <v>3.9330999999999998E-2</v>
      </c>
      <c r="G2" s="4">
        <f>AVERAGE(Table11114[Lower Rt])</f>
        <v>-4.1246000000000005E-2</v>
      </c>
      <c r="H2" s="4">
        <f>AVERAGE(Table11114[[Upper Lt ]])</f>
        <v>3.9188000000000008E-2</v>
      </c>
      <c r="I2" s="4">
        <f>AVERAGE(Table11114[Lower Lt])</f>
        <v>-4.0627000000000003E-2</v>
      </c>
      <c r="J2" s="1">
        <f>Table11114[[#This Row],[UR_avg]]-3*_xlfn.STDEV.S(Table11114[Upper Rt])</f>
        <v>3.9141026317612147E-2</v>
      </c>
      <c r="K2" s="1">
        <f>Table11114[[#This Row],[UR_avg]]+3*_xlfn.STDEV.S(Table11114[Upper Rt])</f>
        <v>3.9520973682387849E-2</v>
      </c>
      <c r="L2" s="1">
        <f>Table11114[[#This Row],[LR_avg]]-3*_xlfn.STDEV.S(Table11114[Lower Rt])</f>
        <v>-4.1402971334962797E-2</v>
      </c>
      <c r="M2" s="1">
        <f>Table11114[[#This Row],[LR_avg]]+3*_xlfn.STDEV.S(Table11114[Lower Rt])</f>
        <v>-4.1089028665037212E-2</v>
      </c>
      <c r="N2" s="1">
        <f>Table11114[[#This Row],[UL_avg]]-3*_xlfn.STDEV.S(Table11114[[Upper Lt ]])</f>
        <v>3.9057003816849505E-2</v>
      </c>
      <c r="O2" s="1">
        <f>Table11114[[#This Row],[UL_avg]]+3*_xlfn.STDEV.S(Table11114[[Upper Lt ]])</f>
        <v>3.9318996183150511E-2</v>
      </c>
      <c r="P2" s="1">
        <f>Table11114[[#This Row],[LL_avg]]-3*_xlfn.STDEV.S(Table11114[Lower Lt])</f>
        <v>-4.0811959455016499E-2</v>
      </c>
      <c r="Q2" s="1">
        <f>Table11114[[#This Row],[LL_avg]]+3*_xlfn.STDEV.S(Table11114[Lower Lt])</f>
        <v>-4.0442040544983508E-2</v>
      </c>
    </row>
    <row r="3" spans="1:17" x14ac:dyDescent="0.25">
      <c r="A3">
        <v>2</v>
      </c>
      <c r="B3" s="3">
        <v>3.9320000000000001E-2</v>
      </c>
      <c r="C3" s="3">
        <v>-4.1320000000000003E-2</v>
      </c>
      <c r="D3" s="3">
        <v>3.9109999999999999E-2</v>
      </c>
      <c r="E3" s="4">
        <v>-4.061E-2</v>
      </c>
      <c r="F3" s="4">
        <f>AVERAGE(Table11114[Upper Rt])</f>
        <v>3.9330999999999998E-2</v>
      </c>
      <c r="G3" s="4">
        <f>AVERAGE(Table11114[Lower Rt])</f>
        <v>-4.1246000000000005E-2</v>
      </c>
      <c r="H3" s="4">
        <f>AVERAGE(Table11114[[Upper Lt ]])</f>
        <v>3.9188000000000008E-2</v>
      </c>
      <c r="I3" s="4">
        <f>AVERAGE(Table11114[Lower Lt])</f>
        <v>-4.0627000000000003E-2</v>
      </c>
      <c r="J3" s="1">
        <f>Table11114[[#This Row],[UR_avg]]-3*_xlfn.STDEV.S(Table11114[Upper Rt])</f>
        <v>3.9141026317612147E-2</v>
      </c>
      <c r="K3" s="1">
        <f>Table11114[[#This Row],[UR_avg]]+3*_xlfn.STDEV.S(Table11114[Upper Rt])</f>
        <v>3.9520973682387849E-2</v>
      </c>
      <c r="L3" s="1">
        <f>Table11114[[#This Row],[LR_avg]]-3*_xlfn.STDEV.S(Table11114[Lower Rt])</f>
        <v>-4.1402971334962797E-2</v>
      </c>
      <c r="M3" s="1">
        <f>Table11114[[#This Row],[LR_avg]]+3*_xlfn.STDEV.S(Table11114[Lower Rt])</f>
        <v>-4.1089028665037212E-2</v>
      </c>
      <c r="N3" s="1">
        <f>Table11114[[#This Row],[UL_avg]]-3*_xlfn.STDEV.S(Table11114[[Upper Lt ]])</f>
        <v>3.9057003816849505E-2</v>
      </c>
      <c r="O3" s="1">
        <f>Table11114[[#This Row],[UL_avg]]+3*_xlfn.STDEV.S(Table11114[[Upper Lt ]])</f>
        <v>3.9318996183150511E-2</v>
      </c>
      <c r="P3" s="1">
        <f>Table11114[[#This Row],[LL_avg]]-3*_xlfn.STDEV.S(Table11114[Lower Lt])</f>
        <v>-4.0811959455016499E-2</v>
      </c>
      <c r="Q3" s="1">
        <f>Table11114[[#This Row],[LL_avg]]+3*_xlfn.STDEV.S(Table11114[Lower Lt])</f>
        <v>-4.0442040544983508E-2</v>
      </c>
    </row>
    <row r="4" spans="1:17" x14ac:dyDescent="0.25">
      <c r="A4">
        <v>3</v>
      </c>
      <c r="B4" s="3">
        <v>3.9309999999999998E-2</v>
      </c>
      <c r="C4" s="3">
        <v>-4.1189999999999997E-2</v>
      </c>
      <c r="D4" s="3">
        <v>3.9199999999999999E-2</v>
      </c>
      <c r="E4" s="4">
        <v>-4.0649999999999999E-2</v>
      </c>
      <c r="F4" s="4">
        <f>AVERAGE(Table11114[Upper Rt])</f>
        <v>3.9330999999999998E-2</v>
      </c>
      <c r="G4" s="4">
        <f>AVERAGE(Table11114[Lower Rt])</f>
        <v>-4.1246000000000005E-2</v>
      </c>
      <c r="H4" s="4">
        <f>AVERAGE(Table11114[[Upper Lt ]])</f>
        <v>3.9188000000000008E-2</v>
      </c>
      <c r="I4" s="4">
        <f>AVERAGE(Table11114[Lower Lt])</f>
        <v>-4.0627000000000003E-2</v>
      </c>
      <c r="J4" s="1">
        <f>Table11114[[#This Row],[UR_avg]]-3*_xlfn.STDEV.S(Table11114[Upper Rt])</f>
        <v>3.9141026317612147E-2</v>
      </c>
      <c r="K4" s="1">
        <f>Table11114[[#This Row],[UR_avg]]+3*_xlfn.STDEV.S(Table11114[Upper Rt])</f>
        <v>3.9520973682387849E-2</v>
      </c>
      <c r="L4" s="1">
        <f>Table11114[[#This Row],[LR_avg]]-3*_xlfn.STDEV.S(Table11114[Lower Rt])</f>
        <v>-4.1402971334962797E-2</v>
      </c>
      <c r="M4" s="1">
        <f>Table11114[[#This Row],[LR_avg]]+3*_xlfn.STDEV.S(Table11114[Lower Rt])</f>
        <v>-4.1089028665037212E-2</v>
      </c>
      <c r="N4" s="1">
        <f>Table11114[[#This Row],[UL_avg]]-3*_xlfn.STDEV.S(Table11114[[Upper Lt ]])</f>
        <v>3.9057003816849505E-2</v>
      </c>
      <c r="O4" s="1">
        <f>Table11114[[#This Row],[UL_avg]]+3*_xlfn.STDEV.S(Table11114[[Upper Lt ]])</f>
        <v>3.9318996183150511E-2</v>
      </c>
      <c r="P4" s="1">
        <f>Table11114[[#This Row],[LL_avg]]-3*_xlfn.STDEV.S(Table11114[Lower Lt])</f>
        <v>-4.0811959455016499E-2</v>
      </c>
      <c r="Q4" s="1">
        <f>Table11114[[#This Row],[LL_avg]]+3*_xlfn.STDEV.S(Table11114[Lower Lt])</f>
        <v>-4.0442040544983508E-2</v>
      </c>
    </row>
    <row r="5" spans="1:17" x14ac:dyDescent="0.25">
      <c r="A5">
        <v>4</v>
      </c>
      <c r="B5" s="3">
        <v>3.9260000000000003E-2</v>
      </c>
      <c r="C5" s="3">
        <v>-4.122E-2</v>
      </c>
      <c r="D5" s="3">
        <v>3.9210000000000002E-2</v>
      </c>
      <c r="E5" s="4">
        <v>-4.061E-2</v>
      </c>
      <c r="F5" s="4">
        <f>AVERAGE(Table11114[Upper Rt])</f>
        <v>3.9330999999999998E-2</v>
      </c>
      <c r="G5" s="4">
        <f>AVERAGE(Table11114[Lower Rt])</f>
        <v>-4.1246000000000005E-2</v>
      </c>
      <c r="H5" s="4">
        <f>AVERAGE(Table11114[[Upper Lt ]])</f>
        <v>3.9188000000000008E-2</v>
      </c>
      <c r="I5" s="4">
        <f>AVERAGE(Table11114[Lower Lt])</f>
        <v>-4.0627000000000003E-2</v>
      </c>
      <c r="J5" s="1">
        <f>Table11114[[#This Row],[UR_avg]]-3*_xlfn.STDEV.S(Table11114[Upper Rt])</f>
        <v>3.9141026317612147E-2</v>
      </c>
      <c r="K5" s="1">
        <f>Table11114[[#This Row],[UR_avg]]+3*_xlfn.STDEV.S(Table11114[Upper Rt])</f>
        <v>3.9520973682387849E-2</v>
      </c>
      <c r="L5" s="1">
        <f>Table11114[[#This Row],[LR_avg]]-3*_xlfn.STDEV.S(Table11114[Lower Rt])</f>
        <v>-4.1402971334962797E-2</v>
      </c>
      <c r="M5" s="1">
        <f>Table11114[[#This Row],[LR_avg]]+3*_xlfn.STDEV.S(Table11114[Lower Rt])</f>
        <v>-4.1089028665037212E-2</v>
      </c>
      <c r="N5" s="1">
        <f>Table11114[[#This Row],[UL_avg]]-3*_xlfn.STDEV.S(Table11114[[Upper Lt ]])</f>
        <v>3.9057003816849505E-2</v>
      </c>
      <c r="O5" s="1">
        <f>Table11114[[#This Row],[UL_avg]]+3*_xlfn.STDEV.S(Table11114[[Upper Lt ]])</f>
        <v>3.9318996183150511E-2</v>
      </c>
      <c r="P5" s="1">
        <f>Table11114[[#This Row],[LL_avg]]-3*_xlfn.STDEV.S(Table11114[Lower Lt])</f>
        <v>-4.0811959455016499E-2</v>
      </c>
      <c r="Q5" s="1">
        <f>Table11114[[#This Row],[LL_avg]]+3*_xlfn.STDEV.S(Table11114[Lower Lt])</f>
        <v>-4.0442040544983508E-2</v>
      </c>
    </row>
    <row r="6" spans="1:17" x14ac:dyDescent="0.25">
      <c r="A6">
        <v>5</v>
      </c>
      <c r="B6" s="3">
        <v>3.9329999999999997E-2</v>
      </c>
      <c r="C6" s="3">
        <v>-4.1230000000000003E-2</v>
      </c>
      <c r="D6" s="3">
        <v>3.9190000000000003E-2</v>
      </c>
      <c r="E6" s="4">
        <v>-4.0620000000000003E-2</v>
      </c>
      <c r="F6" s="4">
        <f>AVERAGE(Table11114[Upper Rt])</f>
        <v>3.9330999999999998E-2</v>
      </c>
      <c r="G6" s="4">
        <f>AVERAGE(Table11114[Lower Rt])</f>
        <v>-4.1246000000000005E-2</v>
      </c>
      <c r="H6" s="4">
        <f>AVERAGE(Table11114[[Upper Lt ]])</f>
        <v>3.9188000000000008E-2</v>
      </c>
      <c r="I6" s="4">
        <f>AVERAGE(Table11114[Lower Lt])</f>
        <v>-4.0627000000000003E-2</v>
      </c>
      <c r="J6" s="1">
        <f>Table11114[[#This Row],[UR_avg]]-3*_xlfn.STDEV.S(Table11114[Upper Rt])</f>
        <v>3.9141026317612147E-2</v>
      </c>
      <c r="K6" s="1">
        <f>Table11114[[#This Row],[UR_avg]]+3*_xlfn.STDEV.S(Table11114[Upper Rt])</f>
        <v>3.9520973682387849E-2</v>
      </c>
      <c r="L6" s="1">
        <f>Table11114[[#This Row],[LR_avg]]-3*_xlfn.STDEV.S(Table11114[Lower Rt])</f>
        <v>-4.1402971334962797E-2</v>
      </c>
      <c r="M6" s="1">
        <f>Table11114[[#This Row],[LR_avg]]+3*_xlfn.STDEV.S(Table11114[Lower Rt])</f>
        <v>-4.1089028665037212E-2</v>
      </c>
      <c r="N6" s="1">
        <f>Table11114[[#This Row],[UL_avg]]-3*_xlfn.STDEV.S(Table11114[[Upper Lt ]])</f>
        <v>3.9057003816849505E-2</v>
      </c>
      <c r="O6" s="1">
        <f>Table11114[[#This Row],[UL_avg]]+3*_xlfn.STDEV.S(Table11114[[Upper Lt ]])</f>
        <v>3.9318996183150511E-2</v>
      </c>
      <c r="P6" s="1">
        <f>Table11114[[#This Row],[LL_avg]]-3*_xlfn.STDEV.S(Table11114[Lower Lt])</f>
        <v>-4.0811959455016499E-2</v>
      </c>
      <c r="Q6" s="1">
        <f>Table11114[[#This Row],[LL_avg]]+3*_xlfn.STDEV.S(Table11114[Lower Lt])</f>
        <v>-4.0442040544983508E-2</v>
      </c>
    </row>
    <row r="7" spans="1:17" x14ac:dyDescent="0.25">
      <c r="A7">
        <v>6</v>
      </c>
      <c r="B7" s="3">
        <v>3.9390000000000001E-2</v>
      </c>
      <c r="C7" s="3">
        <v>-4.1259999999999998E-2</v>
      </c>
      <c r="D7" s="3">
        <v>3.9219999999999998E-2</v>
      </c>
      <c r="E7" s="4">
        <v>-4.0710000000000003E-2</v>
      </c>
      <c r="F7" s="4">
        <f>AVERAGE(Table11114[Upper Rt])</f>
        <v>3.9330999999999998E-2</v>
      </c>
      <c r="G7" s="4">
        <f>AVERAGE(Table11114[Lower Rt])</f>
        <v>-4.1246000000000005E-2</v>
      </c>
      <c r="H7" s="4">
        <f>AVERAGE(Table11114[[Upper Lt ]])</f>
        <v>3.9188000000000008E-2</v>
      </c>
      <c r="I7" s="4">
        <f>AVERAGE(Table11114[Lower Lt])</f>
        <v>-4.0627000000000003E-2</v>
      </c>
      <c r="J7" s="1">
        <f>Table11114[[#This Row],[UR_avg]]-3*_xlfn.STDEV.S(Table11114[Upper Rt])</f>
        <v>3.9141026317612147E-2</v>
      </c>
      <c r="K7" s="1">
        <f>Table11114[[#This Row],[UR_avg]]+3*_xlfn.STDEV.S(Table11114[Upper Rt])</f>
        <v>3.9520973682387849E-2</v>
      </c>
      <c r="L7" s="1">
        <f>Table11114[[#This Row],[LR_avg]]-3*_xlfn.STDEV.S(Table11114[Lower Rt])</f>
        <v>-4.1402971334962797E-2</v>
      </c>
      <c r="M7" s="1">
        <f>Table11114[[#This Row],[LR_avg]]+3*_xlfn.STDEV.S(Table11114[Lower Rt])</f>
        <v>-4.1089028665037212E-2</v>
      </c>
      <c r="N7" s="1">
        <f>Table11114[[#This Row],[UL_avg]]-3*_xlfn.STDEV.S(Table11114[[Upper Lt ]])</f>
        <v>3.9057003816849505E-2</v>
      </c>
      <c r="O7" s="1">
        <f>Table11114[[#This Row],[UL_avg]]+3*_xlfn.STDEV.S(Table11114[[Upper Lt ]])</f>
        <v>3.9318996183150511E-2</v>
      </c>
      <c r="P7" s="1">
        <f>Table11114[[#This Row],[LL_avg]]-3*_xlfn.STDEV.S(Table11114[Lower Lt])</f>
        <v>-4.0811959455016499E-2</v>
      </c>
      <c r="Q7" s="1">
        <f>Table11114[[#This Row],[LL_avg]]+3*_xlfn.STDEV.S(Table11114[Lower Lt])</f>
        <v>-4.0442040544983508E-2</v>
      </c>
    </row>
    <row r="8" spans="1:17" x14ac:dyDescent="0.25">
      <c r="A8">
        <v>7</v>
      </c>
      <c r="B8" s="3">
        <v>3.9370000000000002E-2</v>
      </c>
      <c r="C8" s="3">
        <v>-4.1279999999999997E-2</v>
      </c>
      <c r="D8" s="3">
        <v>3.9230000000000001E-2</v>
      </c>
      <c r="E8" s="4">
        <v>-4.0739999999999998E-2</v>
      </c>
      <c r="F8" s="4">
        <f>AVERAGE(Table11114[Upper Rt])</f>
        <v>3.9330999999999998E-2</v>
      </c>
      <c r="G8" s="4">
        <f>AVERAGE(Table11114[Lower Rt])</f>
        <v>-4.1246000000000005E-2</v>
      </c>
      <c r="H8" s="4">
        <f>AVERAGE(Table11114[[Upper Lt ]])</f>
        <v>3.9188000000000008E-2</v>
      </c>
      <c r="I8" s="4">
        <f>AVERAGE(Table11114[Lower Lt])</f>
        <v>-4.0627000000000003E-2</v>
      </c>
      <c r="J8" s="1">
        <f>Table11114[[#This Row],[UR_avg]]-3*_xlfn.STDEV.S(Table11114[Upper Rt])</f>
        <v>3.9141026317612147E-2</v>
      </c>
      <c r="K8" s="1">
        <f>Table11114[[#This Row],[UR_avg]]+3*_xlfn.STDEV.S(Table11114[Upper Rt])</f>
        <v>3.9520973682387849E-2</v>
      </c>
      <c r="L8" s="1">
        <f>Table11114[[#This Row],[LR_avg]]-3*_xlfn.STDEV.S(Table11114[Lower Rt])</f>
        <v>-4.1402971334962797E-2</v>
      </c>
      <c r="M8" s="1">
        <f>Table11114[[#This Row],[LR_avg]]+3*_xlfn.STDEV.S(Table11114[Lower Rt])</f>
        <v>-4.1089028665037212E-2</v>
      </c>
      <c r="N8" s="1">
        <f>Table11114[[#This Row],[UL_avg]]-3*_xlfn.STDEV.S(Table11114[[Upper Lt ]])</f>
        <v>3.9057003816849505E-2</v>
      </c>
      <c r="O8" s="1">
        <f>Table11114[[#This Row],[UL_avg]]+3*_xlfn.STDEV.S(Table11114[[Upper Lt ]])</f>
        <v>3.9318996183150511E-2</v>
      </c>
      <c r="P8" s="1">
        <f>Table11114[[#This Row],[LL_avg]]-3*_xlfn.STDEV.S(Table11114[Lower Lt])</f>
        <v>-4.0811959455016499E-2</v>
      </c>
      <c r="Q8" s="1">
        <f>Table11114[[#This Row],[LL_avg]]+3*_xlfn.STDEV.S(Table11114[Lower Lt])</f>
        <v>-4.0442040544983508E-2</v>
      </c>
    </row>
    <row r="9" spans="1:17" x14ac:dyDescent="0.25">
      <c r="A9">
        <v>8</v>
      </c>
      <c r="B9" s="3">
        <v>3.9219999999999998E-2</v>
      </c>
      <c r="C9" s="3">
        <v>-4.1200000000000001E-2</v>
      </c>
      <c r="D9" s="3">
        <v>3.9210000000000002E-2</v>
      </c>
      <c r="E9" s="4">
        <v>-4.0550000000000003E-2</v>
      </c>
      <c r="F9" s="4">
        <f>AVERAGE(Table11114[Upper Rt])</f>
        <v>3.9330999999999998E-2</v>
      </c>
      <c r="G9" s="4">
        <f>AVERAGE(Table11114[Lower Rt])</f>
        <v>-4.1246000000000005E-2</v>
      </c>
      <c r="H9" s="4">
        <f>AVERAGE(Table11114[[Upper Lt ]])</f>
        <v>3.9188000000000008E-2</v>
      </c>
      <c r="I9" s="4">
        <f>AVERAGE(Table11114[Lower Lt])</f>
        <v>-4.0627000000000003E-2</v>
      </c>
      <c r="J9" s="1">
        <f>Table11114[[#This Row],[UR_avg]]-3*_xlfn.STDEV.S(Table11114[Upper Rt])</f>
        <v>3.9141026317612147E-2</v>
      </c>
      <c r="K9" s="1">
        <f>Table11114[[#This Row],[UR_avg]]+3*_xlfn.STDEV.S(Table11114[Upper Rt])</f>
        <v>3.9520973682387849E-2</v>
      </c>
      <c r="L9" s="1">
        <f>Table11114[[#This Row],[LR_avg]]-3*_xlfn.STDEV.S(Table11114[Lower Rt])</f>
        <v>-4.1402971334962797E-2</v>
      </c>
      <c r="M9" s="1">
        <f>Table11114[[#This Row],[LR_avg]]+3*_xlfn.STDEV.S(Table11114[Lower Rt])</f>
        <v>-4.1089028665037212E-2</v>
      </c>
      <c r="N9" s="1">
        <f>Table11114[[#This Row],[UL_avg]]-3*_xlfn.STDEV.S(Table11114[[Upper Lt ]])</f>
        <v>3.9057003816849505E-2</v>
      </c>
      <c r="O9" s="1">
        <f>Table11114[[#This Row],[UL_avg]]+3*_xlfn.STDEV.S(Table11114[[Upper Lt ]])</f>
        <v>3.9318996183150511E-2</v>
      </c>
      <c r="P9" s="1">
        <f>Table11114[[#This Row],[LL_avg]]-3*_xlfn.STDEV.S(Table11114[Lower Lt])</f>
        <v>-4.0811959455016499E-2</v>
      </c>
      <c r="Q9" s="1">
        <f>Table11114[[#This Row],[LL_avg]]+3*_xlfn.STDEV.S(Table11114[Lower Lt])</f>
        <v>-4.0442040544983508E-2</v>
      </c>
    </row>
    <row r="10" spans="1:17" x14ac:dyDescent="0.25">
      <c r="A10">
        <v>9</v>
      </c>
      <c r="B10" s="3">
        <v>3.9379999999999998E-2</v>
      </c>
      <c r="C10" s="3">
        <v>-4.122E-2</v>
      </c>
      <c r="D10" s="3">
        <v>3.916E-2</v>
      </c>
      <c r="E10" s="4">
        <v>-4.0550000000000003E-2</v>
      </c>
      <c r="F10" s="4">
        <f>AVERAGE(Table11114[Upper Rt])</f>
        <v>3.9330999999999998E-2</v>
      </c>
      <c r="G10" s="4">
        <f>AVERAGE(Table11114[Lower Rt])</f>
        <v>-4.1246000000000005E-2</v>
      </c>
      <c r="H10" s="4">
        <f>AVERAGE(Table11114[[Upper Lt ]])</f>
        <v>3.9188000000000008E-2</v>
      </c>
      <c r="I10" s="4">
        <f>AVERAGE(Table11114[Lower Lt])</f>
        <v>-4.0627000000000003E-2</v>
      </c>
      <c r="J10" s="1">
        <f>Table11114[[#This Row],[UR_avg]]-3*_xlfn.STDEV.S(Table11114[Upper Rt])</f>
        <v>3.9141026317612147E-2</v>
      </c>
      <c r="K10" s="1">
        <f>Table11114[[#This Row],[UR_avg]]+3*_xlfn.STDEV.S(Table11114[Upper Rt])</f>
        <v>3.9520973682387849E-2</v>
      </c>
      <c r="L10" s="1">
        <f>Table11114[[#This Row],[LR_avg]]-3*_xlfn.STDEV.S(Table11114[Lower Rt])</f>
        <v>-4.1402971334962797E-2</v>
      </c>
      <c r="M10" s="1">
        <f>Table11114[[#This Row],[LR_avg]]+3*_xlfn.STDEV.S(Table11114[Lower Rt])</f>
        <v>-4.1089028665037212E-2</v>
      </c>
      <c r="N10" s="1">
        <f>Table11114[[#This Row],[UL_avg]]-3*_xlfn.STDEV.S(Table11114[[Upper Lt ]])</f>
        <v>3.9057003816849505E-2</v>
      </c>
      <c r="O10" s="1">
        <f>Table11114[[#This Row],[UL_avg]]+3*_xlfn.STDEV.S(Table11114[[Upper Lt ]])</f>
        <v>3.9318996183150511E-2</v>
      </c>
      <c r="P10" s="1">
        <f>Table11114[[#This Row],[LL_avg]]-3*_xlfn.STDEV.S(Table11114[Lower Lt])</f>
        <v>-4.0811959455016499E-2</v>
      </c>
      <c r="Q10" s="1">
        <f>Table11114[[#This Row],[LL_avg]]+3*_xlfn.STDEV.S(Table11114[Lower Lt])</f>
        <v>-4.0442040544983508E-2</v>
      </c>
    </row>
    <row r="11" spans="1:17" x14ac:dyDescent="0.25">
      <c r="A11">
        <v>10</v>
      </c>
      <c r="B11" s="3">
        <v>3.943E-2</v>
      </c>
      <c r="C11" s="3">
        <v>-4.1200000000000001E-2</v>
      </c>
      <c r="D11" s="3">
        <v>3.9120000000000002E-2</v>
      </c>
      <c r="E11" s="4">
        <v>-4.0590000000000001E-2</v>
      </c>
      <c r="F11" s="4">
        <f>AVERAGE(Table11114[Upper Rt])</f>
        <v>3.9330999999999998E-2</v>
      </c>
      <c r="G11" s="4">
        <f>AVERAGE(Table11114[Lower Rt])</f>
        <v>-4.1246000000000005E-2</v>
      </c>
      <c r="H11" s="4">
        <f>AVERAGE(Table11114[[Upper Lt ]])</f>
        <v>3.9188000000000008E-2</v>
      </c>
      <c r="I11" s="4">
        <f>AVERAGE(Table11114[Lower Lt])</f>
        <v>-4.0627000000000003E-2</v>
      </c>
      <c r="J11" s="1">
        <f>Table11114[[#This Row],[UR_avg]]-3*_xlfn.STDEV.S(Table11114[Upper Rt])</f>
        <v>3.9141026317612147E-2</v>
      </c>
      <c r="K11" s="1">
        <f>Table11114[[#This Row],[UR_avg]]+3*_xlfn.STDEV.S(Table11114[Upper Rt])</f>
        <v>3.9520973682387849E-2</v>
      </c>
      <c r="L11" s="1">
        <f>Table11114[[#This Row],[LR_avg]]-3*_xlfn.STDEV.S(Table11114[Lower Rt])</f>
        <v>-4.1402971334962797E-2</v>
      </c>
      <c r="M11" s="1">
        <f>Table11114[[#This Row],[LR_avg]]+3*_xlfn.STDEV.S(Table11114[Lower Rt])</f>
        <v>-4.1089028665037212E-2</v>
      </c>
      <c r="N11" s="1">
        <f>Table11114[[#This Row],[UL_avg]]-3*_xlfn.STDEV.S(Table11114[[Upper Lt ]])</f>
        <v>3.9057003816849505E-2</v>
      </c>
      <c r="O11" s="1">
        <f>Table11114[[#This Row],[UL_avg]]+3*_xlfn.STDEV.S(Table11114[[Upper Lt ]])</f>
        <v>3.9318996183150511E-2</v>
      </c>
      <c r="P11" s="1">
        <f>Table11114[[#This Row],[LL_avg]]-3*_xlfn.STDEV.S(Table11114[Lower Lt])</f>
        <v>-4.0811959455016499E-2</v>
      </c>
      <c r="Q11" s="1">
        <f>Table11114[[#This Row],[LL_avg]]+3*_xlfn.STDEV.S(Table11114[Lower Lt])</f>
        <v>-4.0442040544983508E-2</v>
      </c>
    </row>
    <row r="12" spans="1:17" x14ac:dyDescent="0.25">
      <c r="A12">
        <v>11</v>
      </c>
      <c r="B12" s="3"/>
      <c r="C12" s="3"/>
      <c r="D12" s="3"/>
      <c r="E12" s="4"/>
      <c r="F12" s="4">
        <f>AVERAGE(Table11114[Upper Rt])</f>
        <v>3.9330999999999998E-2</v>
      </c>
      <c r="G12" s="4">
        <f>AVERAGE(Table11114[Lower Rt])</f>
        <v>-4.1246000000000005E-2</v>
      </c>
      <c r="H12" s="1">
        <f>AVERAGE(Table11114[[Upper Lt ]])</f>
        <v>3.9188000000000008E-2</v>
      </c>
      <c r="I12" s="1">
        <f>AVERAGE(Table11114[Lower Lt])</f>
        <v>-4.0627000000000003E-2</v>
      </c>
      <c r="J12" s="1">
        <f>Table11114[[#This Row],[UR_avg]]-3*_xlfn.STDEV.S(Table11114[Upper Rt])</f>
        <v>3.9141026317612147E-2</v>
      </c>
      <c r="K12" s="1">
        <f>Table11114[[#This Row],[UR_avg]]+3*_xlfn.STDEV.S(Table11114[Upper Rt])</f>
        <v>3.9520973682387849E-2</v>
      </c>
      <c r="L12" s="1">
        <f>Table11114[[#This Row],[LR_avg]]-3*_xlfn.STDEV.S(Table11114[Lower Rt])</f>
        <v>-4.1402971334962797E-2</v>
      </c>
      <c r="M12" s="1">
        <f>Table11114[[#This Row],[LR_avg]]+3*_xlfn.STDEV.S(Table11114[Lower Rt])</f>
        <v>-4.1089028665037212E-2</v>
      </c>
      <c r="N12" s="1">
        <f>Table11114[[#This Row],[UL_avg]]-3*_xlfn.STDEV.S(Table11114[[Upper Lt ]])</f>
        <v>3.9057003816849505E-2</v>
      </c>
      <c r="O12" s="1">
        <f>Table11114[[#This Row],[UL_avg]]+3*_xlfn.STDEV.S(Table11114[[Upper Lt ]])</f>
        <v>3.9318996183150511E-2</v>
      </c>
      <c r="P12" s="1">
        <f>Table11114[[#This Row],[LL_avg]]-3*_xlfn.STDEV.S(Table11114[Lower Lt])</f>
        <v>-4.0811959455016499E-2</v>
      </c>
      <c r="Q12" s="1">
        <f>Table11114[[#This Row],[LL_avg]]+3*_xlfn.STDEV.S(Table11114[Lower Lt])</f>
        <v>-4.0442040544983508E-2</v>
      </c>
    </row>
    <row r="13" spans="1:17" x14ac:dyDescent="0.25">
      <c r="A13">
        <v>12</v>
      </c>
      <c r="B13" s="3"/>
      <c r="C13" s="3"/>
      <c r="D13" s="3"/>
      <c r="E13" s="4"/>
      <c r="F13" s="4">
        <f>AVERAGE(Table11114[Upper Rt])</f>
        <v>3.9330999999999998E-2</v>
      </c>
      <c r="G13" s="4">
        <f>AVERAGE(Table11114[Lower Rt])</f>
        <v>-4.1246000000000005E-2</v>
      </c>
      <c r="H13" s="1">
        <f>AVERAGE(Table11114[[Upper Lt ]])</f>
        <v>3.9188000000000008E-2</v>
      </c>
      <c r="I13" s="1">
        <f>AVERAGE(Table11114[Lower Lt])</f>
        <v>-4.0627000000000003E-2</v>
      </c>
      <c r="J13" s="1">
        <f>Table11114[[#This Row],[UR_avg]]-3*_xlfn.STDEV.S(Table11114[Upper Rt])</f>
        <v>3.9141026317612147E-2</v>
      </c>
      <c r="K13" s="1">
        <f>Table11114[[#This Row],[UR_avg]]+3*_xlfn.STDEV.S(Table11114[Upper Rt])</f>
        <v>3.9520973682387849E-2</v>
      </c>
      <c r="L13" s="1">
        <f>Table11114[[#This Row],[LR_avg]]-3*_xlfn.STDEV.S(Table11114[Lower Rt])</f>
        <v>-4.1402971334962797E-2</v>
      </c>
      <c r="M13" s="1">
        <f>Table11114[[#This Row],[LR_avg]]+3*_xlfn.STDEV.S(Table11114[Lower Rt])</f>
        <v>-4.1089028665037212E-2</v>
      </c>
      <c r="N13" s="1">
        <f>Table11114[[#This Row],[UL_avg]]-3*_xlfn.STDEV.S(Table11114[[Upper Lt ]])</f>
        <v>3.9057003816849505E-2</v>
      </c>
      <c r="O13" s="1">
        <f>Table11114[[#This Row],[UL_avg]]+3*_xlfn.STDEV.S(Table11114[[Upper Lt ]])</f>
        <v>3.9318996183150511E-2</v>
      </c>
      <c r="P13" s="1">
        <f>Table11114[[#This Row],[LL_avg]]-3*_xlfn.STDEV.S(Table11114[Lower Lt])</f>
        <v>-4.0811959455016499E-2</v>
      </c>
      <c r="Q13" s="1">
        <f>Table11114[[#This Row],[LL_avg]]+3*_xlfn.STDEV.S(Table11114[Lower Lt])</f>
        <v>-4.0442040544983508E-2</v>
      </c>
    </row>
    <row r="14" spans="1:17" x14ac:dyDescent="0.25">
      <c r="A14">
        <v>13</v>
      </c>
      <c r="B14" s="3"/>
      <c r="C14" s="3"/>
      <c r="D14" s="3"/>
      <c r="E14" s="4"/>
      <c r="F14" s="4">
        <f>AVERAGE(Table11114[Upper Rt])</f>
        <v>3.9330999999999998E-2</v>
      </c>
      <c r="G14" s="4">
        <f>AVERAGE(Table11114[Lower Rt])</f>
        <v>-4.1246000000000005E-2</v>
      </c>
      <c r="H14" s="1">
        <f>AVERAGE(Table11114[[Upper Lt ]])</f>
        <v>3.9188000000000008E-2</v>
      </c>
      <c r="I14" s="1">
        <f>AVERAGE(Table11114[Lower Lt])</f>
        <v>-4.0627000000000003E-2</v>
      </c>
      <c r="J14" s="1">
        <f>Table11114[[#This Row],[UR_avg]]-3*_xlfn.STDEV.S(Table11114[Upper Rt])</f>
        <v>3.9141026317612147E-2</v>
      </c>
      <c r="K14" s="1">
        <f>Table11114[[#This Row],[UR_avg]]+3*_xlfn.STDEV.S(Table11114[Upper Rt])</f>
        <v>3.9520973682387849E-2</v>
      </c>
      <c r="L14" s="1">
        <f>Table11114[[#This Row],[LR_avg]]-3*_xlfn.STDEV.S(Table11114[Lower Rt])</f>
        <v>-4.1402971334962797E-2</v>
      </c>
      <c r="M14" s="1">
        <f>Table11114[[#This Row],[LR_avg]]+3*_xlfn.STDEV.S(Table11114[Lower Rt])</f>
        <v>-4.1089028665037212E-2</v>
      </c>
      <c r="N14" s="1">
        <f>Table11114[[#This Row],[UL_avg]]-3*_xlfn.STDEV.S(Table11114[[Upper Lt ]])</f>
        <v>3.9057003816849505E-2</v>
      </c>
      <c r="O14" s="1">
        <f>Table11114[[#This Row],[UL_avg]]+3*_xlfn.STDEV.S(Table11114[[Upper Lt ]])</f>
        <v>3.9318996183150511E-2</v>
      </c>
      <c r="P14" s="1">
        <f>Table11114[[#This Row],[LL_avg]]-3*_xlfn.STDEV.S(Table11114[Lower Lt])</f>
        <v>-4.0811959455016499E-2</v>
      </c>
      <c r="Q14" s="1">
        <f>Table11114[[#This Row],[LL_avg]]+3*_xlfn.STDEV.S(Table11114[Lower Lt])</f>
        <v>-4.0442040544983508E-2</v>
      </c>
    </row>
    <row r="15" spans="1:17" x14ac:dyDescent="0.25">
      <c r="A15">
        <v>14</v>
      </c>
      <c r="B15" s="3"/>
      <c r="C15" s="3"/>
      <c r="D15" s="3"/>
      <c r="E15" s="4"/>
      <c r="F15" s="4">
        <f>AVERAGE(Table11114[Upper Rt])</f>
        <v>3.9330999999999998E-2</v>
      </c>
      <c r="G15" s="4">
        <f>AVERAGE(Table11114[Lower Rt])</f>
        <v>-4.1246000000000005E-2</v>
      </c>
      <c r="H15" s="1">
        <f>AVERAGE(Table11114[[Upper Lt ]])</f>
        <v>3.9188000000000008E-2</v>
      </c>
      <c r="I15" s="1">
        <f>AVERAGE(Table11114[Lower Lt])</f>
        <v>-4.0627000000000003E-2</v>
      </c>
      <c r="J15" s="1">
        <f>Table11114[[#This Row],[UR_avg]]-3*_xlfn.STDEV.S(Table11114[Upper Rt])</f>
        <v>3.9141026317612147E-2</v>
      </c>
      <c r="K15" s="1">
        <f>Table11114[[#This Row],[UR_avg]]+3*_xlfn.STDEV.S(Table11114[Upper Rt])</f>
        <v>3.9520973682387849E-2</v>
      </c>
      <c r="L15" s="1">
        <f>Table11114[[#This Row],[LR_avg]]-3*_xlfn.STDEV.S(Table11114[Lower Rt])</f>
        <v>-4.1402971334962797E-2</v>
      </c>
      <c r="M15" s="1">
        <f>Table11114[[#This Row],[LR_avg]]+3*_xlfn.STDEV.S(Table11114[Lower Rt])</f>
        <v>-4.1089028665037212E-2</v>
      </c>
      <c r="N15" s="1">
        <f>Table11114[[#This Row],[UL_avg]]-3*_xlfn.STDEV.S(Table11114[[Upper Lt ]])</f>
        <v>3.9057003816849505E-2</v>
      </c>
      <c r="O15" s="1">
        <f>Table11114[[#This Row],[UL_avg]]+3*_xlfn.STDEV.S(Table11114[[Upper Lt ]])</f>
        <v>3.9318996183150511E-2</v>
      </c>
      <c r="P15" s="1">
        <f>Table11114[[#This Row],[LL_avg]]-3*_xlfn.STDEV.S(Table11114[Lower Lt])</f>
        <v>-4.0811959455016499E-2</v>
      </c>
      <c r="Q15" s="1">
        <f>Table11114[[#This Row],[LL_avg]]+3*_xlfn.STDEV.S(Table11114[Lower Lt])</f>
        <v>-4.0442040544983508E-2</v>
      </c>
    </row>
    <row r="16" spans="1:17" x14ac:dyDescent="0.25">
      <c r="A16">
        <v>15</v>
      </c>
      <c r="B16" s="3"/>
      <c r="C16" s="3"/>
      <c r="D16" s="3"/>
      <c r="E16" s="4"/>
      <c r="F16" s="4">
        <f>AVERAGE(Table11114[Upper Rt])</f>
        <v>3.9330999999999998E-2</v>
      </c>
      <c r="G16" s="4">
        <f>AVERAGE(Table11114[Lower Rt])</f>
        <v>-4.1246000000000005E-2</v>
      </c>
      <c r="H16" s="1">
        <f>AVERAGE(Table11114[[Upper Lt ]])</f>
        <v>3.9188000000000008E-2</v>
      </c>
      <c r="I16" s="1">
        <f>AVERAGE(Table11114[Lower Lt])</f>
        <v>-4.0627000000000003E-2</v>
      </c>
      <c r="J16" s="1">
        <f>Table11114[[#This Row],[UR_avg]]-3*_xlfn.STDEV.S(Table11114[Upper Rt])</f>
        <v>3.9141026317612147E-2</v>
      </c>
      <c r="K16" s="1">
        <f>Table11114[[#This Row],[UR_avg]]+3*_xlfn.STDEV.S(Table11114[Upper Rt])</f>
        <v>3.9520973682387849E-2</v>
      </c>
      <c r="L16" s="1">
        <f>Table11114[[#This Row],[LR_avg]]-3*_xlfn.STDEV.S(Table11114[Lower Rt])</f>
        <v>-4.1402971334962797E-2</v>
      </c>
      <c r="M16" s="1">
        <f>Table11114[[#This Row],[LR_avg]]+3*_xlfn.STDEV.S(Table11114[Lower Rt])</f>
        <v>-4.1089028665037212E-2</v>
      </c>
      <c r="N16" s="1">
        <f>Table11114[[#This Row],[UL_avg]]-3*_xlfn.STDEV.S(Table11114[[Upper Lt ]])</f>
        <v>3.9057003816849505E-2</v>
      </c>
      <c r="O16" s="1">
        <f>Table11114[[#This Row],[UL_avg]]+3*_xlfn.STDEV.S(Table11114[[Upper Lt ]])</f>
        <v>3.9318996183150511E-2</v>
      </c>
      <c r="P16" s="1">
        <f>Table11114[[#This Row],[LL_avg]]-3*_xlfn.STDEV.S(Table11114[Lower Lt])</f>
        <v>-4.0811959455016499E-2</v>
      </c>
      <c r="Q16" s="1">
        <f>Table11114[[#This Row],[LL_avg]]+3*_xlfn.STDEV.S(Table11114[Lower Lt])</f>
        <v>-4.0442040544983508E-2</v>
      </c>
    </row>
    <row r="17" spans="1:17" x14ac:dyDescent="0.25">
      <c r="A17">
        <v>16</v>
      </c>
      <c r="B17" s="3"/>
      <c r="C17" s="3"/>
      <c r="D17" s="3"/>
      <c r="E17" s="4"/>
      <c r="F17" s="4">
        <f>AVERAGE(Table11114[Upper Rt])</f>
        <v>3.9330999999999998E-2</v>
      </c>
      <c r="G17" s="4">
        <f>AVERAGE(Table11114[Lower Rt])</f>
        <v>-4.1246000000000005E-2</v>
      </c>
      <c r="H17" s="1">
        <f>AVERAGE(Table11114[[Upper Lt ]])</f>
        <v>3.9188000000000008E-2</v>
      </c>
      <c r="I17" s="1">
        <f>AVERAGE(Table11114[Lower Lt])</f>
        <v>-4.0627000000000003E-2</v>
      </c>
      <c r="J17" s="1">
        <f>Table11114[[#This Row],[UR_avg]]-3*_xlfn.STDEV.S(Table11114[Upper Rt])</f>
        <v>3.9141026317612147E-2</v>
      </c>
      <c r="K17" s="1">
        <f>Table11114[[#This Row],[UR_avg]]+3*_xlfn.STDEV.S(Table11114[Upper Rt])</f>
        <v>3.9520973682387849E-2</v>
      </c>
      <c r="L17" s="1">
        <f>Table11114[[#This Row],[LR_avg]]-3*_xlfn.STDEV.S(Table11114[Lower Rt])</f>
        <v>-4.1402971334962797E-2</v>
      </c>
      <c r="M17" s="1">
        <f>Table11114[[#This Row],[LR_avg]]+3*_xlfn.STDEV.S(Table11114[Lower Rt])</f>
        <v>-4.1089028665037212E-2</v>
      </c>
      <c r="N17" s="1">
        <f>Table11114[[#This Row],[UL_avg]]-3*_xlfn.STDEV.S(Table11114[[Upper Lt ]])</f>
        <v>3.9057003816849505E-2</v>
      </c>
      <c r="O17" s="1">
        <f>Table11114[[#This Row],[UL_avg]]+3*_xlfn.STDEV.S(Table11114[[Upper Lt ]])</f>
        <v>3.9318996183150511E-2</v>
      </c>
      <c r="P17" s="1">
        <f>Table11114[[#This Row],[LL_avg]]-3*_xlfn.STDEV.S(Table11114[Lower Lt])</f>
        <v>-4.0811959455016499E-2</v>
      </c>
      <c r="Q17" s="1">
        <f>Table11114[[#This Row],[LL_avg]]+3*_xlfn.STDEV.S(Table11114[Lower Lt])</f>
        <v>-4.0442040544983508E-2</v>
      </c>
    </row>
    <row r="18" spans="1:17" x14ac:dyDescent="0.25">
      <c r="A18">
        <v>17</v>
      </c>
      <c r="B18" s="4"/>
      <c r="C18" s="4"/>
      <c r="D18" s="4"/>
      <c r="E18" s="4"/>
      <c r="F18" s="4">
        <f>AVERAGE(Table11114[Upper Rt])</f>
        <v>3.9330999999999998E-2</v>
      </c>
      <c r="G18" s="4">
        <f>AVERAGE(Table11114[Lower Rt])</f>
        <v>-4.1246000000000005E-2</v>
      </c>
      <c r="H18" s="1">
        <f>AVERAGE(Table11114[[Upper Lt ]])</f>
        <v>3.9188000000000008E-2</v>
      </c>
      <c r="I18" s="1">
        <f>AVERAGE(Table11114[Lower Lt])</f>
        <v>-4.0627000000000003E-2</v>
      </c>
      <c r="J18" s="1">
        <f>Table11114[[#This Row],[UR_avg]]-3*_xlfn.STDEV.S(Table11114[Upper Rt])</f>
        <v>3.9141026317612147E-2</v>
      </c>
      <c r="K18" s="1">
        <f>Table11114[[#This Row],[UR_avg]]+3*_xlfn.STDEV.S(Table11114[Upper Rt])</f>
        <v>3.9520973682387849E-2</v>
      </c>
      <c r="L18" s="1">
        <f>Table11114[[#This Row],[LR_avg]]-3*_xlfn.STDEV.S(Table11114[Lower Rt])</f>
        <v>-4.1402971334962797E-2</v>
      </c>
      <c r="M18" s="1">
        <f>Table11114[[#This Row],[LR_avg]]+3*_xlfn.STDEV.S(Table11114[Lower Rt])</f>
        <v>-4.1089028665037212E-2</v>
      </c>
      <c r="N18" s="1">
        <f>Table11114[[#This Row],[UL_avg]]-3*_xlfn.STDEV.S(Table11114[[Upper Lt ]])</f>
        <v>3.9057003816849505E-2</v>
      </c>
      <c r="O18" s="1">
        <f>Table11114[[#This Row],[UL_avg]]+3*_xlfn.STDEV.S(Table11114[[Upper Lt ]])</f>
        <v>3.9318996183150511E-2</v>
      </c>
      <c r="P18" s="1">
        <f>Table11114[[#This Row],[LL_avg]]-3*_xlfn.STDEV.S(Table11114[Lower Lt])</f>
        <v>-4.0811959455016499E-2</v>
      </c>
      <c r="Q18" s="1">
        <f>Table11114[[#This Row],[LL_avg]]+3*_xlfn.STDEV.S(Table11114[Lower Lt])</f>
        <v>-4.0442040544983508E-2</v>
      </c>
    </row>
    <row r="19" spans="1:17" x14ac:dyDescent="0.25">
      <c r="A19">
        <v>18</v>
      </c>
      <c r="B19" s="4"/>
      <c r="C19" s="4"/>
      <c r="D19" s="4"/>
      <c r="E19" s="4"/>
      <c r="F19" s="4">
        <f>AVERAGE(Table11114[Upper Rt])</f>
        <v>3.9330999999999998E-2</v>
      </c>
      <c r="G19" s="4">
        <f>AVERAGE(Table11114[Lower Rt])</f>
        <v>-4.1246000000000005E-2</v>
      </c>
      <c r="H19" s="1">
        <f>AVERAGE(Table11114[[Upper Lt ]])</f>
        <v>3.9188000000000008E-2</v>
      </c>
      <c r="I19" s="1">
        <f>AVERAGE(Table11114[Lower Lt])</f>
        <v>-4.0627000000000003E-2</v>
      </c>
      <c r="J19" s="1">
        <f>Table11114[[#This Row],[UR_avg]]-3*_xlfn.STDEV.S(Table11114[Upper Rt])</f>
        <v>3.9141026317612147E-2</v>
      </c>
      <c r="K19" s="1">
        <f>Table11114[[#This Row],[UR_avg]]+3*_xlfn.STDEV.S(Table11114[Upper Rt])</f>
        <v>3.9520973682387849E-2</v>
      </c>
      <c r="L19" s="1">
        <f>Table11114[[#This Row],[LR_avg]]-3*_xlfn.STDEV.S(Table11114[Lower Rt])</f>
        <v>-4.1402971334962797E-2</v>
      </c>
      <c r="M19" s="1">
        <f>Table11114[[#This Row],[LR_avg]]+3*_xlfn.STDEV.S(Table11114[Lower Rt])</f>
        <v>-4.1089028665037212E-2</v>
      </c>
      <c r="N19" s="1">
        <f>Table11114[[#This Row],[UL_avg]]-3*_xlfn.STDEV.S(Table11114[[Upper Lt ]])</f>
        <v>3.9057003816849505E-2</v>
      </c>
      <c r="O19" s="1">
        <f>Table11114[[#This Row],[UL_avg]]+3*_xlfn.STDEV.S(Table11114[[Upper Lt ]])</f>
        <v>3.9318996183150511E-2</v>
      </c>
      <c r="P19" s="1">
        <f>Table11114[[#This Row],[LL_avg]]-3*_xlfn.STDEV.S(Table11114[Lower Lt])</f>
        <v>-4.0811959455016499E-2</v>
      </c>
      <c r="Q19" s="1">
        <f>Table11114[[#This Row],[LL_avg]]+3*_xlfn.STDEV.S(Table11114[Lower Lt])</f>
        <v>-4.0442040544983508E-2</v>
      </c>
    </row>
    <row r="20" spans="1:17" x14ac:dyDescent="0.25">
      <c r="A20">
        <v>19</v>
      </c>
      <c r="B20" s="4"/>
      <c r="C20" s="4"/>
      <c r="D20" s="4"/>
      <c r="E20" s="4"/>
      <c r="F20" s="4">
        <f>AVERAGE(Table11114[Upper Rt])</f>
        <v>3.9330999999999998E-2</v>
      </c>
      <c r="G20" s="4">
        <f>AVERAGE(Table11114[Lower Rt])</f>
        <v>-4.1246000000000005E-2</v>
      </c>
      <c r="H20" s="1">
        <f>AVERAGE(Table11114[[Upper Lt ]])</f>
        <v>3.9188000000000008E-2</v>
      </c>
      <c r="I20" s="1">
        <f>AVERAGE(Table11114[Lower Lt])</f>
        <v>-4.0627000000000003E-2</v>
      </c>
      <c r="J20" s="1">
        <f>Table11114[[#This Row],[UR_avg]]-3*_xlfn.STDEV.S(Table11114[Upper Rt])</f>
        <v>3.9141026317612147E-2</v>
      </c>
      <c r="K20" s="1">
        <f>Table11114[[#This Row],[UR_avg]]+3*_xlfn.STDEV.S(Table11114[Upper Rt])</f>
        <v>3.9520973682387849E-2</v>
      </c>
      <c r="L20" s="1">
        <f>Table11114[[#This Row],[LR_avg]]-3*_xlfn.STDEV.S(Table11114[Lower Rt])</f>
        <v>-4.1402971334962797E-2</v>
      </c>
      <c r="M20" s="1">
        <f>Table11114[[#This Row],[LR_avg]]+3*_xlfn.STDEV.S(Table11114[Lower Rt])</f>
        <v>-4.1089028665037212E-2</v>
      </c>
      <c r="N20" s="1">
        <f>Table11114[[#This Row],[UL_avg]]-3*_xlfn.STDEV.S(Table11114[[Upper Lt ]])</f>
        <v>3.9057003816849505E-2</v>
      </c>
      <c r="O20" s="1">
        <f>Table11114[[#This Row],[UL_avg]]+3*_xlfn.STDEV.S(Table11114[[Upper Lt ]])</f>
        <v>3.9318996183150511E-2</v>
      </c>
      <c r="P20" s="1">
        <f>Table11114[[#This Row],[LL_avg]]-3*_xlfn.STDEV.S(Table11114[Lower Lt])</f>
        <v>-4.0811959455016499E-2</v>
      </c>
      <c r="Q20" s="1">
        <f>Table11114[[#This Row],[LL_avg]]+3*_xlfn.STDEV.S(Table11114[Lower Lt])</f>
        <v>-4.0442040544983508E-2</v>
      </c>
    </row>
    <row r="21" spans="1:17" x14ac:dyDescent="0.25">
      <c r="A21">
        <v>20</v>
      </c>
      <c r="B21" s="4"/>
      <c r="C21" s="4"/>
      <c r="D21" s="4"/>
      <c r="E21" s="4"/>
      <c r="F21" s="4">
        <f>AVERAGE(Table11114[Upper Rt])</f>
        <v>3.9330999999999998E-2</v>
      </c>
      <c r="G21" s="4">
        <f>AVERAGE(Table11114[Lower Rt])</f>
        <v>-4.1246000000000005E-2</v>
      </c>
      <c r="H21" s="1">
        <f>AVERAGE(Table11114[[Upper Lt ]])</f>
        <v>3.9188000000000008E-2</v>
      </c>
      <c r="I21" s="1">
        <f>AVERAGE(Table11114[Lower Lt])</f>
        <v>-4.0627000000000003E-2</v>
      </c>
      <c r="J21" s="1">
        <f>Table11114[[#This Row],[UR_avg]]-3*_xlfn.STDEV.S(Table11114[Upper Rt])</f>
        <v>3.9141026317612147E-2</v>
      </c>
      <c r="K21" s="1">
        <f>Table11114[[#This Row],[UR_avg]]+3*_xlfn.STDEV.S(Table11114[Upper Rt])</f>
        <v>3.9520973682387849E-2</v>
      </c>
      <c r="L21" s="1">
        <f>Table11114[[#This Row],[LR_avg]]-3*_xlfn.STDEV.S(Table11114[Lower Rt])</f>
        <v>-4.1402971334962797E-2</v>
      </c>
      <c r="M21" s="1">
        <f>Table11114[[#This Row],[LR_avg]]+3*_xlfn.STDEV.S(Table11114[Lower Rt])</f>
        <v>-4.1089028665037212E-2</v>
      </c>
      <c r="N21" s="1">
        <f>Table11114[[#This Row],[UL_avg]]-3*_xlfn.STDEV.S(Table11114[[Upper Lt ]])</f>
        <v>3.9057003816849505E-2</v>
      </c>
      <c r="O21" s="1">
        <f>Table11114[[#This Row],[UL_avg]]+3*_xlfn.STDEV.S(Table11114[[Upper Lt ]])</f>
        <v>3.9318996183150511E-2</v>
      </c>
      <c r="P21" s="1">
        <f>Table11114[[#This Row],[LL_avg]]-3*_xlfn.STDEV.S(Table11114[Lower Lt])</f>
        <v>-4.0811959455016499E-2</v>
      </c>
      <c r="Q21" s="1">
        <f>Table11114[[#This Row],[LL_avg]]+3*_xlfn.STDEV.S(Table11114[Lower Lt])</f>
        <v>-4.0442040544983508E-2</v>
      </c>
    </row>
    <row r="22" spans="1:17" x14ac:dyDescent="0.25">
      <c r="A22">
        <v>21</v>
      </c>
      <c r="B22" s="4"/>
      <c r="C22" s="4"/>
      <c r="D22" s="4"/>
      <c r="E22" s="4"/>
      <c r="F22" s="4">
        <f>AVERAGE(Table11114[Upper Rt])</f>
        <v>3.9330999999999998E-2</v>
      </c>
      <c r="G22" s="4">
        <f>AVERAGE(Table11114[Lower Rt])</f>
        <v>-4.1246000000000005E-2</v>
      </c>
      <c r="H22" s="1">
        <f>AVERAGE(Table11114[[Upper Lt ]])</f>
        <v>3.9188000000000008E-2</v>
      </c>
      <c r="I22" s="1">
        <f>AVERAGE(Table11114[Lower Lt])</f>
        <v>-4.0627000000000003E-2</v>
      </c>
      <c r="J22" s="1">
        <f>Table11114[[#This Row],[UR_avg]]-3*_xlfn.STDEV.S(Table11114[Upper Rt])</f>
        <v>3.9141026317612147E-2</v>
      </c>
      <c r="K22" s="1">
        <f>Table11114[[#This Row],[UR_avg]]+3*_xlfn.STDEV.S(Table11114[Upper Rt])</f>
        <v>3.9520973682387849E-2</v>
      </c>
      <c r="L22" s="1">
        <f>Table11114[[#This Row],[LR_avg]]-3*_xlfn.STDEV.S(Table11114[Lower Rt])</f>
        <v>-4.1402971334962797E-2</v>
      </c>
      <c r="M22" s="1">
        <f>Table11114[[#This Row],[LR_avg]]+3*_xlfn.STDEV.S(Table11114[Lower Rt])</f>
        <v>-4.1089028665037212E-2</v>
      </c>
      <c r="N22" s="1">
        <f>Table11114[[#This Row],[UL_avg]]-3*_xlfn.STDEV.S(Table11114[[Upper Lt ]])</f>
        <v>3.9057003816849505E-2</v>
      </c>
      <c r="O22" s="1">
        <f>Table11114[[#This Row],[UL_avg]]+3*_xlfn.STDEV.S(Table11114[[Upper Lt ]])</f>
        <v>3.9318996183150511E-2</v>
      </c>
      <c r="P22" s="1">
        <f>Table11114[[#This Row],[LL_avg]]-3*_xlfn.STDEV.S(Table11114[Lower Lt])</f>
        <v>-4.0811959455016499E-2</v>
      </c>
      <c r="Q22" s="1">
        <f>Table11114[[#This Row],[LL_avg]]+3*_xlfn.STDEV.S(Table11114[Lower Lt])</f>
        <v>-4.0442040544983508E-2</v>
      </c>
    </row>
    <row r="23" spans="1:17" x14ac:dyDescent="0.25">
      <c r="A23">
        <v>22</v>
      </c>
      <c r="B23" s="4"/>
      <c r="C23" s="4"/>
      <c r="D23" s="4"/>
      <c r="E23" s="4"/>
      <c r="F23" s="4">
        <f>AVERAGE(Table11114[Upper Rt])</f>
        <v>3.9330999999999998E-2</v>
      </c>
      <c r="G23" s="4">
        <f>AVERAGE(Table11114[Lower Rt])</f>
        <v>-4.1246000000000005E-2</v>
      </c>
      <c r="H23" s="1">
        <f>AVERAGE(Table11114[[Upper Lt ]])</f>
        <v>3.9188000000000008E-2</v>
      </c>
      <c r="I23" s="1">
        <f>AVERAGE(Table11114[Lower Lt])</f>
        <v>-4.0627000000000003E-2</v>
      </c>
      <c r="J23" s="1">
        <f>Table11114[[#This Row],[UR_avg]]-3*_xlfn.STDEV.S(Table11114[Upper Rt])</f>
        <v>3.9141026317612147E-2</v>
      </c>
      <c r="K23" s="1">
        <f>Table11114[[#This Row],[UR_avg]]+3*_xlfn.STDEV.S(Table11114[Upper Rt])</f>
        <v>3.9520973682387849E-2</v>
      </c>
      <c r="L23" s="1">
        <f>Table11114[[#This Row],[LR_avg]]-3*_xlfn.STDEV.S(Table11114[Lower Rt])</f>
        <v>-4.1402971334962797E-2</v>
      </c>
      <c r="M23" s="1">
        <f>Table11114[[#This Row],[LR_avg]]+3*_xlfn.STDEV.S(Table11114[Lower Rt])</f>
        <v>-4.1089028665037212E-2</v>
      </c>
      <c r="N23" s="1">
        <f>Table11114[[#This Row],[UL_avg]]-3*_xlfn.STDEV.S(Table11114[[Upper Lt ]])</f>
        <v>3.9057003816849505E-2</v>
      </c>
      <c r="O23" s="1">
        <f>Table11114[[#This Row],[UL_avg]]+3*_xlfn.STDEV.S(Table11114[[Upper Lt ]])</f>
        <v>3.9318996183150511E-2</v>
      </c>
      <c r="P23" s="1">
        <f>Table11114[[#This Row],[LL_avg]]-3*_xlfn.STDEV.S(Table11114[Lower Lt])</f>
        <v>-4.0811959455016499E-2</v>
      </c>
      <c r="Q23" s="1">
        <f>Table11114[[#This Row],[LL_avg]]+3*_xlfn.STDEV.S(Table11114[Lower Lt])</f>
        <v>-4.0442040544983508E-2</v>
      </c>
    </row>
    <row r="24" spans="1:17" x14ac:dyDescent="0.25">
      <c r="A24">
        <v>23</v>
      </c>
      <c r="B24" s="4"/>
      <c r="C24" s="4"/>
      <c r="D24" s="4"/>
      <c r="E24" s="4"/>
      <c r="F24" s="4">
        <f>AVERAGE(Table11114[Upper Rt])</f>
        <v>3.9330999999999998E-2</v>
      </c>
      <c r="G24" s="4">
        <f>AVERAGE(Table11114[Lower Rt])</f>
        <v>-4.1246000000000005E-2</v>
      </c>
      <c r="H24" s="1">
        <f>AVERAGE(Table11114[[Upper Lt ]])</f>
        <v>3.9188000000000008E-2</v>
      </c>
      <c r="I24" s="1">
        <f>AVERAGE(Table11114[Lower Lt])</f>
        <v>-4.0627000000000003E-2</v>
      </c>
      <c r="J24" s="1">
        <f>Table11114[[#This Row],[UR_avg]]-3*_xlfn.STDEV.S(Table11114[Upper Rt])</f>
        <v>3.9141026317612147E-2</v>
      </c>
      <c r="K24" s="1">
        <f>Table11114[[#This Row],[UR_avg]]+3*_xlfn.STDEV.S(Table11114[Upper Rt])</f>
        <v>3.9520973682387849E-2</v>
      </c>
      <c r="L24" s="1">
        <f>Table11114[[#This Row],[LR_avg]]-3*_xlfn.STDEV.S(Table11114[Lower Rt])</f>
        <v>-4.1402971334962797E-2</v>
      </c>
      <c r="M24" s="1">
        <f>Table11114[[#This Row],[LR_avg]]+3*_xlfn.STDEV.S(Table11114[Lower Rt])</f>
        <v>-4.1089028665037212E-2</v>
      </c>
      <c r="N24" s="1">
        <f>Table11114[[#This Row],[UL_avg]]-3*_xlfn.STDEV.S(Table11114[[Upper Lt ]])</f>
        <v>3.9057003816849505E-2</v>
      </c>
      <c r="O24" s="1">
        <f>Table11114[[#This Row],[UL_avg]]+3*_xlfn.STDEV.S(Table11114[[Upper Lt ]])</f>
        <v>3.9318996183150511E-2</v>
      </c>
      <c r="P24" s="1">
        <f>Table11114[[#This Row],[LL_avg]]-3*_xlfn.STDEV.S(Table11114[Lower Lt])</f>
        <v>-4.0811959455016499E-2</v>
      </c>
      <c r="Q24" s="1">
        <f>Table11114[[#This Row],[LL_avg]]+3*_xlfn.STDEV.S(Table11114[Lower Lt])</f>
        <v>-4.0442040544983508E-2</v>
      </c>
    </row>
    <row r="25" spans="1:17" x14ac:dyDescent="0.25">
      <c r="A25">
        <v>24</v>
      </c>
      <c r="B25" s="4"/>
      <c r="C25" s="4"/>
      <c r="D25" s="4"/>
      <c r="E25" s="4"/>
      <c r="F25" s="4">
        <f>AVERAGE(Table11114[Upper Rt])</f>
        <v>3.9330999999999998E-2</v>
      </c>
      <c r="G25" s="4">
        <f>AVERAGE(Table11114[Lower Rt])</f>
        <v>-4.1246000000000005E-2</v>
      </c>
      <c r="H25" s="1">
        <f>AVERAGE(Table11114[[Upper Lt ]])</f>
        <v>3.9188000000000008E-2</v>
      </c>
      <c r="I25" s="1">
        <f>AVERAGE(Table11114[Lower Lt])</f>
        <v>-4.0627000000000003E-2</v>
      </c>
      <c r="J25" s="1">
        <f>Table11114[[#This Row],[UR_avg]]-3*_xlfn.STDEV.S(Table11114[Upper Rt])</f>
        <v>3.9141026317612147E-2</v>
      </c>
      <c r="K25" s="1">
        <f>Table11114[[#This Row],[UR_avg]]+3*_xlfn.STDEV.S(Table11114[Upper Rt])</f>
        <v>3.9520973682387849E-2</v>
      </c>
      <c r="L25" s="1">
        <f>Table11114[[#This Row],[LR_avg]]-3*_xlfn.STDEV.S(Table11114[Lower Rt])</f>
        <v>-4.1402971334962797E-2</v>
      </c>
      <c r="M25" s="1">
        <f>Table11114[[#This Row],[LR_avg]]+3*_xlfn.STDEV.S(Table11114[Lower Rt])</f>
        <v>-4.1089028665037212E-2</v>
      </c>
      <c r="N25" s="1">
        <f>Table11114[[#This Row],[UL_avg]]-3*_xlfn.STDEV.S(Table11114[[Upper Lt ]])</f>
        <v>3.9057003816849505E-2</v>
      </c>
      <c r="O25" s="1">
        <f>Table11114[[#This Row],[UL_avg]]+3*_xlfn.STDEV.S(Table11114[[Upper Lt ]])</f>
        <v>3.9318996183150511E-2</v>
      </c>
      <c r="P25" s="1">
        <f>Table11114[[#This Row],[LL_avg]]-3*_xlfn.STDEV.S(Table11114[Lower Lt])</f>
        <v>-4.0811959455016499E-2</v>
      </c>
      <c r="Q25" s="1">
        <f>Table11114[[#This Row],[LL_avg]]+3*_xlfn.STDEV.S(Table11114[Lower Lt])</f>
        <v>-4.0442040544983508E-2</v>
      </c>
    </row>
    <row r="26" spans="1:17" x14ac:dyDescent="0.25">
      <c r="A26">
        <v>25</v>
      </c>
      <c r="B26" s="4"/>
      <c r="C26" s="4"/>
      <c r="D26" s="4"/>
      <c r="E26" s="4"/>
      <c r="F26" s="4">
        <f>AVERAGE(Table11114[Upper Rt])</f>
        <v>3.9330999999999998E-2</v>
      </c>
      <c r="G26" s="4">
        <f>AVERAGE(Table11114[Lower Rt])</f>
        <v>-4.1246000000000005E-2</v>
      </c>
      <c r="H26" s="1">
        <f>AVERAGE(Table11114[[Upper Lt ]])</f>
        <v>3.9188000000000008E-2</v>
      </c>
      <c r="I26" s="1">
        <f>AVERAGE(Table11114[Lower Lt])</f>
        <v>-4.0627000000000003E-2</v>
      </c>
      <c r="J26" s="1">
        <f>Table11114[[#This Row],[UR_avg]]-3*_xlfn.STDEV.S(Table11114[Upper Rt])</f>
        <v>3.9141026317612147E-2</v>
      </c>
      <c r="K26" s="1">
        <f>Table11114[[#This Row],[UR_avg]]+3*_xlfn.STDEV.S(Table11114[Upper Rt])</f>
        <v>3.9520973682387849E-2</v>
      </c>
      <c r="L26" s="1">
        <f>Table11114[[#This Row],[LR_avg]]-3*_xlfn.STDEV.S(Table11114[Lower Rt])</f>
        <v>-4.1402971334962797E-2</v>
      </c>
      <c r="M26" s="1">
        <f>Table11114[[#This Row],[LR_avg]]+3*_xlfn.STDEV.S(Table11114[Lower Rt])</f>
        <v>-4.1089028665037212E-2</v>
      </c>
      <c r="N26" s="1">
        <f>Table11114[[#This Row],[UL_avg]]-3*_xlfn.STDEV.S(Table11114[[Upper Lt ]])</f>
        <v>3.9057003816849505E-2</v>
      </c>
      <c r="O26" s="1">
        <f>Table11114[[#This Row],[UL_avg]]+3*_xlfn.STDEV.S(Table11114[[Upper Lt ]])</f>
        <v>3.9318996183150511E-2</v>
      </c>
      <c r="P26" s="1">
        <f>Table11114[[#This Row],[LL_avg]]-3*_xlfn.STDEV.S(Table11114[Lower Lt])</f>
        <v>-4.0811959455016499E-2</v>
      </c>
      <c r="Q26" s="1">
        <f>Table11114[[#This Row],[LL_avg]]+3*_xlfn.STDEV.S(Table11114[Lower Lt])</f>
        <v>-4.0442040544983508E-2</v>
      </c>
    </row>
    <row r="27" spans="1:17" x14ac:dyDescent="0.25">
      <c r="A27">
        <v>26</v>
      </c>
      <c r="B27" s="4"/>
      <c r="C27" s="4"/>
      <c r="D27" s="4"/>
      <c r="E27" s="4"/>
      <c r="F27" s="4">
        <f>AVERAGE(Table11114[Upper Rt])</f>
        <v>3.9330999999999998E-2</v>
      </c>
      <c r="G27" s="4">
        <f>AVERAGE(Table11114[Lower Rt])</f>
        <v>-4.1246000000000005E-2</v>
      </c>
      <c r="H27" s="1">
        <f>AVERAGE(Table11114[[Upper Lt ]])</f>
        <v>3.9188000000000008E-2</v>
      </c>
      <c r="I27" s="1">
        <f>AVERAGE(Table11114[Lower Lt])</f>
        <v>-4.0627000000000003E-2</v>
      </c>
      <c r="J27" s="1">
        <f>Table11114[[#This Row],[UR_avg]]-3*_xlfn.STDEV.S(Table11114[Upper Rt])</f>
        <v>3.9141026317612147E-2</v>
      </c>
      <c r="K27" s="1">
        <f>Table11114[[#This Row],[UR_avg]]+3*_xlfn.STDEV.S(Table11114[Upper Rt])</f>
        <v>3.9520973682387849E-2</v>
      </c>
      <c r="L27" s="1">
        <f>Table11114[[#This Row],[LR_avg]]-3*_xlfn.STDEV.S(Table11114[Lower Rt])</f>
        <v>-4.1402971334962797E-2</v>
      </c>
      <c r="M27" s="1">
        <f>Table11114[[#This Row],[LR_avg]]+3*_xlfn.STDEV.S(Table11114[Lower Rt])</f>
        <v>-4.1089028665037212E-2</v>
      </c>
      <c r="N27" s="1">
        <f>Table11114[[#This Row],[UL_avg]]-3*_xlfn.STDEV.S(Table11114[[Upper Lt ]])</f>
        <v>3.9057003816849505E-2</v>
      </c>
      <c r="O27" s="1">
        <f>Table11114[[#This Row],[UL_avg]]+3*_xlfn.STDEV.S(Table11114[[Upper Lt ]])</f>
        <v>3.9318996183150511E-2</v>
      </c>
      <c r="P27" s="1">
        <f>Table11114[[#This Row],[LL_avg]]-3*_xlfn.STDEV.S(Table11114[Lower Lt])</f>
        <v>-4.0811959455016499E-2</v>
      </c>
      <c r="Q27" s="1">
        <f>Table11114[[#This Row],[LL_avg]]+3*_xlfn.STDEV.S(Table11114[Lower Lt])</f>
        <v>-4.0442040544983508E-2</v>
      </c>
    </row>
    <row r="28" spans="1:17" x14ac:dyDescent="0.25">
      <c r="A28">
        <v>27</v>
      </c>
      <c r="B28" s="4"/>
      <c r="C28" s="4"/>
      <c r="D28" s="4"/>
      <c r="E28" s="4"/>
      <c r="F28" s="4">
        <f>AVERAGE(Table11114[Upper Rt])</f>
        <v>3.9330999999999998E-2</v>
      </c>
      <c r="G28" s="4">
        <f>AVERAGE(Table11114[Lower Rt])</f>
        <v>-4.1246000000000005E-2</v>
      </c>
      <c r="H28" s="1">
        <f>AVERAGE(Table11114[[Upper Lt ]])</f>
        <v>3.9188000000000008E-2</v>
      </c>
      <c r="I28" s="1">
        <f>AVERAGE(Table11114[Lower Lt])</f>
        <v>-4.0627000000000003E-2</v>
      </c>
      <c r="J28" s="1">
        <f>Table11114[[#This Row],[UR_avg]]-3*_xlfn.STDEV.S(Table11114[Upper Rt])</f>
        <v>3.9141026317612147E-2</v>
      </c>
      <c r="K28" s="1">
        <f>Table11114[[#This Row],[UR_avg]]+3*_xlfn.STDEV.S(Table11114[Upper Rt])</f>
        <v>3.9520973682387849E-2</v>
      </c>
      <c r="L28" s="1">
        <f>Table11114[[#This Row],[LR_avg]]-3*_xlfn.STDEV.S(Table11114[Lower Rt])</f>
        <v>-4.1402971334962797E-2</v>
      </c>
      <c r="M28" s="1">
        <f>Table11114[[#This Row],[LR_avg]]+3*_xlfn.STDEV.S(Table11114[Lower Rt])</f>
        <v>-4.1089028665037212E-2</v>
      </c>
      <c r="N28" s="1">
        <f>Table11114[[#This Row],[UL_avg]]-3*_xlfn.STDEV.S(Table11114[[Upper Lt ]])</f>
        <v>3.9057003816849505E-2</v>
      </c>
      <c r="O28" s="1">
        <f>Table11114[[#This Row],[UL_avg]]+3*_xlfn.STDEV.S(Table11114[[Upper Lt ]])</f>
        <v>3.9318996183150511E-2</v>
      </c>
      <c r="P28" s="1">
        <f>Table11114[[#This Row],[LL_avg]]-3*_xlfn.STDEV.S(Table11114[Lower Lt])</f>
        <v>-4.0811959455016499E-2</v>
      </c>
      <c r="Q28" s="1">
        <f>Table11114[[#This Row],[LL_avg]]+3*_xlfn.STDEV.S(Table11114[Lower Lt])</f>
        <v>-4.0442040544983508E-2</v>
      </c>
    </row>
    <row r="29" spans="1:17" x14ac:dyDescent="0.25">
      <c r="A29">
        <v>28</v>
      </c>
      <c r="B29" s="4"/>
      <c r="C29" s="4"/>
      <c r="D29" s="4"/>
      <c r="E29" s="4"/>
      <c r="F29" s="4">
        <f>AVERAGE(Table11114[Upper Rt])</f>
        <v>3.9330999999999998E-2</v>
      </c>
      <c r="G29" s="4">
        <f>AVERAGE(Table11114[Lower Rt])</f>
        <v>-4.1246000000000005E-2</v>
      </c>
      <c r="H29" s="1">
        <f>AVERAGE(Table11114[[Upper Lt ]])</f>
        <v>3.9188000000000008E-2</v>
      </c>
      <c r="I29" s="1">
        <f>AVERAGE(Table11114[Lower Lt])</f>
        <v>-4.0627000000000003E-2</v>
      </c>
      <c r="J29" s="1">
        <f>Table11114[[#This Row],[UR_avg]]-3*_xlfn.STDEV.S(Table11114[Upper Rt])</f>
        <v>3.9141026317612147E-2</v>
      </c>
      <c r="K29" s="1">
        <f>Table11114[[#This Row],[UR_avg]]+3*_xlfn.STDEV.S(Table11114[Upper Rt])</f>
        <v>3.9520973682387849E-2</v>
      </c>
      <c r="L29" s="1">
        <f>Table11114[[#This Row],[LR_avg]]-3*_xlfn.STDEV.S(Table11114[Lower Rt])</f>
        <v>-4.1402971334962797E-2</v>
      </c>
      <c r="M29" s="1">
        <f>Table11114[[#This Row],[LR_avg]]+3*_xlfn.STDEV.S(Table11114[Lower Rt])</f>
        <v>-4.1089028665037212E-2</v>
      </c>
      <c r="N29" s="1">
        <f>Table11114[[#This Row],[UL_avg]]-3*_xlfn.STDEV.S(Table11114[[Upper Lt ]])</f>
        <v>3.9057003816849505E-2</v>
      </c>
      <c r="O29" s="1">
        <f>Table11114[[#This Row],[UL_avg]]+3*_xlfn.STDEV.S(Table11114[[Upper Lt ]])</f>
        <v>3.9318996183150511E-2</v>
      </c>
      <c r="P29" s="1">
        <f>Table11114[[#This Row],[LL_avg]]-3*_xlfn.STDEV.S(Table11114[Lower Lt])</f>
        <v>-4.0811959455016499E-2</v>
      </c>
      <c r="Q29" s="1">
        <f>Table11114[[#This Row],[LL_avg]]+3*_xlfn.STDEV.S(Table11114[Lower Lt])</f>
        <v>-4.0442040544983508E-2</v>
      </c>
    </row>
    <row r="30" spans="1:17" x14ac:dyDescent="0.25">
      <c r="A30">
        <v>29</v>
      </c>
      <c r="B30" s="4"/>
      <c r="C30" s="4"/>
      <c r="D30" s="4"/>
      <c r="E30" s="4"/>
      <c r="F30" s="4">
        <f>AVERAGE(Table11114[Upper Rt])</f>
        <v>3.9330999999999998E-2</v>
      </c>
      <c r="G30" s="4">
        <f>AVERAGE(Table11114[Lower Rt])</f>
        <v>-4.1246000000000005E-2</v>
      </c>
      <c r="H30" s="1">
        <f>AVERAGE(Table11114[[Upper Lt ]])</f>
        <v>3.9188000000000008E-2</v>
      </c>
      <c r="I30" s="1">
        <f>AVERAGE(Table11114[Lower Lt])</f>
        <v>-4.0627000000000003E-2</v>
      </c>
      <c r="J30" s="1">
        <f>Table11114[[#This Row],[UR_avg]]-3*_xlfn.STDEV.S(Table11114[Upper Rt])</f>
        <v>3.9141026317612147E-2</v>
      </c>
      <c r="K30" s="1">
        <f>Table11114[[#This Row],[UR_avg]]+3*_xlfn.STDEV.S(Table11114[Upper Rt])</f>
        <v>3.9520973682387849E-2</v>
      </c>
      <c r="L30" s="1">
        <f>Table11114[[#This Row],[LR_avg]]-3*_xlfn.STDEV.S(Table11114[Lower Rt])</f>
        <v>-4.1402971334962797E-2</v>
      </c>
      <c r="M30" s="1">
        <f>Table11114[[#This Row],[LR_avg]]+3*_xlfn.STDEV.S(Table11114[Lower Rt])</f>
        <v>-4.1089028665037212E-2</v>
      </c>
      <c r="N30" s="1">
        <f>Table11114[[#This Row],[UL_avg]]-3*_xlfn.STDEV.S(Table11114[[Upper Lt ]])</f>
        <v>3.9057003816849505E-2</v>
      </c>
      <c r="O30" s="1">
        <f>Table11114[[#This Row],[UL_avg]]+3*_xlfn.STDEV.S(Table11114[[Upper Lt ]])</f>
        <v>3.9318996183150511E-2</v>
      </c>
      <c r="P30" s="1">
        <f>Table11114[[#This Row],[LL_avg]]-3*_xlfn.STDEV.S(Table11114[Lower Lt])</f>
        <v>-4.0811959455016499E-2</v>
      </c>
      <c r="Q30" s="1">
        <f>Table11114[[#This Row],[LL_avg]]+3*_xlfn.STDEV.S(Table11114[Lower Lt])</f>
        <v>-4.0442040544983508E-2</v>
      </c>
    </row>
    <row r="31" spans="1:17" x14ac:dyDescent="0.25">
      <c r="A31">
        <v>30</v>
      </c>
      <c r="B31" s="4"/>
      <c r="C31" s="4"/>
      <c r="D31" s="4"/>
      <c r="E31" s="4"/>
      <c r="F31" s="12">
        <f>AVERAGE(Table11114[Upper Rt])</f>
        <v>3.9330999999999998E-2</v>
      </c>
      <c r="G31" s="12">
        <f>AVERAGE(Table11114[Lower Rt])</f>
        <v>-4.1246000000000005E-2</v>
      </c>
      <c r="H31" s="12">
        <f>AVERAGE(Table11114[[Upper Lt ]])</f>
        <v>3.9188000000000008E-2</v>
      </c>
      <c r="I31" s="12">
        <f>AVERAGE(Table11114[Lower Lt])</f>
        <v>-4.0627000000000003E-2</v>
      </c>
      <c r="J31" s="1">
        <f>Table11114[[#This Row],[UR_avg]]-3*_xlfn.STDEV.S(Table11114[Upper Rt])</f>
        <v>3.9141026317612147E-2</v>
      </c>
      <c r="K31" s="1">
        <f>Table11114[[#This Row],[UR_avg]]+3*_xlfn.STDEV.S(Table11114[Upper Rt])</f>
        <v>3.9520973682387849E-2</v>
      </c>
      <c r="L31" s="1">
        <f>Table11114[[#This Row],[LR_avg]]-3*_xlfn.STDEV.S(Table11114[Lower Rt])</f>
        <v>-4.1402971334962797E-2</v>
      </c>
      <c r="M31" s="1">
        <f>Table11114[[#This Row],[LR_avg]]+3*_xlfn.STDEV.S(Table11114[Lower Rt])</f>
        <v>-4.1089028665037212E-2</v>
      </c>
      <c r="N31" s="1">
        <f>Table11114[[#This Row],[UL_avg]]-3*_xlfn.STDEV.S(Table11114[[Upper Lt ]])</f>
        <v>3.9057003816849505E-2</v>
      </c>
      <c r="O31" s="1">
        <f>Table11114[[#This Row],[UL_avg]]+3*_xlfn.STDEV.S(Table11114[[Upper Lt ]])</f>
        <v>3.9318996183150511E-2</v>
      </c>
      <c r="P31" s="1">
        <f>Table11114[[#This Row],[LL_avg]]-3*_xlfn.STDEV.S(Table11114[Lower Lt])</f>
        <v>-4.0811959455016499E-2</v>
      </c>
      <c r="Q31" s="1">
        <f>Table11114[[#This Row],[LL_avg]]+3*_xlfn.STDEV.S(Table11114[Lower Lt])</f>
        <v>-4.0442040544983508E-2</v>
      </c>
    </row>
    <row r="32" spans="1:17" x14ac:dyDescent="0.25">
      <c r="B32" s="4"/>
      <c r="C32" s="4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</row>
    <row r="33" spans="1:10" x14ac:dyDescent="0.25">
      <c r="A33" t="s">
        <v>51</v>
      </c>
      <c r="F33" t="s">
        <v>72</v>
      </c>
      <c r="H33" t="s">
        <v>72</v>
      </c>
      <c r="J33" t="s">
        <v>73</v>
      </c>
    </row>
    <row r="34" spans="1:10" x14ac:dyDescent="0.25">
      <c r="A34" t="s">
        <v>54</v>
      </c>
      <c r="F34" s="12">
        <f>AVERAGE(F31:G31)</f>
        <v>-9.5750000000000349E-4</v>
      </c>
      <c r="H34" s="12">
        <f>AVERAGE(H31:I31)</f>
        <v>-7.1949999999999792E-4</v>
      </c>
      <c r="J34" s="12">
        <f>F34-H34</f>
        <v>-2.3800000000000557E-4</v>
      </c>
    </row>
    <row r="35" spans="1:10" x14ac:dyDescent="0.25">
      <c r="A35" t="s">
        <v>55</v>
      </c>
    </row>
    <row r="36" spans="1:10" x14ac:dyDescent="0.25">
      <c r="A36" t="s">
        <v>52</v>
      </c>
      <c r="F36" t="s">
        <v>71</v>
      </c>
      <c r="H36" t="s">
        <v>71</v>
      </c>
    </row>
    <row r="37" spans="1:10" x14ac:dyDescent="0.25">
      <c r="A37" t="s">
        <v>53</v>
      </c>
      <c r="F37" s="12">
        <f>F31-G31</f>
        <v>8.057700000000001E-2</v>
      </c>
      <c r="H37" s="12">
        <f>H31-I31</f>
        <v>7.9815000000000011E-2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E1F6-0263-4689-AEC0-46E25DD7D1FE}">
  <dimension ref="A1:Q37"/>
  <sheetViews>
    <sheetView workbookViewId="0">
      <selection activeCell="F31" sqref="F31"/>
    </sheetView>
  </sheetViews>
  <sheetFormatPr defaultRowHeight="15" x14ac:dyDescent="0.25"/>
  <cols>
    <col min="1" max="1" width="10.28515625" bestFit="1" customWidth="1"/>
    <col min="2" max="3" width="9.28515625" bestFit="1" customWidth="1"/>
    <col min="4" max="4" width="6" bestFit="1" customWidth="1"/>
    <col min="5" max="5" width="9.140625" bestFit="1" customWidth="1"/>
    <col min="10" max="10" width="9.5703125" customWidth="1"/>
    <col min="11" max="12" width="9.5703125" bestFit="1" customWidth="1"/>
    <col min="14" max="14" width="9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3">
        <v>-2.4499999999999999E-3</v>
      </c>
      <c r="C2" s="3">
        <v>-9.5E-4</v>
      </c>
      <c r="D2" s="3"/>
      <c r="E2" s="4">
        <v>2.0869</v>
      </c>
      <c r="F2" s="1">
        <f>AVERAGE(Table1[X])</f>
        <v>-2.2416666666666665E-3</v>
      </c>
      <c r="G2" s="1">
        <f>AVERAGE(Table1[Y])</f>
        <v>-9.2466666666666663E-4</v>
      </c>
      <c r="H2" s="1" t="e">
        <f>AVERAGE(Table1[Z])</f>
        <v>#DIV/0!</v>
      </c>
      <c r="I2" s="1">
        <f>AVERAGE(Table1[Dia])</f>
        <v>2.0866510000000003</v>
      </c>
      <c r="J2" s="1">
        <f>Table1[[#This Row],[X_avg]]-3*_xlfn.STDEV.S(Table1[X])</f>
        <v>-2.5478190965848818E-3</v>
      </c>
      <c r="K2" s="1">
        <f>Table1[[#This Row],[X_avg]]+3*_xlfn.STDEV.S(Table1[X])</f>
        <v>-1.9355142367484513E-3</v>
      </c>
      <c r="L2" s="1">
        <f>Table1[[#This Row],[Y_avg]]-3*_xlfn.STDEV.S(Table1[Y])</f>
        <v>-1.2375024173355309E-3</v>
      </c>
      <c r="M2" s="1">
        <f>Table1[[#This Row],[Y_avg]]+3*_xlfn.STDEV.S(Table1[Y])</f>
        <v>-6.1183091599780251E-4</v>
      </c>
      <c r="N2" s="1" t="e">
        <f>Table1[[#This Row],[Z_avg]]-3*_xlfn.STDEV.S(Table1[Z])</f>
        <v>#DIV/0!</v>
      </c>
      <c r="O2" s="1" t="e">
        <f>Table1[[#This Row],[Z_avg]]+3*_xlfn.STDEV.S(Table1[Z])</f>
        <v>#DIV/0!</v>
      </c>
      <c r="P2" s="1">
        <f>Table1[[#This Row],[Dia_avg]]-3*_xlfn.STDEV.S(Table1[Dia])</f>
        <v>2.0862883930597698</v>
      </c>
      <c r="Q2" s="1">
        <f>Table1[[#This Row],[Dia_avg]]+3*_xlfn.STDEV.S(Table1[Dia])</f>
        <v>2.0870136069402307</v>
      </c>
    </row>
    <row r="3" spans="1:17" x14ac:dyDescent="0.25">
      <c r="A3">
        <v>2</v>
      </c>
      <c r="B3" s="3">
        <v>-2.31E-3</v>
      </c>
      <c r="C3" s="3">
        <v>-1.1100000000000001E-3</v>
      </c>
      <c r="D3" s="3"/>
      <c r="E3" s="4">
        <v>2.0869800000000001</v>
      </c>
      <c r="F3" s="1">
        <f>AVERAGE(Table1[X])</f>
        <v>-2.2416666666666665E-3</v>
      </c>
      <c r="G3" s="1">
        <f>AVERAGE(Table1[Y])</f>
        <v>-9.2466666666666663E-4</v>
      </c>
      <c r="H3" s="1" t="e">
        <f>AVERAGE(Table1[Z])</f>
        <v>#DIV/0!</v>
      </c>
      <c r="I3" s="1">
        <f>AVERAGE(Table1[Dia])</f>
        <v>2.0866510000000003</v>
      </c>
      <c r="J3" s="1">
        <f>Table1[[#This Row],[X_avg]]-3*_xlfn.STDEV.S(Table1[X])</f>
        <v>-2.5478190965848818E-3</v>
      </c>
      <c r="K3" s="1">
        <f>Table1[[#This Row],[X_avg]]+3*_xlfn.STDEV.S(Table1[X])</f>
        <v>-1.9355142367484513E-3</v>
      </c>
      <c r="L3" s="1">
        <f>Table1[[#This Row],[Y_avg]]-3*_xlfn.STDEV.S(Table1[Y])</f>
        <v>-1.2375024173355309E-3</v>
      </c>
      <c r="M3" s="1">
        <f>Table1[[#This Row],[Y_avg]]+3*_xlfn.STDEV.S(Table1[Y])</f>
        <v>-6.1183091599780251E-4</v>
      </c>
      <c r="N3" s="1" t="e">
        <f>Table1[[#This Row],[Z_avg]]-3*_xlfn.STDEV.S(Table1[Z])</f>
        <v>#DIV/0!</v>
      </c>
      <c r="O3" s="1" t="e">
        <f>Table1[[#This Row],[Z_avg]]+3*_xlfn.STDEV.S(Table1[Z])</f>
        <v>#DIV/0!</v>
      </c>
      <c r="P3" s="1">
        <f>Table1[[#This Row],[Dia_avg]]-3*_xlfn.STDEV.S(Table1[Dia])</f>
        <v>2.0862883930597698</v>
      </c>
      <c r="Q3" s="1">
        <f>Table1[[#This Row],[Dia_avg]]+3*_xlfn.STDEV.S(Table1[Dia])</f>
        <v>2.0870136069402307</v>
      </c>
    </row>
    <row r="4" spans="1:17" x14ac:dyDescent="0.25">
      <c r="A4">
        <v>3</v>
      </c>
      <c r="B4" s="3">
        <v>-2.2899999999999999E-3</v>
      </c>
      <c r="C4" s="3">
        <v>-9.7999999999999997E-4</v>
      </c>
      <c r="D4" s="3"/>
      <c r="E4" s="4">
        <v>2.0867</v>
      </c>
      <c r="F4" s="1">
        <f>AVERAGE(Table1[X])</f>
        <v>-2.2416666666666665E-3</v>
      </c>
      <c r="G4" s="1">
        <f>AVERAGE(Table1[Y])</f>
        <v>-9.2466666666666663E-4</v>
      </c>
      <c r="H4" s="1" t="e">
        <f>AVERAGE(Table1[Z])</f>
        <v>#DIV/0!</v>
      </c>
      <c r="I4" s="1">
        <f>AVERAGE(Table1[Dia])</f>
        <v>2.0866510000000003</v>
      </c>
      <c r="J4" s="1">
        <f>Table1[[#This Row],[X_avg]]-3*_xlfn.STDEV.S(Table1[X])</f>
        <v>-2.5478190965848818E-3</v>
      </c>
      <c r="K4" s="1">
        <f>Table1[[#This Row],[X_avg]]+3*_xlfn.STDEV.S(Table1[X])</f>
        <v>-1.9355142367484513E-3</v>
      </c>
      <c r="L4" s="1">
        <f>Table1[[#This Row],[Y_avg]]-3*_xlfn.STDEV.S(Table1[Y])</f>
        <v>-1.2375024173355309E-3</v>
      </c>
      <c r="M4" s="1">
        <f>Table1[[#This Row],[Y_avg]]+3*_xlfn.STDEV.S(Table1[Y])</f>
        <v>-6.1183091599780251E-4</v>
      </c>
      <c r="N4" s="1" t="e">
        <f>Table1[[#This Row],[Z_avg]]-3*_xlfn.STDEV.S(Table1[Z])</f>
        <v>#DIV/0!</v>
      </c>
      <c r="O4" s="1" t="e">
        <f>Table1[[#This Row],[Z_avg]]+3*_xlfn.STDEV.S(Table1[Z])</f>
        <v>#DIV/0!</v>
      </c>
      <c r="P4" s="1">
        <f>Table1[[#This Row],[Dia_avg]]-3*_xlfn.STDEV.S(Table1[Dia])</f>
        <v>2.0862883930597698</v>
      </c>
      <c r="Q4" s="1">
        <f>Table1[[#This Row],[Dia_avg]]+3*_xlfn.STDEV.S(Table1[Dia])</f>
        <v>2.0870136069402307</v>
      </c>
    </row>
    <row r="5" spans="1:17" x14ac:dyDescent="0.25">
      <c r="A5">
        <v>4</v>
      </c>
      <c r="B5" s="3">
        <v>-2.2000000000000001E-3</v>
      </c>
      <c r="C5" s="3">
        <v>-8.4000000000000003E-4</v>
      </c>
      <c r="D5" s="3"/>
      <c r="E5" s="4">
        <v>2.0865999999999998</v>
      </c>
      <c r="F5" s="1">
        <f>AVERAGE(Table1[X])</f>
        <v>-2.2416666666666665E-3</v>
      </c>
      <c r="G5" s="1">
        <f>AVERAGE(Table1[Y])</f>
        <v>-9.2466666666666663E-4</v>
      </c>
      <c r="H5" s="1" t="e">
        <f>AVERAGE(Table1[Z])</f>
        <v>#DIV/0!</v>
      </c>
      <c r="I5" s="1">
        <f>AVERAGE(Table1[Dia])</f>
        <v>2.0866510000000003</v>
      </c>
      <c r="J5" s="1">
        <f>Table1[[#This Row],[X_avg]]-3*_xlfn.STDEV.S(Table1[X])</f>
        <v>-2.5478190965848818E-3</v>
      </c>
      <c r="K5" s="1">
        <f>Table1[[#This Row],[X_avg]]+3*_xlfn.STDEV.S(Table1[X])</f>
        <v>-1.9355142367484513E-3</v>
      </c>
      <c r="L5" s="1">
        <f>Table1[[#This Row],[Y_avg]]-3*_xlfn.STDEV.S(Table1[Y])</f>
        <v>-1.2375024173355309E-3</v>
      </c>
      <c r="M5" s="1">
        <f>Table1[[#This Row],[Y_avg]]+3*_xlfn.STDEV.S(Table1[Y])</f>
        <v>-6.1183091599780251E-4</v>
      </c>
      <c r="N5" s="1" t="e">
        <f>Table1[[#This Row],[Z_avg]]-3*_xlfn.STDEV.S(Table1[Z])</f>
        <v>#DIV/0!</v>
      </c>
      <c r="O5" s="1" t="e">
        <f>Table1[[#This Row],[Z_avg]]+3*_xlfn.STDEV.S(Table1[Z])</f>
        <v>#DIV/0!</v>
      </c>
      <c r="P5" s="1">
        <f>Table1[[#This Row],[Dia_avg]]-3*_xlfn.STDEV.S(Table1[Dia])</f>
        <v>2.0862883930597698</v>
      </c>
      <c r="Q5" s="1">
        <f>Table1[[#This Row],[Dia_avg]]+3*_xlfn.STDEV.S(Table1[Dia])</f>
        <v>2.0870136069402307</v>
      </c>
    </row>
    <row r="6" spans="1:17" x14ac:dyDescent="0.25">
      <c r="A6">
        <v>5</v>
      </c>
      <c r="B6" s="3">
        <v>-2.4299999999999999E-3</v>
      </c>
      <c r="C6" s="3">
        <v>-8.9999999999999998E-4</v>
      </c>
      <c r="D6" s="3"/>
      <c r="E6" s="4">
        <v>2.0865999999999998</v>
      </c>
      <c r="F6" s="1">
        <f>AVERAGE(Table1[X])</f>
        <v>-2.2416666666666665E-3</v>
      </c>
      <c r="G6" s="1">
        <f>AVERAGE(Table1[Y])</f>
        <v>-9.2466666666666663E-4</v>
      </c>
      <c r="H6" s="1" t="e">
        <f>AVERAGE(Table1[Z])</f>
        <v>#DIV/0!</v>
      </c>
      <c r="I6" s="1">
        <f>AVERAGE(Table1[Dia])</f>
        <v>2.0866510000000003</v>
      </c>
      <c r="J6" s="1">
        <f>Table1[[#This Row],[X_avg]]-3*_xlfn.STDEV.S(Table1[X])</f>
        <v>-2.5478190965848818E-3</v>
      </c>
      <c r="K6" s="1">
        <f>Table1[[#This Row],[X_avg]]+3*_xlfn.STDEV.S(Table1[X])</f>
        <v>-1.9355142367484513E-3</v>
      </c>
      <c r="L6" s="1">
        <f>Table1[[#This Row],[Y_avg]]-3*_xlfn.STDEV.S(Table1[Y])</f>
        <v>-1.2375024173355309E-3</v>
      </c>
      <c r="M6" s="1">
        <f>Table1[[#This Row],[Y_avg]]+3*_xlfn.STDEV.S(Table1[Y])</f>
        <v>-6.1183091599780251E-4</v>
      </c>
      <c r="N6" s="1" t="e">
        <f>Table1[[#This Row],[Z_avg]]-3*_xlfn.STDEV.S(Table1[Z])</f>
        <v>#DIV/0!</v>
      </c>
      <c r="O6" s="1" t="e">
        <f>Table1[[#This Row],[Z_avg]]+3*_xlfn.STDEV.S(Table1[Z])</f>
        <v>#DIV/0!</v>
      </c>
      <c r="P6" s="1">
        <f>Table1[[#This Row],[Dia_avg]]-3*_xlfn.STDEV.S(Table1[Dia])</f>
        <v>2.0862883930597698</v>
      </c>
      <c r="Q6" s="1">
        <f>Table1[[#This Row],[Dia_avg]]+3*_xlfn.STDEV.S(Table1[Dia])</f>
        <v>2.0870136069402307</v>
      </c>
    </row>
    <row r="7" spans="1:17" x14ac:dyDescent="0.25">
      <c r="A7">
        <v>6</v>
      </c>
      <c r="B7" s="3">
        <v>-2.3900000000000002E-3</v>
      </c>
      <c r="C7" s="3">
        <v>-9.1E-4</v>
      </c>
      <c r="D7" s="3"/>
      <c r="E7" s="4">
        <v>2.0865300000000002</v>
      </c>
      <c r="F7" s="1">
        <f>AVERAGE(Table1[X])</f>
        <v>-2.2416666666666665E-3</v>
      </c>
      <c r="G7" s="1">
        <f>AVERAGE(Table1[Y])</f>
        <v>-9.2466666666666663E-4</v>
      </c>
      <c r="H7" s="1" t="e">
        <f>AVERAGE(Table1[Z])</f>
        <v>#DIV/0!</v>
      </c>
      <c r="I7" s="1">
        <f>AVERAGE(Table1[Dia])</f>
        <v>2.0866510000000003</v>
      </c>
      <c r="J7" s="1">
        <f>Table1[[#This Row],[X_avg]]-3*_xlfn.STDEV.S(Table1[X])</f>
        <v>-2.5478190965848818E-3</v>
      </c>
      <c r="K7" s="1">
        <f>Table1[[#This Row],[X_avg]]+3*_xlfn.STDEV.S(Table1[X])</f>
        <v>-1.9355142367484513E-3</v>
      </c>
      <c r="L7" s="1">
        <f>Table1[[#This Row],[Y_avg]]-3*_xlfn.STDEV.S(Table1[Y])</f>
        <v>-1.2375024173355309E-3</v>
      </c>
      <c r="M7" s="1">
        <f>Table1[[#This Row],[Y_avg]]+3*_xlfn.STDEV.S(Table1[Y])</f>
        <v>-6.1183091599780251E-4</v>
      </c>
      <c r="N7" s="1" t="e">
        <f>Table1[[#This Row],[Z_avg]]-3*_xlfn.STDEV.S(Table1[Z])</f>
        <v>#DIV/0!</v>
      </c>
      <c r="O7" s="1" t="e">
        <f>Table1[[#This Row],[Z_avg]]+3*_xlfn.STDEV.S(Table1[Z])</f>
        <v>#DIV/0!</v>
      </c>
      <c r="P7" s="1">
        <f>Table1[[#This Row],[Dia_avg]]-3*_xlfn.STDEV.S(Table1[Dia])</f>
        <v>2.0862883930597698</v>
      </c>
      <c r="Q7" s="1">
        <f>Table1[[#This Row],[Dia_avg]]+3*_xlfn.STDEV.S(Table1[Dia])</f>
        <v>2.0870136069402307</v>
      </c>
    </row>
    <row r="8" spans="1:17" x14ac:dyDescent="0.25">
      <c r="A8">
        <v>7</v>
      </c>
      <c r="B8" s="3">
        <v>-2.31E-3</v>
      </c>
      <c r="C8" s="3">
        <v>-8.9999999999999998E-4</v>
      </c>
      <c r="D8" s="3"/>
      <c r="E8" s="4">
        <v>2.08663</v>
      </c>
      <c r="F8" s="1">
        <f>AVERAGE(Table1[X])</f>
        <v>-2.2416666666666665E-3</v>
      </c>
      <c r="G8" s="1">
        <f>AVERAGE(Table1[Y])</f>
        <v>-9.2466666666666663E-4</v>
      </c>
      <c r="H8" s="1" t="e">
        <f>AVERAGE(Table1[Z])</f>
        <v>#DIV/0!</v>
      </c>
      <c r="I8" s="1">
        <f>AVERAGE(Table1[Dia])</f>
        <v>2.0866510000000003</v>
      </c>
      <c r="J8" s="1">
        <f>Table1[[#This Row],[X_avg]]-3*_xlfn.STDEV.S(Table1[X])</f>
        <v>-2.5478190965848818E-3</v>
      </c>
      <c r="K8" s="1">
        <f>Table1[[#This Row],[X_avg]]+3*_xlfn.STDEV.S(Table1[X])</f>
        <v>-1.9355142367484513E-3</v>
      </c>
      <c r="L8" s="1">
        <f>Table1[[#This Row],[Y_avg]]-3*_xlfn.STDEV.S(Table1[Y])</f>
        <v>-1.2375024173355309E-3</v>
      </c>
      <c r="M8" s="1">
        <f>Table1[[#This Row],[Y_avg]]+3*_xlfn.STDEV.S(Table1[Y])</f>
        <v>-6.1183091599780251E-4</v>
      </c>
      <c r="N8" s="1" t="e">
        <f>Table1[[#This Row],[Z_avg]]-3*_xlfn.STDEV.S(Table1[Z])</f>
        <v>#DIV/0!</v>
      </c>
      <c r="O8" s="1" t="e">
        <f>Table1[[#This Row],[Z_avg]]+3*_xlfn.STDEV.S(Table1[Z])</f>
        <v>#DIV/0!</v>
      </c>
      <c r="P8" s="1">
        <f>Table1[[#This Row],[Dia_avg]]-3*_xlfn.STDEV.S(Table1[Dia])</f>
        <v>2.0862883930597698</v>
      </c>
      <c r="Q8" s="1">
        <f>Table1[[#This Row],[Dia_avg]]+3*_xlfn.STDEV.S(Table1[Dia])</f>
        <v>2.0870136069402307</v>
      </c>
    </row>
    <row r="9" spans="1:17" x14ac:dyDescent="0.25">
      <c r="A9">
        <v>8</v>
      </c>
      <c r="B9" s="3">
        <v>-2.2899999999999999E-3</v>
      </c>
      <c r="C9" s="3">
        <v>-8.8999999999999995E-4</v>
      </c>
      <c r="D9" s="3"/>
      <c r="E9" s="4">
        <v>2.0866500000000001</v>
      </c>
      <c r="F9" s="1">
        <f>AVERAGE(Table1[X])</f>
        <v>-2.2416666666666665E-3</v>
      </c>
      <c r="G9" s="1">
        <f>AVERAGE(Table1[Y])</f>
        <v>-9.2466666666666663E-4</v>
      </c>
      <c r="H9" s="1" t="e">
        <f>AVERAGE(Table1[Z])</f>
        <v>#DIV/0!</v>
      </c>
      <c r="I9" s="1">
        <f>AVERAGE(Table1[Dia])</f>
        <v>2.0866510000000003</v>
      </c>
      <c r="J9" s="1">
        <f>Table1[[#This Row],[X_avg]]-3*_xlfn.STDEV.S(Table1[X])</f>
        <v>-2.5478190965848818E-3</v>
      </c>
      <c r="K9" s="1">
        <f>Table1[[#This Row],[X_avg]]+3*_xlfn.STDEV.S(Table1[X])</f>
        <v>-1.9355142367484513E-3</v>
      </c>
      <c r="L9" s="1">
        <f>Table1[[#This Row],[Y_avg]]-3*_xlfn.STDEV.S(Table1[Y])</f>
        <v>-1.2375024173355309E-3</v>
      </c>
      <c r="M9" s="1">
        <f>Table1[[#This Row],[Y_avg]]+3*_xlfn.STDEV.S(Table1[Y])</f>
        <v>-6.1183091599780251E-4</v>
      </c>
      <c r="N9" s="1" t="e">
        <f>Table1[[#This Row],[Z_avg]]-3*_xlfn.STDEV.S(Table1[Z])</f>
        <v>#DIV/0!</v>
      </c>
      <c r="O9" s="1" t="e">
        <f>Table1[[#This Row],[Z_avg]]+3*_xlfn.STDEV.S(Table1[Z])</f>
        <v>#DIV/0!</v>
      </c>
      <c r="P9" s="1">
        <f>Table1[[#This Row],[Dia_avg]]-3*_xlfn.STDEV.S(Table1[Dia])</f>
        <v>2.0862883930597698</v>
      </c>
      <c r="Q9" s="1">
        <f>Table1[[#This Row],[Dia_avg]]+3*_xlfn.STDEV.S(Table1[Dia])</f>
        <v>2.0870136069402307</v>
      </c>
    </row>
    <row r="10" spans="1:17" x14ac:dyDescent="0.25">
      <c r="A10">
        <v>9</v>
      </c>
      <c r="B10" s="3">
        <v>-2.3600000000000001E-3</v>
      </c>
      <c r="C10" s="3">
        <v>-1.0499999999999999E-3</v>
      </c>
      <c r="D10" s="3"/>
      <c r="E10" s="4">
        <v>2.0867200000000001</v>
      </c>
      <c r="F10" s="1">
        <f>AVERAGE(Table1[X])</f>
        <v>-2.2416666666666665E-3</v>
      </c>
      <c r="G10" s="1">
        <f>AVERAGE(Table1[Y])</f>
        <v>-9.2466666666666663E-4</v>
      </c>
      <c r="H10" s="1" t="e">
        <f>AVERAGE(Table1[Z])</f>
        <v>#DIV/0!</v>
      </c>
      <c r="I10" s="1">
        <f>AVERAGE(Table1[Dia])</f>
        <v>2.0866510000000003</v>
      </c>
      <c r="J10" s="1">
        <f>Table1[[#This Row],[X_avg]]-3*_xlfn.STDEV.S(Table1[X])</f>
        <v>-2.5478190965848818E-3</v>
      </c>
      <c r="K10" s="1">
        <f>Table1[[#This Row],[X_avg]]+3*_xlfn.STDEV.S(Table1[X])</f>
        <v>-1.9355142367484513E-3</v>
      </c>
      <c r="L10" s="1">
        <f>Table1[[#This Row],[Y_avg]]-3*_xlfn.STDEV.S(Table1[Y])</f>
        <v>-1.2375024173355309E-3</v>
      </c>
      <c r="M10" s="1">
        <f>Table1[[#This Row],[Y_avg]]+3*_xlfn.STDEV.S(Table1[Y])</f>
        <v>-6.1183091599780251E-4</v>
      </c>
      <c r="N10" s="1" t="e">
        <f>Table1[[#This Row],[Z_avg]]-3*_xlfn.STDEV.S(Table1[Z])</f>
        <v>#DIV/0!</v>
      </c>
      <c r="O10" s="1" t="e">
        <f>Table1[[#This Row],[Z_avg]]+3*_xlfn.STDEV.S(Table1[Z])</f>
        <v>#DIV/0!</v>
      </c>
      <c r="P10" s="1">
        <f>Table1[[#This Row],[Dia_avg]]-3*_xlfn.STDEV.S(Table1[Dia])</f>
        <v>2.0862883930597698</v>
      </c>
      <c r="Q10" s="1">
        <f>Table1[[#This Row],[Dia_avg]]+3*_xlfn.STDEV.S(Table1[Dia])</f>
        <v>2.0870136069402307</v>
      </c>
    </row>
    <row r="11" spans="1:17" x14ac:dyDescent="0.25">
      <c r="A11">
        <v>10</v>
      </c>
      <c r="B11" s="3">
        <v>-2.32E-3</v>
      </c>
      <c r="C11" s="3">
        <v>-8.4999999999999995E-4</v>
      </c>
      <c r="D11" s="3"/>
      <c r="E11" s="4">
        <v>2.0868199999999999</v>
      </c>
      <c r="F11" s="1">
        <f>AVERAGE(Table1[X])</f>
        <v>-2.2416666666666665E-3</v>
      </c>
      <c r="G11" s="1">
        <f>AVERAGE(Table1[Y])</f>
        <v>-9.2466666666666663E-4</v>
      </c>
      <c r="H11" s="1" t="e">
        <f>AVERAGE(Table1[Z])</f>
        <v>#DIV/0!</v>
      </c>
      <c r="I11" s="1">
        <f>AVERAGE(Table1[Dia])</f>
        <v>2.0866510000000003</v>
      </c>
      <c r="J11" s="1">
        <f>Table1[[#This Row],[X_avg]]-3*_xlfn.STDEV.S(Table1[X])</f>
        <v>-2.5478190965848818E-3</v>
      </c>
      <c r="K11" s="1">
        <f>Table1[[#This Row],[X_avg]]+3*_xlfn.STDEV.S(Table1[X])</f>
        <v>-1.9355142367484513E-3</v>
      </c>
      <c r="L11" s="1">
        <f>Table1[[#This Row],[Y_avg]]-3*_xlfn.STDEV.S(Table1[Y])</f>
        <v>-1.2375024173355309E-3</v>
      </c>
      <c r="M11" s="1">
        <f>Table1[[#This Row],[Y_avg]]+3*_xlfn.STDEV.S(Table1[Y])</f>
        <v>-6.1183091599780251E-4</v>
      </c>
      <c r="N11" s="1" t="e">
        <f>Table1[[#This Row],[Z_avg]]-3*_xlfn.STDEV.S(Table1[Z])</f>
        <v>#DIV/0!</v>
      </c>
      <c r="O11" s="1" t="e">
        <f>Table1[[#This Row],[Z_avg]]+3*_xlfn.STDEV.S(Table1[Z])</f>
        <v>#DIV/0!</v>
      </c>
      <c r="P11" s="1">
        <f>Table1[[#This Row],[Dia_avg]]-3*_xlfn.STDEV.S(Table1[Dia])</f>
        <v>2.0862883930597698</v>
      </c>
      <c r="Q11" s="1">
        <f>Table1[[#This Row],[Dia_avg]]+3*_xlfn.STDEV.S(Table1[Dia])</f>
        <v>2.0870136069402307</v>
      </c>
    </row>
    <row r="12" spans="1:17" x14ac:dyDescent="0.25">
      <c r="A12">
        <v>11</v>
      </c>
      <c r="B12" s="3">
        <v>-2.3400000000000001E-3</v>
      </c>
      <c r="C12" s="3">
        <v>-1.07E-3</v>
      </c>
      <c r="D12" s="3"/>
      <c r="E12" s="4">
        <v>2.0865999999999998</v>
      </c>
      <c r="F12" s="1">
        <f>AVERAGE(Table1[X])</f>
        <v>-2.2416666666666665E-3</v>
      </c>
      <c r="G12" s="1">
        <f>AVERAGE(Table1[Y])</f>
        <v>-9.2466666666666663E-4</v>
      </c>
      <c r="H12" s="1" t="e">
        <f>AVERAGE(Table1[Z])</f>
        <v>#DIV/0!</v>
      </c>
      <c r="I12" s="1">
        <f>AVERAGE(Table1[Dia])</f>
        <v>2.0866510000000003</v>
      </c>
      <c r="J12" s="1">
        <f>Table1[[#This Row],[X_avg]]-3*_xlfn.STDEV.S(Table1[X])</f>
        <v>-2.5478190965848818E-3</v>
      </c>
      <c r="K12" s="1">
        <f>Table1[[#This Row],[X_avg]]+3*_xlfn.STDEV.S(Table1[X])</f>
        <v>-1.9355142367484513E-3</v>
      </c>
      <c r="L12" s="1">
        <f>Table1[[#This Row],[Y_avg]]-3*_xlfn.STDEV.S(Table1[Y])</f>
        <v>-1.2375024173355309E-3</v>
      </c>
      <c r="M12" s="1">
        <f>Table1[[#This Row],[Y_avg]]+3*_xlfn.STDEV.S(Table1[Y])</f>
        <v>-6.1183091599780251E-4</v>
      </c>
      <c r="N12" s="1" t="e">
        <f>Table1[[#This Row],[Z_avg]]-3*_xlfn.STDEV.S(Table1[Z])</f>
        <v>#DIV/0!</v>
      </c>
      <c r="O12" s="1" t="e">
        <f>Table1[[#This Row],[Z_avg]]+3*_xlfn.STDEV.S(Table1[Z])</f>
        <v>#DIV/0!</v>
      </c>
      <c r="P12" s="1">
        <f>Table1[[#This Row],[Dia_avg]]-3*_xlfn.STDEV.S(Table1[Dia])</f>
        <v>2.0862883930597698</v>
      </c>
      <c r="Q12" s="1">
        <f>Table1[[#This Row],[Dia_avg]]+3*_xlfn.STDEV.S(Table1[Dia])</f>
        <v>2.0870136069402307</v>
      </c>
    </row>
    <row r="13" spans="1:17" x14ac:dyDescent="0.25">
      <c r="A13">
        <v>12</v>
      </c>
      <c r="B13" s="3">
        <v>-2.1199999999999999E-3</v>
      </c>
      <c r="C13" s="3">
        <v>-7.9000000000000001E-4</v>
      </c>
      <c r="D13" s="3"/>
      <c r="E13" s="4">
        <v>2.08663</v>
      </c>
      <c r="F13" s="1">
        <f>AVERAGE(Table1[X])</f>
        <v>-2.2416666666666665E-3</v>
      </c>
      <c r="G13" s="1">
        <f>AVERAGE(Table1[Y])</f>
        <v>-9.2466666666666663E-4</v>
      </c>
      <c r="H13" s="1" t="e">
        <f>AVERAGE(Table1[Z])</f>
        <v>#DIV/0!</v>
      </c>
      <c r="I13" s="1">
        <f>AVERAGE(Table1[Dia])</f>
        <v>2.0866510000000003</v>
      </c>
      <c r="J13" s="1">
        <f>Table1[[#This Row],[X_avg]]-3*_xlfn.STDEV.S(Table1[X])</f>
        <v>-2.5478190965848818E-3</v>
      </c>
      <c r="K13" s="1">
        <f>Table1[[#This Row],[X_avg]]+3*_xlfn.STDEV.S(Table1[X])</f>
        <v>-1.9355142367484513E-3</v>
      </c>
      <c r="L13" s="1">
        <f>Table1[[#This Row],[Y_avg]]-3*_xlfn.STDEV.S(Table1[Y])</f>
        <v>-1.2375024173355309E-3</v>
      </c>
      <c r="M13" s="1">
        <f>Table1[[#This Row],[Y_avg]]+3*_xlfn.STDEV.S(Table1[Y])</f>
        <v>-6.1183091599780251E-4</v>
      </c>
      <c r="N13" s="1" t="e">
        <f>Table1[[#This Row],[Z_avg]]-3*_xlfn.STDEV.S(Table1[Z])</f>
        <v>#DIV/0!</v>
      </c>
      <c r="O13" s="1" t="e">
        <f>Table1[[#This Row],[Z_avg]]+3*_xlfn.STDEV.S(Table1[Z])</f>
        <v>#DIV/0!</v>
      </c>
      <c r="P13" s="1">
        <f>Table1[[#This Row],[Dia_avg]]-3*_xlfn.STDEV.S(Table1[Dia])</f>
        <v>2.0862883930597698</v>
      </c>
      <c r="Q13" s="1">
        <f>Table1[[#This Row],[Dia_avg]]+3*_xlfn.STDEV.S(Table1[Dia])</f>
        <v>2.0870136069402307</v>
      </c>
    </row>
    <row r="14" spans="1:17" x14ac:dyDescent="0.25">
      <c r="A14">
        <v>13</v>
      </c>
      <c r="B14" s="3">
        <v>-2.2399999999999998E-3</v>
      </c>
      <c r="C14" s="3">
        <v>-9.2000000000000003E-4</v>
      </c>
      <c r="D14" s="3"/>
      <c r="E14" s="4">
        <v>2.0865800000000001</v>
      </c>
      <c r="F14" s="1">
        <f>AVERAGE(Table1[X])</f>
        <v>-2.2416666666666665E-3</v>
      </c>
      <c r="G14" s="1">
        <f>AVERAGE(Table1[Y])</f>
        <v>-9.2466666666666663E-4</v>
      </c>
      <c r="H14" s="1" t="e">
        <f>AVERAGE(Table1[Z])</f>
        <v>#DIV/0!</v>
      </c>
      <c r="I14" s="1">
        <f>AVERAGE(Table1[Dia])</f>
        <v>2.0866510000000003</v>
      </c>
      <c r="J14" s="1">
        <f>Table1[[#This Row],[X_avg]]-3*_xlfn.STDEV.S(Table1[X])</f>
        <v>-2.5478190965848818E-3</v>
      </c>
      <c r="K14" s="1">
        <f>Table1[[#This Row],[X_avg]]+3*_xlfn.STDEV.S(Table1[X])</f>
        <v>-1.9355142367484513E-3</v>
      </c>
      <c r="L14" s="1">
        <f>Table1[[#This Row],[Y_avg]]-3*_xlfn.STDEV.S(Table1[Y])</f>
        <v>-1.2375024173355309E-3</v>
      </c>
      <c r="M14" s="1">
        <f>Table1[[#This Row],[Y_avg]]+3*_xlfn.STDEV.S(Table1[Y])</f>
        <v>-6.1183091599780251E-4</v>
      </c>
      <c r="N14" s="1" t="e">
        <f>Table1[[#This Row],[Z_avg]]-3*_xlfn.STDEV.S(Table1[Z])</f>
        <v>#DIV/0!</v>
      </c>
      <c r="O14" s="1" t="e">
        <f>Table1[[#This Row],[Z_avg]]+3*_xlfn.STDEV.S(Table1[Z])</f>
        <v>#DIV/0!</v>
      </c>
      <c r="P14" s="1">
        <f>Table1[[#This Row],[Dia_avg]]-3*_xlfn.STDEV.S(Table1[Dia])</f>
        <v>2.0862883930597698</v>
      </c>
      <c r="Q14" s="1">
        <f>Table1[[#This Row],[Dia_avg]]+3*_xlfn.STDEV.S(Table1[Dia])</f>
        <v>2.0870136069402307</v>
      </c>
    </row>
    <row r="15" spans="1:17" x14ac:dyDescent="0.25">
      <c r="A15">
        <v>14</v>
      </c>
      <c r="B15" s="3">
        <v>-2.3600000000000001E-3</v>
      </c>
      <c r="C15" s="3">
        <v>-7.1000000000000002E-4</v>
      </c>
      <c r="D15" s="3"/>
      <c r="E15" s="4">
        <v>2.0865800000000001</v>
      </c>
      <c r="F15" s="1">
        <f>AVERAGE(Table1[X])</f>
        <v>-2.2416666666666665E-3</v>
      </c>
      <c r="G15" s="1">
        <f>AVERAGE(Table1[Y])</f>
        <v>-9.2466666666666663E-4</v>
      </c>
      <c r="H15" s="1" t="e">
        <f>AVERAGE(Table1[Z])</f>
        <v>#DIV/0!</v>
      </c>
      <c r="I15" s="1">
        <f>AVERAGE(Table1[Dia])</f>
        <v>2.0866510000000003</v>
      </c>
      <c r="J15" s="1">
        <f>Table1[[#This Row],[X_avg]]-3*_xlfn.STDEV.S(Table1[X])</f>
        <v>-2.5478190965848818E-3</v>
      </c>
      <c r="K15" s="1">
        <f>Table1[[#This Row],[X_avg]]+3*_xlfn.STDEV.S(Table1[X])</f>
        <v>-1.9355142367484513E-3</v>
      </c>
      <c r="L15" s="1">
        <f>Table1[[#This Row],[Y_avg]]-3*_xlfn.STDEV.S(Table1[Y])</f>
        <v>-1.2375024173355309E-3</v>
      </c>
      <c r="M15" s="1">
        <f>Table1[[#This Row],[Y_avg]]+3*_xlfn.STDEV.S(Table1[Y])</f>
        <v>-6.1183091599780251E-4</v>
      </c>
      <c r="N15" s="1" t="e">
        <f>Table1[[#This Row],[Z_avg]]-3*_xlfn.STDEV.S(Table1[Z])</f>
        <v>#DIV/0!</v>
      </c>
      <c r="O15" s="1" t="e">
        <f>Table1[[#This Row],[Z_avg]]+3*_xlfn.STDEV.S(Table1[Z])</f>
        <v>#DIV/0!</v>
      </c>
      <c r="P15" s="1">
        <f>Table1[[#This Row],[Dia_avg]]-3*_xlfn.STDEV.S(Table1[Dia])</f>
        <v>2.0862883930597698</v>
      </c>
      <c r="Q15" s="1">
        <f>Table1[[#This Row],[Dia_avg]]+3*_xlfn.STDEV.S(Table1[Dia])</f>
        <v>2.0870136069402307</v>
      </c>
    </row>
    <row r="16" spans="1:17" x14ac:dyDescent="0.25">
      <c r="A16">
        <v>15</v>
      </c>
      <c r="B16" s="3">
        <v>-2.2100000000000002E-3</v>
      </c>
      <c r="C16" s="3">
        <v>-1.0200000000000001E-3</v>
      </c>
      <c r="D16" s="3"/>
      <c r="E16" s="4">
        <v>2.0868500000000001</v>
      </c>
      <c r="F16" s="1">
        <f>AVERAGE(Table1[X])</f>
        <v>-2.2416666666666665E-3</v>
      </c>
      <c r="G16" s="1">
        <f>AVERAGE(Table1[Y])</f>
        <v>-9.2466666666666663E-4</v>
      </c>
      <c r="H16" s="1" t="e">
        <f>AVERAGE(Table1[Z])</f>
        <v>#DIV/0!</v>
      </c>
      <c r="I16" s="1">
        <f>AVERAGE(Table1[Dia])</f>
        <v>2.0866510000000003</v>
      </c>
      <c r="J16" s="1">
        <f>Table1[[#This Row],[X_avg]]-3*_xlfn.STDEV.S(Table1[X])</f>
        <v>-2.5478190965848818E-3</v>
      </c>
      <c r="K16" s="1">
        <f>Table1[[#This Row],[X_avg]]+3*_xlfn.STDEV.S(Table1[X])</f>
        <v>-1.9355142367484513E-3</v>
      </c>
      <c r="L16" s="1">
        <f>Table1[[#This Row],[Y_avg]]-3*_xlfn.STDEV.S(Table1[Y])</f>
        <v>-1.2375024173355309E-3</v>
      </c>
      <c r="M16" s="1">
        <f>Table1[[#This Row],[Y_avg]]+3*_xlfn.STDEV.S(Table1[Y])</f>
        <v>-6.1183091599780251E-4</v>
      </c>
      <c r="N16" s="1" t="e">
        <f>Table1[[#This Row],[Z_avg]]-3*_xlfn.STDEV.S(Table1[Z])</f>
        <v>#DIV/0!</v>
      </c>
      <c r="O16" s="1" t="e">
        <f>Table1[[#This Row],[Z_avg]]+3*_xlfn.STDEV.S(Table1[Z])</f>
        <v>#DIV/0!</v>
      </c>
      <c r="P16" s="1">
        <f>Table1[[#This Row],[Dia_avg]]-3*_xlfn.STDEV.S(Table1[Dia])</f>
        <v>2.0862883930597698</v>
      </c>
      <c r="Q16" s="1">
        <f>Table1[[#This Row],[Dia_avg]]+3*_xlfn.STDEV.S(Table1[Dia])</f>
        <v>2.0870136069402307</v>
      </c>
    </row>
    <row r="17" spans="1:17" x14ac:dyDescent="0.25">
      <c r="A17">
        <v>16</v>
      </c>
      <c r="B17" s="3">
        <v>-2.1800000000000001E-3</v>
      </c>
      <c r="C17" s="3">
        <v>-8.0999999999999996E-4</v>
      </c>
      <c r="D17" s="3"/>
      <c r="E17" s="4">
        <v>2.08657</v>
      </c>
      <c r="F17" s="1">
        <f>AVERAGE(Table1[X])</f>
        <v>-2.2416666666666665E-3</v>
      </c>
      <c r="G17" s="1">
        <f>AVERAGE(Table1[Y])</f>
        <v>-9.2466666666666663E-4</v>
      </c>
      <c r="H17" s="1" t="e">
        <f>AVERAGE(Table1[Z])</f>
        <v>#DIV/0!</v>
      </c>
      <c r="I17" s="1">
        <f>AVERAGE(Table1[Dia])</f>
        <v>2.0866510000000003</v>
      </c>
      <c r="J17" s="1">
        <f>Table1[[#This Row],[X_avg]]-3*_xlfn.STDEV.S(Table1[X])</f>
        <v>-2.5478190965848818E-3</v>
      </c>
      <c r="K17" s="1">
        <f>Table1[[#This Row],[X_avg]]+3*_xlfn.STDEV.S(Table1[X])</f>
        <v>-1.9355142367484513E-3</v>
      </c>
      <c r="L17" s="1">
        <f>Table1[[#This Row],[Y_avg]]-3*_xlfn.STDEV.S(Table1[Y])</f>
        <v>-1.2375024173355309E-3</v>
      </c>
      <c r="M17" s="1">
        <f>Table1[[#This Row],[Y_avg]]+3*_xlfn.STDEV.S(Table1[Y])</f>
        <v>-6.1183091599780251E-4</v>
      </c>
      <c r="N17" s="1" t="e">
        <f>Table1[[#This Row],[Z_avg]]-3*_xlfn.STDEV.S(Table1[Z])</f>
        <v>#DIV/0!</v>
      </c>
      <c r="O17" s="1" t="e">
        <f>Table1[[#This Row],[Z_avg]]+3*_xlfn.STDEV.S(Table1[Z])</f>
        <v>#DIV/0!</v>
      </c>
      <c r="P17" s="1">
        <f>Table1[[#This Row],[Dia_avg]]-3*_xlfn.STDEV.S(Table1[Dia])</f>
        <v>2.0862883930597698</v>
      </c>
      <c r="Q17" s="1">
        <f>Table1[[#This Row],[Dia_avg]]+3*_xlfn.STDEV.S(Table1[Dia])</f>
        <v>2.0870136069402307</v>
      </c>
    </row>
    <row r="18" spans="1:17" x14ac:dyDescent="0.25">
      <c r="A18">
        <v>17</v>
      </c>
      <c r="B18" s="4">
        <v>-2.2699999999999999E-3</v>
      </c>
      <c r="C18" s="4">
        <v>-7.9000000000000001E-4</v>
      </c>
      <c r="D18" s="4"/>
      <c r="E18" s="4">
        <v>2.0865300000000002</v>
      </c>
      <c r="F18" s="1">
        <f>AVERAGE(Table1[X])</f>
        <v>-2.2416666666666665E-3</v>
      </c>
      <c r="G18" s="1">
        <f>AVERAGE(Table1[Y])</f>
        <v>-9.2466666666666663E-4</v>
      </c>
      <c r="H18" s="1" t="e">
        <f>AVERAGE(Table1[Z])</f>
        <v>#DIV/0!</v>
      </c>
      <c r="I18" s="1">
        <f>AVERAGE(Table1[Dia])</f>
        <v>2.0866510000000003</v>
      </c>
      <c r="J18" s="1">
        <f>Table1[[#This Row],[X_avg]]-3*_xlfn.STDEV.S(Table1[X])</f>
        <v>-2.5478190965848818E-3</v>
      </c>
      <c r="K18" s="1">
        <f>Table1[[#This Row],[X_avg]]+3*_xlfn.STDEV.S(Table1[X])</f>
        <v>-1.9355142367484513E-3</v>
      </c>
      <c r="L18" s="1">
        <f>Table1[[#This Row],[Y_avg]]-3*_xlfn.STDEV.S(Table1[Y])</f>
        <v>-1.2375024173355309E-3</v>
      </c>
      <c r="M18" s="1">
        <f>Table1[[#This Row],[Y_avg]]+3*_xlfn.STDEV.S(Table1[Y])</f>
        <v>-6.1183091599780251E-4</v>
      </c>
      <c r="N18" s="1" t="e">
        <f>Table1[[#This Row],[Z_avg]]-3*_xlfn.STDEV.S(Table1[Z])</f>
        <v>#DIV/0!</v>
      </c>
      <c r="O18" s="1" t="e">
        <f>Table1[[#This Row],[Z_avg]]+3*_xlfn.STDEV.S(Table1[Z])</f>
        <v>#DIV/0!</v>
      </c>
      <c r="P18" s="1">
        <f>Table1[[#This Row],[Dia_avg]]-3*_xlfn.STDEV.S(Table1[Dia])</f>
        <v>2.0862883930597698</v>
      </c>
      <c r="Q18" s="1">
        <f>Table1[[#This Row],[Dia_avg]]+3*_xlfn.STDEV.S(Table1[Dia])</f>
        <v>2.0870136069402307</v>
      </c>
    </row>
    <row r="19" spans="1:17" x14ac:dyDescent="0.25">
      <c r="A19">
        <v>18</v>
      </c>
      <c r="B19" s="4">
        <v>-2.2399999999999998E-3</v>
      </c>
      <c r="C19" s="4">
        <v>-9.5E-4</v>
      </c>
      <c r="D19" s="4"/>
      <c r="E19" s="4">
        <v>2.08663</v>
      </c>
      <c r="F19" s="1">
        <f>AVERAGE(Table1[X])</f>
        <v>-2.2416666666666665E-3</v>
      </c>
      <c r="G19" s="1">
        <f>AVERAGE(Table1[Y])</f>
        <v>-9.2466666666666663E-4</v>
      </c>
      <c r="H19" s="1" t="e">
        <f>AVERAGE(Table1[Z])</f>
        <v>#DIV/0!</v>
      </c>
      <c r="I19" s="1">
        <f>AVERAGE(Table1[Dia])</f>
        <v>2.0866510000000003</v>
      </c>
      <c r="J19" s="1">
        <f>Table1[[#This Row],[X_avg]]-3*_xlfn.STDEV.S(Table1[X])</f>
        <v>-2.5478190965848818E-3</v>
      </c>
      <c r="K19" s="1">
        <f>Table1[[#This Row],[X_avg]]+3*_xlfn.STDEV.S(Table1[X])</f>
        <v>-1.9355142367484513E-3</v>
      </c>
      <c r="L19" s="1">
        <f>Table1[[#This Row],[Y_avg]]-3*_xlfn.STDEV.S(Table1[Y])</f>
        <v>-1.2375024173355309E-3</v>
      </c>
      <c r="M19" s="1">
        <f>Table1[[#This Row],[Y_avg]]+3*_xlfn.STDEV.S(Table1[Y])</f>
        <v>-6.1183091599780251E-4</v>
      </c>
      <c r="N19" s="1" t="e">
        <f>Table1[[#This Row],[Z_avg]]-3*_xlfn.STDEV.S(Table1[Z])</f>
        <v>#DIV/0!</v>
      </c>
      <c r="O19" s="1" t="e">
        <f>Table1[[#This Row],[Z_avg]]+3*_xlfn.STDEV.S(Table1[Z])</f>
        <v>#DIV/0!</v>
      </c>
      <c r="P19" s="1">
        <f>Table1[[#This Row],[Dia_avg]]-3*_xlfn.STDEV.S(Table1[Dia])</f>
        <v>2.0862883930597698</v>
      </c>
      <c r="Q19" s="1">
        <f>Table1[[#This Row],[Dia_avg]]+3*_xlfn.STDEV.S(Table1[Dia])</f>
        <v>2.0870136069402307</v>
      </c>
    </row>
    <row r="20" spans="1:17" x14ac:dyDescent="0.25">
      <c r="A20">
        <v>19</v>
      </c>
      <c r="B20" s="4">
        <v>-2.1700000000000001E-3</v>
      </c>
      <c r="C20" s="4">
        <v>-1E-3</v>
      </c>
      <c r="D20" s="4"/>
      <c r="E20" s="4">
        <v>2.0867</v>
      </c>
      <c r="F20" s="1">
        <f>AVERAGE(Table1[X])</f>
        <v>-2.2416666666666665E-3</v>
      </c>
      <c r="G20" s="1">
        <f>AVERAGE(Table1[Y])</f>
        <v>-9.2466666666666663E-4</v>
      </c>
      <c r="H20" s="1" t="e">
        <f>AVERAGE(Table1[Z])</f>
        <v>#DIV/0!</v>
      </c>
      <c r="I20" s="1">
        <f>AVERAGE(Table1[Dia])</f>
        <v>2.0866510000000003</v>
      </c>
      <c r="J20" s="1">
        <f>Table1[[#This Row],[X_avg]]-3*_xlfn.STDEV.S(Table1[X])</f>
        <v>-2.5478190965848818E-3</v>
      </c>
      <c r="K20" s="1">
        <f>Table1[[#This Row],[X_avg]]+3*_xlfn.STDEV.S(Table1[X])</f>
        <v>-1.9355142367484513E-3</v>
      </c>
      <c r="L20" s="1">
        <f>Table1[[#This Row],[Y_avg]]-3*_xlfn.STDEV.S(Table1[Y])</f>
        <v>-1.2375024173355309E-3</v>
      </c>
      <c r="M20" s="1">
        <f>Table1[[#This Row],[Y_avg]]+3*_xlfn.STDEV.S(Table1[Y])</f>
        <v>-6.1183091599780251E-4</v>
      </c>
      <c r="N20" s="1" t="e">
        <f>Table1[[#This Row],[Z_avg]]-3*_xlfn.STDEV.S(Table1[Z])</f>
        <v>#DIV/0!</v>
      </c>
      <c r="O20" s="1" t="e">
        <f>Table1[[#This Row],[Z_avg]]+3*_xlfn.STDEV.S(Table1[Z])</f>
        <v>#DIV/0!</v>
      </c>
      <c r="P20" s="1">
        <f>Table1[[#This Row],[Dia_avg]]-3*_xlfn.STDEV.S(Table1[Dia])</f>
        <v>2.0862883930597698</v>
      </c>
      <c r="Q20" s="1">
        <f>Table1[[#This Row],[Dia_avg]]+3*_xlfn.STDEV.S(Table1[Dia])</f>
        <v>2.0870136069402307</v>
      </c>
    </row>
    <row r="21" spans="1:17" x14ac:dyDescent="0.25">
      <c r="A21">
        <v>20</v>
      </c>
      <c r="B21" s="4">
        <v>-2.0799999999999998E-3</v>
      </c>
      <c r="C21" s="4">
        <v>-9.7999999999999997E-4</v>
      </c>
      <c r="D21" s="4"/>
      <c r="E21" s="4">
        <v>2.0865499999999999</v>
      </c>
      <c r="F21" s="1">
        <f>AVERAGE(Table1[X])</f>
        <v>-2.2416666666666665E-3</v>
      </c>
      <c r="G21" s="1">
        <f>AVERAGE(Table1[Y])</f>
        <v>-9.2466666666666663E-4</v>
      </c>
      <c r="H21" s="1" t="e">
        <f>AVERAGE(Table1[Z])</f>
        <v>#DIV/0!</v>
      </c>
      <c r="I21" s="1">
        <f>AVERAGE(Table1[Dia])</f>
        <v>2.0866510000000003</v>
      </c>
      <c r="J21" s="1">
        <f>Table1[[#This Row],[X_avg]]-3*_xlfn.STDEV.S(Table1[X])</f>
        <v>-2.5478190965848818E-3</v>
      </c>
      <c r="K21" s="1">
        <f>Table1[[#This Row],[X_avg]]+3*_xlfn.STDEV.S(Table1[X])</f>
        <v>-1.9355142367484513E-3</v>
      </c>
      <c r="L21" s="1">
        <f>Table1[[#This Row],[Y_avg]]-3*_xlfn.STDEV.S(Table1[Y])</f>
        <v>-1.2375024173355309E-3</v>
      </c>
      <c r="M21" s="1">
        <f>Table1[[#This Row],[Y_avg]]+3*_xlfn.STDEV.S(Table1[Y])</f>
        <v>-6.1183091599780251E-4</v>
      </c>
      <c r="N21" s="1" t="e">
        <f>Table1[[#This Row],[Z_avg]]-3*_xlfn.STDEV.S(Table1[Z])</f>
        <v>#DIV/0!</v>
      </c>
      <c r="O21" s="1" t="e">
        <f>Table1[[#This Row],[Z_avg]]+3*_xlfn.STDEV.S(Table1[Z])</f>
        <v>#DIV/0!</v>
      </c>
      <c r="P21" s="1">
        <f>Table1[[#This Row],[Dia_avg]]-3*_xlfn.STDEV.S(Table1[Dia])</f>
        <v>2.0862883930597698</v>
      </c>
      <c r="Q21" s="1">
        <f>Table1[[#This Row],[Dia_avg]]+3*_xlfn.STDEV.S(Table1[Dia])</f>
        <v>2.0870136069402307</v>
      </c>
    </row>
    <row r="22" spans="1:17" x14ac:dyDescent="0.25">
      <c r="A22">
        <v>21</v>
      </c>
      <c r="B22" s="4">
        <v>-2.2499999999999998E-3</v>
      </c>
      <c r="C22" s="4">
        <v>-8.8999999999999995E-4</v>
      </c>
      <c r="D22" s="4"/>
      <c r="E22" s="4">
        <v>2.0867399999999998</v>
      </c>
      <c r="F22" s="1">
        <f>AVERAGE(Table1[X])</f>
        <v>-2.2416666666666665E-3</v>
      </c>
      <c r="G22" s="1">
        <f>AVERAGE(Table1[Y])</f>
        <v>-9.2466666666666663E-4</v>
      </c>
      <c r="H22" s="1" t="e">
        <f>AVERAGE(Table1[Z])</f>
        <v>#DIV/0!</v>
      </c>
      <c r="I22" s="1">
        <f>AVERAGE(Table1[Dia])</f>
        <v>2.0866510000000003</v>
      </c>
      <c r="J22" s="1">
        <f>Table1[[#This Row],[X_avg]]-3*_xlfn.STDEV.S(Table1[X])</f>
        <v>-2.5478190965848818E-3</v>
      </c>
      <c r="K22" s="1">
        <f>Table1[[#This Row],[X_avg]]+3*_xlfn.STDEV.S(Table1[X])</f>
        <v>-1.9355142367484513E-3</v>
      </c>
      <c r="L22" s="1">
        <f>Table1[[#This Row],[Y_avg]]-3*_xlfn.STDEV.S(Table1[Y])</f>
        <v>-1.2375024173355309E-3</v>
      </c>
      <c r="M22" s="1">
        <f>Table1[[#This Row],[Y_avg]]+3*_xlfn.STDEV.S(Table1[Y])</f>
        <v>-6.1183091599780251E-4</v>
      </c>
      <c r="N22" s="1" t="e">
        <f>Table1[[#This Row],[Z_avg]]-3*_xlfn.STDEV.S(Table1[Z])</f>
        <v>#DIV/0!</v>
      </c>
      <c r="O22" s="1" t="e">
        <f>Table1[[#This Row],[Z_avg]]+3*_xlfn.STDEV.S(Table1[Z])</f>
        <v>#DIV/0!</v>
      </c>
      <c r="P22" s="1">
        <f>Table1[[#This Row],[Dia_avg]]-3*_xlfn.STDEV.S(Table1[Dia])</f>
        <v>2.0862883930597698</v>
      </c>
      <c r="Q22" s="1">
        <f>Table1[[#This Row],[Dia_avg]]+3*_xlfn.STDEV.S(Table1[Dia])</f>
        <v>2.0870136069402307</v>
      </c>
    </row>
    <row r="23" spans="1:17" x14ac:dyDescent="0.25">
      <c r="A23">
        <v>22</v>
      </c>
      <c r="B23" s="4">
        <v>-2.1199999999999999E-3</v>
      </c>
      <c r="C23" s="4">
        <v>-9.7999999999999997E-4</v>
      </c>
      <c r="D23" s="4"/>
      <c r="E23" s="4">
        <v>2.0868000000000002</v>
      </c>
      <c r="F23" s="1">
        <f>AVERAGE(Table1[X])</f>
        <v>-2.2416666666666665E-3</v>
      </c>
      <c r="G23" s="1">
        <f>AVERAGE(Table1[Y])</f>
        <v>-9.2466666666666663E-4</v>
      </c>
      <c r="H23" s="1" t="e">
        <f>AVERAGE(Table1[Z])</f>
        <v>#DIV/0!</v>
      </c>
      <c r="I23" s="1">
        <f>AVERAGE(Table1[Dia])</f>
        <v>2.0866510000000003</v>
      </c>
      <c r="J23" s="1">
        <f>Table1[[#This Row],[X_avg]]-3*_xlfn.STDEV.S(Table1[X])</f>
        <v>-2.5478190965848818E-3</v>
      </c>
      <c r="K23" s="1">
        <f>Table1[[#This Row],[X_avg]]+3*_xlfn.STDEV.S(Table1[X])</f>
        <v>-1.9355142367484513E-3</v>
      </c>
      <c r="L23" s="1">
        <f>Table1[[#This Row],[Y_avg]]-3*_xlfn.STDEV.S(Table1[Y])</f>
        <v>-1.2375024173355309E-3</v>
      </c>
      <c r="M23" s="1">
        <f>Table1[[#This Row],[Y_avg]]+3*_xlfn.STDEV.S(Table1[Y])</f>
        <v>-6.1183091599780251E-4</v>
      </c>
      <c r="N23" s="1" t="e">
        <f>Table1[[#This Row],[Z_avg]]-3*_xlfn.STDEV.S(Table1[Z])</f>
        <v>#DIV/0!</v>
      </c>
      <c r="O23" s="1" t="e">
        <f>Table1[[#This Row],[Z_avg]]+3*_xlfn.STDEV.S(Table1[Z])</f>
        <v>#DIV/0!</v>
      </c>
      <c r="P23" s="1">
        <f>Table1[[#This Row],[Dia_avg]]-3*_xlfn.STDEV.S(Table1[Dia])</f>
        <v>2.0862883930597698</v>
      </c>
      <c r="Q23" s="1">
        <f>Table1[[#This Row],[Dia_avg]]+3*_xlfn.STDEV.S(Table1[Dia])</f>
        <v>2.0870136069402307</v>
      </c>
    </row>
    <row r="24" spans="1:17" x14ac:dyDescent="0.25">
      <c r="A24">
        <v>23</v>
      </c>
      <c r="B24" s="4">
        <v>-2.2100000000000002E-3</v>
      </c>
      <c r="C24" s="4">
        <v>-7.9000000000000001E-4</v>
      </c>
      <c r="D24" s="4"/>
      <c r="E24" s="4">
        <v>2.0867100000000001</v>
      </c>
      <c r="F24" s="1">
        <f>AVERAGE(Table1[X])</f>
        <v>-2.2416666666666665E-3</v>
      </c>
      <c r="G24" s="1">
        <f>AVERAGE(Table1[Y])</f>
        <v>-9.2466666666666663E-4</v>
      </c>
      <c r="H24" s="1" t="e">
        <f>AVERAGE(Table1[Z])</f>
        <v>#DIV/0!</v>
      </c>
      <c r="I24" s="1">
        <f>AVERAGE(Table1[Dia])</f>
        <v>2.0866510000000003</v>
      </c>
      <c r="J24" s="1">
        <f>Table1[[#This Row],[X_avg]]-3*_xlfn.STDEV.S(Table1[X])</f>
        <v>-2.5478190965848818E-3</v>
      </c>
      <c r="K24" s="1">
        <f>Table1[[#This Row],[X_avg]]+3*_xlfn.STDEV.S(Table1[X])</f>
        <v>-1.9355142367484513E-3</v>
      </c>
      <c r="L24" s="1">
        <f>Table1[[#This Row],[Y_avg]]-3*_xlfn.STDEV.S(Table1[Y])</f>
        <v>-1.2375024173355309E-3</v>
      </c>
      <c r="M24" s="1">
        <f>Table1[[#This Row],[Y_avg]]+3*_xlfn.STDEV.S(Table1[Y])</f>
        <v>-6.1183091599780251E-4</v>
      </c>
      <c r="N24" s="1" t="e">
        <f>Table1[[#This Row],[Z_avg]]-3*_xlfn.STDEV.S(Table1[Z])</f>
        <v>#DIV/0!</v>
      </c>
      <c r="O24" s="1" t="e">
        <f>Table1[[#This Row],[Z_avg]]+3*_xlfn.STDEV.S(Table1[Z])</f>
        <v>#DIV/0!</v>
      </c>
      <c r="P24" s="1">
        <f>Table1[[#This Row],[Dia_avg]]-3*_xlfn.STDEV.S(Table1[Dia])</f>
        <v>2.0862883930597698</v>
      </c>
      <c r="Q24" s="1">
        <f>Table1[[#This Row],[Dia_avg]]+3*_xlfn.STDEV.S(Table1[Dia])</f>
        <v>2.0870136069402307</v>
      </c>
    </row>
    <row r="25" spans="1:17" x14ac:dyDescent="0.25">
      <c r="A25">
        <v>24</v>
      </c>
      <c r="B25" s="4">
        <v>-2.0999999999999999E-3</v>
      </c>
      <c r="C25" s="4">
        <v>-8.8999999999999995E-4</v>
      </c>
      <c r="D25" s="4"/>
      <c r="E25" s="4">
        <v>2.0865399999999998</v>
      </c>
      <c r="F25" s="1">
        <f>AVERAGE(Table1[X])</f>
        <v>-2.2416666666666665E-3</v>
      </c>
      <c r="G25" s="1">
        <f>AVERAGE(Table1[Y])</f>
        <v>-9.2466666666666663E-4</v>
      </c>
      <c r="H25" s="1" t="e">
        <f>AVERAGE(Table1[Z])</f>
        <v>#DIV/0!</v>
      </c>
      <c r="I25" s="1">
        <f>AVERAGE(Table1[Dia])</f>
        <v>2.0866510000000003</v>
      </c>
      <c r="J25" s="1">
        <f>Table1[[#This Row],[X_avg]]-3*_xlfn.STDEV.S(Table1[X])</f>
        <v>-2.5478190965848818E-3</v>
      </c>
      <c r="K25" s="1">
        <f>Table1[[#This Row],[X_avg]]+3*_xlfn.STDEV.S(Table1[X])</f>
        <v>-1.9355142367484513E-3</v>
      </c>
      <c r="L25" s="1">
        <f>Table1[[#This Row],[Y_avg]]-3*_xlfn.STDEV.S(Table1[Y])</f>
        <v>-1.2375024173355309E-3</v>
      </c>
      <c r="M25" s="1">
        <f>Table1[[#This Row],[Y_avg]]+3*_xlfn.STDEV.S(Table1[Y])</f>
        <v>-6.1183091599780251E-4</v>
      </c>
      <c r="N25" s="1" t="e">
        <f>Table1[[#This Row],[Z_avg]]-3*_xlfn.STDEV.S(Table1[Z])</f>
        <v>#DIV/0!</v>
      </c>
      <c r="O25" s="1" t="e">
        <f>Table1[[#This Row],[Z_avg]]+3*_xlfn.STDEV.S(Table1[Z])</f>
        <v>#DIV/0!</v>
      </c>
      <c r="P25" s="1">
        <f>Table1[[#This Row],[Dia_avg]]-3*_xlfn.STDEV.S(Table1[Dia])</f>
        <v>2.0862883930597698</v>
      </c>
      <c r="Q25" s="1">
        <f>Table1[[#This Row],[Dia_avg]]+3*_xlfn.STDEV.S(Table1[Dia])</f>
        <v>2.0870136069402307</v>
      </c>
    </row>
    <row r="26" spans="1:17" x14ac:dyDescent="0.25">
      <c r="A26">
        <v>25</v>
      </c>
      <c r="B26" s="4">
        <v>-2.2300000000000002E-3</v>
      </c>
      <c r="C26" s="4">
        <v>-9.3000000000000005E-4</v>
      </c>
      <c r="D26" s="4"/>
      <c r="E26" s="4">
        <v>2.0865999999999998</v>
      </c>
      <c r="F26" s="1">
        <f>AVERAGE(Table1[X])</f>
        <v>-2.2416666666666665E-3</v>
      </c>
      <c r="G26" s="1">
        <f>AVERAGE(Table1[Y])</f>
        <v>-9.2466666666666663E-4</v>
      </c>
      <c r="H26" s="1" t="e">
        <f>AVERAGE(Table1[Z])</f>
        <v>#DIV/0!</v>
      </c>
      <c r="I26" s="1">
        <f>AVERAGE(Table1[Dia])</f>
        <v>2.0866510000000003</v>
      </c>
      <c r="J26" s="1">
        <f>Table1[[#This Row],[X_avg]]-3*_xlfn.STDEV.S(Table1[X])</f>
        <v>-2.5478190965848818E-3</v>
      </c>
      <c r="K26" s="1">
        <f>Table1[[#This Row],[X_avg]]+3*_xlfn.STDEV.S(Table1[X])</f>
        <v>-1.9355142367484513E-3</v>
      </c>
      <c r="L26" s="1">
        <f>Table1[[#This Row],[Y_avg]]-3*_xlfn.STDEV.S(Table1[Y])</f>
        <v>-1.2375024173355309E-3</v>
      </c>
      <c r="M26" s="1">
        <f>Table1[[#This Row],[Y_avg]]+3*_xlfn.STDEV.S(Table1[Y])</f>
        <v>-6.1183091599780251E-4</v>
      </c>
      <c r="N26" s="1" t="e">
        <f>Table1[[#This Row],[Z_avg]]-3*_xlfn.STDEV.S(Table1[Z])</f>
        <v>#DIV/0!</v>
      </c>
      <c r="O26" s="1" t="e">
        <f>Table1[[#This Row],[Z_avg]]+3*_xlfn.STDEV.S(Table1[Z])</f>
        <v>#DIV/0!</v>
      </c>
      <c r="P26" s="1">
        <f>Table1[[#This Row],[Dia_avg]]-3*_xlfn.STDEV.S(Table1[Dia])</f>
        <v>2.0862883930597698</v>
      </c>
      <c r="Q26" s="1">
        <f>Table1[[#This Row],[Dia_avg]]+3*_xlfn.STDEV.S(Table1[Dia])</f>
        <v>2.0870136069402307</v>
      </c>
    </row>
    <row r="27" spans="1:17" x14ac:dyDescent="0.25">
      <c r="A27">
        <v>26</v>
      </c>
      <c r="B27" s="4">
        <v>-2.2499999999999998E-3</v>
      </c>
      <c r="C27" s="4">
        <v>-1.1299999999999999E-3</v>
      </c>
      <c r="D27" s="4"/>
      <c r="E27" s="4">
        <v>2.08649</v>
      </c>
      <c r="F27" s="1">
        <f>AVERAGE(Table1[X])</f>
        <v>-2.2416666666666665E-3</v>
      </c>
      <c r="G27" s="1">
        <f>AVERAGE(Table1[Y])</f>
        <v>-9.2466666666666663E-4</v>
      </c>
      <c r="H27" s="1" t="e">
        <f>AVERAGE(Table1[Z])</f>
        <v>#DIV/0!</v>
      </c>
      <c r="I27" s="1">
        <f>AVERAGE(Table1[Dia])</f>
        <v>2.0866510000000003</v>
      </c>
      <c r="J27" s="1">
        <f>Table1[[#This Row],[X_avg]]-3*_xlfn.STDEV.S(Table1[X])</f>
        <v>-2.5478190965848818E-3</v>
      </c>
      <c r="K27" s="1">
        <f>Table1[[#This Row],[X_avg]]+3*_xlfn.STDEV.S(Table1[X])</f>
        <v>-1.9355142367484513E-3</v>
      </c>
      <c r="L27" s="1">
        <f>Table1[[#This Row],[Y_avg]]-3*_xlfn.STDEV.S(Table1[Y])</f>
        <v>-1.2375024173355309E-3</v>
      </c>
      <c r="M27" s="1">
        <f>Table1[[#This Row],[Y_avg]]+3*_xlfn.STDEV.S(Table1[Y])</f>
        <v>-6.1183091599780251E-4</v>
      </c>
      <c r="N27" s="1" t="e">
        <f>Table1[[#This Row],[Z_avg]]-3*_xlfn.STDEV.S(Table1[Z])</f>
        <v>#DIV/0!</v>
      </c>
      <c r="O27" s="1" t="e">
        <f>Table1[[#This Row],[Z_avg]]+3*_xlfn.STDEV.S(Table1[Z])</f>
        <v>#DIV/0!</v>
      </c>
      <c r="P27" s="1">
        <f>Table1[[#This Row],[Dia_avg]]-3*_xlfn.STDEV.S(Table1[Dia])</f>
        <v>2.0862883930597698</v>
      </c>
      <c r="Q27" s="1">
        <f>Table1[[#This Row],[Dia_avg]]+3*_xlfn.STDEV.S(Table1[Dia])</f>
        <v>2.0870136069402307</v>
      </c>
    </row>
    <row r="28" spans="1:17" x14ac:dyDescent="0.25">
      <c r="A28">
        <v>27</v>
      </c>
      <c r="B28" s="4">
        <v>-2.1299999999999999E-3</v>
      </c>
      <c r="C28" s="4">
        <v>-7.5000000000000002E-4</v>
      </c>
      <c r="D28" s="4"/>
      <c r="E28" s="4">
        <v>2.08657</v>
      </c>
      <c r="F28" s="1">
        <f>AVERAGE(Table1[X])</f>
        <v>-2.2416666666666665E-3</v>
      </c>
      <c r="G28" s="1">
        <f>AVERAGE(Table1[Y])</f>
        <v>-9.2466666666666663E-4</v>
      </c>
      <c r="H28" s="1" t="e">
        <f>AVERAGE(Table1[Z])</f>
        <v>#DIV/0!</v>
      </c>
      <c r="I28" s="1">
        <f>AVERAGE(Table1[Dia])</f>
        <v>2.0866510000000003</v>
      </c>
      <c r="J28" s="1">
        <f>Table1[[#This Row],[X_avg]]-3*_xlfn.STDEV.S(Table1[X])</f>
        <v>-2.5478190965848818E-3</v>
      </c>
      <c r="K28" s="1">
        <f>Table1[[#This Row],[X_avg]]+3*_xlfn.STDEV.S(Table1[X])</f>
        <v>-1.9355142367484513E-3</v>
      </c>
      <c r="L28" s="1">
        <f>Table1[[#This Row],[Y_avg]]-3*_xlfn.STDEV.S(Table1[Y])</f>
        <v>-1.2375024173355309E-3</v>
      </c>
      <c r="M28" s="1">
        <f>Table1[[#This Row],[Y_avg]]+3*_xlfn.STDEV.S(Table1[Y])</f>
        <v>-6.1183091599780251E-4</v>
      </c>
      <c r="N28" s="1" t="e">
        <f>Table1[[#This Row],[Z_avg]]-3*_xlfn.STDEV.S(Table1[Z])</f>
        <v>#DIV/0!</v>
      </c>
      <c r="O28" s="1" t="e">
        <f>Table1[[#This Row],[Z_avg]]+3*_xlfn.STDEV.S(Table1[Z])</f>
        <v>#DIV/0!</v>
      </c>
      <c r="P28" s="1">
        <f>Table1[[#This Row],[Dia_avg]]-3*_xlfn.STDEV.S(Table1[Dia])</f>
        <v>2.0862883930597698</v>
      </c>
      <c r="Q28" s="1">
        <f>Table1[[#This Row],[Dia_avg]]+3*_xlfn.STDEV.S(Table1[Dia])</f>
        <v>2.0870136069402307</v>
      </c>
    </row>
    <row r="29" spans="1:17" x14ac:dyDescent="0.25">
      <c r="A29">
        <v>28</v>
      </c>
      <c r="B29" s="4">
        <v>-2.1700000000000001E-3</v>
      </c>
      <c r="C29" s="4">
        <v>-9.7999999999999997E-4</v>
      </c>
      <c r="D29" s="4"/>
      <c r="E29" s="4">
        <v>2.08657</v>
      </c>
      <c r="F29" s="1">
        <f>AVERAGE(Table1[X])</f>
        <v>-2.2416666666666665E-3</v>
      </c>
      <c r="G29" s="1">
        <f>AVERAGE(Table1[Y])</f>
        <v>-9.2466666666666663E-4</v>
      </c>
      <c r="H29" s="1" t="e">
        <f>AVERAGE(Table1[Z])</f>
        <v>#DIV/0!</v>
      </c>
      <c r="I29" s="1">
        <f>AVERAGE(Table1[Dia])</f>
        <v>2.0866510000000003</v>
      </c>
      <c r="J29" s="1">
        <f>Table1[[#This Row],[X_avg]]-3*_xlfn.STDEV.S(Table1[X])</f>
        <v>-2.5478190965848818E-3</v>
      </c>
      <c r="K29" s="1">
        <f>Table1[[#This Row],[X_avg]]+3*_xlfn.STDEV.S(Table1[X])</f>
        <v>-1.9355142367484513E-3</v>
      </c>
      <c r="L29" s="1">
        <f>Table1[[#This Row],[Y_avg]]-3*_xlfn.STDEV.S(Table1[Y])</f>
        <v>-1.2375024173355309E-3</v>
      </c>
      <c r="M29" s="1">
        <f>Table1[[#This Row],[Y_avg]]+3*_xlfn.STDEV.S(Table1[Y])</f>
        <v>-6.1183091599780251E-4</v>
      </c>
      <c r="N29" s="1" t="e">
        <f>Table1[[#This Row],[Z_avg]]-3*_xlfn.STDEV.S(Table1[Z])</f>
        <v>#DIV/0!</v>
      </c>
      <c r="O29" s="1" t="e">
        <f>Table1[[#This Row],[Z_avg]]+3*_xlfn.STDEV.S(Table1[Z])</f>
        <v>#DIV/0!</v>
      </c>
      <c r="P29" s="1">
        <f>Table1[[#This Row],[Dia_avg]]-3*_xlfn.STDEV.S(Table1[Dia])</f>
        <v>2.0862883930597698</v>
      </c>
      <c r="Q29" s="1">
        <f>Table1[[#This Row],[Dia_avg]]+3*_xlfn.STDEV.S(Table1[Dia])</f>
        <v>2.0870136069402307</v>
      </c>
    </row>
    <row r="30" spans="1:17" x14ac:dyDescent="0.25">
      <c r="A30">
        <v>29</v>
      </c>
      <c r="B30" s="4">
        <v>-2.16E-3</v>
      </c>
      <c r="C30" s="4">
        <v>-9.5E-4</v>
      </c>
      <c r="D30" s="4"/>
      <c r="E30" s="4">
        <v>2.0866600000000002</v>
      </c>
      <c r="F30" s="1">
        <f>AVERAGE(Table1[X])</f>
        <v>-2.2416666666666665E-3</v>
      </c>
      <c r="G30" s="1">
        <f>AVERAGE(Table1[Y])</f>
        <v>-9.2466666666666663E-4</v>
      </c>
      <c r="H30" s="1" t="e">
        <f>AVERAGE(Table1[Z])</f>
        <v>#DIV/0!</v>
      </c>
      <c r="I30" s="1">
        <f>AVERAGE(Table1[Dia])</f>
        <v>2.0866510000000003</v>
      </c>
      <c r="J30" s="1">
        <f>Table1[[#This Row],[X_avg]]-3*_xlfn.STDEV.S(Table1[X])</f>
        <v>-2.5478190965848818E-3</v>
      </c>
      <c r="K30" s="1">
        <f>Table1[[#This Row],[X_avg]]+3*_xlfn.STDEV.S(Table1[X])</f>
        <v>-1.9355142367484513E-3</v>
      </c>
      <c r="L30" s="1">
        <f>Table1[[#This Row],[Y_avg]]-3*_xlfn.STDEV.S(Table1[Y])</f>
        <v>-1.2375024173355309E-3</v>
      </c>
      <c r="M30" s="1">
        <f>Table1[[#This Row],[Y_avg]]+3*_xlfn.STDEV.S(Table1[Y])</f>
        <v>-6.1183091599780251E-4</v>
      </c>
      <c r="N30" s="1" t="e">
        <f>Table1[[#This Row],[Z_avg]]-3*_xlfn.STDEV.S(Table1[Z])</f>
        <v>#DIV/0!</v>
      </c>
      <c r="O30" s="1" t="e">
        <f>Table1[[#This Row],[Z_avg]]+3*_xlfn.STDEV.S(Table1[Z])</f>
        <v>#DIV/0!</v>
      </c>
      <c r="P30" s="1">
        <f>Table1[[#This Row],[Dia_avg]]-3*_xlfn.STDEV.S(Table1[Dia])</f>
        <v>2.0862883930597698</v>
      </c>
      <c r="Q30" s="1">
        <f>Table1[[#This Row],[Dia_avg]]+3*_xlfn.STDEV.S(Table1[Dia])</f>
        <v>2.0870136069402307</v>
      </c>
    </row>
    <row r="31" spans="1:17" x14ac:dyDescent="0.25">
      <c r="A31">
        <v>30</v>
      </c>
      <c r="B31" s="4">
        <v>-2.0699999999999998E-3</v>
      </c>
      <c r="C31" s="4">
        <v>-1.0300000000000001E-3</v>
      </c>
      <c r="D31" s="4"/>
      <c r="E31" s="4">
        <v>2.0865</v>
      </c>
      <c r="F31" s="4">
        <f>AVERAGE(Table1[X])</f>
        <v>-2.2416666666666665E-3</v>
      </c>
      <c r="G31" s="1">
        <f>AVERAGE(Table1[Y])</f>
        <v>-9.2466666666666663E-4</v>
      </c>
      <c r="H31" s="1" t="e">
        <f>AVERAGE(Table1[Z])</f>
        <v>#DIV/0!</v>
      </c>
      <c r="I31" s="4">
        <f>AVERAGE(Table1[Dia])</f>
        <v>2.0866510000000003</v>
      </c>
      <c r="J31" s="1">
        <f>Table1[[#This Row],[X_avg]]-3*_xlfn.STDEV.S(Table1[X])</f>
        <v>-2.5478190965848818E-3</v>
      </c>
      <c r="K31" s="1">
        <f>Table1[[#This Row],[X_avg]]+3*_xlfn.STDEV.S(Table1[X])</f>
        <v>-1.9355142367484513E-3</v>
      </c>
      <c r="L31" s="1">
        <f>Table1[[#This Row],[Y_avg]]-3*_xlfn.STDEV.S(Table1[Y])</f>
        <v>-1.2375024173355309E-3</v>
      </c>
      <c r="M31" s="1">
        <f>Table1[[#This Row],[Y_avg]]+3*_xlfn.STDEV.S(Table1[Y])</f>
        <v>-6.1183091599780251E-4</v>
      </c>
      <c r="N31" s="1" t="e">
        <f>Table1[[#This Row],[Z_avg]]-3*_xlfn.STDEV.S(Table1[Z])</f>
        <v>#DIV/0!</v>
      </c>
      <c r="O31" s="1" t="e">
        <f>Table1[[#This Row],[Z_avg]]+3*_xlfn.STDEV.S(Table1[Z])</f>
        <v>#DIV/0!</v>
      </c>
      <c r="P31" s="1">
        <f>Table1[[#This Row],[Dia_avg]]-3*_xlfn.STDEV.S(Table1[Dia])</f>
        <v>2.0862883930597698</v>
      </c>
      <c r="Q31" s="1">
        <f>Table1[[#This Row],[Dia_avg]]+3*_xlfn.STDEV.S(Table1[Dia])</f>
        <v>2.0870136069402307</v>
      </c>
    </row>
    <row r="33" spans="1:1" x14ac:dyDescent="0.25">
      <c r="A33" t="s">
        <v>51</v>
      </c>
    </row>
    <row r="34" spans="1:1" x14ac:dyDescent="0.25">
      <c r="A34" t="s">
        <v>47</v>
      </c>
    </row>
    <row r="35" spans="1:1" x14ac:dyDescent="0.25">
      <c r="A35" t="s">
        <v>48</v>
      </c>
    </row>
    <row r="36" spans="1:1" x14ac:dyDescent="0.25">
      <c r="A36" t="s">
        <v>49</v>
      </c>
    </row>
    <row r="37" spans="1:1" x14ac:dyDescent="0.25">
      <c r="A37" t="s">
        <v>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7D19-341F-404A-8642-6D70C1858B87}">
  <dimension ref="A1:D34"/>
  <sheetViews>
    <sheetView tabSelected="1" zoomScale="85" zoomScaleNormal="85" workbookViewId="0">
      <selection activeCell="U34" sqref="U34"/>
    </sheetView>
  </sheetViews>
  <sheetFormatPr defaultRowHeight="15" x14ac:dyDescent="0.25"/>
  <cols>
    <col min="1" max="1" width="34.140625" bestFit="1" customWidth="1"/>
    <col min="2" max="2" width="12.7109375" bestFit="1" customWidth="1"/>
    <col min="3" max="3" width="12" bestFit="1" customWidth="1"/>
  </cols>
  <sheetData>
    <row r="1" spans="1:4" x14ac:dyDescent="0.25">
      <c r="A1" t="s">
        <v>78</v>
      </c>
      <c r="B1" s="16" t="s">
        <v>92</v>
      </c>
      <c r="C1">
        <v>0.05</v>
      </c>
    </row>
    <row r="2" spans="1:4" ht="15.75" thickBot="1" x14ac:dyDescent="0.3"/>
    <row r="3" spans="1:4" x14ac:dyDescent="0.25">
      <c r="A3" s="15"/>
      <c r="B3" s="15" t="s">
        <v>79</v>
      </c>
      <c r="C3" s="15" t="s">
        <v>80</v>
      </c>
    </row>
    <row r="4" spans="1:4" x14ac:dyDescent="0.25">
      <c r="A4" s="13" t="s">
        <v>81</v>
      </c>
      <c r="B4" s="13">
        <v>-2.2416666666666665E-3</v>
      </c>
      <c r="C4" s="13">
        <v>-3.1180000000000005E-3</v>
      </c>
    </row>
    <row r="5" spans="1:4" x14ac:dyDescent="0.25">
      <c r="A5" s="13" t="s">
        <v>82</v>
      </c>
      <c r="B5" s="13">
        <v>1.0414367816091961E-8</v>
      </c>
      <c r="C5" s="13">
        <v>9.2510344827586268E-9</v>
      </c>
    </row>
    <row r="6" spans="1:4" x14ac:dyDescent="0.25">
      <c r="A6" s="13" t="s">
        <v>83</v>
      </c>
      <c r="B6" s="13">
        <v>30</v>
      </c>
      <c r="C6" s="13">
        <v>30</v>
      </c>
    </row>
    <row r="7" spans="1:4" x14ac:dyDescent="0.25">
      <c r="A7" s="13" t="s">
        <v>84</v>
      </c>
      <c r="B7" s="13">
        <v>-8.5368307210411359E-2</v>
      </c>
      <c r="C7" s="13"/>
    </row>
    <row r="8" spans="1:4" x14ac:dyDescent="0.25">
      <c r="A8" s="13" t="s">
        <v>85</v>
      </c>
      <c r="B8" s="13">
        <v>0</v>
      </c>
      <c r="C8" s="13"/>
    </row>
    <row r="9" spans="1:4" x14ac:dyDescent="0.25">
      <c r="A9" s="13" t="s">
        <v>86</v>
      </c>
      <c r="B9" s="13">
        <v>29</v>
      </c>
      <c r="C9" s="13"/>
    </row>
    <row r="10" spans="1:4" x14ac:dyDescent="0.25">
      <c r="A10" s="13" t="s">
        <v>87</v>
      </c>
      <c r="B10" s="13">
        <v>32.856393102220558</v>
      </c>
      <c r="C10" s="13"/>
    </row>
    <row r="11" spans="1:4" x14ac:dyDescent="0.25">
      <c r="A11" s="13" t="s">
        <v>88</v>
      </c>
      <c r="B11" s="13">
        <v>8.456879503681288E-25</v>
      </c>
      <c r="C11" s="13"/>
      <c r="D11" t="str">
        <f>IF(B11&lt;C1, "Reject H0", "Fail to reject")</f>
        <v>Reject H0</v>
      </c>
    </row>
    <row r="12" spans="1:4" x14ac:dyDescent="0.25">
      <c r="A12" s="13" t="s">
        <v>89</v>
      </c>
      <c r="B12" s="13">
        <v>1.6991270265334986</v>
      </c>
      <c r="C12" s="13"/>
    </row>
    <row r="13" spans="1:4" x14ac:dyDescent="0.25">
      <c r="A13" s="13" t="s">
        <v>90</v>
      </c>
      <c r="B13" s="13">
        <v>1.6913759007362576E-24</v>
      </c>
      <c r="C13" s="13"/>
      <c r="D13" t="str">
        <f>IF(B13&lt;C1, "Reject H0", "Fail to reject")</f>
        <v>Reject H0</v>
      </c>
    </row>
    <row r="14" spans="1:4" ht="15.75" thickBot="1" x14ac:dyDescent="0.3">
      <c r="A14" s="14" t="s">
        <v>91</v>
      </c>
      <c r="B14" s="14">
        <v>2.0452296421327048</v>
      </c>
      <c r="C14" s="14"/>
    </row>
    <row r="15" spans="1:4" x14ac:dyDescent="0.25">
      <c r="A15" s="17"/>
      <c r="B15" s="17"/>
      <c r="C15" s="17"/>
      <c r="D15" s="17"/>
    </row>
    <row r="16" spans="1:4" x14ac:dyDescent="0.25">
      <c r="A16" t="s">
        <v>93</v>
      </c>
    </row>
    <row r="17" spans="1:4" ht="15.75" thickBot="1" x14ac:dyDescent="0.3"/>
    <row r="18" spans="1:4" x14ac:dyDescent="0.25">
      <c r="A18" s="15"/>
      <c r="B18" s="15" t="s">
        <v>79</v>
      </c>
      <c r="C18" s="15" t="s">
        <v>80</v>
      </c>
    </row>
    <row r="19" spans="1:4" x14ac:dyDescent="0.25">
      <c r="A19" s="13" t="s">
        <v>81</v>
      </c>
      <c r="B19" s="13">
        <v>-2.2416666666666665E-3</v>
      </c>
      <c r="C19" s="13">
        <v>-3.1180000000000005E-3</v>
      </c>
    </row>
    <row r="20" spans="1:4" x14ac:dyDescent="0.25">
      <c r="A20" s="13" t="s">
        <v>82</v>
      </c>
      <c r="B20" s="13">
        <v>1.0414367816091961E-8</v>
      </c>
      <c r="C20" s="13">
        <v>9.2510344827586268E-9</v>
      </c>
    </row>
    <row r="21" spans="1:4" x14ac:dyDescent="0.25">
      <c r="A21" s="13" t="s">
        <v>83</v>
      </c>
      <c r="B21" s="13">
        <v>30</v>
      </c>
      <c r="C21" s="13">
        <v>30</v>
      </c>
    </row>
    <row r="22" spans="1:4" x14ac:dyDescent="0.25">
      <c r="A22" s="13" t="s">
        <v>85</v>
      </c>
      <c r="B22" s="13">
        <v>0</v>
      </c>
      <c r="C22" s="13"/>
    </row>
    <row r="23" spans="1:4" x14ac:dyDescent="0.25">
      <c r="A23" s="13" t="s">
        <v>86</v>
      </c>
      <c r="B23" s="13">
        <v>58</v>
      </c>
      <c r="C23" s="13"/>
    </row>
    <row r="24" spans="1:4" x14ac:dyDescent="0.25">
      <c r="A24" s="13" t="s">
        <v>87</v>
      </c>
      <c r="B24" s="13">
        <v>34.227764964147248</v>
      </c>
      <c r="C24" s="13"/>
    </row>
    <row r="25" spans="1:4" x14ac:dyDescent="0.25">
      <c r="A25" s="13" t="s">
        <v>88</v>
      </c>
      <c r="B25" s="13">
        <v>1.837955667538022E-40</v>
      </c>
      <c r="C25" s="13"/>
      <c r="D25" t="str">
        <f>IF(B25&lt;C1, "Reject H0", "Fail to reject")</f>
        <v>Reject H0</v>
      </c>
    </row>
    <row r="26" spans="1:4" x14ac:dyDescent="0.25">
      <c r="A26" s="13" t="s">
        <v>89</v>
      </c>
      <c r="B26" s="13">
        <v>1.671552762454859</v>
      </c>
      <c r="C26" s="13"/>
    </row>
    <row r="27" spans="1:4" x14ac:dyDescent="0.25">
      <c r="A27" s="13" t="s">
        <v>90</v>
      </c>
      <c r="B27" s="13">
        <v>3.6759113350760441E-40</v>
      </c>
      <c r="C27" s="13"/>
      <c r="D27" t="str">
        <f>IF(B27&lt;C1, "Reject H0", "Fail to reject")</f>
        <v>Reject H0</v>
      </c>
    </row>
    <row r="28" spans="1:4" ht="15.75" thickBot="1" x14ac:dyDescent="0.3">
      <c r="A28" s="14" t="s">
        <v>91</v>
      </c>
      <c r="B28" s="14">
        <v>2.0017174841452352</v>
      </c>
      <c r="C28" s="14"/>
    </row>
    <row r="34" spans="2:2" x14ac:dyDescent="0.25">
      <c r="B34">
        <f>B20-C20</f>
        <v>1.1633333333333345E-9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9AFF-C1A8-4AF4-96C3-213CEA91D316}">
  <dimension ref="A1:L61"/>
  <sheetViews>
    <sheetView workbookViewId="0">
      <selection activeCell="H10" activeCellId="1" sqref="H29:H30 H10:H11"/>
    </sheetView>
  </sheetViews>
  <sheetFormatPr defaultRowHeight="15" x14ac:dyDescent="0.25"/>
  <cols>
    <col min="7" max="7" width="23.28515625" bestFit="1" customWidth="1"/>
    <col min="8" max="8" width="12" bestFit="1" customWidth="1"/>
    <col min="9" max="9" width="23.28515625" bestFit="1" customWidth="1"/>
    <col min="11" max="11" width="23.28515625" bestFit="1" customWidth="1"/>
  </cols>
  <sheetData>
    <row r="1" spans="1:12" ht="15.75" thickBot="1" x14ac:dyDescent="0.3">
      <c r="A1" t="s">
        <v>75</v>
      </c>
      <c r="B1" t="s">
        <v>1</v>
      </c>
      <c r="C1" t="s">
        <v>2</v>
      </c>
      <c r="D1" t="s">
        <v>4</v>
      </c>
    </row>
    <row r="2" spans="1:12" x14ac:dyDescent="0.25">
      <c r="A2" t="s">
        <v>70</v>
      </c>
      <c r="B2" s="8">
        <v>-2.4499999999999999E-3</v>
      </c>
      <c r="C2" s="8">
        <v>-9.5E-4</v>
      </c>
      <c r="D2" s="9">
        <v>2.0869</v>
      </c>
      <c r="G2" s="15" t="s">
        <v>1</v>
      </c>
      <c r="H2" s="15"/>
      <c r="I2" s="15" t="s">
        <v>2</v>
      </c>
      <c r="J2" s="15"/>
      <c r="K2" s="15" t="s">
        <v>4</v>
      </c>
      <c r="L2" s="15"/>
    </row>
    <row r="3" spans="1:12" x14ac:dyDescent="0.25">
      <c r="A3" t="s">
        <v>70</v>
      </c>
      <c r="B3" s="10">
        <v>-2.31E-3</v>
      </c>
      <c r="C3" s="10">
        <v>-1.1100000000000001E-3</v>
      </c>
      <c r="D3" s="11">
        <v>2.0869800000000001</v>
      </c>
      <c r="G3" s="13"/>
      <c r="H3" s="13"/>
      <c r="I3" s="13"/>
      <c r="J3" s="13"/>
      <c r="K3" s="13"/>
      <c r="L3" s="13"/>
    </row>
    <row r="4" spans="1:12" x14ac:dyDescent="0.25">
      <c r="A4" t="s">
        <v>70</v>
      </c>
      <c r="B4" s="8">
        <v>-2.2899999999999999E-3</v>
      </c>
      <c r="C4" s="8">
        <v>-9.7999999999999997E-4</v>
      </c>
      <c r="D4" s="9">
        <v>2.0867</v>
      </c>
      <c r="G4" s="13" t="s">
        <v>81</v>
      </c>
      <c r="H4" s="13">
        <v>-2.2416666666666665E-3</v>
      </c>
      <c r="I4" s="13" t="s">
        <v>81</v>
      </c>
      <c r="J4" s="13">
        <v>-9.2466666666666663E-4</v>
      </c>
      <c r="K4" s="13" t="s">
        <v>81</v>
      </c>
      <c r="L4" s="13">
        <v>2.0866510000000003</v>
      </c>
    </row>
    <row r="5" spans="1:12" x14ac:dyDescent="0.25">
      <c r="A5" t="s">
        <v>70</v>
      </c>
      <c r="B5" s="10">
        <v>-2.2000000000000001E-3</v>
      </c>
      <c r="C5" s="10">
        <v>-8.4000000000000003E-4</v>
      </c>
      <c r="D5" s="11">
        <v>2.0865999999999998</v>
      </c>
      <c r="G5" s="13" t="s">
        <v>94</v>
      </c>
      <c r="H5" s="13">
        <v>1.8631843544580661E-5</v>
      </c>
      <c r="I5" s="13" t="s">
        <v>94</v>
      </c>
      <c r="J5" s="13">
        <v>1.9038577492822083E-5</v>
      </c>
      <c r="K5" s="13" t="s">
        <v>94</v>
      </c>
      <c r="L5" s="13">
        <v>2.2067555630253955E-5</v>
      </c>
    </row>
    <row r="6" spans="1:12" x14ac:dyDescent="0.25">
      <c r="A6" t="s">
        <v>70</v>
      </c>
      <c r="B6" s="8">
        <v>-2.4299999999999999E-3</v>
      </c>
      <c r="C6" s="8">
        <v>-8.9999999999999998E-4</v>
      </c>
      <c r="D6" s="9">
        <v>2.0865999999999998</v>
      </c>
      <c r="G6" s="13" t="s">
        <v>95</v>
      </c>
      <c r="H6" s="13">
        <v>-2.2399999999999998E-3</v>
      </c>
      <c r="I6" s="13" t="s">
        <v>95</v>
      </c>
      <c r="J6" s="13">
        <v>-9.2500000000000004E-4</v>
      </c>
      <c r="K6" s="13" t="s">
        <v>95</v>
      </c>
      <c r="L6" s="13">
        <v>2.0866150000000001</v>
      </c>
    </row>
    <row r="7" spans="1:12" x14ac:dyDescent="0.25">
      <c r="A7" t="s">
        <v>70</v>
      </c>
      <c r="B7" s="10">
        <v>-2.3900000000000002E-3</v>
      </c>
      <c r="C7" s="10">
        <v>-9.1E-4</v>
      </c>
      <c r="D7" s="11">
        <v>2.0865300000000002</v>
      </c>
      <c r="G7" s="13" t="s">
        <v>96</v>
      </c>
      <c r="H7" s="13">
        <v>-2.31E-3</v>
      </c>
      <c r="I7" s="13" t="s">
        <v>96</v>
      </c>
      <c r="J7" s="13">
        <v>-9.7999999999999997E-4</v>
      </c>
      <c r="K7" s="13" t="s">
        <v>96</v>
      </c>
      <c r="L7" s="13">
        <v>2.0865999999999998</v>
      </c>
    </row>
    <row r="8" spans="1:12" x14ac:dyDescent="0.25">
      <c r="A8" t="s">
        <v>70</v>
      </c>
      <c r="B8" s="8">
        <v>-2.31E-3</v>
      </c>
      <c r="C8" s="8">
        <v>-8.9999999999999998E-4</v>
      </c>
      <c r="D8" s="9">
        <v>2.08663</v>
      </c>
      <c r="G8" s="13" t="s">
        <v>97</v>
      </c>
      <c r="H8" s="13">
        <v>1.0205080997273839E-4</v>
      </c>
      <c r="I8" s="13" t="s">
        <v>97</v>
      </c>
      <c r="J8" s="13">
        <v>1.0427858355628804E-4</v>
      </c>
      <c r="K8" s="13" t="s">
        <v>97</v>
      </c>
      <c r="L8" s="13">
        <v>1.2086898007690224E-4</v>
      </c>
    </row>
    <row r="9" spans="1:12" x14ac:dyDescent="0.25">
      <c r="A9" t="s">
        <v>70</v>
      </c>
      <c r="B9" s="10">
        <v>-2.2899999999999999E-3</v>
      </c>
      <c r="C9" s="10">
        <v>-8.8999999999999995E-4</v>
      </c>
      <c r="D9" s="11">
        <v>2.0866500000000001</v>
      </c>
      <c r="G9" s="13" t="s">
        <v>98</v>
      </c>
      <c r="H9" s="13">
        <v>1.0414367816091961E-8</v>
      </c>
      <c r="I9" s="13" t="s">
        <v>98</v>
      </c>
      <c r="J9" s="13">
        <v>1.0874022988505747E-8</v>
      </c>
      <c r="K9" s="13" t="s">
        <v>98</v>
      </c>
      <c r="L9" s="13">
        <v>1.4609310344830592E-8</v>
      </c>
    </row>
    <row r="10" spans="1:12" x14ac:dyDescent="0.25">
      <c r="A10" t="s">
        <v>70</v>
      </c>
      <c r="B10" s="8">
        <v>-2.3600000000000001E-3</v>
      </c>
      <c r="C10" s="8">
        <v>-1.0499999999999999E-3</v>
      </c>
      <c r="D10" s="9">
        <v>2.0867200000000001</v>
      </c>
      <c r="G10" s="13" t="s">
        <v>99</v>
      </c>
      <c r="H10" s="13">
        <v>-0.65066302667069698</v>
      </c>
      <c r="I10" s="13" t="s">
        <v>99</v>
      </c>
      <c r="J10" s="13">
        <v>-0.38543647685610871</v>
      </c>
      <c r="K10" s="13" t="s">
        <v>99</v>
      </c>
      <c r="L10" s="13">
        <v>0.76290495722563945</v>
      </c>
    </row>
    <row r="11" spans="1:12" x14ac:dyDescent="0.25">
      <c r="A11" t="s">
        <v>70</v>
      </c>
      <c r="B11" s="10">
        <v>-2.32E-3</v>
      </c>
      <c r="C11" s="10">
        <v>-8.4999999999999995E-4</v>
      </c>
      <c r="D11" s="11">
        <v>2.0868199999999999</v>
      </c>
      <c r="G11" s="13" t="s">
        <v>100</v>
      </c>
      <c r="H11" s="13">
        <v>-0.20318135908704629</v>
      </c>
      <c r="I11" s="13" t="s">
        <v>100</v>
      </c>
      <c r="J11" s="13">
        <v>6.4704981454593857E-2</v>
      </c>
      <c r="K11" s="13" t="s">
        <v>100</v>
      </c>
      <c r="L11" s="13">
        <v>1.0903720950845588</v>
      </c>
    </row>
    <row r="12" spans="1:12" x14ac:dyDescent="0.25">
      <c r="A12" t="s">
        <v>70</v>
      </c>
      <c r="B12" s="8">
        <v>-2.3400000000000001E-3</v>
      </c>
      <c r="C12" s="8">
        <v>-1.07E-3</v>
      </c>
      <c r="D12" s="9">
        <v>2.0865999999999998</v>
      </c>
      <c r="G12" s="13" t="s">
        <v>101</v>
      </c>
      <c r="H12" s="13">
        <v>3.8000000000000013E-4</v>
      </c>
      <c r="I12" s="13" t="s">
        <v>101</v>
      </c>
      <c r="J12" s="13">
        <v>4.1999999999999991E-4</v>
      </c>
      <c r="K12" s="13" t="s">
        <v>101</v>
      </c>
      <c r="L12" s="13">
        <v>4.9000000000010147E-4</v>
      </c>
    </row>
    <row r="13" spans="1:12" x14ac:dyDescent="0.25">
      <c r="A13" t="s">
        <v>70</v>
      </c>
      <c r="B13" s="10">
        <v>-2.1199999999999999E-3</v>
      </c>
      <c r="C13" s="10">
        <v>-7.9000000000000001E-4</v>
      </c>
      <c r="D13" s="11">
        <v>2.08663</v>
      </c>
      <c r="G13" s="13" t="s">
        <v>102</v>
      </c>
      <c r="H13" s="13">
        <v>-2.4499999999999999E-3</v>
      </c>
      <c r="I13" s="13" t="s">
        <v>102</v>
      </c>
      <c r="J13" s="13">
        <v>-1.1299999999999999E-3</v>
      </c>
      <c r="K13" s="13" t="s">
        <v>102</v>
      </c>
      <c r="L13" s="13">
        <v>2.08649</v>
      </c>
    </row>
    <row r="14" spans="1:12" x14ac:dyDescent="0.25">
      <c r="A14" t="s">
        <v>70</v>
      </c>
      <c r="B14" s="8">
        <v>-2.2399999999999998E-3</v>
      </c>
      <c r="C14" s="8">
        <v>-9.2000000000000003E-4</v>
      </c>
      <c r="D14" s="9">
        <v>2.0865800000000001</v>
      </c>
      <c r="G14" s="13" t="s">
        <v>103</v>
      </c>
      <c r="H14" s="13">
        <v>-2.0699999999999998E-3</v>
      </c>
      <c r="I14" s="13" t="s">
        <v>103</v>
      </c>
      <c r="J14" s="13">
        <v>-7.1000000000000002E-4</v>
      </c>
      <c r="K14" s="13" t="s">
        <v>103</v>
      </c>
      <c r="L14" s="13">
        <v>2.0869800000000001</v>
      </c>
    </row>
    <row r="15" spans="1:12" x14ac:dyDescent="0.25">
      <c r="A15" t="s">
        <v>70</v>
      </c>
      <c r="B15" s="10">
        <v>-2.3600000000000001E-3</v>
      </c>
      <c r="C15" s="10">
        <v>-7.1000000000000002E-4</v>
      </c>
      <c r="D15" s="11">
        <v>2.0865800000000001</v>
      </c>
      <c r="G15" s="13" t="s">
        <v>104</v>
      </c>
      <c r="H15" s="13">
        <v>-6.724999999999999E-2</v>
      </c>
      <c r="I15" s="13" t="s">
        <v>104</v>
      </c>
      <c r="J15" s="13">
        <v>-2.7739999999999997E-2</v>
      </c>
      <c r="K15" s="13" t="s">
        <v>104</v>
      </c>
      <c r="L15" s="13">
        <v>62.599530000000001</v>
      </c>
    </row>
    <row r="16" spans="1:12" x14ac:dyDescent="0.25">
      <c r="A16" t="s">
        <v>70</v>
      </c>
      <c r="B16" s="8">
        <v>-2.2100000000000002E-3</v>
      </c>
      <c r="C16" s="8">
        <v>-1.0200000000000001E-3</v>
      </c>
      <c r="D16" s="9">
        <v>2.0868500000000001</v>
      </c>
      <c r="G16" s="13" t="s">
        <v>105</v>
      </c>
      <c r="H16" s="13">
        <v>30</v>
      </c>
      <c r="I16" s="13" t="s">
        <v>105</v>
      </c>
      <c r="J16" s="13">
        <v>30</v>
      </c>
      <c r="K16" s="13" t="s">
        <v>105</v>
      </c>
      <c r="L16" s="13">
        <v>30</v>
      </c>
    </row>
    <row r="17" spans="1:12" ht="15.75" thickBot="1" x14ac:dyDescent="0.3">
      <c r="A17" t="s">
        <v>70</v>
      </c>
      <c r="B17" s="10">
        <v>-2.1800000000000001E-3</v>
      </c>
      <c r="C17" s="10">
        <v>-8.0999999999999996E-4</v>
      </c>
      <c r="D17" s="11">
        <v>2.08657</v>
      </c>
      <c r="G17" s="14" t="s">
        <v>106</v>
      </c>
      <c r="H17" s="14">
        <v>3.8106398704955225E-5</v>
      </c>
      <c r="I17" s="14" t="s">
        <v>106</v>
      </c>
      <c r="J17" s="14">
        <v>3.8938263032360248E-5</v>
      </c>
      <c r="K17" s="14" t="s">
        <v>106</v>
      </c>
      <c r="L17" s="14">
        <v>4.5133218904407821E-5</v>
      </c>
    </row>
    <row r="18" spans="1:12" x14ac:dyDescent="0.25">
      <c r="A18" t="s">
        <v>70</v>
      </c>
      <c r="B18" s="9">
        <v>-2.2699999999999999E-3</v>
      </c>
      <c r="C18" s="9">
        <v>-7.9000000000000001E-4</v>
      </c>
      <c r="D18" s="9">
        <v>2.0865300000000002</v>
      </c>
    </row>
    <row r="19" spans="1:12" x14ac:dyDescent="0.25">
      <c r="A19" t="s">
        <v>70</v>
      </c>
      <c r="B19" s="11">
        <v>-2.2399999999999998E-3</v>
      </c>
      <c r="C19" s="11">
        <v>-9.5E-4</v>
      </c>
      <c r="D19" s="11">
        <v>2.08663</v>
      </c>
    </row>
    <row r="20" spans="1:12" ht="15.75" thickBot="1" x14ac:dyDescent="0.3">
      <c r="A20" t="s">
        <v>70</v>
      </c>
      <c r="B20" s="9">
        <v>-2.1700000000000001E-3</v>
      </c>
      <c r="C20" s="9">
        <v>-1E-3</v>
      </c>
      <c r="D20" s="9">
        <v>2.0867</v>
      </c>
    </row>
    <row r="21" spans="1:12" x14ac:dyDescent="0.25">
      <c r="A21" t="s">
        <v>70</v>
      </c>
      <c r="B21" s="11">
        <v>-2.0799999999999998E-3</v>
      </c>
      <c r="C21" s="11">
        <v>-9.7999999999999997E-4</v>
      </c>
      <c r="D21" s="11">
        <v>2.0865499999999999</v>
      </c>
      <c r="G21" s="15" t="s">
        <v>107</v>
      </c>
      <c r="H21" s="15"/>
      <c r="I21" s="15" t="s">
        <v>108</v>
      </c>
      <c r="J21" s="15"/>
      <c r="K21" s="15" t="s">
        <v>109</v>
      </c>
      <c r="L21" s="15"/>
    </row>
    <row r="22" spans="1:12" x14ac:dyDescent="0.25">
      <c r="A22" t="s">
        <v>70</v>
      </c>
      <c r="B22" s="9">
        <v>-2.2499999999999998E-3</v>
      </c>
      <c r="C22" s="9">
        <v>-8.8999999999999995E-4</v>
      </c>
      <c r="D22" s="9">
        <v>2.0867399999999998</v>
      </c>
      <c r="G22" s="13"/>
      <c r="H22" s="13"/>
      <c r="I22" s="13"/>
      <c r="J22" s="13"/>
      <c r="K22" s="13"/>
      <c r="L22" s="13"/>
    </row>
    <row r="23" spans="1:12" x14ac:dyDescent="0.25">
      <c r="A23" t="s">
        <v>70</v>
      </c>
      <c r="B23" s="11">
        <v>-2.1199999999999999E-3</v>
      </c>
      <c r="C23" s="11">
        <v>-9.7999999999999997E-4</v>
      </c>
      <c r="D23" s="11">
        <v>2.0868000000000002</v>
      </c>
      <c r="G23" s="13" t="s">
        <v>81</v>
      </c>
      <c r="H23" s="13">
        <v>-3.1180000000000005E-3</v>
      </c>
      <c r="I23" s="13" t="s">
        <v>81</v>
      </c>
      <c r="J23" s="13">
        <v>1.2923333333333335E-3</v>
      </c>
      <c r="K23" s="13" t="s">
        <v>81</v>
      </c>
      <c r="L23" s="13">
        <v>2.0866233333333337</v>
      </c>
    </row>
    <row r="24" spans="1:12" x14ac:dyDescent="0.25">
      <c r="A24" t="s">
        <v>70</v>
      </c>
      <c r="B24" s="9">
        <v>-2.2100000000000002E-3</v>
      </c>
      <c r="C24" s="9">
        <v>-7.9000000000000001E-4</v>
      </c>
      <c r="D24" s="9">
        <v>2.0867100000000001</v>
      </c>
      <c r="G24" s="13" t="s">
        <v>94</v>
      </c>
      <c r="H24" s="13">
        <v>1.7560404781551994E-5</v>
      </c>
      <c r="I24" s="13" t="s">
        <v>94</v>
      </c>
      <c r="J24" s="13">
        <v>2.3555673027972821E-5</v>
      </c>
      <c r="K24" s="13" t="s">
        <v>94</v>
      </c>
      <c r="L24" s="13">
        <v>2.3873870357020054E-5</v>
      </c>
    </row>
    <row r="25" spans="1:12" x14ac:dyDescent="0.25">
      <c r="A25" t="s">
        <v>70</v>
      </c>
      <c r="B25" s="11">
        <v>-2.0999999999999999E-3</v>
      </c>
      <c r="C25" s="11">
        <v>-8.8999999999999995E-4</v>
      </c>
      <c r="D25" s="11">
        <v>2.0865399999999998</v>
      </c>
      <c r="G25" s="13" t="s">
        <v>95</v>
      </c>
      <c r="H25" s="13">
        <v>-3.1050000000000001E-3</v>
      </c>
      <c r="I25" s="13" t="s">
        <v>95</v>
      </c>
      <c r="J25" s="13">
        <v>1.2999999999999999E-3</v>
      </c>
      <c r="K25" s="13" t="s">
        <v>95</v>
      </c>
      <c r="L25" s="13">
        <v>2.0866449999999999</v>
      </c>
    </row>
    <row r="26" spans="1:12" x14ac:dyDescent="0.25">
      <c r="A26" t="s">
        <v>70</v>
      </c>
      <c r="B26" s="9">
        <v>-2.2300000000000002E-3</v>
      </c>
      <c r="C26" s="9">
        <v>-9.3000000000000005E-4</v>
      </c>
      <c r="D26" s="9">
        <v>2.0865999999999998</v>
      </c>
      <c r="G26" s="13" t="s">
        <v>96</v>
      </c>
      <c r="H26" s="13">
        <v>-3.0799999999999998E-3</v>
      </c>
      <c r="I26" s="13" t="s">
        <v>96</v>
      </c>
      <c r="J26" s="13">
        <v>1.3699999999999999E-3</v>
      </c>
      <c r="K26" s="13" t="s">
        <v>96</v>
      </c>
      <c r="L26" s="13">
        <v>2.08656</v>
      </c>
    </row>
    <row r="27" spans="1:12" x14ac:dyDescent="0.25">
      <c r="A27" t="s">
        <v>70</v>
      </c>
      <c r="B27" s="11">
        <v>-2.2499999999999998E-3</v>
      </c>
      <c r="C27" s="11">
        <v>-1.1299999999999999E-3</v>
      </c>
      <c r="D27" s="11">
        <v>2.08649</v>
      </c>
      <c r="G27" s="13" t="s">
        <v>97</v>
      </c>
      <c r="H27" s="13">
        <v>9.6182298177776071E-5</v>
      </c>
      <c r="I27" s="13" t="s">
        <v>97</v>
      </c>
      <c r="J27" s="13">
        <v>1.2901973474636734E-4</v>
      </c>
      <c r="K27" s="13" t="s">
        <v>97</v>
      </c>
      <c r="L27" s="13">
        <v>1.3076257329493798E-4</v>
      </c>
    </row>
    <row r="28" spans="1:12" x14ac:dyDescent="0.25">
      <c r="A28" t="s">
        <v>70</v>
      </c>
      <c r="B28" s="9">
        <v>-2.1299999999999999E-3</v>
      </c>
      <c r="C28" s="9">
        <v>-7.5000000000000002E-4</v>
      </c>
      <c r="D28" s="9">
        <v>2.08657</v>
      </c>
      <c r="G28" s="13" t="s">
        <v>98</v>
      </c>
      <c r="H28" s="13">
        <v>9.2510344827586268E-9</v>
      </c>
      <c r="I28" s="13" t="s">
        <v>98</v>
      </c>
      <c r="J28" s="13">
        <v>1.6646091954022987E-8</v>
      </c>
      <c r="K28" s="13" t="s">
        <v>98</v>
      </c>
      <c r="L28" s="13">
        <v>1.7098850574714024E-8</v>
      </c>
    </row>
    <row r="29" spans="1:12" x14ac:dyDescent="0.25">
      <c r="A29" t="s">
        <v>70</v>
      </c>
      <c r="B29" s="11">
        <v>-2.1700000000000001E-3</v>
      </c>
      <c r="C29" s="11">
        <v>-9.7999999999999997E-4</v>
      </c>
      <c r="D29" s="11">
        <v>2.08657</v>
      </c>
      <c r="G29" s="13" t="s">
        <v>99</v>
      </c>
      <c r="H29" s="13">
        <v>-0.48531027319648778</v>
      </c>
      <c r="I29" s="13" t="s">
        <v>99</v>
      </c>
      <c r="J29" s="13">
        <v>1.9882059771507623</v>
      </c>
      <c r="K29" s="13" t="s">
        <v>99</v>
      </c>
      <c r="L29" s="13">
        <v>3.1936273031710134</v>
      </c>
    </row>
    <row r="30" spans="1:12" x14ac:dyDescent="0.25">
      <c r="A30" t="s">
        <v>70</v>
      </c>
      <c r="B30" s="9">
        <v>-2.16E-3</v>
      </c>
      <c r="C30" s="9">
        <v>-9.5E-4</v>
      </c>
      <c r="D30" s="9">
        <v>2.0866600000000002</v>
      </c>
      <c r="G30" s="13" t="s">
        <v>100</v>
      </c>
      <c r="H30" s="13">
        <v>-0.31548193238390199</v>
      </c>
      <c r="I30" s="13" t="s">
        <v>100</v>
      </c>
      <c r="J30" s="13">
        <v>-0.29644629758076396</v>
      </c>
      <c r="K30" s="13" t="s">
        <v>100</v>
      </c>
      <c r="L30" s="13">
        <v>-1.2444508519871826</v>
      </c>
    </row>
    <row r="31" spans="1:12" x14ac:dyDescent="0.25">
      <c r="A31" t="s">
        <v>70</v>
      </c>
      <c r="B31" s="11">
        <v>-2.0699999999999998E-3</v>
      </c>
      <c r="C31" s="11">
        <v>-1.0300000000000001E-3</v>
      </c>
      <c r="D31" s="11">
        <v>2.0865</v>
      </c>
      <c r="G31" s="13" t="s">
        <v>101</v>
      </c>
      <c r="H31" s="13">
        <v>3.8000000000000013E-4</v>
      </c>
      <c r="I31" s="13" t="s">
        <v>101</v>
      </c>
      <c r="J31" s="13">
        <v>6.8000000000000005E-4</v>
      </c>
      <c r="K31" s="13" t="s">
        <v>101</v>
      </c>
      <c r="L31" s="13">
        <v>6.3999999999975188E-4</v>
      </c>
    </row>
    <row r="32" spans="1:12" x14ac:dyDescent="0.25">
      <c r="A32" t="s">
        <v>74</v>
      </c>
      <c r="B32" s="8">
        <v>-2.9399999999999999E-3</v>
      </c>
      <c r="C32" s="8">
        <v>1.16E-3</v>
      </c>
      <c r="D32" s="9">
        <v>2.0866500000000001</v>
      </c>
      <c r="G32" s="13" t="s">
        <v>102</v>
      </c>
      <c r="H32" s="13">
        <v>-3.32E-3</v>
      </c>
      <c r="I32" s="13" t="s">
        <v>102</v>
      </c>
      <c r="J32" s="13">
        <v>9.1E-4</v>
      </c>
      <c r="K32" s="13" t="s">
        <v>102</v>
      </c>
      <c r="L32" s="13">
        <v>2.0861800000000001</v>
      </c>
    </row>
    <row r="33" spans="1:12" x14ac:dyDescent="0.25">
      <c r="A33" t="s">
        <v>74</v>
      </c>
      <c r="B33" s="10">
        <v>-3.2799999999999999E-3</v>
      </c>
      <c r="C33" s="10">
        <v>9.1E-4</v>
      </c>
      <c r="D33" s="11">
        <v>2.0865399999999998</v>
      </c>
      <c r="G33" s="13" t="s">
        <v>103</v>
      </c>
      <c r="H33" s="13">
        <v>-2.9399999999999999E-3</v>
      </c>
      <c r="I33" s="13" t="s">
        <v>103</v>
      </c>
      <c r="J33" s="13">
        <v>1.5900000000000001E-3</v>
      </c>
      <c r="K33" s="13" t="s">
        <v>103</v>
      </c>
      <c r="L33" s="13">
        <v>2.0868199999999999</v>
      </c>
    </row>
    <row r="34" spans="1:12" x14ac:dyDescent="0.25">
      <c r="A34" t="s">
        <v>74</v>
      </c>
      <c r="B34" s="8">
        <v>-3.0799999999999998E-3</v>
      </c>
      <c r="C34" s="8">
        <v>1.34E-3</v>
      </c>
      <c r="D34" s="9">
        <v>2.08656</v>
      </c>
      <c r="G34" s="13" t="s">
        <v>104</v>
      </c>
      <c r="H34" s="13">
        <v>-9.3540000000000012E-2</v>
      </c>
      <c r="I34" s="13" t="s">
        <v>104</v>
      </c>
      <c r="J34" s="13">
        <v>3.8770000000000006E-2</v>
      </c>
      <c r="K34" s="13" t="s">
        <v>104</v>
      </c>
      <c r="L34" s="13">
        <v>62.598700000000008</v>
      </c>
    </row>
    <row r="35" spans="1:12" x14ac:dyDescent="0.25">
      <c r="A35" t="s">
        <v>74</v>
      </c>
      <c r="B35" s="10">
        <v>-3.2200000000000002E-3</v>
      </c>
      <c r="C35" s="10">
        <v>1.32E-3</v>
      </c>
      <c r="D35" s="11">
        <v>2.0867200000000001</v>
      </c>
      <c r="G35" s="13" t="s">
        <v>105</v>
      </c>
      <c r="H35" s="13">
        <v>30</v>
      </c>
      <c r="I35" s="13" t="s">
        <v>105</v>
      </c>
      <c r="J35" s="13">
        <v>30</v>
      </c>
      <c r="K35" s="13" t="s">
        <v>105</v>
      </c>
      <c r="L35" s="13">
        <v>30</v>
      </c>
    </row>
    <row r="36" spans="1:12" ht="15.75" thickBot="1" x14ac:dyDescent="0.3">
      <c r="A36" t="s">
        <v>74</v>
      </c>
      <c r="B36" s="8">
        <v>-3.0300000000000001E-3</v>
      </c>
      <c r="C36" s="8">
        <v>1.25E-3</v>
      </c>
      <c r="D36" s="9">
        <v>2.0868000000000002</v>
      </c>
      <c r="G36" s="14" t="s">
        <v>106</v>
      </c>
      <c r="H36" s="14">
        <v>3.5915060387079002E-5</v>
      </c>
      <c r="I36" s="14" t="s">
        <v>106</v>
      </c>
      <c r="J36" s="14">
        <v>4.8176760717195827E-5</v>
      </c>
      <c r="K36" s="14" t="s">
        <v>106</v>
      </c>
      <c r="L36" s="14">
        <v>4.8827547326610682E-5</v>
      </c>
    </row>
    <row r="37" spans="1:12" x14ac:dyDescent="0.25">
      <c r="A37" t="s">
        <v>74</v>
      </c>
      <c r="B37" s="10">
        <v>-3.2200000000000002E-3</v>
      </c>
      <c r="C37" s="10">
        <v>1.2600000000000001E-3</v>
      </c>
      <c r="D37" s="11">
        <v>2.0867200000000001</v>
      </c>
    </row>
    <row r="38" spans="1:12" x14ac:dyDescent="0.25">
      <c r="A38" t="s">
        <v>74</v>
      </c>
      <c r="B38" s="8">
        <v>-3.29E-3</v>
      </c>
      <c r="C38" s="8">
        <v>1.2199999999999999E-3</v>
      </c>
      <c r="D38" s="9">
        <v>2.0865399999999998</v>
      </c>
    </row>
    <row r="39" spans="1:12" x14ac:dyDescent="0.25">
      <c r="A39" t="s">
        <v>74</v>
      </c>
      <c r="B39" s="10">
        <v>-3.32E-3</v>
      </c>
      <c r="C39" s="10">
        <v>1.5299999999999999E-3</v>
      </c>
      <c r="D39" s="11">
        <v>2.0861800000000001</v>
      </c>
    </row>
    <row r="40" spans="1:12" x14ac:dyDescent="0.25">
      <c r="A40" t="s">
        <v>74</v>
      </c>
      <c r="B40" s="8">
        <v>-3.14E-3</v>
      </c>
      <c r="C40" s="8">
        <v>1.3699999999999999E-3</v>
      </c>
      <c r="D40" s="9">
        <v>2.08649</v>
      </c>
    </row>
    <row r="41" spans="1:12" x14ac:dyDescent="0.25">
      <c r="A41" t="s">
        <v>74</v>
      </c>
      <c r="B41" s="10">
        <v>-3.0400000000000002E-3</v>
      </c>
      <c r="C41" s="10">
        <v>1.24E-3</v>
      </c>
      <c r="D41" s="11">
        <v>2.0865999999999998</v>
      </c>
    </row>
    <row r="42" spans="1:12" x14ac:dyDescent="0.25">
      <c r="A42" t="s">
        <v>74</v>
      </c>
      <c r="B42" s="8">
        <v>-3.0799999999999998E-3</v>
      </c>
      <c r="C42" s="8">
        <v>1.2099999999999999E-3</v>
      </c>
      <c r="D42" s="9">
        <v>2.0867499999999999</v>
      </c>
    </row>
    <row r="43" spans="1:12" x14ac:dyDescent="0.25">
      <c r="A43" t="s">
        <v>74</v>
      </c>
      <c r="B43" s="10">
        <v>-3.2200000000000002E-3</v>
      </c>
      <c r="C43" s="10">
        <v>1.2099999999999999E-3</v>
      </c>
      <c r="D43" s="11">
        <v>2.0866099999999999</v>
      </c>
    </row>
    <row r="44" spans="1:12" x14ac:dyDescent="0.25">
      <c r="A44" t="s">
        <v>74</v>
      </c>
      <c r="B44" s="8">
        <v>-3.1800000000000001E-3</v>
      </c>
      <c r="C44" s="8">
        <v>1.2999999999999999E-3</v>
      </c>
      <c r="D44" s="9">
        <v>2.0867499999999999</v>
      </c>
    </row>
    <row r="45" spans="1:12" x14ac:dyDescent="0.25">
      <c r="A45" t="s">
        <v>74</v>
      </c>
      <c r="B45" s="10">
        <v>-3.0799999999999998E-3</v>
      </c>
      <c r="C45" s="10">
        <v>1.15E-3</v>
      </c>
      <c r="D45" s="11">
        <v>2.0866799999999999</v>
      </c>
    </row>
    <row r="46" spans="1:12" x14ac:dyDescent="0.25">
      <c r="A46" t="s">
        <v>74</v>
      </c>
      <c r="B46" s="8">
        <v>-3.16E-3</v>
      </c>
      <c r="C46" s="8">
        <v>1.1900000000000001E-3</v>
      </c>
      <c r="D46" s="9">
        <v>2.0866799999999999</v>
      </c>
    </row>
    <row r="47" spans="1:12" x14ac:dyDescent="0.25">
      <c r="A47" t="s">
        <v>74</v>
      </c>
      <c r="B47" s="10">
        <v>-3.0400000000000002E-3</v>
      </c>
      <c r="C47" s="10">
        <v>1.5900000000000001E-3</v>
      </c>
      <c r="D47" s="11">
        <v>2.0866400000000001</v>
      </c>
    </row>
    <row r="48" spans="1:12" x14ac:dyDescent="0.25">
      <c r="A48" t="s">
        <v>74</v>
      </c>
      <c r="B48" s="9">
        <v>-3.0100000000000001E-3</v>
      </c>
      <c r="C48" s="9">
        <v>1.42E-3</v>
      </c>
      <c r="D48" s="9">
        <v>2.0866899999999999</v>
      </c>
    </row>
    <row r="49" spans="1:4" x14ac:dyDescent="0.25">
      <c r="A49" t="s">
        <v>74</v>
      </c>
      <c r="B49" s="11">
        <v>-3.0699999999999998E-3</v>
      </c>
      <c r="C49" s="11">
        <v>1.2999999999999999E-3</v>
      </c>
      <c r="D49" s="11">
        <v>2.0868199999999999</v>
      </c>
    </row>
    <row r="50" spans="1:4" x14ac:dyDescent="0.25">
      <c r="A50" t="s">
        <v>74</v>
      </c>
      <c r="B50" s="9">
        <v>-2.97E-3</v>
      </c>
      <c r="C50" s="9">
        <v>1.42E-3</v>
      </c>
      <c r="D50" s="9">
        <v>2.0866600000000002</v>
      </c>
    </row>
    <row r="51" spans="1:4" x14ac:dyDescent="0.25">
      <c r="A51" t="s">
        <v>74</v>
      </c>
      <c r="B51" s="11">
        <v>-3.1800000000000001E-3</v>
      </c>
      <c r="C51" s="11">
        <v>1.34E-3</v>
      </c>
      <c r="D51" s="11">
        <v>2.08656</v>
      </c>
    </row>
    <row r="52" spans="1:4" x14ac:dyDescent="0.25">
      <c r="A52" t="s">
        <v>74</v>
      </c>
      <c r="B52" s="9">
        <v>-3.1099999999999999E-3</v>
      </c>
      <c r="C52" s="9">
        <v>1.2099999999999999E-3</v>
      </c>
      <c r="D52" s="9">
        <v>2.0865499999999999</v>
      </c>
    </row>
    <row r="53" spans="1:4" x14ac:dyDescent="0.25">
      <c r="A53" t="s">
        <v>74</v>
      </c>
      <c r="B53" s="11">
        <v>-3.13E-3</v>
      </c>
      <c r="C53" s="11">
        <v>1.3699999999999999E-3</v>
      </c>
      <c r="D53" s="11">
        <v>2.0867599999999999</v>
      </c>
    </row>
    <row r="54" spans="1:4" x14ac:dyDescent="0.25">
      <c r="A54" t="s">
        <v>74</v>
      </c>
      <c r="B54" s="9">
        <v>-3.0999999999999999E-3</v>
      </c>
      <c r="C54" s="9">
        <v>1.4E-3</v>
      </c>
      <c r="D54" s="9">
        <v>2.0866500000000001</v>
      </c>
    </row>
    <row r="55" spans="1:4" x14ac:dyDescent="0.25">
      <c r="A55" t="s">
        <v>74</v>
      </c>
      <c r="B55" s="11">
        <v>-3.0799999999999998E-3</v>
      </c>
      <c r="C55" s="11">
        <v>1.4300000000000001E-3</v>
      </c>
      <c r="D55" s="11">
        <v>2.0865499999999999</v>
      </c>
    </row>
    <row r="56" spans="1:4" x14ac:dyDescent="0.25">
      <c r="A56" t="s">
        <v>74</v>
      </c>
      <c r="B56" s="9">
        <v>-3.2200000000000002E-3</v>
      </c>
      <c r="C56" s="9">
        <v>1.3699999999999999E-3</v>
      </c>
      <c r="D56" s="9">
        <v>2.08656</v>
      </c>
    </row>
    <row r="57" spans="1:4" x14ac:dyDescent="0.25">
      <c r="A57" t="s">
        <v>74</v>
      </c>
      <c r="B57" s="11">
        <v>-3.0000000000000001E-3</v>
      </c>
      <c r="C57" s="11">
        <v>1.1900000000000001E-3</v>
      </c>
      <c r="D57" s="11">
        <v>2.08657</v>
      </c>
    </row>
    <row r="58" spans="1:4" x14ac:dyDescent="0.25">
      <c r="A58" t="s">
        <v>74</v>
      </c>
      <c r="B58" s="9">
        <v>-3.14E-3</v>
      </c>
      <c r="C58" s="9">
        <v>1.33E-3</v>
      </c>
      <c r="D58" s="9">
        <v>2.08649</v>
      </c>
    </row>
    <row r="59" spans="1:4" x14ac:dyDescent="0.25">
      <c r="A59" t="s">
        <v>74</v>
      </c>
      <c r="B59" s="11">
        <v>-3.0699999999999998E-3</v>
      </c>
      <c r="C59" s="11">
        <v>1.24E-3</v>
      </c>
      <c r="D59" s="11">
        <v>2.08677</v>
      </c>
    </row>
    <row r="60" spans="1:4" x14ac:dyDescent="0.25">
      <c r="A60" t="s">
        <v>74</v>
      </c>
      <c r="B60" s="9">
        <v>-3.0200000000000001E-3</v>
      </c>
      <c r="C60" s="9">
        <v>1.1900000000000001E-3</v>
      </c>
      <c r="D60" s="9">
        <v>2.08643</v>
      </c>
    </row>
    <row r="61" spans="1:4" x14ac:dyDescent="0.25">
      <c r="A61" t="s">
        <v>74</v>
      </c>
      <c r="B61" s="11">
        <v>-3.1199999999999999E-3</v>
      </c>
      <c r="C61" s="11">
        <v>1.31E-3</v>
      </c>
      <c r="D61" s="11">
        <v>2.0867300000000002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0185-E1DA-4C9F-884E-C760D78A97DE}">
  <dimension ref="A1:Q37"/>
  <sheetViews>
    <sheetView workbookViewId="0">
      <selection activeCell="G31" sqref="G31"/>
    </sheetView>
  </sheetViews>
  <sheetFormatPr defaultRowHeight="15" x14ac:dyDescent="0.25"/>
  <cols>
    <col min="1" max="1" width="10.28515625" bestFit="1" customWidth="1"/>
    <col min="2" max="2" width="8.28515625" bestFit="1" customWidth="1"/>
    <col min="3" max="3" width="7.7109375" bestFit="1" customWidth="1"/>
    <col min="4" max="4" width="6" bestFit="1" customWidth="1"/>
    <col min="5" max="5" width="9" bestFit="1" customWidth="1"/>
    <col min="10" max="10" width="9.5703125" customWidth="1"/>
    <col min="11" max="12" width="9.5703125" bestFit="1" customWidth="1"/>
    <col min="14" max="14" width="9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3">
        <v>-2.9399999999999999E-3</v>
      </c>
      <c r="C2" s="3">
        <v>1.16E-3</v>
      </c>
      <c r="D2" s="3"/>
      <c r="E2" s="4">
        <v>2.0866500000000001</v>
      </c>
      <c r="F2" s="1">
        <f>AVERAGE(Table13[X])</f>
        <v>-3.1180000000000005E-3</v>
      </c>
      <c r="G2" s="1">
        <f>AVERAGE(Table13[Y])</f>
        <v>1.2923333333333335E-3</v>
      </c>
      <c r="H2" s="1" t="e">
        <f>AVERAGE(Table13[Z])</f>
        <v>#DIV/0!</v>
      </c>
      <c r="I2" s="1">
        <f>AVERAGE(Table13[Dia])</f>
        <v>2.0866233333333337</v>
      </c>
      <c r="J2" s="1">
        <f>Table13[[#This Row],[X_avg]]-3*_xlfn.STDEV.S(Table13[X])</f>
        <v>-3.4065468945333288E-3</v>
      </c>
      <c r="K2" s="1">
        <f>Table13[[#This Row],[X_avg]]+3*_xlfn.STDEV.S(Table13[X])</f>
        <v>-2.8294531054666723E-3</v>
      </c>
      <c r="L2" s="1">
        <f>Table13[[#This Row],[Y_avg]]-3*_xlfn.STDEV.S(Table13[Y])</f>
        <v>9.0527412909423147E-4</v>
      </c>
      <c r="M2" s="1">
        <f>Table13[[#This Row],[Y_avg]]+3*_xlfn.STDEV.S(Table13[Y])</f>
        <v>1.6793925375724354E-3</v>
      </c>
      <c r="N2" s="1" t="e">
        <f>Table13[[#This Row],[Z_avg]]-3*_xlfn.STDEV.S(Table13[Z])</f>
        <v>#DIV/0!</v>
      </c>
      <c r="O2" s="1" t="e">
        <f>Table13[[#This Row],[Z_avg]]+3*_xlfn.STDEV.S(Table13[Z])</f>
        <v>#DIV/0!</v>
      </c>
      <c r="P2" s="1">
        <f>Table13[[#This Row],[Dia_avg]]-3*_xlfn.STDEV.S(Table13[Dia])</f>
        <v>2.0862310456134487</v>
      </c>
      <c r="Q2" s="1">
        <f>Table13[[#This Row],[Dia_avg]]+3*_xlfn.STDEV.S(Table13[Dia])</f>
        <v>2.0870156210532187</v>
      </c>
    </row>
    <row r="3" spans="1:17" x14ac:dyDescent="0.25">
      <c r="A3">
        <v>2</v>
      </c>
      <c r="B3" s="3">
        <v>-3.2799999999999999E-3</v>
      </c>
      <c r="C3" s="3">
        <v>9.1E-4</v>
      </c>
      <c r="D3" s="3"/>
      <c r="E3" s="4">
        <v>2.0865399999999998</v>
      </c>
      <c r="F3" s="1">
        <f>AVERAGE(Table13[X])</f>
        <v>-3.1180000000000005E-3</v>
      </c>
      <c r="G3" s="1">
        <f>AVERAGE(Table13[Y])</f>
        <v>1.2923333333333335E-3</v>
      </c>
      <c r="H3" s="1" t="e">
        <f>AVERAGE(Table13[Z])</f>
        <v>#DIV/0!</v>
      </c>
      <c r="I3" s="1">
        <f>AVERAGE(Table13[Dia])</f>
        <v>2.0866233333333337</v>
      </c>
      <c r="J3" s="1">
        <f>Table13[[#This Row],[X_avg]]-3*_xlfn.STDEV.S(Table13[X])</f>
        <v>-3.4065468945333288E-3</v>
      </c>
      <c r="K3" s="1">
        <f>Table13[[#This Row],[X_avg]]+3*_xlfn.STDEV.S(Table13[X])</f>
        <v>-2.8294531054666723E-3</v>
      </c>
      <c r="L3" s="1">
        <f>Table13[[#This Row],[Y_avg]]-3*_xlfn.STDEV.S(Table13[Y])</f>
        <v>9.0527412909423147E-4</v>
      </c>
      <c r="M3" s="1">
        <f>Table13[[#This Row],[Y_avg]]+3*_xlfn.STDEV.S(Table13[Y])</f>
        <v>1.6793925375724354E-3</v>
      </c>
      <c r="N3" s="1" t="e">
        <f>Table13[[#This Row],[Z_avg]]-3*_xlfn.STDEV.S(Table13[Z])</f>
        <v>#DIV/0!</v>
      </c>
      <c r="O3" s="1" t="e">
        <f>Table13[[#This Row],[Z_avg]]+3*_xlfn.STDEV.S(Table13[Z])</f>
        <v>#DIV/0!</v>
      </c>
      <c r="P3" s="1">
        <f>Table13[[#This Row],[Dia_avg]]-3*_xlfn.STDEV.S(Table13[Dia])</f>
        <v>2.0862310456134487</v>
      </c>
      <c r="Q3" s="1">
        <f>Table13[[#This Row],[Dia_avg]]+3*_xlfn.STDEV.S(Table13[Dia])</f>
        <v>2.0870156210532187</v>
      </c>
    </row>
    <row r="4" spans="1:17" x14ac:dyDescent="0.25">
      <c r="A4">
        <v>3</v>
      </c>
      <c r="B4" s="3">
        <v>-3.0799999999999998E-3</v>
      </c>
      <c r="C4" s="3">
        <v>1.34E-3</v>
      </c>
      <c r="D4" s="3"/>
      <c r="E4" s="4">
        <v>2.08656</v>
      </c>
      <c r="F4" s="1">
        <f>AVERAGE(Table13[X])</f>
        <v>-3.1180000000000005E-3</v>
      </c>
      <c r="G4" s="1">
        <f>AVERAGE(Table13[Y])</f>
        <v>1.2923333333333335E-3</v>
      </c>
      <c r="H4" s="1" t="e">
        <f>AVERAGE(Table13[Z])</f>
        <v>#DIV/0!</v>
      </c>
      <c r="I4" s="1">
        <f>AVERAGE(Table13[Dia])</f>
        <v>2.0866233333333337</v>
      </c>
      <c r="J4" s="1">
        <f>Table13[[#This Row],[X_avg]]-3*_xlfn.STDEV.S(Table13[X])</f>
        <v>-3.4065468945333288E-3</v>
      </c>
      <c r="K4" s="1">
        <f>Table13[[#This Row],[X_avg]]+3*_xlfn.STDEV.S(Table13[X])</f>
        <v>-2.8294531054666723E-3</v>
      </c>
      <c r="L4" s="1">
        <f>Table13[[#This Row],[Y_avg]]-3*_xlfn.STDEV.S(Table13[Y])</f>
        <v>9.0527412909423147E-4</v>
      </c>
      <c r="M4" s="1">
        <f>Table13[[#This Row],[Y_avg]]+3*_xlfn.STDEV.S(Table13[Y])</f>
        <v>1.6793925375724354E-3</v>
      </c>
      <c r="N4" s="1" t="e">
        <f>Table13[[#This Row],[Z_avg]]-3*_xlfn.STDEV.S(Table13[Z])</f>
        <v>#DIV/0!</v>
      </c>
      <c r="O4" s="1" t="e">
        <f>Table13[[#This Row],[Z_avg]]+3*_xlfn.STDEV.S(Table13[Z])</f>
        <v>#DIV/0!</v>
      </c>
      <c r="P4" s="1">
        <f>Table13[[#This Row],[Dia_avg]]-3*_xlfn.STDEV.S(Table13[Dia])</f>
        <v>2.0862310456134487</v>
      </c>
      <c r="Q4" s="1">
        <f>Table13[[#This Row],[Dia_avg]]+3*_xlfn.STDEV.S(Table13[Dia])</f>
        <v>2.0870156210532187</v>
      </c>
    </row>
    <row r="5" spans="1:17" x14ac:dyDescent="0.25">
      <c r="A5">
        <v>4</v>
      </c>
      <c r="B5" s="3">
        <v>-3.2200000000000002E-3</v>
      </c>
      <c r="C5" s="3">
        <v>1.32E-3</v>
      </c>
      <c r="D5" s="3"/>
      <c r="E5" s="4">
        <v>2.0867200000000001</v>
      </c>
      <c r="F5" s="1">
        <f>AVERAGE(Table13[X])</f>
        <v>-3.1180000000000005E-3</v>
      </c>
      <c r="G5" s="1">
        <f>AVERAGE(Table13[Y])</f>
        <v>1.2923333333333335E-3</v>
      </c>
      <c r="H5" s="1" t="e">
        <f>AVERAGE(Table13[Z])</f>
        <v>#DIV/0!</v>
      </c>
      <c r="I5" s="1">
        <f>AVERAGE(Table13[Dia])</f>
        <v>2.0866233333333337</v>
      </c>
      <c r="J5" s="1">
        <f>Table13[[#This Row],[X_avg]]-3*_xlfn.STDEV.S(Table13[X])</f>
        <v>-3.4065468945333288E-3</v>
      </c>
      <c r="K5" s="1">
        <f>Table13[[#This Row],[X_avg]]+3*_xlfn.STDEV.S(Table13[X])</f>
        <v>-2.8294531054666723E-3</v>
      </c>
      <c r="L5" s="1">
        <f>Table13[[#This Row],[Y_avg]]-3*_xlfn.STDEV.S(Table13[Y])</f>
        <v>9.0527412909423147E-4</v>
      </c>
      <c r="M5" s="1">
        <f>Table13[[#This Row],[Y_avg]]+3*_xlfn.STDEV.S(Table13[Y])</f>
        <v>1.6793925375724354E-3</v>
      </c>
      <c r="N5" s="1" t="e">
        <f>Table13[[#This Row],[Z_avg]]-3*_xlfn.STDEV.S(Table13[Z])</f>
        <v>#DIV/0!</v>
      </c>
      <c r="O5" s="1" t="e">
        <f>Table13[[#This Row],[Z_avg]]+3*_xlfn.STDEV.S(Table13[Z])</f>
        <v>#DIV/0!</v>
      </c>
      <c r="P5" s="1">
        <f>Table13[[#This Row],[Dia_avg]]-3*_xlfn.STDEV.S(Table13[Dia])</f>
        <v>2.0862310456134487</v>
      </c>
      <c r="Q5" s="1">
        <f>Table13[[#This Row],[Dia_avg]]+3*_xlfn.STDEV.S(Table13[Dia])</f>
        <v>2.0870156210532187</v>
      </c>
    </row>
    <row r="6" spans="1:17" x14ac:dyDescent="0.25">
      <c r="A6">
        <v>5</v>
      </c>
      <c r="B6" s="3">
        <v>-3.0300000000000001E-3</v>
      </c>
      <c r="C6" s="3">
        <v>1.25E-3</v>
      </c>
      <c r="D6" s="3"/>
      <c r="E6" s="4">
        <v>2.0868000000000002</v>
      </c>
      <c r="F6" s="1">
        <f>AVERAGE(Table13[X])</f>
        <v>-3.1180000000000005E-3</v>
      </c>
      <c r="G6" s="1">
        <f>AVERAGE(Table13[Y])</f>
        <v>1.2923333333333335E-3</v>
      </c>
      <c r="H6" s="1" t="e">
        <f>AVERAGE(Table13[Z])</f>
        <v>#DIV/0!</v>
      </c>
      <c r="I6" s="1">
        <f>AVERAGE(Table13[Dia])</f>
        <v>2.0866233333333337</v>
      </c>
      <c r="J6" s="1">
        <f>Table13[[#This Row],[X_avg]]-3*_xlfn.STDEV.S(Table13[X])</f>
        <v>-3.4065468945333288E-3</v>
      </c>
      <c r="K6" s="1">
        <f>Table13[[#This Row],[X_avg]]+3*_xlfn.STDEV.S(Table13[X])</f>
        <v>-2.8294531054666723E-3</v>
      </c>
      <c r="L6" s="1">
        <f>Table13[[#This Row],[Y_avg]]-3*_xlfn.STDEV.S(Table13[Y])</f>
        <v>9.0527412909423147E-4</v>
      </c>
      <c r="M6" s="1">
        <f>Table13[[#This Row],[Y_avg]]+3*_xlfn.STDEV.S(Table13[Y])</f>
        <v>1.6793925375724354E-3</v>
      </c>
      <c r="N6" s="1" t="e">
        <f>Table13[[#This Row],[Z_avg]]-3*_xlfn.STDEV.S(Table13[Z])</f>
        <v>#DIV/0!</v>
      </c>
      <c r="O6" s="1" t="e">
        <f>Table13[[#This Row],[Z_avg]]+3*_xlfn.STDEV.S(Table13[Z])</f>
        <v>#DIV/0!</v>
      </c>
      <c r="P6" s="1">
        <f>Table13[[#This Row],[Dia_avg]]-3*_xlfn.STDEV.S(Table13[Dia])</f>
        <v>2.0862310456134487</v>
      </c>
      <c r="Q6" s="1">
        <f>Table13[[#This Row],[Dia_avg]]+3*_xlfn.STDEV.S(Table13[Dia])</f>
        <v>2.0870156210532187</v>
      </c>
    </row>
    <row r="7" spans="1:17" x14ac:dyDescent="0.25">
      <c r="A7">
        <v>6</v>
      </c>
      <c r="B7" s="3">
        <v>-3.2200000000000002E-3</v>
      </c>
      <c r="C7" s="3">
        <v>1.2600000000000001E-3</v>
      </c>
      <c r="D7" s="3"/>
      <c r="E7" s="4">
        <v>2.0867200000000001</v>
      </c>
      <c r="F7" s="1">
        <f>AVERAGE(Table13[X])</f>
        <v>-3.1180000000000005E-3</v>
      </c>
      <c r="G7" s="1">
        <f>AVERAGE(Table13[Y])</f>
        <v>1.2923333333333335E-3</v>
      </c>
      <c r="H7" s="1" t="e">
        <f>AVERAGE(Table13[Z])</f>
        <v>#DIV/0!</v>
      </c>
      <c r="I7" s="1">
        <f>AVERAGE(Table13[Dia])</f>
        <v>2.0866233333333337</v>
      </c>
      <c r="J7" s="1">
        <f>Table13[[#This Row],[X_avg]]-3*_xlfn.STDEV.S(Table13[X])</f>
        <v>-3.4065468945333288E-3</v>
      </c>
      <c r="K7" s="1">
        <f>Table13[[#This Row],[X_avg]]+3*_xlfn.STDEV.S(Table13[X])</f>
        <v>-2.8294531054666723E-3</v>
      </c>
      <c r="L7" s="1">
        <f>Table13[[#This Row],[Y_avg]]-3*_xlfn.STDEV.S(Table13[Y])</f>
        <v>9.0527412909423147E-4</v>
      </c>
      <c r="M7" s="1">
        <f>Table13[[#This Row],[Y_avg]]+3*_xlfn.STDEV.S(Table13[Y])</f>
        <v>1.6793925375724354E-3</v>
      </c>
      <c r="N7" s="1" t="e">
        <f>Table13[[#This Row],[Z_avg]]-3*_xlfn.STDEV.S(Table13[Z])</f>
        <v>#DIV/0!</v>
      </c>
      <c r="O7" s="1" t="e">
        <f>Table13[[#This Row],[Z_avg]]+3*_xlfn.STDEV.S(Table13[Z])</f>
        <v>#DIV/0!</v>
      </c>
      <c r="P7" s="1">
        <f>Table13[[#This Row],[Dia_avg]]-3*_xlfn.STDEV.S(Table13[Dia])</f>
        <v>2.0862310456134487</v>
      </c>
      <c r="Q7" s="1">
        <f>Table13[[#This Row],[Dia_avg]]+3*_xlfn.STDEV.S(Table13[Dia])</f>
        <v>2.0870156210532187</v>
      </c>
    </row>
    <row r="8" spans="1:17" x14ac:dyDescent="0.25">
      <c r="A8">
        <v>7</v>
      </c>
      <c r="B8" s="3">
        <v>-3.29E-3</v>
      </c>
      <c r="C8" s="3">
        <v>1.2199999999999999E-3</v>
      </c>
      <c r="D8" s="3"/>
      <c r="E8" s="4">
        <v>2.0865399999999998</v>
      </c>
      <c r="F8" s="1">
        <f>AVERAGE(Table13[X])</f>
        <v>-3.1180000000000005E-3</v>
      </c>
      <c r="G8" s="1">
        <f>AVERAGE(Table13[Y])</f>
        <v>1.2923333333333335E-3</v>
      </c>
      <c r="H8" s="1" t="e">
        <f>AVERAGE(Table13[Z])</f>
        <v>#DIV/0!</v>
      </c>
      <c r="I8" s="1">
        <f>AVERAGE(Table13[Dia])</f>
        <v>2.0866233333333337</v>
      </c>
      <c r="J8" s="1">
        <f>Table13[[#This Row],[X_avg]]-3*_xlfn.STDEV.S(Table13[X])</f>
        <v>-3.4065468945333288E-3</v>
      </c>
      <c r="K8" s="1">
        <f>Table13[[#This Row],[X_avg]]+3*_xlfn.STDEV.S(Table13[X])</f>
        <v>-2.8294531054666723E-3</v>
      </c>
      <c r="L8" s="1">
        <f>Table13[[#This Row],[Y_avg]]-3*_xlfn.STDEV.S(Table13[Y])</f>
        <v>9.0527412909423147E-4</v>
      </c>
      <c r="M8" s="1">
        <f>Table13[[#This Row],[Y_avg]]+3*_xlfn.STDEV.S(Table13[Y])</f>
        <v>1.6793925375724354E-3</v>
      </c>
      <c r="N8" s="1" t="e">
        <f>Table13[[#This Row],[Z_avg]]-3*_xlfn.STDEV.S(Table13[Z])</f>
        <v>#DIV/0!</v>
      </c>
      <c r="O8" s="1" t="e">
        <f>Table13[[#This Row],[Z_avg]]+3*_xlfn.STDEV.S(Table13[Z])</f>
        <v>#DIV/0!</v>
      </c>
      <c r="P8" s="1">
        <f>Table13[[#This Row],[Dia_avg]]-3*_xlfn.STDEV.S(Table13[Dia])</f>
        <v>2.0862310456134487</v>
      </c>
      <c r="Q8" s="1">
        <f>Table13[[#This Row],[Dia_avg]]+3*_xlfn.STDEV.S(Table13[Dia])</f>
        <v>2.0870156210532187</v>
      </c>
    </row>
    <row r="9" spans="1:17" x14ac:dyDescent="0.25">
      <c r="A9">
        <v>8</v>
      </c>
      <c r="B9" s="3">
        <v>-3.32E-3</v>
      </c>
      <c r="C9" s="3">
        <v>1.5299999999999999E-3</v>
      </c>
      <c r="D9" s="3"/>
      <c r="E9" s="4">
        <v>2.0861800000000001</v>
      </c>
      <c r="F9" s="1">
        <f>AVERAGE(Table13[X])</f>
        <v>-3.1180000000000005E-3</v>
      </c>
      <c r="G9" s="1">
        <f>AVERAGE(Table13[Y])</f>
        <v>1.2923333333333335E-3</v>
      </c>
      <c r="H9" s="1" t="e">
        <f>AVERAGE(Table13[Z])</f>
        <v>#DIV/0!</v>
      </c>
      <c r="I9" s="1">
        <f>AVERAGE(Table13[Dia])</f>
        <v>2.0866233333333337</v>
      </c>
      <c r="J9" s="1">
        <f>Table13[[#This Row],[X_avg]]-3*_xlfn.STDEV.S(Table13[X])</f>
        <v>-3.4065468945333288E-3</v>
      </c>
      <c r="K9" s="1">
        <f>Table13[[#This Row],[X_avg]]+3*_xlfn.STDEV.S(Table13[X])</f>
        <v>-2.8294531054666723E-3</v>
      </c>
      <c r="L9" s="1">
        <f>Table13[[#This Row],[Y_avg]]-3*_xlfn.STDEV.S(Table13[Y])</f>
        <v>9.0527412909423147E-4</v>
      </c>
      <c r="M9" s="1">
        <f>Table13[[#This Row],[Y_avg]]+3*_xlfn.STDEV.S(Table13[Y])</f>
        <v>1.6793925375724354E-3</v>
      </c>
      <c r="N9" s="1" t="e">
        <f>Table13[[#This Row],[Z_avg]]-3*_xlfn.STDEV.S(Table13[Z])</f>
        <v>#DIV/0!</v>
      </c>
      <c r="O9" s="1" t="e">
        <f>Table13[[#This Row],[Z_avg]]+3*_xlfn.STDEV.S(Table13[Z])</f>
        <v>#DIV/0!</v>
      </c>
      <c r="P9" s="1">
        <f>Table13[[#This Row],[Dia_avg]]-3*_xlfn.STDEV.S(Table13[Dia])</f>
        <v>2.0862310456134487</v>
      </c>
      <c r="Q9" s="1">
        <f>Table13[[#This Row],[Dia_avg]]+3*_xlfn.STDEV.S(Table13[Dia])</f>
        <v>2.0870156210532187</v>
      </c>
    </row>
    <row r="10" spans="1:17" x14ac:dyDescent="0.25">
      <c r="A10">
        <v>9</v>
      </c>
      <c r="B10" s="3">
        <v>-3.14E-3</v>
      </c>
      <c r="C10" s="3">
        <v>1.3699999999999999E-3</v>
      </c>
      <c r="D10" s="3"/>
      <c r="E10" s="4">
        <v>2.08649</v>
      </c>
      <c r="F10" s="1">
        <f>AVERAGE(Table13[X])</f>
        <v>-3.1180000000000005E-3</v>
      </c>
      <c r="G10" s="1">
        <f>AVERAGE(Table13[Y])</f>
        <v>1.2923333333333335E-3</v>
      </c>
      <c r="H10" s="1" t="e">
        <f>AVERAGE(Table13[Z])</f>
        <v>#DIV/0!</v>
      </c>
      <c r="I10" s="1">
        <f>AVERAGE(Table13[Dia])</f>
        <v>2.0866233333333337</v>
      </c>
      <c r="J10" s="1">
        <f>Table13[[#This Row],[X_avg]]-3*_xlfn.STDEV.S(Table13[X])</f>
        <v>-3.4065468945333288E-3</v>
      </c>
      <c r="K10" s="1">
        <f>Table13[[#This Row],[X_avg]]+3*_xlfn.STDEV.S(Table13[X])</f>
        <v>-2.8294531054666723E-3</v>
      </c>
      <c r="L10" s="1">
        <f>Table13[[#This Row],[Y_avg]]-3*_xlfn.STDEV.S(Table13[Y])</f>
        <v>9.0527412909423147E-4</v>
      </c>
      <c r="M10" s="1">
        <f>Table13[[#This Row],[Y_avg]]+3*_xlfn.STDEV.S(Table13[Y])</f>
        <v>1.6793925375724354E-3</v>
      </c>
      <c r="N10" s="1" t="e">
        <f>Table13[[#This Row],[Z_avg]]-3*_xlfn.STDEV.S(Table13[Z])</f>
        <v>#DIV/0!</v>
      </c>
      <c r="O10" s="1" t="e">
        <f>Table13[[#This Row],[Z_avg]]+3*_xlfn.STDEV.S(Table13[Z])</f>
        <v>#DIV/0!</v>
      </c>
      <c r="P10" s="1">
        <f>Table13[[#This Row],[Dia_avg]]-3*_xlfn.STDEV.S(Table13[Dia])</f>
        <v>2.0862310456134487</v>
      </c>
      <c r="Q10" s="1">
        <f>Table13[[#This Row],[Dia_avg]]+3*_xlfn.STDEV.S(Table13[Dia])</f>
        <v>2.0870156210532187</v>
      </c>
    </row>
    <row r="11" spans="1:17" x14ac:dyDescent="0.25">
      <c r="A11">
        <v>10</v>
      </c>
      <c r="B11" s="3">
        <v>-3.0400000000000002E-3</v>
      </c>
      <c r="C11" s="3">
        <v>1.24E-3</v>
      </c>
      <c r="D11" s="3"/>
      <c r="E11" s="4">
        <v>2.0865999999999998</v>
      </c>
      <c r="F11" s="1">
        <f>AVERAGE(Table13[X])</f>
        <v>-3.1180000000000005E-3</v>
      </c>
      <c r="G11" s="1">
        <f>AVERAGE(Table13[Y])</f>
        <v>1.2923333333333335E-3</v>
      </c>
      <c r="H11" s="1" t="e">
        <f>AVERAGE(Table13[Z])</f>
        <v>#DIV/0!</v>
      </c>
      <c r="I11" s="1">
        <f>AVERAGE(Table13[Dia])</f>
        <v>2.0866233333333337</v>
      </c>
      <c r="J11" s="1">
        <f>Table13[[#This Row],[X_avg]]-3*_xlfn.STDEV.S(Table13[X])</f>
        <v>-3.4065468945333288E-3</v>
      </c>
      <c r="K11" s="1">
        <f>Table13[[#This Row],[X_avg]]+3*_xlfn.STDEV.S(Table13[X])</f>
        <v>-2.8294531054666723E-3</v>
      </c>
      <c r="L11" s="1">
        <f>Table13[[#This Row],[Y_avg]]-3*_xlfn.STDEV.S(Table13[Y])</f>
        <v>9.0527412909423147E-4</v>
      </c>
      <c r="M11" s="1">
        <f>Table13[[#This Row],[Y_avg]]+3*_xlfn.STDEV.S(Table13[Y])</f>
        <v>1.6793925375724354E-3</v>
      </c>
      <c r="N11" s="1" t="e">
        <f>Table13[[#This Row],[Z_avg]]-3*_xlfn.STDEV.S(Table13[Z])</f>
        <v>#DIV/0!</v>
      </c>
      <c r="O11" s="1" t="e">
        <f>Table13[[#This Row],[Z_avg]]+3*_xlfn.STDEV.S(Table13[Z])</f>
        <v>#DIV/0!</v>
      </c>
      <c r="P11" s="1">
        <f>Table13[[#This Row],[Dia_avg]]-3*_xlfn.STDEV.S(Table13[Dia])</f>
        <v>2.0862310456134487</v>
      </c>
      <c r="Q11" s="1">
        <f>Table13[[#This Row],[Dia_avg]]+3*_xlfn.STDEV.S(Table13[Dia])</f>
        <v>2.0870156210532187</v>
      </c>
    </row>
    <row r="12" spans="1:17" x14ac:dyDescent="0.25">
      <c r="A12">
        <v>11</v>
      </c>
      <c r="B12" s="3">
        <v>-3.0799999999999998E-3</v>
      </c>
      <c r="C12" s="3">
        <v>1.2099999999999999E-3</v>
      </c>
      <c r="D12" s="3"/>
      <c r="E12" s="4">
        <v>2.0867499999999999</v>
      </c>
      <c r="F12" s="1">
        <f>AVERAGE(Table13[X])</f>
        <v>-3.1180000000000005E-3</v>
      </c>
      <c r="G12" s="1">
        <f>AVERAGE(Table13[Y])</f>
        <v>1.2923333333333335E-3</v>
      </c>
      <c r="H12" s="1" t="e">
        <f>AVERAGE(Table13[Z])</f>
        <v>#DIV/0!</v>
      </c>
      <c r="I12" s="1">
        <f>AVERAGE(Table13[Dia])</f>
        <v>2.0866233333333337</v>
      </c>
      <c r="J12" s="1">
        <f>Table13[[#This Row],[X_avg]]-3*_xlfn.STDEV.S(Table13[X])</f>
        <v>-3.4065468945333288E-3</v>
      </c>
      <c r="K12" s="1">
        <f>Table13[[#This Row],[X_avg]]+3*_xlfn.STDEV.S(Table13[X])</f>
        <v>-2.8294531054666723E-3</v>
      </c>
      <c r="L12" s="1">
        <f>Table13[[#This Row],[Y_avg]]-3*_xlfn.STDEV.S(Table13[Y])</f>
        <v>9.0527412909423147E-4</v>
      </c>
      <c r="M12" s="1">
        <f>Table13[[#This Row],[Y_avg]]+3*_xlfn.STDEV.S(Table13[Y])</f>
        <v>1.6793925375724354E-3</v>
      </c>
      <c r="N12" s="1" t="e">
        <f>Table13[[#This Row],[Z_avg]]-3*_xlfn.STDEV.S(Table13[Z])</f>
        <v>#DIV/0!</v>
      </c>
      <c r="O12" s="1" t="e">
        <f>Table13[[#This Row],[Z_avg]]+3*_xlfn.STDEV.S(Table13[Z])</f>
        <v>#DIV/0!</v>
      </c>
      <c r="P12" s="1">
        <f>Table13[[#This Row],[Dia_avg]]-3*_xlfn.STDEV.S(Table13[Dia])</f>
        <v>2.0862310456134487</v>
      </c>
      <c r="Q12" s="1">
        <f>Table13[[#This Row],[Dia_avg]]+3*_xlfn.STDEV.S(Table13[Dia])</f>
        <v>2.0870156210532187</v>
      </c>
    </row>
    <row r="13" spans="1:17" x14ac:dyDescent="0.25">
      <c r="A13">
        <v>12</v>
      </c>
      <c r="B13" s="3">
        <v>-3.2200000000000002E-3</v>
      </c>
      <c r="C13" s="3">
        <v>1.2099999999999999E-3</v>
      </c>
      <c r="D13" s="3"/>
      <c r="E13" s="4">
        <v>2.0866099999999999</v>
      </c>
      <c r="F13" s="1">
        <f>AVERAGE(Table13[X])</f>
        <v>-3.1180000000000005E-3</v>
      </c>
      <c r="G13" s="1">
        <f>AVERAGE(Table13[Y])</f>
        <v>1.2923333333333335E-3</v>
      </c>
      <c r="H13" s="1" t="e">
        <f>AVERAGE(Table13[Z])</f>
        <v>#DIV/0!</v>
      </c>
      <c r="I13" s="1">
        <f>AVERAGE(Table13[Dia])</f>
        <v>2.0866233333333337</v>
      </c>
      <c r="J13" s="1">
        <f>Table13[[#This Row],[X_avg]]-3*_xlfn.STDEV.S(Table13[X])</f>
        <v>-3.4065468945333288E-3</v>
      </c>
      <c r="K13" s="1">
        <f>Table13[[#This Row],[X_avg]]+3*_xlfn.STDEV.S(Table13[X])</f>
        <v>-2.8294531054666723E-3</v>
      </c>
      <c r="L13" s="1">
        <f>Table13[[#This Row],[Y_avg]]-3*_xlfn.STDEV.S(Table13[Y])</f>
        <v>9.0527412909423147E-4</v>
      </c>
      <c r="M13" s="1">
        <f>Table13[[#This Row],[Y_avg]]+3*_xlfn.STDEV.S(Table13[Y])</f>
        <v>1.6793925375724354E-3</v>
      </c>
      <c r="N13" s="1" t="e">
        <f>Table13[[#This Row],[Z_avg]]-3*_xlfn.STDEV.S(Table13[Z])</f>
        <v>#DIV/0!</v>
      </c>
      <c r="O13" s="1" t="e">
        <f>Table13[[#This Row],[Z_avg]]+3*_xlfn.STDEV.S(Table13[Z])</f>
        <v>#DIV/0!</v>
      </c>
      <c r="P13" s="1">
        <f>Table13[[#This Row],[Dia_avg]]-3*_xlfn.STDEV.S(Table13[Dia])</f>
        <v>2.0862310456134487</v>
      </c>
      <c r="Q13" s="1">
        <f>Table13[[#This Row],[Dia_avg]]+3*_xlfn.STDEV.S(Table13[Dia])</f>
        <v>2.0870156210532187</v>
      </c>
    </row>
    <row r="14" spans="1:17" x14ac:dyDescent="0.25">
      <c r="A14">
        <v>13</v>
      </c>
      <c r="B14" s="3">
        <v>-3.1800000000000001E-3</v>
      </c>
      <c r="C14" s="3">
        <v>1.2999999999999999E-3</v>
      </c>
      <c r="D14" s="3"/>
      <c r="E14" s="4">
        <v>2.0867499999999999</v>
      </c>
      <c r="F14" s="1">
        <f>AVERAGE(Table13[X])</f>
        <v>-3.1180000000000005E-3</v>
      </c>
      <c r="G14" s="1">
        <f>AVERAGE(Table13[Y])</f>
        <v>1.2923333333333335E-3</v>
      </c>
      <c r="H14" s="1" t="e">
        <f>AVERAGE(Table13[Z])</f>
        <v>#DIV/0!</v>
      </c>
      <c r="I14" s="1">
        <f>AVERAGE(Table13[Dia])</f>
        <v>2.0866233333333337</v>
      </c>
      <c r="J14" s="1">
        <f>Table13[[#This Row],[X_avg]]-3*_xlfn.STDEV.S(Table13[X])</f>
        <v>-3.4065468945333288E-3</v>
      </c>
      <c r="K14" s="1">
        <f>Table13[[#This Row],[X_avg]]+3*_xlfn.STDEV.S(Table13[X])</f>
        <v>-2.8294531054666723E-3</v>
      </c>
      <c r="L14" s="1">
        <f>Table13[[#This Row],[Y_avg]]-3*_xlfn.STDEV.S(Table13[Y])</f>
        <v>9.0527412909423147E-4</v>
      </c>
      <c r="M14" s="1">
        <f>Table13[[#This Row],[Y_avg]]+3*_xlfn.STDEV.S(Table13[Y])</f>
        <v>1.6793925375724354E-3</v>
      </c>
      <c r="N14" s="1" t="e">
        <f>Table13[[#This Row],[Z_avg]]-3*_xlfn.STDEV.S(Table13[Z])</f>
        <v>#DIV/0!</v>
      </c>
      <c r="O14" s="1" t="e">
        <f>Table13[[#This Row],[Z_avg]]+3*_xlfn.STDEV.S(Table13[Z])</f>
        <v>#DIV/0!</v>
      </c>
      <c r="P14" s="1">
        <f>Table13[[#This Row],[Dia_avg]]-3*_xlfn.STDEV.S(Table13[Dia])</f>
        <v>2.0862310456134487</v>
      </c>
      <c r="Q14" s="1">
        <f>Table13[[#This Row],[Dia_avg]]+3*_xlfn.STDEV.S(Table13[Dia])</f>
        <v>2.0870156210532187</v>
      </c>
    </row>
    <row r="15" spans="1:17" x14ac:dyDescent="0.25">
      <c r="A15">
        <v>14</v>
      </c>
      <c r="B15" s="3">
        <v>-3.0799999999999998E-3</v>
      </c>
      <c r="C15" s="3">
        <v>1.15E-3</v>
      </c>
      <c r="D15" s="3"/>
      <c r="E15" s="4">
        <v>2.0866799999999999</v>
      </c>
      <c r="F15" s="1">
        <f>AVERAGE(Table13[X])</f>
        <v>-3.1180000000000005E-3</v>
      </c>
      <c r="G15" s="1">
        <f>AVERAGE(Table13[Y])</f>
        <v>1.2923333333333335E-3</v>
      </c>
      <c r="H15" s="1" t="e">
        <f>AVERAGE(Table13[Z])</f>
        <v>#DIV/0!</v>
      </c>
      <c r="I15" s="1">
        <f>AVERAGE(Table13[Dia])</f>
        <v>2.0866233333333337</v>
      </c>
      <c r="J15" s="1">
        <f>Table13[[#This Row],[X_avg]]-3*_xlfn.STDEV.S(Table13[X])</f>
        <v>-3.4065468945333288E-3</v>
      </c>
      <c r="K15" s="1">
        <f>Table13[[#This Row],[X_avg]]+3*_xlfn.STDEV.S(Table13[X])</f>
        <v>-2.8294531054666723E-3</v>
      </c>
      <c r="L15" s="1">
        <f>Table13[[#This Row],[Y_avg]]-3*_xlfn.STDEV.S(Table13[Y])</f>
        <v>9.0527412909423147E-4</v>
      </c>
      <c r="M15" s="1">
        <f>Table13[[#This Row],[Y_avg]]+3*_xlfn.STDEV.S(Table13[Y])</f>
        <v>1.6793925375724354E-3</v>
      </c>
      <c r="N15" s="1" t="e">
        <f>Table13[[#This Row],[Z_avg]]-3*_xlfn.STDEV.S(Table13[Z])</f>
        <v>#DIV/0!</v>
      </c>
      <c r="O15" s="1" t="e">
        <f>Table13[[#This Row],[Z_avg]]+3*_xlfn.STDEV.S(Table13[Z])</f>
        <v>#DIV/0!</v>
      </c>
      <c r="P15" s="1">
        <f>Table13[[#This Row],[Dia_avg]]-3*_xlfn.STDEV.S(Table13[Dia])</f>
        <v>2.0862310456134487</v>
      </c>
      <c r="Q15" s="1">
        <f>Table13[[#This Row],[Dia_avg]]+3*_xlfn.STDEV.S(Table13[Dia])</f>
        <v>2.0870156210532187</v>
      </c>
    </row>
    <row r="16" spans="1:17" x14ac:dyDescent="0.25">
      <c r="A16">
        <v>15</v>
      </c>
      <c r="B16" s="3">
        <v>-3.16E-3</v>
      </c>
      <c r="C16" s="3">
        <v>1.1900000000000001E-3</v>
      </c>
      <c r="D16" s="3"/>
      <c r="E16" s="4">
        <v>2.0866799999999999</v>
      </c>
      <c r="F16" s="1">
        <f>AVERAGE(Table13[X])</f>
        <v>-3.1180000000000005E-3</v>
      </c>
      <c r="G16" s="1">
        <f>AVERAGE(Table13[Y])</f>
        <v>1.2923333333333335E-3</v>
      </c>
      <c r="H16" s="1" t="e">
        <f>AVERAGE(Table13[Z])</f>
        <v>#DIV/0!</v>
      </c>
      <c r="I16" s="1">
        <f>AVERAGE(Table13[Dia])</f>
        <v>2.0866233333333337</v>
      </c>
      <c r="J16" s="1">
        <f>Table13[[#This Row],[X_avg]]-3*_xlfn.STDEV.S(Table13[X])</f>
        <v>-3.4065468945333288E-3</v>
      </c>
      <c r="K16" s="1">
        <f>Table13[[#This Row],[X_avg]]+3*_xlfn.STDEV.S(Table13[X])</f>
        <v>-2.8294531054666723E-3</v>
      </c>
      <c r="L16" s="1">
        <f>Table13[[#This Row],[Y_avg]]-3*_xlfn.STDEV.S(Table13[Y])</f>
        <v>9.0527412909423147E-4</v>
      </c>
      <c r="M16" s="1">
        <f>Table13[[#This Row],[Y_avg]]+3*_xlfn.STDEV.S(Table13[Y])</f>
        <v>1.6793925375724354E-3</v>
      </c>
      <c r="N16" s="1" t="e">
        <f>Table13[[#This Row],[Z_avg]]-3*_xlfn.STDEV.S(Table13[Z])</f>
        <v>#DIV/0!</v>
      </c>
      <c r="O16" s="1" t="e">
        <f>Table13[[#This Row],[Z_avg]]+3*_xlfn.STDEV.S(Table13[Z])</f>
        <v>#DIV/0!</v>
      </c>
      <c r="P16" s="1">
        <f>Table13[[#This Row],[Dia_avg]]-3*_xlfn.STDEV.S(Table13[Dia])</f>
        <v>2.0862310456134487</v>
      </c>
      <c r="Q16" s="1">
        <f>Table13[[#This Row],[Dia_avg]]+3*_xlfn.STDEV.S(Table13[Dia])</f>
        <v>2.0870156210532187</v>
      </c>
    </row>
    <row r="17" spans="1:17" x14ac:dyDescent="0.25">
      <c r="A17">
        <v>16</v>
      </c>
      <c r="B17" s="3">
        <v>-3.0400000000000002E-3</v>
      </c>
      <c r="C17" s="3">
        <v>1.5900000000000001E-3</v>
      </c>
      <c r="D17" s="3"/>
      <c r="E17" s="4">
        <v>2.0866400000000001</v>
      </c>
      <c r="F17" s="1">
        <f>AVERAGE(Table13[X])</f>
        <v>-3.1180000000000005E-3</v>
      </c>
      <c r="G17" s="1">
        <f>AVERAGE(Table13[Y])</f>
        <v>1.2923333333333335E-3</v>
      </c>
      <c r="H17" s="1" t="e">
        <f>AVERAGE(Table13[Z])</f>
        <v>#DIV/0!</v>
      </c>
      <c r="I17" s="1">
        <f>AVERAGE(Table13[Dia])</f>
        <v>2.0866233333333337</v>
      </c>
      <c r="J17" s="1">
        <f>Table13[[#This Row],[X_avg]]-3*_xlfn.STDEV.S(Table13[X])</f>
        <v>-3.4065468945333288E-3</v>
      </c>
      <c r="K17" s="1">
        <f>Table13[[#This Row],[X_avg]]+3*_xlfn.STDEV.S(Table13[X])</f>
        <v>-2.8294531054666723E-3</v>
      </c>
      <c r="L17" s="1">
        <f>Table13[[#This Row],[Y_avg]]-3*_xlfn.STDEV.S(Table13[Y])</f>
        <v>9.0527412909423147E-4</v>
      </c>
      <c r="M17" s="1">
        <f>Table13[[#This Row],[Y_avg]]+3*_xlfn.STDEV.S(Table13[Y])</f>
        <v>1.6793925375724354E-3</v>
      </c>
      <c r="N17" s="1" t="e">
        <f>Table13[[#This Row],[Z_avg]]-3*_xlfn.STDEV.S(Table13[Z])</f>
        <v>#DIV/0!</v>
      </c>
      <c r="O17" s="1" t="e">
        <f>Table13[[#This Row],[Z_avg]]+3*_xlfn.STDEV.S(Table13[Z])</f>
        <v>#DIV/0!</v>
      </c>
      <c r="P17" s="1">
        <f>Table13[[#This Row],[Dia_avg]]-3*_xlfn.STDEV.S(Table13[Dia])</f>
        <v>2.0862310456134487</v>
      </c>
      <c r="Q17" s="1">
        <f>Table13[[#This Row],[Dia_avg]]+3*_xlfn.STDEV.S(Table13[Dia])</f>
        <v>2.0870156210532187</v>
      </c>
    </row>
    <row r="18" spans="1:17" x14ac:dyDescent="0.25">
      <c r="A18">
        <v>17</v>
      </c>
      <c r="B18" s="4">
        <v>-3.0100000000000001E-3</v>
      </c>
      <c r="C18" s="4">
        <v>1.42E-3</v>
      </c>
      <c r="D18" s="4"/>
      <c r="E18" s="4">
        <v>2.0866899999999999</v>
      </c>
      <c r="F18" s="1">
        <f>AVERAGE(Table13[X])</f>
        <v>-3.1180000000000005E-3</v>
      </c>
      <c r="G18" s="1">
        <f>AVERAGE(Table13[Y])</f>
        <v>1.2923333333333335E-3</v>
      </c>
      <c r="H18" s="1" t="e">
        <f>AVERAGE(Table13[Z])</f>
        <v>#DIV/0!</v>
      </c>
      <c r="I18" s="1">
        <f>AVERAGE(Table13[Dia])</f>
        <v>2.0866233333333337</v>
      </c>
      <c r="J18" s="1">
        <f>Table13[[#This Row],[X_avg]]-3*_xlfn.STDEV.S(Table13[X])</f>
        <v>-3.4065468945333288E-3</v>
      </c>
      <c r="K18" s="1">
        <f>Table13[[#This Row],[X_avg]]+3*_xlfn.STDEV.S(Table13[X])</f>
        <v>-2.8294531054666723E-3</v>
      </c>
      <c r="L18" s="1">
        <f>Table13[[#This Row],[Y_avg]]-3*_xlfn.STDEV.S(Table13[Y])</f>
        <v>9.0527412909423147E-4</v>
      </c>
      <c r="M18" s="1">
        <f>Table13[[#This Row],[Y_avg]]+3*_xlfn.STDEV.S(Table13[Y])</f>
        <v>1.6793925375724354E-3</v>
      </c>
      <c r="N18" s="1" t="e">
        <f>Table13[[#This Row],[Z_avg]]-3*_xlfn.STDEV.S(Table13[Z])</f>
        <v>#DIV/0!</v>
      </c>
      <c r="O18" s="1" t="e">
        <f>Table13[[#This Row],[Z_avg]]+3*_xlfn.STDEV.S(Table13[Z])</f>
        <v>#DIV/0!</v>
      </c>
      <c r="P18" s="1">
        <f>Table13[[#This Row],[Dia_avg]]-3*_xlfn.STDEV.S(Table13[Dia])</f>
        <v>2.0862310456134487</v>
      </c>
      <c r="Q18" s="1">
        <f>Table13[[#This Row],[Dia_avg]]+3*_xlfn.STDEV.S(Table13[Dia])</f>
        <v>2.0870156210532187</v>
      </c>
    </row>
    <row r="19" spans="1:17" x14ac:dyDescent="0.25">
      <c r="A19">
        <v>18</v>
      </c>
      <c r="B19" s="4">
        <v>-3.0699999999999998E-3</v>
      </c>
      <c r="C19" s="4">
        <v>1.2999999999999999E-3</v>
      </c>
      <c r="D19" s="4"/>
      <c r="E19" s="4">
        <v>2.0868199999999999</v>
      </c>
      <c r="F19" s="1">
        <f>AVERAGE(Table13[X])</f>
        <v>-3.1180000000000005E-3</v>
      </c>
      <c r="G19" s="1">
        <f>AVERAGE(Table13[Y])</f>
        <v>1.2923333333333335E-3</v>
      </c>
      <c r="H19" s="1" t="e">
        <f>AVERAGE(Table13[Z])</f>
        <v>#DIV/0!</v>
      </c>
      <c r="I19" s="1">
        <f>AVERAGE(Table13[Dia])</f>
        <v>2.0866233333333337</v>
      </c>
      <c r="J19" s="1">
        <f>Table13[[#This Row],[X_avg]]-3*_xlfn.STDEV.S(Table13[X])</f>
        <v>-3.4065468945333288E-3</v>
      </c>
      <c r="K19" s="1">
        <f>Table13[[#This Row],[X_avg]]+3*_xlfn.STDEV.S(Table13[X])</f>
        <v>-2.8294531054666723E-3</v>
      </c>
      <c r="L19" s="1">
        <f>Table13[[#This Row],[Y_avg]]-3*_xlfn.STDEV.S(Table13[Y])</f>
        <v>9.0527412909423147E-4</v>
      </c>
      <c r="M19" s="1">
        <f>Table13[[#This Row],[Y_avg]]+3*_xlfn.STDEV.S(Table13[Y])</f>
        <v>1.6793925375724354E-3</v>
      </c>
      <c r="N19" s="1" t="e">
        <f>Table13[[#This Row],[Z_avg]]-3*_xlfn.STDEV.S(Table13[Z])</f>
        <v>#DIV/0!</v>
      </c>
      <c r="O19" s="1" t="e">
        <f>Table13[[#This Row],[Z_avg]]+3*_xlfn.STDEV.S(Table13[Z])</f>
        <v>#DIV/0!</v>
      </c>
      <c r="P19" s="1">
        <f>Table13[[#This Row],[Dia_avg]]-3*_xlfn.STDEV.S(Table13[Dia])</f>
        <v>2.0862310456134487</v>
      </c>
      <c r="Q19" s="1">
        <f>Table13[[#This Row],[Dia_avg]]+3*_xlfn.STDEV.S(Table13[Dia])</f>
        <v>2.0870156210532187</v>
      </c>
    </row>
    <row r="20" spans="1:17" x14ac:dyDescent="0.25">
      <c r="A20">
        <v>19</v>
      </c>
      <c r="B20" s="4">
        <v>-2.97E-3</v>
      </c>
      <c r="C20" s="4">
        <v>1.42E-3</v>
      </c>
      <c r="D20" s="4"/>
      <c r="E20" s="4">
        <v>2.0866600000000002</v>
      </c>
      <c r="F20" s="1">
        <f>AVERAGE(Table13[X])</f>
        <v>-3.1180000000000005E-3</v>
      </c>
      <c r="G20" s="1">
        <f>AVERAGE(Table13[Y])</f>
        <v>1.2923333333333335E-3</v>
      </c>
      <c r="H20" s="1" t="e">
        <f>AVERAGE(Table13[Z])</f>
        <v>#DIV/0!</v>
      </c>
      <c r="I20" s="1">
        <f>AVERAGE(Table13[Dia])</f>
        <v>2.0866233333333337</v>
      </c>
      <c r="J20" s="1">
        <f>Table13[[#This Row],[X_avg]]-3*_xlfn.STDEV.S(Table13[X])</f>
        <v>-3.4065468945333288E-3</v>
      </c>
      <c r="K20" s="1">
        <f>Table13[[#This Row],[X_avg]]+3*_xlfn.STDEV.S(Table13[X])</f>
        <v>-2.8294531054666723E-3</v>
      </c>
      <c r="L20" s="1">
        <f>Table13[[#This Row],[Y_avg]]-3*_xlfn.STDEV.S(Table13[Y])</f>
        <v>9.0527412909423147E-4</v>
      </c>
      <c r="M20" s="1">
        <f>Table13[[#This Row],[Y_avg]]+3*_xlfn.STDEV.S(Table13[Y])</f>
        <v>1.6793925375724354E-3</v>
      </c>
      <c r="N20" s="1" t="e">
        <f>Table13[[#This Row],[Z_avg]]-3*_xlfn.STDEV.S(Table13[Z])</f>
        <v>#DIV/0!</v>
      </c>
      <c r="O20" s="1" t="e">
        <f>Table13[[#This Row],[Z_avg]]+3*_xlfn.STDEV.S(Table13[Z])</f>
        <v>#DIV/0!</v>
      </c>
      <c r="P20" s="1">
        <f>Table13[[#This Row],[Dia_avg]]-3*_xlfn.STDEV.S(Table13[Dia])</f>
        <v>2.0862310456134487</v>
      </c>
      <c r="Q20" s="1">
        <f>Table13[[#This Row],[Dia_avg]]+3*_xlfn.STDEV.S(Table13[Dia])</f>
        <v>2.0870156210532187</v>
      </c>
    </row>
    <row r="21" spans="1:17" x14ac:dyDescent="0.25">
      <c r="A21">
        <v>20</v>
      </c>
      <c r="B21" s="4">
        <v>-3.1800000000000001E-3</v>
      </c>
      <c r="C21" s="4">
        <v>1.34E-3</v>
      </c>
      <c r="D21" s="4"/>
      <c r="E21" s="4">
        <v>2.08656</v>
      </c>
      <c r="F21" s="1">
        <f>AVERAGE(Table13[X])</f>
        <v>-3.1180000000000005E-3</v>
      </c>
      <c r="G21" s="1">
        <f>AVERAGE(Table13[Y])</f>
        <v>1.2923333333333335E-3</v>
      </c>
      <c r="H21" s="1" t="e">
        <f>AVERAGE(Table13[Z])</f>
        <v>#DIV/0!</v>
      </c>
      <c r="I21" s="1">
        <f>AVERAGE(Table13[Dia])</f>
        <v>2.0866233333333337</v>
      </c>
      <c r="J21" s="1">
        <f>Table13[[#This Row],[X_avg]]-3*_xlfn.STDEV.S(Table13[X])</f>
        <v>-3.4065468945333288E-3</v>
      </c>
      <c r="K21" s="1">
        <f>Table13[[#This Row],[X_avg]]+3*_xlfn.STDEV.S(Table13[X])</f>
        <v>-2.8294531054666723E-3</v>
      </c>
      <c r="L21" s="1">
        <f>Table13[[#This Row],[Y_avg]]-3*_xlfn.STDEV.S(Table13[Y])</f>
        <v>9.0527412909423147E-4</v>
      </c>
      <c r="M21" s="1">
        <f>Table13[[#This Row],[Y_avg]]+3*_xlfn.STDEV.S(Table13[Y])</f>
        <v>1.6793925375724354E-3</v>
      </c>
      <c r="N21" s="1" t="e">
        <f>Table13[[#This Row],[Z_avg]]-3*_xlfn.STDEV.S(Table13[Z])</f>
        <v>#DIV/0!</v>
      </c>
      <c r="O21" s="1" t="e">
        <f>Table13[[#This Row],[Z_avg]]+3*_xlfn.STDEV.S(Table13[Z])</f>
        <v>#DIV/0!</v>
      </c>
      <c r="P21" s="1">
        <f>Table13[[#This Row],[Dia_avg]]-3*_xlfn.STDEV.S(Table13[Dia])</f>
        <v>2.0862310456134487</v>
      </c>
      <c r="Q21" s="1">
        <f>Table13[[#This Row],[Dia_avg]]+3*_xlfn.STDEV.S(Table13[Dia])</f>
        <v>2.0870156210532187</v>
      </c>
    </row>
    <row r="22" spans="1:17" x14ac:dyDescent="0.25">
      <c r="A22">
        <v>21</v>
      </c>
      <c r="B22" s="4">
        <v>-3.1099999999999999E-3</v>
      </c>
      <c r="C22" s="4">
        <v>1.2099999999999999E-3</v>
      </c>
      <c r="D22" s="4"/>
      <c r="E22" s="4">
        <v>2.0865499999999999</v>
      </c>
      <c r="F22" s="1">
        <f>AVERAGE(Table13[X])</f>
        <v>-3.1180000000000005E-3</v>
      </c>
      <c r="G22" s="1">
        <f>AVERAGE(Table13[Y])</f>
        <v>1.2923333333333335E-3</v>
      </c>
      <c r="H22" s="1" t="e">
        <f>AVERAGE(Table13[Z])</f>
        <v>#DIV/0!</v>
      </c>
      <c r="I22" s="1">
        <f>AVERAGE(Table13[Dia])</f>
        <v>2.0866233333333337</v>
      </c>
      <c r="J22" s="1">
        <f>Table13[[#This Row],[X_avg]]-3*_xlfn.STDEV.S(Table13[X])</f>
        <v>-3.4065468945333288E-3</v>
      </c>
      <c r="K22" s="1">
        <f>Table13[[#This Row],[X_avg]]+3*_xlfn.STDEV.S(Table13[X])</f>
        <v>-2.8294531054666723E-3</v>
      </c>
      <c r="L22" s="1">
        <f>Table13[[#This Row],[Y_avg]]-3*_xlfn.STDEV.S(Table13[Y])</f>
        <v>9.0527412909423147E-4</v>
      </c>
      <c r="M22" s="1">
        <f>Table13[[#This Row],[Y_avg]]+3*_xlfn.STDEV.S(Table13[Y])</f>
        <v>1.6793925375724354E-3</v>
      </c>
      <c r="N22" s="1" t="e">
        <f>Table13[[#This Row],[Z_avg]]-3*_xlfn.STDEV.S(Table13[Z])</f>
        <v>#DIV/0!</v>
      </c>
      <c r="O22" s="1" t="e">
        <f>Table13[[#This Row],[Z_avg]]+3*_xlfn.STDEV.S(Table13[Z])</f>
        <v>#DIV/0!</v>
      </c>
      <c r="P22" s="1">
        <f>Table13[[#This Row],[Dia_avg]]-3*_xlfn.STDEV.S(Table13[Dia])</f>
        <v>2.0862310456134487</v>
      </c>
      <c r="Q22" s="1">
        <f>Table13[[#This Row],[Dia_avg]]+3*_xlfn.STDEV.S(Table13[Dia])</f>
        <v>2.0870156210532187</v>
      </c>
    </row>
    <row r="23" spans="1:17" x14ac:dyDescent="0.25">
      <c r="A23">
        <v>22</v>
      </c>
      <c r="B23" s="4">
        <v>-3.13E-3</v>
      </c>
      <c r="C23" s="4">
        <v>1.3699999999999999E-3</v>
      </c>
      <c r="D23" s="4"/>
      <c r="E23" s="4">
        <v>2.0867599999999999</v>
      </c>
      <c r="F23" s="1">
        <f>AVERAGE(Table13[X])</f>
        <v>-3.1180000000000005E-3</v>
      </c>
      <c r="G23" s="1">
        <f>AVERAGE(Table13[Y])</f>
        <v>1.2923333333333335E-3</v>
      </c>
      <c r="H23" s="1" t="e">
        <f>AVERAGE(Table13[Z])</f>
        <v>#DIV/0!</v>
      </c>
      <c r="I23" s="1">
        <f>AVERAGE(Table13[Dia])</f>
        <v>2.0866233333333337</v>
      </c>
      <c r="J23" s="1">
        <f>Table13[[#This Row],[X_avg]]-3*_xlfn.STDEV.S(Table13[X])</f>
        <v>-3.4065468945333288E-3</v>
      </c>
      <c r="K23" s="1">
        <f>Table13[[#This Row],[X_avg]]+3*_xlfn.STDEV.S(Table13[X])</f>
        <v>-2.8294531054666723E-3</v>
      </c>
      <c r="L23" s="1">
        <f>Table13[[#This Row],[Y_avg]]-3*_xlfn.STDEV.S(Table13[Y])</f>
        <v>9.0527412909423147E-4</v>
      </c>
      <c r="M23" s="1">
        <f>Table13[[#This Row],[Y_avg]]+3*_xlfn.STDEV.S(Table13[Y])</f>
        <v>1.6793925375724354E-3</v>
      </c>
      <c r="N23" s="1" t="e">
        <f>Table13[[#This Row],[Z_avg]]-3*_xlfn.STDEV.S(Table13[Z])</f>
        <v>#DIV/0!</v>
      </c>
      <c r="O23" s="1" t="e">
        <f>Table13[[#This Row],[Z_avg]]+3*_xlfn.STDEV.S(Table13[Z])</f>
        <v>#DIV/0!</v>
      </c>
      <c r="P23" s="1">
        <f>Table13[[#This Row],[Dia_avg]]-3*_xlfn.STDEV.S(Table13[Dia])</f>
        <v>2.0862310456134487</v>
      </c>
      <c r="Q23" s="1">
        <f>Table13[[#This Row],[Dia_avg]]+3*_xlfn.STDEV.S(Table13[Dia])</f>
        <v>2.0870156210532187</v>
      </c>
    </row>
    <row r="24" spans="1:17" x14ac:dyDescent="0.25">
      <c r="A24">
        <v>23</v>
      </c>
      <c r="B24" s="4">
        <v>-3.0999999999999999E-3</v>
      </c>
      <c r="C24" s="4">
        <v>1.4E-3</v>
      </c>
      <c r="D24" s="4"/>
      <c r="E24" s="4">
        <v>2.0866500000000001</v>
      </c>
      <c r="F24" s="1">
        <f>AVERAGE(Table13[X])</f>
        <v>-3.1180000000000005E-3</v>
      </c>
      <c r="G24" s="1">
        <f>AVERAGE(Table13[Y])</f>
        <v>1.2923333333333335E-3</v>
      </c>
      <c r="H24" s="1" t="e">
        <f>AVERAGE(Table13[Z])</f>
        <v>#DIV/0!</v>
      </c>
      <c r="I24" s="1">
        <f>AVERAGE(Table13[Dia])</f>
        <v>2.0866233333333337</v>
      </c>
      <c r="J24" s="1">
        <f>Table13[[#This Row],[X_avg]]-3*_xlfn.STDEV.S(Table13[X])</f>
        <v>-3.4065468945333288E-3</v>
      </c>
      <c r="K24" s="1">
        <f>Table13[[#This Row],[X_avg]]+3*_xlfn.STDEV.S(Table13[X])</f>
        <v>-2.8294531054666723E-3</v>
      </c>
      <c r="L24" s="1">
        <f>Table13[[#This Row],[Y_avg]]-3*_xlfn.STDEV.S(Table13[Y])</f>
        <v>9.0527412909423147E-4</v>
      </c>
      <c r="M24" s="1">
        <f>Table13[[#This Row],[Y_avg]]+3*_xlfn.STDEV.S(Table13[Y])</f>
        <v>1.6793925375724354E-3</v>
      </c>
      <c r="N24" s="1" t="e">
        <f>Table13[[#This Row],[Z_avg]]-3*_xlfn.STDEV.S(Table13[Z])</f>
        <v>#DIV/0!</v>
      </c>
      <c r="O24" s="1" t="e">
        <f>Table13[[#This Row],[Z_avg]]+3*_xlfn.STDEV.S(Table13[Z])</f>
        <v>#DIV/0!</v>
      </c>
      <c r="P24" s="1">
        <f>Table13[[#This Row],[Dia_avg]]-3*_xlfn.STDEV.S(Table13[Dia])</f>
        <v>2.0862310456134487</v>
      </c>
      <c r="Q24" s="1">
        <f>Table13[[#This Row],[Dia_avg]]+3*_xlfn.STDEV.S(Table13[Dia])</f>
        <v>2.0870156210532187</v>
      </c>
    </row>
    <row r="25" spans="1:17" x14ac:dyDescent="0.25">
      <c r="A25">
        <v>24</v>
      </c>
      <c r="B25" s="4">
        <v>-3.0799999999999998E-3</v>
      </c>
      <c r="C25" s="4">
        <v>1.4300000000000001E-3</v>
      </c>
      <c r="D25" s="4"/>
      <c r="E25" s="4">
        <v>2.0865499999999999</v>
      </c>
      <c r="F25" s="1">
        <f>AVERAGE(Table13[X])</f>
        <v>-3.1180000000000005E-3</v>
      </c>
      <c r="G25" s="1">
        <f>AVERAGE(Table13[Y])</f>
        <v>1.2923333333333335E-3</v>
      </c>
      <c r="H25" s="1" t="e">
        <f>AVERAGE(Table13[Z])</f>
        <v>#DIV/0!</v>
      </c>
      <c r="I25" s="1">
        <f>AVERAGE(Table13[Dia])</f>
        <v>2.0866233333333337</v>
      </c>
      <c r="J25" s="1">
        <f>Table13[[#This Row],[X_avg]]-3*_xlfn.STDEV.S(Table13[X])</f>
        <v>-3.4065468945333288E-3</v>
      </c>
      <c r="K25" s="1">
        <f>Table13[[#This Row],[X_avg]]+3*_xlfn.STDEV.S(Table13[X])</f>
        <v>-2.8294531054666723E-3</v>
      </c>
      <c r="L25" s="1">
        <f>Table13[[#This Row],[Y_avg]]-3*_xlfn.STDEV.S(Table13[Y])</f>
        <v>9.0527412909423147E-4</v>
      </c>
      <c r="M25" s="1">
        <f>Table13[[#This Row],[Y_avg]]+3*_xlfn.STDEV.S(Table13[Y])</f>
        <v>1.6793925375724354E-3</v>
      </c>
      <c r="N25" s="1" t="e">
        <f>Table13[[#This Row],[Z_avg]]-3*_xlfn.STDEV.S(Table13[Z])</f>
        <v>#DIV/0!</v>
      </c>
      <c r="O25" s="1" t="e">
        <f>Table13[[#This Row],[Z_avg]]+3*_xlfn.STDEV.S(Table13[Z])</f>
        <v>#DIV/0!</v>
      </c>
      <c r="P25" s="1">
        <f>Table13[[#This Row],[Dia_avg]]-3*_xlfn.STDEV.S(Table13[Dia])</f>
        <v>2.0862310456134487</v>
      </c>
      <c r="Q25" s="1">
        <f>Table13[[#This Row],[Dia_avg]]+3*_xlfn.STDEV.S(Table13[Dia])</f>
        <v>2.0870156210532187</v>
      </c>
    </row>
    <row r="26" spans="1:17" x14ac:dyDescent="0.25">
      <c r="A26">
        <v>25</v>
      </c>
      <c r="B26" s="4">
        <v>-3.2200000000000002E-3</v>
      </c>
      <c r="C26" s="4">
        <v>1.3699999999999999E-3</v>
      </c>
      <c r="D26" s="4"/>
      <c r="E26" s="4">
        <v>2.08656</v>
      </c>
      <c r="F26" s="1">
        <f>AVERAGE(Table13[X])</f>
        <v>-3.1180000000000005E-3</v>
      </c>
      <c r="G26" s="1">
        <f>AVERAGE(Table13[Y])</f>
        <v>1.2923333333333335E-3</v>
      </c>
      <c r="H26" s="1" t="e">
        <f>AVERAGE(Table13[Z])</f>
        <v>#DIV/0!</v>
      </c>
      <c r="I26" s="1">
        <f>AVERAGE(Table13[Dia])</f>
        <v>2.0866233333333337</v>
      </c>
      <c r="J26" s="1">
        <f>Table13[[#This Row],[X_avg]]-3*_xlfn.STDEV.S(Table13[X])</f>
        <v>-3.4065468945333288E-3</v>
      </c>
      <c r="K26" s="1">
        <f>Table13[[#This Row],[X_avg]]+3*_xlfn.STDEV.S(Table13[X])</f>
        <v>-2.8294531054666723E-3</v>
      </c>
      <c r="L26" s="1">
        <f>Table13[[#This Row],[Y_avg]]-3*_xlfn.STDEV.S(Table13[Y])</f>
        <v>9.0527412909423147E-4</v>
      </c>
      <c r="M26" s="1">
        <f>Table13[[#This Row],[Y_avg]]+3*_xlfn.STDEV.S(Table13[Y])</f>
        <v>1.6793925375724354E-3</v>
      </c>
      <c r="N26" s="1" t="e">
        <f>Table13[[#This Row],[Z_avg]]-3*_xlfn.STDEV.S(Table13[Z])</f>
        <v>#DIV/0!</v>
      </c>
      <c r="O26" s="1" t="e">
        <f>Table13[[#This Row],[Z_avg]]+3*_xlfn.STDEV.S(Table13[Z])</f>
        <v>#DIV/0!</v>
      </c>
      <c r="P26" s="1">
        <f>Table13[[#This Row],[Dia_avg]]-3*_xlfn.STDEV.S(Table13[Dia])</f>
        <v>2.0862310456134487</v>
      </c>
      <c r="Q26" s="1">
        <f>Table13[[#This Row],[Dia_avg]]+3*_xlfn.STDEV.S(Table13[Dia])</f>
        <v>2.0870156210532187</v>
      </c>
    </row>
    <row r="27" spans="1:17" x14ac:dyDescent="0.25">
      <c r="A27">
        <v>26</v>
      </c>
      <c r="B27" s="4">
        <v>-3.0000000000000001E-3</v>
      </c>
      <c r="C27" s="4">
        <v>1.1900000000000001E-3</v>
      </c>
      <c r="D27" s="4"/>
      <c r="E27" s="4">
        <v>2.08657</v>
      </c>
      <c r="F27" s="1">
        <f>AVERAGE(Table13[X])</f>
        <v>-3.1180000000000005E-3</v>
      </c>
      <c r="G27" s="1">
        <f>AVERAGE(Table13[Y])</f>
        <v>1.2923333333333335E-3</v>
      </c>
      <c r="H27" s="1" t="e">
        <f>AVERAGE(Table13[Z])</f>
        <v>#DIV/0!</v>
      </c>
      <c r="I27" s="1">
        <f>AVERAGE(Table13[Dia])</f>
        <v>2.0866233333333337</v>
      </c>
      <c r="J27" s="1">
        <f>Table13[[#This Row],[X_avg]]-3*_xlfn.STDEV.S(Table13[X])</f>
        <v>-3.4065468945333288E-3</v>
      </c>
      <c r="K27" s="1">
        <f>Table13[[#This Row],[X_avg]]+3*_xlfn.STDEV.S(Table13[X])</f>
        <v>-2.8294531054666723E-3</v>
      </c>
      <c r="L27" s="1">
        <f>Table13[[#This Row],[Y_avg]]-3*_xlfn.STDEV.S(Table13[Y])</f>
        <v>9.0527412909423147E-4</v>
      </c>
      <c r="M27" s="1">
        <f>Table13[[#This Row],[Y_avg]]+3*_xlfn.STDEV.S(Table13[Y])</f>
        <v>1.6793925375724354E-3</v>
      </c>
      <c r="N27" s="1" t="e">
        <f>Table13[[#This Row],[Z_avg]]-3*_xlfn.STDEV.S(Table13[Z])</f>
        <v>#DIV/0!</v>
      </c>
      <c r="O27" s="1" t="e">
        <f>Table13[[#This Row],[Z_avg]]+3*_xlfn.STDEV.S(Table13[Z])</f>
        <v>#DIV/0!</v>
      </c>
      <c r="P27" s="1">
        <f>Table13[[#This Row],[Dia_avg]]-3*_xlfn.STDEV.S(Table13[Dia])</f>
        <v>2.0862310456134487</v>
      </c>
      <c r="Q27" s="1">
        <f>Table13[[#This Row],[Dia_avg]]+3*_xlfn.STDEV.S(Table13[Dia])</f>
        <v>2.0870156210532187</v>
      </c>
    </row>
    <row r="28" spans="1:17" x14ac:dyDescent="0.25">
      <c r="A28">
        <v>27</v>
      </c>
      <c r="B28" s="4">
        <v>-3.14E-3</v>
      </c>
      <c r="C28" s="4">
        <v>1.33E-3</v>
      </c>
      <c r="D28" s="4"/>
      <c r="E28" s="4">
        <v>2.08649</v>
      </c>
      <c r="F28" s="1">
        <f>AVERAGE(Table13[X])</f>
        <v>-3.1180000000000005E-3</v>
      </c>
      <c r="G28" s="1">
        <f>AVERAGE(Table13[Y])</f>
        <v>1.2923333333333335E-3</v>
      </c>
      <c r="H28" s="1" t="e">
        <f>AVERAGE(Table13[Z])</f>
        <v>#DIV/0!</v>
      </c>
      <c r="I28" s="1">
        <f>AVERAGE(Table13[Dia])</f>
        <v>2.0866233333333337</v>
      </c>
      <c r="J28" s="1">
        <f>Table13[[#This Row],[X_avg]]-3*_xlfn.STDEV.S(Table13[X])</f>
        <v>-3.4065468945333288E-3</v>
      </c>
      <c r="K28" s="1">
        <f>Table13[[#This Row],[X_avg]]+3*_xlfn.STDEV.S(Table13[X])</f>
        <v>-2.8294531054666723E-3</v>
      </c>
      <c r="L28" s="1">
        <f>Table13[[#This Row],[Y_avg]]-3*_xlfn.STDEV.S(Table13[Y])</f>
        <v>9.0527412909423147E-4</v>
      </c>
      <c r="M28" s="1">
        <f>Table13[[#This Row],[Y_avg]]+3*_xlfn.STDEV.S(Table13[Y])</f>
        <v>1.6793925375724354E-3</v>
      </c>
      <c r="N28" s="1" t="e">
        <f>Table13[[#This Row],[Z_avg]]-3*_xlfn.STDEV.S(Table13[Z])</f>
        <v>#DIV/0!</v>
      </c>
      <c r="O28" s="1" t="e">
        <f>Table13[[#This Row],[Z_avg]]+3*_xlfn.STDEV.S(Table13[Z])</f>
        <v>#DIV/0!</v>
      </c>
      <c r="P28" s="1">
        <f>Table13[[#This Row],[Dia_avg]]-3*_xlfn.STDEV.S(Table13[Dia])</f>
        <v>2.0862310456134487</v>
      </c>
      <c r="Q28" s="1">
        <f>Table13[[#This Row],[Dia_avg]]+3*_xlfn.STDEV.S(Table13[Dia])</f>
        <v>2.0870156210532187</v>
      </c>
    </row>
    <row r="29" spans="1:17" x14ac:dyDescent="0.25">
      <c r="A29">
        <v>28</v>
      </c>
      <c r="B29" s="4">
        <v>-3.0699999999999998E-3</v>
      </c>
      <c r="C29" s="4">
        <v>1.24E-3</v>
      </c>
      <c r="D29" s="4"/>
      <c r="E29" s="4">
        <v>2.08677</v>
      </c>
      <c r="F29" s="1">
        <f>AVERAGE(Table13[X])</f>
        <v>-3.1180000000000005E-3</v>
      </c>
      <c r="G29" s="1">
        <f>AVERAGE(Table13[Y])</f>
        <v>1.2923333333333335E-3</v>
      </c>
      <c r="H29" s="1" t="e">
        <f>AVERAGE(Table13[Z])</f>
        <v>#DIV/0!</v>
      </c>
      <c r="I29" s="1">
        <f>AVERAGE(Table13[Dia])</f>
        <v>2.0866233333333337</v>
      </c>
      <c r="J29" s="1">
        <f>Table13[[#This Row],[X_avg]]-3*_xlfn.STDEV.S(Table13[X])</f>
        <v>-3.4065468945333288E-3</v>
      </c>
      <c r="K29" s="1">
        <f>Table13[[#This Row],[X_avg]]+3*_xlfn.STDEV.S(Table13[X])</f>
        <v>-2.8294531054666723E-3</v>
      </c>
      <c r="L29" s="1">
        <f>Table13[[#This Row],[Y_avg]]-3*_xlfn.STDEV.S(Table13[Y])</f>
        <v>9.0527412909423147E-4</v>
      </c>
      <c r="M29" s="1">
        <f>Table13[[#This Row],[Y_avg]]+3*_xlfn.STDEV.S(Table13[Y])</f>
        <v>1.6793925375724354E-3</v>
      </c>
      <c r="N29" s="1" t="e">
        <f>Table13[[#This Row],[Z_avg]]-3*_xlfn.STDEV.S(Table13[Z])</f>
        <v>#DIV/0!</v>
      </c>
      <c r="O29" s="1" t="e">
        <f>Table13[[#This Row],[Z_avg]]+3*_xlfn.STDEV.S(Table13[Z])</f>
        <v>#DIV/0!</v>
      </c>
      <c r="P29" s="1">
        <f>Table13[[#This Row],[Dia_avg]]-3*_xlfn.STDEV.S(Table13[Dia])</f>
        <v>2.0862310456134487</v>
      </c>
      <c r="Q29" s="1">
        <f>Table13[[#This Row],[Dia_avg]]+3*_xlfn.STDEV.S(Table13[Dia])</f>
        <v>2.0870156210532187</v>
      </c>
    </row>
    <row r="30" spans="1:17" x14ac:dyDescent="0.25">
      <c r="A30">
        <v>29</v>
      </c>
      <c r="B30" s="4">
        <v>-3.0200000000000001E-3</v>
      </c>
      <c r="C30" s="4">
        <v>1.1900000000000001E-3</v>
      </c>
      <c r="D30" s="4"/>
      <c r="E30" s="4">
        <v>2.08643</v>
      </c>
      <c r="F30" s="1">
        <f>AVERAGE(Table13[X])</f>
        <v>-3.1180000000000005E-3</v>
      </c>
      <c r="G30" s="1">
        <f>AVERAGE(Table13[Y])</f>
        <v>1.2923333333333335E-3</v>
      </c>
      <c r="H30" s="1" t="e">
        <f>AVERAGE(Table13[Z])</f>
        <v>#DIV/0!</v>
      </c>
      <c r="I30" s="1">
        <f>AVERAGE(Table13[Dia])</f>
        <v>2.0866233333333337</v>
      </c>
      <c r="J30" s="1">
        <f>Table13[[#This Row],[X_avg]]-3*_xlfn.STDEV.S(Table13[X])</f>
        <v>-3.4065468945333288E-3</v>
      </c>
      <c r="K30" s="1">
        <f>Table13[[#This Row],[X_avg]]+3*_xlfn.STDEV.S(Table13[X])</f>
        <v>-2.8294531054666723E-3</v>
      </c>
      <c r="L30" s="1">
        <f>Table13[[#This Row],[Y_avg]]-3*_xlfn.STDEV.S(Table13[Y])</f>
        <v>9.0527412909423147E-4</v>
      </c>
      <c r="M30" s="1">
        <f>Table13[[#This Row],[Y_avg]]+3*_xlfn.STDEV.S(Table13[Y])</f>
        <v>1.6793925375724354E-3</v>
      </c>
      <c r="N30" s="1" t="e">
        <f>Table13[[#This Row],[Z_avg]]-3*_xlfn.STDEV.S(Table13[Z])</f>
        <v>#DIV/0!</v>
      </c>
      <c r="O30" s="1" t="e">
        <f>Table13[[#This Row],[Z_avg]]+3*_xlfn.STDEV.S(Table13[Z])</f>
        <v>#DIV/0!</v>
      </c>
      <c r="P30" s="1">
        <f>Table13[[#This Row],[Dia_avg]]-3*_xlfn.STDEV.S(Table13[Dia])</f>
        <v>2.0862310456134487</v>
      </c>
      <c r="Q30" s="1">
        <f>Table13[[#This Row],[Dia_avg]]+3*_xlfn.STDEV.S(Table13[Dia])</f>
        <v>2.0870156210532187</v>
      </c>
    </row>
    <row r="31" spans="1:17" x14ac:dyDescent="0.25">
      <c r="A31">
        <v>30</v>
      </c>
      <c r="B31" s="4">
        <v>-3.1199999999999999E-3</v>
      </c>
      <c r="C31" s="4">
        <v>1.31E-3</v>
      </c>
      <c r="D31" s="4"/>
      <c r="E31" s="4">
        <v>2.0867300000000002</v>
      </c>
      <c r="F31" s="1">
        <f>AVERAGE(Table13[X])</f>
        <v>-3.1180000000000005E-3</v>
      </c>
      <c r="G31" s="4">
        <f>AVERAGE(Table13[Y])</f>
        <v>1.2923333333333335E-3</v>
      </c>
      <c r="H31" s="1" t="e">
        <f>AVERAGE(Table13[Z])</f>
        <v>#DIV/0!</v>
      </c>
      <c r="I31" s="1">
        <f>AVERAGE(Table13[Dia])</f>
        <v>2.0866233333333337</v>
      </c>
      <c r="J31" s="1">
        <f>Table13[[#This Row],[X_avg]]-3*_xlfn.STDEV.S(Table13[X])</f>
        <v>-3.4065468945333288E-3</v>
      </c>
      <c r="K31" s="1">
        <f>Table13[[#This Row],[X_avg]]+3*_xlfn.STDEV.S(Table13[X])</f>
        <v>-2.8294531054666723E-3</v>
      </c>
      <c r="L31" s="1">
        <f>Table13[[#This Row],[Y_avg]]-3*_xlfn.STDEV.S(Table13[Y])</f>
        <v>9.0527412909423147E-4</v>
      </c>
      <c r="M31" s="1">
        <f>Table13[[#This Row],[Y_avg]]+3*_xlfn.STDEV.S(Table13[Y])</f>
        <v>1.6793925375724354E-3</v>
      </c>
      <c r="N31" s="1" t="e">
        <f>Table13[[#This Row],[Z_avg]]-3*_xlfn.STDEV.S(Table13[Z])</f>
        <v>#DIV/0!</v>
      </c>
      <c r="O31" s="1" t="e">
        <f>Table13[[#This Row],[Z_avg]]+3*_xlfn.STDEV.S(Table13[Z])</f>
        <v>#DIV/0!</v>
      </c>
      <c r="P31" s="1">
        <f>Table13[[#This Row],[Dia_avg]]-3*_xlfn.STDEV.S(Table13[Dia])</f>
        <v>2.0862310456134487</v>
      </c>
      <c r="Q31" s="1">
        <f>Table13[[#This Row],[Dia_avg]]+3*_xlfn.STDEV.S(Table13[Dia])</f>
        <v>2.0870156210532187</v>
      </c>
    </row>
    <row r="33" spans="1:1" x14ac:dyDescent="0.25">
      <c r="A33" t="s">
        <v>45</v>
      </c>
    </row>
    <row r="34" spans="1:1" x14ac:dyDescent="0.25">
      <c r="A34" t="s">
        <v>47</v>
      </c>
    </row>
    <row r="35" spans="1:1" x14ac:dyDescent="0.25">
      <c r="A35" t="s">
        <v>46</v>
      </c>
    </row>
    <row r="36" spans="1:1" x14ac:dyDescent="0.25">
      <c r="A36" t="s">
        <v>49</v>
      </c>
    </row>
    <row r="37" spans="1:1" x14ac:dyDescent="0.25">
      <c r="A37" t="s">
        <v>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58AA1-1474-4261-B60F-A2AB40EA8C0D}">
  <dimension ref="A1:Q38"/>
  <sheetViews>
    <sheetView workbookViewId="0">
      <selection activeCell="I31" sqref="I31"/>
    </sheetView>
  </sheetViews>
  <sheetFormatPr defaultRowHeight="15" x14ac:dyDescent="0.25"/>
  <cols>
    <col min="1" max="1" width="10.28515625" bestFit="1" customWidth="1"/>
    <col min="2" max="3" width="9.28515625" bestFit="1" customWidth="1"/>
    <col min="4" max="4" width="6" bestFit="1" customWidth="1"/>
    <col min="5" max="5" width="9.140625" bestFit="1" customWidth="1"/>
    <col min="10" max="10" width="9.5703125" customWidth="1"/>
    <col min="11" max="12" width="9.5703125" bestFit="1" customWidth="1"/>
    <col min="14" max="14" width="9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3">
        <v>-0.82606000000000002</v>
      </c>
      <c r="C2" s="3">
        <v>0.82537000000000005</v>
      </c>
      <c r="D2" s="3"/>
      <c r="E2" s="4">
        <v>0.25141999999999998</v>
      </c>
      <c r="F2" s="4">
        <f>AVERAGE(Table111[X])</f>
        <v>-0.82612299999999994</v>
      </c>
      <c r="G2" s="4">
        <f>AVERAGE(Table111[Y])</f>
        <v>0.82544799999999996</v>
      </c>
      <c r="H2" s="1" t="e">
        <f>AVERAGE(Table111[Z])</f>
        <v>#DIV/0!</v>
      </c>
      <c r="I2" s="1">
        <f>AVERAGE(Table111[Dia])</f>
        <v>0.25146499999999994</v>
      </c>
      <c r="J2" s="1">
        <f>Table111[[#This Row],[X_avg]]-3*_xlfn.STDEV.S(Table111[X])</f>
        <v>-0.82768268266003042</v>
      </c>
      <c r="K2" s="1">
        <f>Table111[[#This Row],[X_avg]]+3*_xlfn.STDEV.S(Table111[X])</f>
        <v>-0.82456331733996946</v>
      </c>
      <c r="L2" s="1">
        <f>Table111[[#This Row],[Y_avg]]-3*_xlfn.STDEV.S(Table111[Y])</f>
        <v>0.82395389157019971</v>
      </c>
      <c r="M2" s="1">
        <f>Table111[[#This Row],[Y_avg]]+3*_xlfn.STDEV.S(Table111[Y])</f>
        <v>0.8269421084298002</v>
      </c>
      <c r="N2" s="1" t="e">
        <f>Table111[[#This Row],[Z_avg]]-3*_xlfn.STDEV.S(Table111[Z])</f>
        <v>#DIV/0!</v>
      </c>
      <c r="O2" s="1" t="e">
        <f>Table111[[#This Row],[Z_avg]]+3*_xlfn.STDEV.S(Table111[Z])</f>
        <v>#DIV/0!</v>
      </c>
      <c r="P2" s="1">
        <f>Table111[[#This Row],[Dia_avg]]-3*_xlfn.STDEV.S(Table111[Dia])</f>
        <v>0.248052515567801</v>
      </c>
      <c r="Q2" s="1">
        <f>Table111[[#This Row],[Dia_avg]]+3*_xlfn.STDEV.S(Table111[Dia])</f>
        <v>0.25487748443219888</v>
      </c>
    </row>
    <row r="3" spans="1:17" x14ac:dyDescent="0.25">
      <c r="A3">
        <v>2</v>
      </c>
      <c r="B3" s="3">
        <v>-0.82533000000000001</v>
      </c>
      <c r="C3" s="3">
        <v>0.82476000000000005</v>
      </c>
      <c r="D3" s="3"/>
      <c r="E3" s="4">
        <v>0.25008000000000002</v>
      </c>
      <c r="F3" s="4">
        <f>AVERAGE(Table111[X])</f>
        <v>-0.82612299999999994</v>
      </c>
      <c r="G3" s="4">
        <f>AVERAGE(Table111[Y])</f>
        <v>0.82544799999999996</v>
      </c>
      <c r="H3" s="1" t="e">
        <f>AVERAGE(Table111[Z])</f>
        <v>#DIV/0!</v>
      </c>
      <c r="I3" s="1">
        <f>AVERAGE(Table111[Dia])</f>
        <v>0.25146499999999994</v>
      </c>
      <c r="J3" s="1">
        <f>Table111[[#This Row],[X_avg]]-3*_xlfn.STDEV.S(Table111[X])</f>
        <v>-0.82768268266003042</v>
      </c>
      <c r="K3" s="1">
        <f>Table111[[#This Row],[X_avg]]+3*_xlfn.STDEV.S(Table111[X])</f>
        <v>-0.82456331733996946</v>
      </c>
      <c r="L3" s="1">
        <f>Table111[[#This Row],[Y_avg]]-3*_xlfn.STDEV.S(Table111[Y])</f>
        <v>0.82395389157019971</v>
      </c>
      <c r="M3" s="1">
        <f>Table111[[#This Row],[Y_avg]]+3*_xlfn.STDEV.S(Table111[Y])</f>
        <v>0.8269421084298002</v>
      </c>
      <c r="N3" s="1" t="e">
        <f>Table111[[#This Row],[Z_avg]]-3*_xlfn.STDEV.S(Table111[Z])</f>
        <v>#DIV/0!</v>
      </c>
      <c r="O3" s="1" t="e">
        <f>Table111[[#This Row],[Z_avg]]+3*_xlfn.STDEV.S(Table111[Z])</f>
        <v>#DIV/0!</v>
      </c>
      <c r="P3" s="1">
        <f>Table111[[#This Row],[Dia_avg]]-3*_xlfn.STDEV.S(Table111[Dia])</f>
        <v>0.248052515567801</v>
      </c>
      <c r="Q3" s="1">
        <f>Table111[[#This Row],[Dia_avg]]+3*_xlfn.STDEV.S(Table111[Dia])</f>
        <v>0.25487748443219888</v>
      </c>
    </row>
    <row r="4" spans="1:17" x14ac:dyDescent="0.25">
      <c r="A4">
        <v>3</v>
      </c>
      <c r="B4" s="3">
        <v>-0.82638</v>
      </c>
      <c r="C4" s="3">
        <v>0.82567000000000002</v>
      </c>
      <c r="D4" s="3"/>
      <c r="E4" s="4">
        <v>0.25230999999999998</v>
      </c>
      <c r="F4" s="4">
        <f>AVERAGE(Table111[X])</f>
        <v>-0.82612299999999994</v>
      </c>
      <c r="G4" s="4">
        <f>AVERAGE(Table111[Y])</f>
        <v>0.82544799999999996</v>
      </c>
      <c r="H4" s="1" t="e">
        <f>AVERAGE(Table111[Z])</f>
        <v>#DIV/0!</v>
      </c>
      <c r="I4" s="1">
        <f>AVERAGE(Table111[Dia])</f>
        <v>0.25146499999999994</v>
      </c>
      <c r="J4" s="1">
        <f>Table111[[#This Row],[X_avg]]-3*_xlfn.STDEV.S(Table111[X])</f>
        <v>-0.82768268266003042</v>
      </c>
      <c r="K4" s="1">
        <f>Table111[[#This Row],[X_avg]]+3*_xlfn.STDEV.S(Table111[X])</f>
        <v>-0.82456331733996946</v>
      </c>
      <c r="L4" s="1">
        <f>Table111[[#This Row],[Y_avg]]-3*_xlfn.STDEV.S(Table111[Y])</f>
        <v>0.82395389157019971</v>
      </c>
      <c r="M4" s="1">
        <f>Table111[[#This Row],[Y_avg]]+3*_xlfn.STDEV.S(Table111[Y])</f>
        <v>0.8269421084298002</v>
      </c>
      <c r="N4" s="1" t="e">
        <f>Table111[[#This Row],[Z_avg]]-3*_xlfn.STDEV.S(Table111[Z])</f>
        <v>#DIV/0!</v>
      </c>
      <c r="O4" s="1" t="e">
        <f>Table111[[#This Row],[Z_avg]]+3*_xlfn.STDEV.S(Table111[Z])</f>
        <v>#DIV/0!</v>
      </c>
      <c r="P4" s="1">
        <f>Table111[[#This Row],[Dia_avg]]-3*_xlfn.STDEV.S(Table111[Dia])</f>
        <v>0.248052515567801</v>
      </c>
      <c r="Q4" s="1">
        <f>Table111[[#This Row],[Dia_avg]]+3*_xlfn.STDEV.S(Table111[Dia])</f>
        <v>0.25487748443219888</v>
      </c>
    </row>
    <row r="5" spans="1:17" x14ac:dyDescent="0.25">
      <c r="A5">
        <v>4</v>
      </c>
      <c r="B5" s="3">
        <v>-0.82586999999999999</v>
      </c>
      <c r="C5" s="3">
        <v>0.82518999999999998</v>
      </c>
      <c r="D5" s="3"/>
      <c r="E5" s="4">
        <v>0.25109999999999999</v>
      </c>
      <c r="F5" s="4">
        <f>AVERAGE(Table111[X])</f>
        <v>-0.82612299999999994</v>
      </c>
      <c r="G5" s="4">
        <f>AVERAGE(Table111[Y])</f>
        <v>0.82544799999999996</v>
      </c>
      <c r="H5" s="1" t="e">
        <f>AVERAGE(Table111[Z])</f>
        <v>#DIV/0!</v>
      </c>
      <c r="I5" s="1">
        <f>AVERAGE(Table111[Dia])</f>
        <v>0.25146499999999994</v>
      </c>
      <c r="J5" s="1">
        <f>Table111[[#This Row],[X_avg]]-3*_xlfn.STDEV.S(Table111[X])</f>
        <v>-0.82768268266003042</v>
      </c>
      <c r="K5" s="1">
        <f>Table111[[#This Row],[X_avg]]+3*_xlfn.STDEV.S(Table111[X])</f>
        <v>-0.82456331733996946</v>
      </c>
      <c r="L5" s="1">
        <f>Table111[[#This Row],[Y_avg]]-3*_xlfn.STDEV.S(Table111[Y])</f>
        <v>0.82395389157019971</v>
      </c>
      <c r="M5" s="1">
        <f>Table111[[#This Row],[Y_avg]]+3*_xlfn.STDEV.S(Table111[Y])</f>
        <v>0.8269421084298002</v>
      </c>
      <c r="N5" s="1" t="e">
        <f>Table111[[#This Row],[Z_avg]]-3*_xlfn.STDEV.S(Table111[Z])</f>
        <v>#DIV/0!</v>
      </c>
      <c r="O5" s="1" t="e">
        <f>Table111[[#This Row],[Z_avg]]+3*_xlfn.STDEV.S(Table111[Z])</f>
        <v>#DIV/0!</v>
      </c>
      <c r="P5" s="1">
        <f>Table111[[#This Row],[Dia_avg]]-3*_xlfn.STDEV.S(Table111[Dia])</f>
        <v>0.248052515567801</v>
      </c>
      <c r="Q5" s="1">
        <f>Table111[[#This Row],[Dia_avg]]+3*_xlfn.STDEV.S(Table111[Dia])</f>
        <v>0.25487748443219888</v>
      </c>
    </row>
    <row r="6" spans="1:17" x14ac:dyDescent="0.25">
      <c r="A6">
        <v>5</v>
      </c>
      <c r="B6" s="3">
        <v>-0.82594000000000001</v>
      </c>
      <c r="C6" s="3">
        <v>0.82493000000000005</v>
      </c>
      <c r="D6" s="3"/>
      <c r="E6" s="4">
        <v>0.25058999999999998</v>
      </c>
      <c r="F6" s="4">
        <f>AVERAGE(Table111[X])</f>
        <v>-0.82612299999999994</v>
      </c>
      <c r="G6" s="4">
        <f>AVERAGE(Table111[Y])</f>
        <v>0.82544799999999996</v>
      </c>
      <c r="H6" s="1" t="e">
        <f>AVERAGE(Table111[Z])</f>
        <v>#DIV/0!</v>
      </c>
      <c r="I6" s="1">
        <f>AVERAGE(Table111[Dia])</f>
        <v>0.25146499999999994</v>
      </c>
      <c r="J6" s="1">
        <f>Table111[[#This Row],[X_avg]]-3*_xlfn.STDEV.S(Table111[X])</f>
        <v>-0.82768268266003042</v>
      </c>
      <c r="K6" s="1">
        <f>Table111[[#This Row],[X_avg]]+3*_xlfn.STDEV.S(Table111[X])</f>
        <v>-0.82456331733996946</v>
      </c>
      <c r="L6" s="1">
        <f>Table111[[#This Row],[Y_avg]]-3*_xlfn.STDEV.S(Table111[Y])</f>
        <v>0.82395389157019971</v>
      </c>
      <c r="M6" s="1">
        <f>Table111[[#This Row],[Y_avg]]+3*_xlfn.STDEV.S(Table111[Y])</f>
        <v>0.8269421084298002</v>
      </c>
      <c r="N6" s="1" t="e">
        <f>Table111[[#This Row],[Z_avg]]-3*_xlfn.STDEV.S(Table111[Z])</f>
        <v>#DIV/0!</v>
      </c>
      <c r="O6" s="1" t="e">
        <f>Table111[[#This Row],[Z_avg]]+3*_xlfn.STDEV.S(Table111[Z])</f>
        <v>#DIV/0!</v>
      </c>
      <c r="P6" s="1">
        <f>Table111[[#This Row],[Dia_avg]]-3*_xlfn.STDEV.S(Table111[Dia])</f>
        <v>0.248052515567801</v>
      </c>
      <c r="Q6" s="1">
        <f>Table111[[#This Row],[Dia_avg]]+3*_xlfn.STDEV.S(Table111[Dia])</f>
        <v>0.25487748443219888</v>
      </c>
    </row>
    <row r="7" spans="1:17" x14ac:dyDescent="0.25">
      <c r="A7">
        <v>6</v>
      </c>
      <c r="B7" s="3">
        <v>-0.82545999999999997</v>
      </c>
      <c r="C7" s="3">
        <v>0.82499999999999996</v>
      </c>
      <c r="D7" s="3"/>
      <c r="E7" s="4">
        <v>0.24981</v>
      </c>
      <c r="F7" s="4">
        <f>AVERAGE(Table111[X])</f>
        <v>-0.82612299999999994</v>
      </c>
      <c r="G7" s="4">
        <f>AVERAGE(Table111[Y])</f>
        <v>0.82544799999999996</v>
      </c>
      <c r="H7" s="1" t="e">
        <f>AVERAGE(Table111[Z])</f>
        <v>#DIV/0!</v>
      </c>
      <c r="I7" s="1">
        <f>AVERAGE(Table111[Dia])</f>
        <v>0.25146499999999994</v>
      </c>
      <c r="J7" s="1">
        <f>Table111[[#This Row],[X_avg]]-3*_xlfn.STDEV.S(Table111[X])</f>
        <v>-0.82768268266003042</v>
      </c>
      <c r="K7" s="1">
        <f>Table111[[#This Row],[X_avg]]+3*_xlfn.STDEV.S(Table111[X])</f>
        <v>-0.82456331733996946</v>
      </c>
      <c r="L7" s="1">
        <f>Table111[[#This Row],[Y_avg]]-3*_xlfn.STDEV.S(Table111[Y])</f>
        <v>0.82395389157019971</v>
      </c>
      <c r="M7" s="1">
        <f>Table111[[#This Row],[Y_avg]]+3*_xlfn.STDEV.S(Table111[Y])</f>
        <v>0.8269421084298002</v>
      </c>
      <c r="N7" s="1" t="e">
        <f>Table111[[#This Row],[Z_avg]]-3*_xlfn.STDEV.S(Table111[Z])</f>
        <v>#DIV/0!</v>
      </c>
      <c r="O7" s="1" t="e">
        <f>Table111[[#This Row],[Z_avg]]+3*_xlfn.STDEV.S(Table111[Z])</f>
        <v>#DIV/0!</v>
      </c>
      <c r="P7" s="1">
        <f>Table111[[#This Row],[Dia_avg]]-3*_xlfn.STDEV.S(Table111[Dia])</f>
        <v>0.248052515567801</v>
      </c>
      <c r="Q7" s="1">
        <f>Table111[[#This Row],[Dia_avg]]+3*_xlfn.STDEV.S(Table111[Dia])</f>
        <v>0.25487748443219888</v>
      </c>
    </row>
    <row r="8" spans="1:17" x14ac:dyDescent="0.25">
      <c r="A8">
        <v>7</v>
      </c>
      <c r="B8" s="3">
        <v>-0.82677999999999996</v>
      </c>
      <c r="C8" s="3">
        <v>0.82608999999999999</v>
      </c>
      <c r="D8" s="3"/>
      <c r="E8" s="4">
        <v>0.25274000000000002</v>
      </c>
      <c r="F8" s="4">
        <f>AVERAGE(Table111[X])</f>
        <v>-0.82612299999999994</v>
      </c>
      <c r="G8" s="4">
        <f>AVERAGE(Table111[Y])</f>
        <v>0.82544799999999996</v>
      </c>
      <c r="H8" s="1" t="e">
        <f>AVERAGE(Table111[Z])</f>
        <v>#DIV/0!</v>
      </c>
      <c r="I8" s="1">
        <f>AVERAGE(Table111[Dia])</f>
        <v>0.25146499999999994</v>
      </c>
      <c r="J8" s="1">
        <f>Table111[[#This Row],[X_avg]]-3*_xlfn.STDEV.S(Table111[X])</f>
        <v>-0.82768268266003042</v>
      </c>
      <c r="K8" s="1">
        <f>Table111[[#This Row],[X_avg]]+3*_xlfn.STDEV.S(Table111[X])</f>
        <v>-0.82456331733996946</v>
      </c>
      <c r="L8" s="1">
        <f>Table111[[#This Row],[Y_avg]]-3*_xlfn.STDEV.S(Table111[Y])</f>
        <v>0.82395389157019971</v>
      </c>
      <c r="M8" s="1">
        <f>Table111[[#This Row],[Y_avg]]+3*_xlfn.STDEV.S(Table111[Y])</f>
        <v>0.8269421084298002</v>
      </c>
      <c r="N8" s="1" t="e">
        <f>Table111[[#This Row],[Z_avg]]-3*_xlfn.STDEV.S(Table111[Z])</f>
        <v>#DIV/0!</v>
      </c>
      <c r="O8" s="1" t="e">
        <f>Table111[[#This Row],[Z_avg]]+3*_xlfn.STDEV.S(Table111[Z])</f>
        <v>#DIV/0!</v>
      </c>
      <c r="P8" s="1">
        <f>Table111[[#This Row],[Dia_avg]]-3*_xlfn.STDEV.S(Table111[Dia])</f>
        <v>0.248052515567801</v>
      </c>
      <c r="Q8" s="1">
        <f>Table111[[#This Row],[Dia_avg]]+3*_xlfn.STDEV.S(Table111[Dia])</f>
        <v>0.25487748443219888</v>
      </c>
    </row>
    <row r="9" spans="1:17" x14ac:dyDescent="0.25">
      <c r="A9">
        <v>8</v>
      </c>
      <c r="B9" s="3">
        <v>-0.82609999999999995</v>
      </c>
      <c r="C9" s="3">
        <v>0.82535999999999998</v>
      </c>
      <c r="D9" s="3"/>
      <c r="E9" s="4">
        <v>0.25124000000000002</v>
      </c>
      <c r="F9" s="4">
        <f>AVERAGE(Table111[X])</f>
        <v>-0.82612299999999994</v>
      </c>
      <c r="G9" s="4">
        <f>AVERAGE(Table111[Y])</f>
        <v>0.82544799999999996</v>
      </c>
      <c r="H9" s="1" t="e">
        <f>AVERAGE(Table111[Z])</f>
        <v>#DIV/0!</v>
      </c>
      <c r="I9" s="1">
        <f>AVERAGE(Table111[Dia])</f>
        <v>0.25146499999999994</v>
      </c>
      <c r="J9" s="1">
        <f>Table111[[#This Row],[X_avg]]-3*_xlfn.STDEV.S(Table111[X])</f>
        <v>-0.82768268266003042</v>
      </c>
      <c r="K9" s="1">
        <f>Table111[[#This Row],[X_avg]]+3*_xlfn.STDEV.S(Table111[X])</f>
        <v>-0.82456331733996946</v>
      </c>
      <c r="L9" s="1">
        <f>Table111[[#This Row],[Y_avg]]-3*_xlfn.STDEV.S(Table111[Y])</f>
        <v>0.82395389157019971</v>
      </c>
      <c r="M9" s="1">
        <f>Table111[[#This Row],[Y_avg]]+3*_xlfn.STDEV.S(Table111[Y])</f>
        <v>0.8269421084298002</v>
      </c>
      <c r="N9" s="1" t="e">
        <f>Table111[[#This Row],[Z_avg]]-3*_xlfn.STDEV.S(Table111[Z])</f>
        <v>#DIV/0!</v>
      </c>
      <c r="O9" s="1" t="e">
        <f>Table111[[#This Row],[Z_avg]]+3*_xlfn.STDEV.S(Table111[Z])</f>
        <v>#DIV/0!</v>
      </c>
      <c r="P9" s="1">
        <f>Table111[[#This Row],[Dia_avg]]-3*_xlfn.STDEV.S(Table111[Dia])</f>
        <v>0.248052515567801</v>
      </c>
      <c r="Q9" s="1">
        <f>Table111[[#This Row],[Dia_avg]]+3*_xlfn.STDEV.S(Table111[Dia])</f>
        <v>0.25487748443219888</v>
      </c>
    </row>
    <row r="10" spans="1:17" x14ac:dyDescent="0.25">
      <c r="A10">
        <v>9</v>
      </c>
      <c r="B10" s="3">
        <v>-0.82696999999999998</v>
      </c>
      <c r="C10" s="3">
        <v>0.82613000000000003</v>
      </c>
      <c r="D10" s="3"/>
      <c r="E10" s="4">
        <v>0.25329000000000002</v>
      </c>
      <c r="F10" s="4">
        <f>AVERAGE(Table111[X])</f>
        <v>-0.82612299999999994</v>
      </c>
      <c r="G10" s="4">
        <f>AVERAGE(Table111[Y])</f>
        <v>0.82544799999999996</v>
      </c>
      <c r="H10" s="1" t="e">
        <f>AVERAGE(Table111[Z])</f>
        <v>#DIV/0!</v>
      </c>
      <c r="I10" s="1">
        <f>AVERAGE(Table111[Dia])</f>
        <v>0.25146499999999994</v>
      </c>
      <c r="J10" s="1">
        <f>Table111[[#This Row],[X_avg]]-3*_xlfn.STDEV.S(Table111[X])</f>
        <v>-0.82768268266003042</v>
      </c>
      <c r="K10" s="1">
        <f>Table111[[#This Row],[X_avg]]+3*_xlfn.STDEV.S(Table111[X])</f>
        <v>-0.82456331733996946</v>
      </c>
      <c r="L10" s="1">
        <f>Table111[[#This Row],[Y_avg]]-3*_xlfn.STDEV.S(Table111[Y])</f>
        <v>0.82395389157019971</v>
      </c>
      <c r="M10" s="1">
        <f>Table111[[#This Row],[Y_avg]]+3*_xlfn.STDEV.S(Table111[Y])</f>
        <v>0.8269421084298002</v>
      </c>
      <c r="N10" s="1" t="e">
        <f>Table111[[#This Row],[Z_avg]]-3*_xlfn.STDEV.S(Table111[Z])</f>
        <v>#DIV/0!</v>
      </c>
      <c r="O10" s="1" t="e">
        <f>Table111[[#This Row],[Z_avg]]+3*_xlfn.STDEV.S(Table111[Z])</f>
        <v>#DIV/0!</v>
      </c>
      <c r="P10" s="1">
        <f>Table111[[#This Row],[Dia_avg]]-3*_xlfn.STDEV.S(Table111[Dia])</f>
        <v>0.248052515567801</v>
      </c>
      <c r="Q10" s="1">
        <f>Table111[[#This Row],[Dia_avg]]+3*_xlfn.STDEV.S(Table111[Dia])</f>
        <v>0.25487748443219888</v>
      </c>
    </row>
    <row r="11" spans="1:17" x14ac:dyDescent="0.25">
      <c r="A11">
        <v>10</v>
      </c>
      <c r="B11" s="3">
        <v>-0.82633999999999996</v>
      </c>
      <c r="C11" s="3">
        <v>0.82598000000000005</v>
      </c>
      <c r="D11" s="3"/>
      <c r="E11" s="4">
        <v>0.25207000000000002</v>
      </c>
      <c r="F11" s="4">
        <f>AVERAGE(Table111[X])</f>
        <v>-0.82612299999999994</v>
      </c>
      <c r="G11" s="4">
        <f>AVERAGE(Table111[Y])</f>
        <v>0.82544799999999996</v>
      </c>
      <c r="H11" s="1" t="e">
        <f>AVERAGE(Table111[Z])</f>
        <v>#DIV/0!</v>
      </c>
      <c r="I11" s="1">
        <f>AVERAGE(Table111[Dia])</f>
        <v>0.25146499999999994</v>
      </c>
      <c r="J11" s="1">
        <f>Table111[[#This Row],[X_avg]]-3*_xlfn.STDEV.S(Table111[X])</f>
        <v>-0.82768268266003042</v>
      </c>
      <c r="K11" s="1">
        <f>Table111[[#This Row],[X_avg]]+3*_xlfn.STDEV.S(Table111[X])</f>
        <v>-0.82456331733996946</v>
      </c>
      <c r="L11" s="1">
        <f>Table111[[#This Row],[Y_avg]]-3*_xlfn.STDEV.S(Table111[Y])</f>
        <v>0.82395389157019971</v>
      </c>
      <c r="M11" s="1">
        <f>Table111[[#This Row],[Y_avg]]+3*_xlfn.STDEV.S(Table111[Y])</f>
        <v>0.8269421084298002</v>
      </c>
      <c r="N11" s="1" t="e">
        <f>Table111[[#This Row],[Z_avg]]-3*_xlfn.STDEV.S(Table111[Z])</f>
        <v>#DIV/0!</v>
      </c>
      <c r="O11" s="1" t="e">
        <f>Table111[[#This Row],[Z_avg]]+3*_xlfn.STDEV.S(Table111[Z])</f>
        <v>#DIV/0!</v>
      </c>
      <c r="P11" s="1">
        <f>Table111[[#This Row],[Dia_avg]]-3*_xlfn.STDEV.S(Table111[Dia])</f>
        <v>0.248052515567801</v>
      </c>
      <c r="Q11" s="1">
        <f>Table111[[#This Row],[Dia_avg]]+3*_xlfn.STDEV.S(Table111[Dia])</f>
        <v>0.25487748443219888</v>
      </c>
    </row>
    <row r="12" spans="1:17" x14ac:dyDescent="0.25">
      <c r="A12">
        <v>11</v>
      </c>
      <c r="B12" s="3"/>
      <c r="C12" s="3"/>
      <c r="D12" s="3"/>
      <c r="E12" s="4"/>
      <c r="F12" s="4">
        <f>AVERAGE(Table111[X])</f>
        <v>-0.82612299999999994</v>
      </c>
      <c r="G12" s="4">
        <f>AVERAGE(Table111[Y])</f>
        <v>0.82544799999999996</v>
      </c>
      <c r="H12" s="1" t="e">
        <f>AVERAGE(Table111[Z])</f>
        <v>#DIV/0!</v>
      </c>
      <c r="I12" s="1">
        <f>AVERAGE(Table111[Dia])</f>
        <v>0.25146499999999994</v>
      </c>
      <c r="J12" s="1">
        <f>Table111[[#This Row],[X_avg]]-3*_xlfn.STDEV.S(Table111[X])</f>
        <v>-0.82768268266003042</v>
      </c>
      <c r="K12" s="1">
        <f>Table111[[#This Row],[X_avg]]+3*_xlfn.STDEV.S(Table111[X])</f>
        <v>-0.82456331733996946</v>
      </c>
      <c r="L12" s="1">
        <f>Table111[[#This Row],[Y_avg]]-3*_xlfn.STDEV.S(Table111[Y])</f>
        <v>0.82395389157019971</v>
      </c>
      <c r="M12" s="1">
        <f>Table111[[#This Row],[Y_avg]]+3*_xlfn.STDEV.S(Table111[Y])</f>
        <v>0.8269421084298002</v>
      </c>
      <c r="N12" s="1" t="e">
        <f>Table111[[#This Row],[Z_avg]]-3*_xlfn.STDEV.S(Table111[Z])</f>
        <v>#DIV/0!</v>
      </c>
      <c r="O12" s="1" t="e">
        <f>Table111[[#This Row],[Z_avg]]+3*_xlfn.STDEV.S(Table111[Z])</f>
        <v>#DIV/0!</v>
      </c>
      <c r="P12" s="1">
        <f>Table111[[#This Row],[Dia_avg]]-3*_xlfn.STDEV.S(Table111[Dia])</f>
        <v>0.248052515567801</v>
      </c>
      <c r="Q12" s="1">
        <f>Table111[[#This Row],[Dia_avg]]+3*_xlfn.STDEV.S(Table111[Dia])</f>
        <v>0.25487748443219888</v>
      </c>
    </row>
    <row r="13" spans="1:17" x14ac:dyDescent="0.25">
      <c r="A13">
        <v>12</v>
      </c>
      <c r="B13" s="3"/>
      <c r="C13" s="3"/>
      <c r="D13" s="3"/>
      <c r="E13" s="4"/>
      <c r="F13" s="4">
        <f>AVERAGE(Table111[X])</f>
        <v>-0.82612299999999994</v>
      </c>
      <c r="G13" s="4">
        <f>AVERAGE(Table111[Y])</f>
        <v>0.82544799999999996</v>
      </c>
      <c r="H13" s="1" t="e">
        <f>AVERAGE(Table111[Z])</f>
        <v>#DIV/0!</v>
      </c>
      <c r="I13" s="1">
        <f>AVERAGE(Table111[Dia])</f>
        <v>0.25146499999999994</v>
      </c>
      <c r="J13" s="1">
        <f>Table111[[#This Row],[X_avg]]-3*_xlfn.STDEV.S(Table111[X])</f>
        <v>-0.82768268266003042</v>
      </c>
      <c r="K13" s="1">
        <f>Table111[[#This Row],[X_avg]]+3*_xlfn.STDEV.S(Table111[X])</f>
        <v>-0.82456331733996946</v>
      </c>
      <c r="L13" s="1">
        <f>Table111[[#This Row],[Y_avg]]-3*_xlfn.STDEV.S(Table111[Y])</f>
        <v>0.82395389157019971</v>
      </c>
      <c r="M13" s="1">
        <f>Table111[[#This Row],[Y_avg]]+3*_xlfn.STDEV.S(Table111[Y])</f>
        <v>0.8269421084298002</v>
      </c>
      <c r="N13" s="1" t="e">
        <f>Table111[[#This Row],[Z_avg]]-3*_xlfn.STDEV.S(Table111[Z])</f>
        <v>#DIV/0!</v>
      </c>
      <c r="O13" s="1" t="e">
        <f>Table111[[#This Row],[Z_avg]]+3*_xlfn.STDEV.S(Table111[Z])</f>
        <v>#DIV/0!</v>
      </c>
      <c r="P13" s="1">
        <f>Table111[[#This Row],[Dia_avg]]-3*_xlfn.STDEV.S(Table111[Dia])</f>
        <v>0.248052515567801</v>
      </c>
      <c r="Q13" s="1">
        <f>Table111[[#This Row],[Dia_avg]]+3*_xlfn.STDEV.S(Table111[Dia])</f>
        <v>0.25487748443219888</v>
      </c>
    </row>
    <row r="14" spans="1:17" x14ac:dyDescent="0.25">
      <c r="A14">
        <v>13</v>
      </c>
      <c r="B14" s="3"/>
      <c r="C14" s="3"/>
      <c r="D14" s="3"/>
      <c r="E14" s="4"/>
      <c r="F14" s="4">
        <f>AVERAGE(Table111[X])</f>
        <v>-0.82612299999999994</v>
      </c>
      <c r="G14" s="4">
        <f>AVERAGE(Table111[Y])</f>
        <v>0.82544799999999996</v>
      </c>
      <c r="H14" s="1" t="e">
        <f>AVERAGE(Table111[Z])</f>
        <v>#DIV/0!</v>
      </c>
      <c r="I14" s="1">
        <f>AVERAGE(Table111[Dia])</f>
        <v>0.25146499999999994</v>
      </c>
      <c r="J14" s="1">
        <f>Table111[[#This Row],[X_avg]]-3*_xlfn.STDEV.S(Table111[X])</f>
        <v>-0.82768268266003042</v>
      </c>
      <c r="K14" s="1">
        <f>Table111[[#This Row],[X_avg]]+3*_xlfn.STDEV.S(Table111[X])</f>
        <v>-0.82456331733996946</v>
      </c>
      <c r="L14" s="1">
        <f>Table111[[#This Row],[Y_avg]]-3*_xlfn.STDEV.S(Table111[Y])</f>
        <v>0.82395389157019971</v>
      </c>
      <c r="M14" s="1">
        <f>Table111[[#This Row],[Y_avg]]+3*_xlfn.STDEV.S(Table111[Y])</f>
        <v>0.8269421084298002</v>
      </c>
      <c r="N14" s="1" t="e">
        <f>Table111[[#This Row],[Z_avg]]-3*_xlfn.STDEV.S(Table111[Z])</f>
        <v>#DIV/0!</v>
      </c>
      <c r="O14" s="1" t="e">
        <f>Table111[[#This Row],[Z_avg]]+3*_xlfn.STDEV.S(Table111[Z])</f>
        <v>#DIV/0!</v>
      </c>
      <c r="P14" s="1">
        <f>Table111[[#This Row],[Dia_avg]]-3*_xlfn.STDEV.S(Table111[Dia])</f>
        <v>0.248052515567801</v>
      </c>
      <c r="Q14" s="1">
        <f>Table111[[#This Row],[Dia_avg]]+3*_xlfn.STDEV.S(Table111[Dia])</f>
        <v>0.25487748443219888</v>
      </c>
    </row>
    <row r="15" spans="1:17" x14ac:dyDescent="0.25">
      <c r="A15">
        <v>14</v>
      </c>
      <c r="B15" s="3"/>
      <c r="C15" s="3"/>
      <c r="D15" s="3"/>
      <c r="E15" s="4"/>
      <c r="F15" s="4">
        <f>AVERAGE(Table111[X])</f>
        <v>-0.82612299999999994</v>
      </c>
      <c r="G15" s="4">
        <f>AVERAGE(Table111[Y])</f>
        <v>0.82544799999999996</v>
      </c>
      <c r="H15" s="1" t="e">
        <f>AVERAGE(Table111[Z])</f>
        <v>#DIV/0!</v>
      </c>
      <c r="I15" s="1">
        <f>AVERAGE(Table111[Dia])</f>
        <v>0.25146499999999994</v>
      </c>
      <c r="J15" s="1">
        <f>Table111[[#This Row],[X_avg]]-3*_xlfn.STDEV.S(Table111[X])</f>
        <v>-0.82768268266003042</v>
      </c>
      <c r="K15" s="1">
        <f>Table111[[#This Row],[X_avg]]+3*_xlfn.STDEV.S(Table111[X])</f>
        <v>-0.82456331733996946</v>
      </c>
      <c r="L15" s="1">
        <f>Table111[[#This Row],[Y_avg]]-3*_xlfn.STDEV.S(Table111[Y])</f>
        <v>0.82395389157019971</v>
      </c>
      <c r="M15" s="1">
        <f>Table111[[#This Row],[Y_avg]]+3*_xlfn.STDEV.S(Table111[Y])</f>
        <v>0.8269421084298002</v>
      </c>
      <c r="N15" s="1" t="e">
        <f>Table111[[#This Row],[Z_avg]]-3*_xlfn.STDEV.S(Table111[Z])</f>
        <v>#DIV/0!</v>
      </c>
      <c r="O15" s="1" t="e">
        <f>Table111[[#This Row],[Z_avg]]+3*_xlfn.STDEV.S(Table111[Z])</f>
        <v>#DIV/0!</v>
      </c>
      <c r="P15" s="1">
        <f>Table111[[#This Row],[Dia_avg]]-3*_xlfn.STDEV.S(Table111[Dia])</f>
        <v>0.248052515567801</v>
      </c>
      <c r="Q15" s="1">
        <f>Table111[[#This Row],[Dia_avg]]+3*_xlfn.STDEV.S(Table111[Dia])</f>
        <v>0.25487748443219888</v>
      </c>
    </row>
    <row r="16" spans="1:17" x14ac:dyDescent="0.25">
      <c r="A16">
        <v>15</v>
      </c>
      <c r="B16" s="3"/>
      <c r="C16" s="3"/>
      <c r="D16" s="3"/>
      <c r="E16" s="4"/>
      <c r="F16" s="4">
        <f>AVERAGE(Table111[X])</f>
        <v>-0.82612299999999994</v>
      </c>
      <c r="G16" s="4">
        <f>AVERAGE(Table111[Y])</f>
        <v>0.82544799999999996</v>
      </c>
      <c r="H16" s="1" t="e">
        <f>AVERAGE(Table111[Z])</f>
        <v>#DIV/0!</v>
      </c>
      <c r="I16" s="1">
        <f>AVERAGE(Table111[Dia])</f>
        <v>0.25146499999999994</v>
      </c>
      <c r="J16" s="1">
        <f>Table111[[#This Row],[X_avg]]-3*_xlfn.STDEV.S(Table111[X])</f>
        <v>-0.82768268266003042</v>
      </c>
      <c r="K16" s="1">
        <f>Table111[[#This Row],[X_avg]]+3*_xlfn.STDEV.S(Table111[X])</f>
        <v>-0.82456331733996946</v>
      </c>
      <c r="L16" s="1">
        <f>Table111[[#This Row],[Y_avg]]-3*_xlfn.STDEV.S(Table111[Y])</f>
        <v>0.82395389157019971</v>
      </c>
      <c r="M16" s="1">
        <f>Table111[[#This Row],[Y_avg]]+3*_xlfn.STDEV.S(Table111[Y])</f>
        <v>0.8269421084298002</v>
      </c>
      <c r="N16" s="1" t="e">
        <f>Table111[[#This Row],[Z_avg]]-3*_xlfn.STDEV.S(Table111[Z])</f>
        <v>#DIV/0!</v>
      </c>
      <c r="O16" s="1" t="e">
        <f>Table111[[#This Row],[Z_avg]]+3*_xlfn.STDEV.S(Table111[Z])</f>
        <v>#DIV/0!</v>
      </c>
      <c r="P16" s="1">
        <f>Table111[[#This Row],[Dia_avg]]-3*_xlfn.STDEV.S(Table111[Dia])</f>
        <v>0.248052515567801</v>
      </c>
      <c r="Q16" s="1">
        <f>Table111[[#This Row],[Dia_avg]]+3*_xlfn.STDEV.S(Table111[Dia])</f>
        <v>0.25487748443219888</v>
      </c>
    </row>
    <row r="17" spans="1:17" x14ac:dyDescent="0.25">
      <c r="A17">
        <v>16</v>
      </c>
      <c r="B17" s="3"/>
      <c r="C17" s="3"/>
      <c r="D17" s="3"/>
      <c r="E17" s="4"/>
      <c r="F17" s="4">
        <f>AVERAGE(Table111[X])</f>
        <v>-0.82612299999999994</v>
      </c>
      <c r="G17" s="4">
        <f>AVERAGE(Table111[Y])</f>
        <v>0.82544799999999996</v>
      </c>
      <c r="H17" s="1" t="e">
        <f>AVERAGE(Table111[Z])</f>
        <v>#DIV/0!</v>
      </c>
      <c r="I17" s="1">
        <f>AVERAGE(Table111[Dia])</f>
        <v>0.25146499999999994</v>
      </c>
      <c r="J17" s="1">
        <f>Table111[[#This Row],[X_avg]]-3*_xlfn.STDEV.S(Table111[X])</f>
        <v>-0.82768268266003042</v>
      </c>
      <c r="K17" s="1">
        <f>Table111[[#This Row],[X_avg]]+3*_xlfn.STDEV.S(Table111[X])</f>
        <v>-0.82456331733996946</v>
      </c>
      <c r="L17" s="1">
        <f>Table111[[#This Row],[Y_avg]]-3*_xlfn.STDEV.S(Table111[Y])</f>
        <v>0.82395389157019971</v>
      </c>
      <c r="M17" s="1">
        <f>Table111[[#This Row],[Y_avg]]+3*_xlfn.STDEV.S(Table111[Y])</f>
        <v>0.8269421084298002</v>
      </c>
      <c r="N17" s="1" t="e">
        <f>Table111[[#This Row],[Z_avg]]-3*_xlfn.STDEV.S(Table111[Z])</f>
        <v>#DIV/0!</v>
      </c>
      <c r="O17" s="1" t="e">
        <f>Table111[[#This Row],[Z_avg]]+3*_xlfn.STDEV.S(Table111[Z])</f>
        <v>#DIV/0!</v>
      </c>
      <c r="P17" s="1">
        <f>Table111[[#This Row],[Dia_avg]]-3*_xlfn.STDEV.S(Table111[Dia])</f>
        <v>0.248052515567801</v>
      </c>
      <c r="Q17" s="1">
        <f>Table111[[#This Row],[Dia_avg]]+3*_xlfn.STDEV.S(Table111[Dia])</f>
        <v>0.25487748443219888</v>
      </c>
    </row>
    <row r="18" spans="1:17" x14ac:dyDescent="0.25">
      <c r="A18">
        <v>17</v>
      </c>
      <c r="B18" s="4"/>
      <c r="C18" s="4"/>
      <c r="D18" s="4"/>
      <c r="E18" s="4"/>
      <c r="F18" s="4">
        <f>AVERAGE(Table111[X])</f>
        <v>-0.82612299999999994</v>
      </c>
      <c r="G18" s="4">
        <f>AVERAGE(Table111[Y])</f>
        <v>0.82544799999999996</v>
      </c>
      <c r="H18" s="1" t="e">
        <f>AVERAGE(Table111[Z])</f>
        <v>#DIV/0!</v>
      </c>
      <c r="I18" s="1">
        <f>AVERAGE(Table111[Dia])</f>
        <v>0.25146499999999994</v>
      </c>
      <c r="J18" s="1">
        <f>Table111[[#This Row],[X_avg]]-3*_xlfn.STDEV.S(Table111[X])</f>
        <v>-0.82768268266003042</v>
      </c>
      <c r="K18" s="1">
        <f>Table111[[#This Row],[X_avg]]+3*_xlfn.STDEV.S(Table111[X])</f>
        <v>-0.82456331733996946</v>
      </c>
      <c r="L18" s="1">
        <f>Table111[[#This Row],[Y_avg]]-3*_xlfn.STDEV.S(Table111[Y])</f>
        <v>0.82395389157019971</v>
      </c>
      <c r="M18" s="1">
        <f>Table111[[#This Row],[Y_avg]]+3*_xlfn.STDEV.S(Table111[Y])</f>
        <v>0.8269421084298002</v>
      </c>
      <c r="N18" s="1" t="e">
        <f>Table111[[#This Row],[Z_avg]]-3*_xlfn.STDEV.S(Table111[Z])</f>
        <v>#DIV/0!</v>
      </c>
      <c r="O18" s="1" t="e">
        <f>Table111[[#This Row],[Z_avg]]+3*_xlfn.STDEV.S(Table111[Z])</f>
        <v>#DIV/0!</v>
      </c>
      <c r="P18" s="1">
        <f>Table111[[#This Row],[Dia_avg]]-3*_xlfn.STDEV.S(Table111[Dia])</f>
        <v>0.248052515567801</v>
      </c>
      <c r="Q18" s="1">
        <f>Table111[[#This Row],[Dia_avg]]+3*_xlfn.STDEV.S(Table111[Dia])</f>
        <v>0.25487748443219888</v>
      </c>
    </row>
    <row r="19" spans="1:17" x14ac:dyDescent="0.25">
      <c r="A19">
        <v>18</v>
      </c>
      <c r="B19" s="4"/>
      <c r="C19" s="4"/>
      <c r="D19" s="4"/>
      <c r="E19" s="4"/>
      <c r="F19" s="4">
        <f>AVERAGE(Table111[X])</f>
        <v>-0.82612299999999994</v>
      </c>
      <c r="G19" s="4">
        <f>AVERAGE(Table111[Y])</f>
        <v>0.82544799999999996</v>
      </c>
      <c r="H19" s="1" t="e">
        <f>AVERAGE(Table111[Z])</f>
        <v>#DIV/0!</v>
      </c>
      <c r="I19" s="1">
        <f>AVERAGE(Table111[Dia])</f>
        <v>0.25146499999999994</v>
      </c>
      <c r="J19" s="1">
        <f>Table111[[#This Row],[X_avg]]-3*_xlfn.STDEV.S(Table111[X])</f>
        <v>-0.82768268266003042</v>
      </c>
      <c r="K19" s="1">
        <f>Table111[[#This Row],[X_avg]]+3*_xlfn.STDEV.S(Table111[X])</f>
        <v>-0.82456331733996946</v>
      </c>
      <c r="L19" s="1">
        <f>Table111[[#This Row],[Y_avg]]-3*_xlfn.STDEV.S(Table111[Y])</f>
        <v>0.82395389157019971</v>
      </c>
      <c r="M19" s="1">
        <f>Table111[[#This Row],[Y_avg]]+3*_xlfn.STDEV.S(Table111[Y])</f>
        <v>0.8269421084298002</v>
      </c>
      <c r="N19" s="1" t="e">
        <f>Table111[[#This Row],[Z_avg]]-3*_xlfn.STDEV.S(Table111[Z])</f>
        <v>#DIV/0!</v>
      </c>
      <c r="O19" s="1" t="e">
        <f>Table111[[#This Row],[Z_avg]]+3*_xlfn.STDEV.S(Table111[Z])</f>
        <v>#DIV/0!</v>
      </c>
      <c r="P19" s="1">
        <f>Table111[[#This Row],[Dia_avg]]-3*_xlfn.STDEV.S(Table111[Dia])</f>
        <v>0.248052515567801</v>
      </c>
      <c r="Q19" s="1">
        <f>Table111[[#This Row],[Dia_avg]]+3*_xlfn.STDEV.S(Table111[Dia])</f>
        <v>0.25487748443219888</v>
      </c>
    </row>
    <row r="20" spans="1:17" x14ac:dyDescent="0.25">
      <c r="A20">
        <v>19</v>
      </c>
      <c r="B20" s="4"/>
      <c r="C20" s="4"/>
      <c r="D20" s="4"/>
      <c r="E20" s="4"/>
      <c r="F20" s="4">
        <f>AVERAGE(Table111[X])</f>
        <v>-0.82612299999999994</v>
      </c>
      <c r="G20" s="4">
        <f>AVERAGE(Table111[Y])</f>
        <v>0.82544799999999996</v>
      </c>
      <c r="H20" s="1" t="e">
        <f>AVERAGE(Table111[Z])</f>
        <v>#DIV/0!</v>
      </c>
      <c r="I20" s="1">
        <f>AVERAGE(Table111[Dia])</f>
        <v>0.25146499999999994</v>
      </c>
      <c r="J20" s="1">
        <f>Table111[[#This Row],[X_avg]]-3*_xlfn.STDEV.S(Table111[X])</f>
        <v>-0.82768268266003042</v>
      </c>
      <c r="K20" s="1">
        <f>Table111[[#This Row],[X_avg]]+3*_xlfn.STDEV.S(Table111[X])</f>
        <v>-0.82456331733996946</v>
      </c>
      <c r="L20" s="1">
        <f>Table111[[#This Row],[Y_avg]]-3*_xlfn.STDEV.S(Table111[Y])</f>
        <v>0.82395389157019971</v>
      </c>
      <c r="M20" s="1">
        <f>Table111[[#This Row],[Y_avg]]+3*_xlfn.STDEV.S(Table111[Y])</f>
        <v>0.8269421084298002</v>
      </c>
      <c r="N20" s="1" t="e">
        <f>Table111[[#This Row],[Z_avg]]-3*_xlfn.STDEV.S(Table111[Z])</f>
        <v>#DIV/0!</v>
      </c>
      <c r="O20" s="1" t="e">
        <f>Table111[[#This Row],[Z_avg]]+3*_xlfn.STDEV.S(Table111[Z])</f>
        <v>#DIV/0!</v>
      </c>
      <c r="P20" s="1">
        <f>Table111[[#This Row],[Dia_avg]]-3*_xlfn.STDEV.S(Table111[Dia])</f>
        <v>0.248052515567801</v>
      </c>
      <c r="Q20" s="1">
        <f>Table111[[#This Row],[Dia_avg]]+3*_xlfn.STDEV.S(Table111[Dia])</f>
        <v>0.25487748443219888</v>
      </c>
    </row>
    <row r="21" spans="1:17" x14ac:dyDescent="0.25">
      <c r="A21">
        <v>20</v>
      </c>
      <c r="B21" s="4"/>
      <c r="C21" s="4"/>
      <c r="D21" s="4"/>
      <c r="E21" s="4"/>
      <c r="F21" s="4">
        <f>AVERAGE(Table111[X])</f>
        <v>-0.82612299999999994</v>
      </c>
      <c r="G21" s="4">
        <f>AVERAGE(Table111[Y])</f>
        <v>0.82544799999999996</v>
      </c>
      <c r="H21" s="1" t="e">
        <f>AVERAGE(Table111[Z])</f>
        <v>#DIV/0!</v>
      </c>
      <c r="I21" s="1">
        <f>AVERAGE(Table111[Dia])</f>
        <v>0.25146499999999994</v>
      </c>
      <c r="J21" s="1">
        <f>Table111[[#This Row],[X_avg]]-3*_xlfn.STDEV.S(Table111[X])</f>
        <v>-0.82768268266003042</v>
      </c>
      <c r="K21" s="1">
        <f>Table111[[#This Row],[X_avg]]+3*_xlfn.STDEV.S(Table111[X])</f>
        <v>-0.82456331733996946</v>
      </c>
      <c r="L21" s="1">
        <f>Table111[[#This Row],[Y_avg]]-3*_xlfn.STDEV.S(Table111[Y])</f>
        <v>0.82395389157019971</v>
      </c>
      <c r="M21" s="1">
        <f>Table111[[#This Row],[Y_avg]]+3*_xlfn.STDEV.S(Table111[Y])</f>
        <v>0.8269421084298002</v>
      </c>
      <c r="N21" s="1" t="e">
        <f>Table111[[#This Row],[Z_avg]]-3*_xlfn.STDEV.S(Table111[Z])</f>
        <v>#DIV/0!</v>
      </c>
      <c r="O21" s="1" t="e">
        <f>Table111[[#This Row],[Z_avg]]+3*_xlfn.STDEV.S(Table111[Z])</f>
        <v>#DIV/0!</v>
      </c>
      <c r="P21" s="1">
        <f>Table111[[#This Row],[Dia_avg]]-3*_xlfn.STDEV.S(Table111[Dia])</f>
        <v>0.248052515567801</v>
      </c>
      <c r="Q21" s="1">
        <f>Table111[[#This Row],[Dia_avg]]+3*_xlfn.STDEV.S(Table111[Dia])</f>
        <v>0.25487748443219888</v>
      </c>
    </row>
    <row r="22" spans="1:17" x14ac:dyDescent="0.25">
      <c r="A22">
        <v>21</v>
      </c>
      <c r="B22" s="4"/>
      <c r="C22" s="4"/>
      <c r="D22" s="4"/>
      <c r="E22" s="4"/>
      <c r="F22" s="4">
        <f>AVERAGE(Table111[X])</f>
        <v>-0.82612299999999994</v>
      </c>
      <c r="G22" s="4">
        <f>AVERAGE(Table111[Y])</f>
        <v>0.82544799999999996</v>
      </c>
      <c r="H22" s="1" t="e">
        <f>AVERAGE(Table111[Z])</f>
        <v>#DIV/0!</v>
      </c>
      <c r="I22" s="1">
        <f>AVERAGE(Table111[Dia])</f>
        <v>0.25146499999999994</v>
      </c>
      <c r="J22" s="1">
        <f>Table111[[#This Row],[X_avg]]-3*_xlfn.STDEV.S(Table111[X])</f>
        <v>-0.82768268266003042</v>
      </c>
      <c r="K22" s="1">
        <f>Table111[[#This Row],[X_avg]]+3*_xlfn.STDEV.S(Table111[X])</f>
        <v>-0.82456331733996946</v>
      </c>
      <c r="L22" s="1">
        <f>Table111[[#This Row],[Y_avg]]-3*_xlfn.STDEV.S(Table111[Y])</f>
        <v>0.82395389157019971</v>
      </c>
      <c r="M22" s="1">
        <f>Table111[[#This Row],[Y_avg]]+3*_xlfn.STDEV.S(Table111[Y])</f>
        <v>0.8269421084298002</v>
      </c>
      <c r="N22" s="1" t="e">
        <f>Table111[[#This Row],[Z_avg]]-3*_xlfn.STDEV.S(Table111[Z])</f>
        <v>#DIV/0!</v>
      </c>
      <c r="O22" s="1" t="e">
        <f>Table111[[#This Row],[Z_avg]]+3*_xlfn.STDEV.S(Table111[Z])</f>
        <v>#DIV/0!</v>
      </c>
      <c r="P22" s="1">
        <f>Table111[[#This Row],[Dia_avg]]-3*_xlfn.STDEV.S(Table111[Dia])</f>
        <v>0.248052515567801</v>
      </c>
      <c r="Q22" s="1">
        <f>Table111[[#This Row],[Dia_avg]]+3*_xlfn.STDEV.S(Table111[Dia])</f>
        <v>0.25487748443219888</v>
      </c>
    </row>
    <row r="23" spans="1:17" x14ac:dyDescent="0.25">
      <c r="A23">
        <v>22</v>
      </c>
      <c r="B23" s="4"/>
      <c r="C23" s="4"/>
      <c r="D23" s="4"/>
      <c r="E23" s="4"/>
      <c r="F23" s="4">
        <f>AVERAGE(Table111[X])</f>
        <v>-0.82612299999999994</v>
      </c>
      <c r="G23" s="4">
        <f>AVERAGE(Table111[Y])</f>
        <v>0.82544799999999996</v>
      </c>
      <c r="H23" s="1" t="e">
        <f>AVERAGE(Table111[Z])</f>
        <v>#DIV/0!</v>
      </c>
      <c r="I23" s="1">
        <f>AVERAGE(Table111[Dia])</f>
        <v>0.25146499999999994</v>
      </c>
      <c r="J23" s="1">
        <f>Table111[[#This Row],[X_avg]]-3*_xlfn.STDEV.S(Table111[X])</f>
        <v>-0.82768268266003042</v>
      </c>
      <c r="K23" s="1">
        <f>Table111[[#This Row],[X_avg]]+3*_xlfn.STDEV.S(Table111[X])</f>
        <v>-0.82456331733996946</v>
      </c>
      <c r="L23" s="1">
        <f>Table111[[#This Row],[Y_avg]]-3*_xlfn.STDEV.S(Table111[Y])</f>
        <v>0.82395389157019971</v>
      </c>
      <c r="M23" s="1">
        <f>Table111[[#This Row],[Y_avg]]+3*_xlfn.STDEV.S(Table111[Y])</f>
        <v>0.8269421084298002</v>
      </c>
      <c r="N23" s="1" t="e">
        <f>Table111[[#This Row],[Z_avg]]-3*_xlfn.STDEV.S(Table111[Z])</f>
        <v>#DIV/0!</v>
      </c>
      <c r="O23" s="1" t="e">
        <f>Table111[[#This Row],[Z_avg]]+3*_xlfn.STDEV.S(Table111[Z])</f>
        <v>#DIV/0!</v>
      </c>
      <c r="P23" s="1">
        <f>Table111[[#This Row],[Dia_avg]]-3*_xlfn.STDEV.S(Table111[Dia])</f>
        <v>0.248052515567801</v>
      </c>
      <c r="Q23" s="1">
        <f>Table111[[#This Row],[Dia_avg]]+3*_xlfn.STDEV.S(Table111[Dia])</f>
        <v>0.25487748443219888</v>
      </c>
    </row>
    <row r="24" spans="1:17" x14ac:dyDescent="0.25">
      <c r="A24">
        <v>23</v>
      </c>
      <c r="B24" s="4"/>
      <c r="C24" s="4"/>
      <c r="D24" s="4"/>
      <c r="E24" s="4"/>
      <c r="F24" s="4">
        <f>AVERAGE(Table111[X])</f>
        <v>-0.82612299999999994</v>
      </c>
      <c r="G24" s="4">
        <f>AVERAGE(Table111[Y])</f>
        <v>0.82544799999999996</v>
      </c>
      <c r="H24" s="1" t="e">
        <f>AVERAGE(Table111[Z])</f>
        <v>#DIV/0!</v>
      </c>
      <c r="I24" s="1">
        <f>AVERAGE(Table111[Dia])</f>
        <v>0.25146499999999994</v>
      </c>
      <c r="J24" s="1">
        <f>Table111[[#This Row],[X_avg]]-3*_xlfn.STDEV.S(Table111[X])</f>
        <v>-0.82768268266003042</v>
      </c>
      <c r="K24" s="1">
        <f>Table111[[#This Row],[X_avg]]+3*_xlfn.STDEV.S(Table111[X])</f>
        <v>-0.82456331733996946</v>
      </c>
      <c r="L24" s="1">
        <f>Table111[[#This Row],[Y_avg]]-3*_xlfn.STDEV.S(Table111[Y])</f>
        <v>0.82395389157019971</v>
      </c>
      <c r="M24" s="1">
        <f>Table111[[#This Row],[Y_avg]]+3*_xlfn.STDEV.S(Table111[Y])</f>
        <v>0.8269421084298002</v>
      </c>
      <c r="N24" s="1" t="e">
        <f>Table111[[#This Row],[Z_avg]]-3*_xlfn.STDEV.S(Table111[Z])</f>
        <v>#DIV/0!</v>
      </c>
      <c r="O24" s="1" t="e">
        <f>Table111[[#This Row],[Z_avg]]+3*_xlfn.STDEV.S(Table111[Z])</f>
        <v>#DIV/0!</v>
      </c>
      <c r="P24" s="1">
        <f>Table111[[#This Row],[Dia_avg]]-3*_xlfn.STDEV.S(Table111[Dia])</f>
        <v>0.248052515567801</v>
      </c>
      <c r="Q24" s="1">
        <f>Table111[[#This Row],[Dia_avg]]+3*_xlfn.STDEV.S(Table111[Dia])</f>
        <v>0.25487748443219888</v>
      </c>
    </row>
    <row r="25" spans="1:17" x14ac:dyDescent="0.25">
      <c r="A25">
        <v>24</v>
      </c>
      <c r="B25" s="4"/>
      <c r="C25" s="4"/>
      <c r="D25" s="4"/>
      <c r="E25" s="4"/>
      <c r="F25" s="4">
        <f>AVERAGE(Table111[X])</f>
        <v>-0.82612299999999994</v>
      </c>
      <c r="G25" s="4">
        <f>AVERAGE(Table111[Y])</f>
        <v>0.82544799999999996</v>
      </c>
      <c r="H25" s="1" t="e">
        <f>AVERAGE(Table111[Z])</f>
        <v>#DIV/0!</v>
      </c>
      <c r="I25" s="1">
        <f>AVERAGE(Table111[Dia])</f>
        <v>0.25146499999999994</v>
      </c>
      <c r="J25" s="1">
        <f>Table111[[#This Row],[X_avg]]-3*_xlfn.STDEV.S(Table111[X])</f>
        <v>-0.82768268266003042</v>
      </c>
      <c r="K25" s="1">
        <f>Table111[[#This Row],[X_avg]]+3*_xlfn.STDEV.S(Table111[X])</f>
        <v>-0.82456331733996946</v>
      </c>
      <c r="L25" s="1">
        <f>Table111[[#This Row],[Y_avg]]-3*_xlfn.STDEV.S(Table111[Y])</f>
        <v>0.82395389157019971</v>
      </c>
      <c r="M25" s="1">
        <f>Table111[[#This Row],[Y_avg]]+3*_xlfn.STDEV.S(Table111[Y])</f>
        <v>0.8269421084298002</v>
      </c>
      <c r="N25" s="1" t="e">
        <f>Table111[[#This Row],[Z_avg]]-3*_xlfn.STDEV.S(Table111[Z])</f>
        <v>#DIV/0!</v>
      </c>
      <c r="O25" s="1" t="e">
        <f>Table111[[#This Row],[Z_avg]]+3*_xlfn.STDEV.S(Table111[Z])</f>
        <v>#DIV/0!</v>
      </c>
      <c r="P25" s="1">
        <f>Table111[[#This Row],[Dia_avg]]-3*_xlfn.STDEV.S(Table111[Dia])</f>
        <v>0.248052515567801</v>
      </c>
      <c r="Q25" s="1">
        <f>Table111[[#This Row],[Dia_avg]]+3*_xlfn.STDEV.S(Table111[Dia])</f>
        <v>0.25487748443219888</v>
      </c>
    </row>
    <row r="26" spans="1:17" x14ac:dyDescent="0.25">
      <c r="A26">
        <v>25</v>
      </c>
      <c r="B26" s="4"/>
      <c r="C26" s="4"/>
      <c r="D26" s="4"/>
      <c r="E26" s="4"/>
      <c r="F26" s="4">
        <f>AVERAGE(Table111[X])</f>
        <v>-0.82612299999999994</v>
      </c>
      <c r="G26" s="4">
        <f>AVERAGE(Table111[Y])</f>
        <v>0.82544799999999996</v>
      </c>
      <c r="H26" s="1" t="e">
        <f>AVERAGE(Table111[Z])</f>
        <v>#DIV/0!</v>
      </c>
      <c r="I26" s="1">
        <f>AVERAGE(Table111[Dia])</f>
        <v>0.25146499999999994</v>
      </c>
      <c r="J26" s="1">
        <f>Table111[[#This Row],[X_avg]]-3*_xlfn.STDEV.S(Table111[X])</f>
        <v>-0.82768268266003042</v>
      </c>
      <c r="K26" s="1">
        <f>Table111[[#This Row],[X_avg]]+3*_xlfn.STDEV.S(Table111[X])</f>
        <v>-0.82456331733996946</v>
      </c>
      <c r="L26" s="1">
        <f>Table111[[#This Row],[Y_avg]]-3*_xlfn.STDEV.S(Table111[Y])</f>
        <v>0.82395389157019971</v>
      </c>
      <c r="M26" s="1">
        <f>Table111[[#This Row],[Y_avg]]+3*_xlfn.STDEV.S(Table111[Y])</f>
        <v>0.8269421084298002</v>
      </c>
      <c r="N26" s="1" t="e">
        <f>Table111[[#This Row],[Z_avg]]-3*_xlfn.STDEV.S(Table111[Z])</f>
        <v>#DIV/0!</v>
      </c>
      <c r="O26" s="1" t="e">
        <f>Table111[[#This Row],[Z_avg]]+3*_xlfn.STDEV.S(Table111[Z])</f>
        <v>#DIV/0!</v>
      </c>
      <c r="P26" s="1">
        <f>Table111[[#This Row],[Dia_avg]]-3*_xlfn.STDEV.S(Table111[Dia])</f>
        <v>0.248052515567801</v>
      </c>
      <c r="Q26" s="1">
        <f>Table111[[#This Row],[Dia_avg]]+3*_xlfn.STDEV.S(Table111[Dia])</f>
        <v>0.25487748443219888</v>
      </c>
    </row>
    <row r="27" spans="1:17" x14ac:dyDescent="0.25">
      <c r="A27">
        <v>26</v>
      </c>
      <c r="B27" s="4"/>
      <c r="C27" s="4"/>
      <c r="D27" s="4"/>
      <c r="E27" s="4"/>
      <c r="F27" s="4">
        <f>AVERAGE(Table111[X])</f>
        <v>-0.82612299999999994</v>
      </c>
      <c r="G27" s="4">
        <f>AVERAGE(Table111[Y])</f>
        <v>0.82544799999999996</v>
      </c>
      <c r="H27" s="1" t="e">
        <f>AVERAGE(Table111[Z])</f>
        <v>#DIV/0!</v>
      </c>
      <c r="I27" s="1">
        <f>AVERAGE(Table111[Dia])</f>
        <v>0.25146499999999994</v>
      </c>
      <c r="J27" s="1">
        <f>Table111[[#This Row],[X_avg]]-3*_xlfn.STDEV.S(Table111[X])</f>
        <v>-0.82768268266003042</v>
      </c>
      <c r="K27" s="1">
        <f>Table111[[#This Row],[X_avg]]+3*_xlfn.STDEV.S(Table111[X])</f>
        <v>-0.82456331733996946</v>
      </c>
      <c r="L27" s="1">
        <f>Table111[[#This Row],[Y_avg]]-3*_xlfn.STDEV.S(Table111[Y])</f>
        <v>0.82395389157019971</v>
      </c>
      <c r="M27" s="1">
        <f>Table111[[#This Row],[Y_avg]]+3*_xlfn.STDEV.S(Table111[Y])</f>
        <v>0.8269421084298002</v>
      </c>
      <c r="N27" s="1" t="e">
        <f>Table111[[#This Row],[Z_avg]]-3*_xlfn.STDEV.S(Table111[Z])</f>
        <v>#DIV/0!</v>
      </c>
      <c r="O27" s="1" t="e">
        <f>Table111[[#This Row],[Z_avg]]+3*_xlfn.STDEV.S(Table111[Z])</f>
        <v>#DIV/0!</v>
      </c>
      <c r="P27" s="1">
        <f>Table111[[#This Row],[Dia_avg]]-3*_xlfn.STDEV.S(Table111[Dia])</f>
        <v>0.248052515567801</v>
      </c>
      <c r="Q27" s="1">
        <f>Table111[[#This Row],[Dia_avg]]+3*_xlfn.STDEV.S(Table111[Dia])</f>
        <v>0.25487748443219888</v>
      </c>
    </row>
    <row r="28" spans="1:17" x14ac:dyDescent="0.25">
      <c r="A28">
        <v>27</v>
      </c>
      <c r="B28" s="4"/>
      <c r="C28" s="4"/>
      <c r="D28" s="4"/>
      <c r="E28" s="4"/>
      <c r="F28" s="4">
        <f>AVERAGE(Table111[X])</f>
        <v>-0.82612299999999994</v>
      </c>
      <c r="G28" s="4">
        <f>AVERAGE(Table111[Y])</f>
        <v>0.82544799999999996</v>
      </c>
      <c r="H28" s="1" t="e">
        <f>AVERAGE(Table111[Z])</f>
        <v>#DIV/0!</v>
      </c>
      <c r="I28" s="1">
        <f>AVERAGE(Table111[Dia])</f>
        <v>0.25146499999999994</v>
      </c>
      <c r="J28" s="1">
        <f>Table111[[#This Row],[X_avg]]-3*_xlfn.STDEV.S(Table111[X])</f>
        <v>-0.82768268266003042</v>
      </c>
      <c r="K28" s="1">
        <f>Table111[[#This Row],[X_avg]]+3*_xlfn.STDEV.S(Table111[X])</f>
        <v>-0.82456331733996946</v>
      </c>
      <c r="L28" s="1">
        <f>Table111[[#This Row],[Y_avg]]-3*_xlfn.STDEV.S(Table111[Y])</f>
        <v>0.82395389157019971</v>
      </c>
      <c r="M28" s="1">
        <f>Table111[[#This Row],[Y_avg]]+3*_xlfn.STDEV.S(Table111[Y])</f>
        <v>0.8269421084298002</v>
      </c>
      <c r="N28" s="1" t="e">
        <f>Table111[[#This Row],[Z_avg]]-3*_xlfn.STDEV.S(Table111[Z])</f>
        <v>#DIV/0!</v>
      </c>
      <c r="O28" s="1" t="e">
        <f>Table111[[#This Row],[Z_avg]]+3*_xlfn.STDEV.S(Table111[Z])</f>
        <v>#DIV/0!</v>
      </c>
      <c r="P28" s="1">
        <f>Table111[[#This Row],[Dia_avg]]-3*_xlfn.STDEV.S(Table111[Dia])</f>
        <v>0.248052515567801</v>
      </c>
      <c r="Q28" s="1">
        <f>Table111[[#This Row],[Dia_avg]]+3*_xlfn.STDEV.S(Table111[Dia])</f>
        <v>0.25487748443219888</v>
      </c>
    </row>
    <row r="29" spans="1:17" x14ac:dyDescent="0.25">
      <c r="A29">
        <v>28</v>
      </c>
      <c r="B29" s="4"/>
      <c r="C29" s="4"/>
      <c r="D29" s="4"/>
      <c r="E29" s="4"/>
      <c r="F29" s="4">
        <f>AVERAGE(Table111[X])</f>
        <v>-0.82612299999999994</v>
      </c>
      <c r="G29" s="4">
        <f>AVERAGE(Table111[Y])</f>
        <v>0.82544799999999996</v>
      </c>
      <c r="H29" s="1" t="e">
        <f>AVERAGE(Table111[Z])</f>
        <v>#DIV/0!</v>
      </c>
      <c r="I29" s="1">
        <f>AVERAGE(Table111[Dia])</f>
        <v>0.25146499999999994</v>
      </c>
      <c r="J29" s="1">
        <f>Table111[[#This Row],[X_avg]]-3*_xlfn.STDEV.S(Table111[X])</f>
        <v>-0.82768268266003042</v>
      </c>
      <c r="K29" s="1">
        <f>Table111[[#This Row],[X_avg]]+3*_xlfn.STDEV.S(Table111[X])</f>
        <v>-0.82456331733996946</v>
      </c>
      <c r="L29" s="1">
        <f>Table111[[#This Row],[Y_avg]]-3*_xlfn.STDEV.S(Table111[Y])</f>
        <v>0.82395389157019971</v>
      </c>
      <c r="M29" s="1">
        <f>Table111[[#This Row],[Y_avg]]+3*_xlfn.STDEV.S(Table111[Y])</f>
        <v>0.8269421084298002</v>
      </c>
      <c r="N29" s="1" t="e">
        <f>Table111[[#This Row],[Z_avg]]-3*_xlfn.STDEV.S(Table111[Z])</f>
        <v>#DIV/0!</v>
      </c>
      <c r="O29" s="1" t="e">
        <f>Table111[[#This Row],[Z_avg]]+3*_xlfn.STDEV.S(Table111[Z])</f>
        <v>#DIV/0!</v>
      </c>
      <c r="P29" s="1">
        <f>Table111[[#This Row],[Dia_avg]]-3*_xlfn.STDEV.S(Table111[Dia])</f>
        <v>0.248052515567801</v>
      </c>
      <c r="Q29" s="1">
        <f>Table111[[#This Row],[Dia_avg]]+3*_xlfn.STDEV.S(Table111[Dia])</f>
        <v>0.25487748443219888</v>
      </c>
    </row>
    <row r="30" spans="1:17" x14ac:dyDescent="0.25">
      <c r="A30">
        <v>29</v>
      </c>
      <c r="B30" s="4"/>
      <c r="C30" s="4"/>
      <c r="D30" s="4"/>
      <c r="E30" s="4"/>
      <c r="F30" s="4">
        <f>AVERAGE(Table111[X])</f>
        <v>-0.82612299999999994</v>
      </c>
      <c r="G30" s="4">
        <f>AVERAGE(Table111[Y])</f>
        <v>0.82544799999999996</v>
      </c>
      <c r="H30" s="1" t="e">
        <f>AVERAGE(Table111[Z])</f>
        <v>#DIV/0!</v>
      </c>
      <c r="I30" s="1">
        <f>AVERAGE(Table111[Dia])</f>
        <v>0.25146499999999994</v>
      </c>
      <c r="J30" s="1">
        <f>Table111[[#This Row],[X_avg]]-3*_xlfn.STDEV.S(Table111[X])</f>
        <v>-0.82768268266003042</v>
      </c>
      <c r="K30" s="1">
        <f>Table111[[#This Row],[X_avg]]+3*_xlfn.STDEV.S(Table111[X])</f>
        <v>-0.82456331733996946</v>
      </c>
      <c r="L30" s="1">
        <f>Table111[[#This Row],[Y_avg]]-3*_xlfn.STDEV.S(Table111[Y])</f>
        <v>0.82395389157019971</v>
      </c>
      <c r="M30" s="1">
        <f>Table111[[#This Row],[Y_avg]]+3*_xlfn.STDEV.S(Table111[Y])</f>
        <v>0.8269421084298002</v>
      </c>
      <c r="N30" s="1" t="e">
        <f>Table111[[#This Row],[Z_avg]]-3*_xlfn.STDEV.S(Table111[Z])</f>
        <v>#DIV/0!</v>
      </c>
      <c r="O30" s="1" t="e">
        <f>Table111[[#This Row],[Z_avg]]+3*_xlfn.STDEV.S(Table111[Z])</f>
        <v>#DIV/0!</v>
      </c>
      <c r="P30" s="1">
        <f>Table111[[#This Row],[Dia_avg]]-3*_xlfn.STDEV.S(Table111[Dia])</f>
        <v>0.248052515567801</v>
      </c>
      <c r="Q30" s="1">
        <f>Table111[[#This Row],[Dia_avg]]+3*_xlfn.STDEV.S(Table111[Dia])</f>
        <v>0.25487748443219888</v>
      </c>
    </row>
    <row r="31" spans="1:17" x14ac:dyDescent="0.25">
      <c r="A31">
        <v>30</v>
      </c>
      <c r="B31" s="4"/>
      <c r="C31" s="4"/>
      <c r="D31" s="4"/>
      <c r="E31" s="4"/>
      <c r="F31" s="4">
        <f>AVERAGE(Table111[X])</f>
        <v>-0.82612299999999994</v>
      </c>
      <c r="G31" s="4">
        <f>AVERAGE(Table111[Y])</f>
        <v>0.82544799999999996</v>
      </c>
      <c r="H31" s="1" t="e">
        <f>AVERAGE(Table111[Z])</f>
        <v>#DIV/0!</v>
      </c>
      <c r="I31" s="7">
        <f>AVERAGE(Table111[Dia])</f>
        <v>0.25146499999999994</v>
      </c>
      <c r="J31" s="1">
        <f>Table111[[#This Row],[X_avg]]-3*_xlfn.STDEV.S(Table111[X])</f>
        <v>-0.82768268266003042</v>
      </c>
      <c r="K31" s="1">
        <f>Table111[[#This Row],[X_avg]]+3*_xlfn.STDEV.S(Table111[X])</f>
        <v>-0.82456331733996946</v>
      </c>
      <c r="L31" s="1">
        <f>Table111[[#This Row],[Y_avg]]-3*_xlfn.STDEV.S(Table111[Y])</f>
        <v>0.82395389157019971</v>
      </c>
      <c r="M31" s="1">
        <f>Table111[[#This Row],[Y_avg]]+3*_xlfn.STDEV.S(Table111[Y])</f>
        <v>0.8269421084298002</v>
      </c>
      <c r="N31" s="1" t="e">
        <f>Table111[[#This Row],[Z_avg]]-3*_xlfn.STDEV.S(Table111[Z])</f>
        <v>#DIV/0!</v>
      </c>
      <c r="O31" s="1" t="e">
        <f>Table111[[#This Row],[Z_avg]]+3*_xlfn.STDEV.S(Table111[Z])</f>
        <v>#DIV/0!</v>
      </c>
      <c r="P31" s="1">
        <f>Table111[[#This Row],[Dia_avg]]-3*_xlfn.STDEV.S(Table111[Dia])</f>
        <v>0.248052515567801</v>
      </c>
      <c r="Q31" s="1">
        <f>Table111[[#This Row],[Dia_avg]]+3*_xlfn.STDEV.S(Table111[Dia])</f>
        <v>0.25487748443219888</v>
      </c>
    </row>
    <row r="33" spans="1:7" x14ac:dyDescent="0.25">
      <c r="A33" t="s">
        <v>51</v>
      </c>
      <c r="E33" t="s">
        <v>76</v>
      </c>
      <c r="F33">
        <v>-0.82591000000000003</v>
      </c>
      <c r="G33">
        <v>0.82591000000000003</v>
      </c>
    </row>
    <row r="34" spans="1:7" x14ac:dyDescent="0.25">
      <c r="A34" t="s">
        <v>47</v>
      </c>
      <c r="E34" t="s">
        <v>77</v>
      </c>
      <c r="F34" s="12">
        <f>F31-F33</f>
        <v>-2.1299999999990771E-4</v>
      </c>
      <c r="G34" s="12">
        <f>G31-G33</f>
        <v>-4.6200000000007346E-4</v>
      </c>
    </row>
    <row r="35" spans="1:7" x14ac:dyDescent="0.25">
      <c r="A35" t="s">
        <v>52</v>
      </c>
    </row>
    <row r="36" spans="1:7" x14ac:dyDescent="0.25">
      <c r="A36" t="s">
        <v>53</v>
      </c>
    </row>
    <row r="37" spans="1:7" x14ac:dyDescent="0.25">
      <c r="A37" t="s">
        <v>50</v>
      </c>
    </row>
    <row r="38" spans="1:7" x14ac:dyDescent="0.25">
      <c r="A38" s="5" t="s">
        <v>69</v>
      </c>
      <c r="B38" s="6"/>
      <c r="C38" s="6"/>
      <c r="D38" s="6"/>
      <c r="E38" s="6"/>
      <c r="F38" s="6"/>
      <c r="G38" s="6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AE58-64EF-460A-8318-1FE8D7532DCA}">
  <dimension ref="A1:Q38"/>
  <sheetViews>
    <sheetView workbookViewId="0">
      <selection activeCell="I31" sqref="I31"/>
    </sheetView>
  </sheetViews>
  <sheetFormatPr defaultRowHeight="15" x14ac:dyDescent="0.25"/>
  <cols>
    <col min="1" max="1" width="10.28515625" bestFit="1" customWidth="1"/>
    <col min="2" max="2" width="12.28515625" bestFit="1" customWidth="1"/>
    <col min="3" max="3" width="9.28515625" bestFit="1" customWidth="1"/>
    <col min="4" max="4" width="6" bestFit="1" customWidth="1"/>
    <col min="5" max="5" width="9.140625" bestFit="1" customWidth="1"/>
    <col min="10" max="10" width="9.5703125" customWidth="1"/>
    <col min="11" max="12" width="9.5703125" bestFit="1" customWidth="1"/>
    <col min="14" max="14" width="9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3">
        <v>-0.82565999999999995</v>
      </c>
      <c r="C2" s="3">
        <v>-0.82562000000000002</v>
      </c>
      <c r="D2" s="3"/>
      <c r="E2" s="4">
        <v>0.24870999999999999</v>
      </c>
      <c r="F2" s="4">
        <f>AVERAGE(Table11112[X])</f>
        <v>-0.82578300000000004</v>
      </c>
      <c r="G2" s="4">
        <f>AVERAGE(Table11112[Y])</f>
        <v>-0.825685</v>
      </c>
      <c r="H2" s="1" t="e">
        <f>AVERAGE(Table11112[Z])</f>
        <v>#DIV/0!</v>
      </c>
      <c r="I2" s="1">
        <f>AVERAGE(Table11112[Dia])</f>
        <v>0.24890600000000002</v>
      </c>
      <c r="J2" s="1">
        <f>Table11112[[#This Row],[X_avg]]-3*_xlfn.STDEV.S(Table11112[X])</f>
        <v>-0.82806111544922556</v>
      </c>
      <c r="K2" s="1">
        <f>Table11112[[#This Row],[X_avg]]+3*_xlfn.STDEV.S(Table11112[X])</f>
        <v>-0.82350488455077453</v>
      </c>
      <c r="L2" s="1">
        <f>Table11112[[#This Row],[Y_avg]]-3*_xlfn.STDEV.S(Table11112[Y])</f>
        <v>-0.82715953382463747</v>
      </c>
      <c r="M2" s="1">
        <f>Table11112[[#This Row],[Y_avg]]+3*_xlfn.STDEV.S(Table11112[Y])</f>
        <v>-0.82421046617536253</v>
      </c>
      <c r="N2" s="1" t="e">
        <f>Table11112[[#This Row],[Z_avg]]-3*_xlfn.STDEV.S(Table11112[Z])</f>
        <v>#DIV/0!</v>
      </c>
      <c r="O2" s="1" t="e">
        <f>Table11112[[#This Row],[Z_avg]]+3*_xlfn.STDEV.S(Table11112[Z])</f>
        <v>#DIV/0!</v>
      </c>
      <c r="P2" s="1">
        <f>Table11112[[#This Row],[Dia_avg]]-3*_xlfn.STDEV.S(Table11112[Dia])</f>
        <v>0.2443943218199876</v>
      </c>
      <c r="Q2" s="1">
        <f>Table11112[[#This Row],[Dia_avg]]+3*_xlfn.STDEV.S(Table11112[Dia])</f>
        <v>0.25341767818001243</v>
      </c>
    </row>
    <row r="3" spans="1:17" x14ac:dyDescent="0.25">
      <c r="A3">
        <v>2</v>
      </c>
      <c r="B3" s="3">
        <v>-0.82520000000000004</v>
      </c>
      <c r="C3" s="3">
        <v>-0.82550000000000001</v>
      </c>
      <c r="D3" s="3"/>
      <c r="E3" s="4">
        <v>0.24815999999999999</v>
      </c>
      <c r="F3" s="4">
        <f>AVERAGE(Table11112[X])</f>
        <v>-0.82578300000000004</v>
      </c>
      <c r="G3" s="4">
        <f>AVERAGE(Table11112[Y])</f>
        <v>-0.825685</v>
      </c>
      <c r="H3" s="1" t="e">
        <f>AVERAGE(Table11112[Z])</f>
        <v>#DIV/0!</v>
      </c>
      <c r="I3" s="1">
        <f>AVERAGE(Table11112[Dia])</f>
        <v>0.24890600000000002</v>
      </c>
      <c r="J3" s="1">
        <f>Table11112[[#This Row],[X_avg]]-3*_xlfn.STDEV.S(Table11112[X])</f>
        <v>-0.82806111544922556</v>
      </c>
      <c r="K3" s="1">
        <f>Table11112[[#This Row],[X_avg]]+3*_xlfn.STDEV.S(Table11112[X])</f>
        <v>-0.82350488455077453</v>
      </c>
      <c r="L3" s="1">
        <f>Table11112[[#This Row],[Y_avg]]-3*_xlfn.STDEV.S(Table11112[Y])</f>
        <v>-0.82715953382463747</v>
      </c>
      <c r="M3" s="1">
        <f>Table11112[[#This Row],[Y_avg]]+3*_xlfn.STDEV.S(Table11112[Y])</f>
        <v>-0.82421046617536253</v>
      </c>
      <c r="N3" s="1" t="e">
        <f>Table11112[[#This Row],[Z_avg]]-3*_xlfn.STDEV.S(Table11112[Z])</f>
        <v>#DIV/0!</v>
      </c>
      <c r="O3" s="1" t="e">
        <f>Table11112[[#This Row],[Z_avg]]+3*_xlfn.STDEV.S(Table11112[Z])</f>
        <v>#DIV/0!</v>
      </c>
      <c r="P3" s="1">
        <f>Table11112[[#This Row],[Dia_avg]]-3*_xlfn.STDEV.S(Table11112[Dia])</f>
        <v>0.2443943218199876</v>
      </c>
      <c r="Q3" s="1">
        <f>Table11112[[#This Row],[Dia_avg]]+3*_xlfn.STDEV.S(Table11112[Dia])</f>
        <v>0.25341767818001243</v>
      </c>
    </row>
    <row r="4" spans="1:17" x14ac:dyDescent="0.25">
      <c r="A4">
        <v>3</v>
      </c>
      <c r="B4" s="3">
        <v>-0.82648999999999995</v>
      </c>
      <c r="C4" s="3">
        <v>-0.82637000000000005</v>
      </c>
      <c r="D4" s="3"/>
      <c r="E4" s="4">
        <v>0.25065999999999999</v>
      </c>
      <c r="F4" s="4">
        <f>AVERAGE(Table11112[X])</f>
        <v>-0.82578300000000004</v>
      </c>
      <c r="G4" s="4">
        <f>AVERAGE(Table11112[Y])</f>
        <v>-0.825685</v>
      </c>
      <c r="H4" s="1" t="e">
        <f>AVERAGE(Table11112[Z])</f>
        <v>#DIV/0!</v>
      </c>
      <c r="I4" s="1">
        <f>AVERAGE(Table11112[Dia])</f>
        <v>0.24890600000000002</v>
      </c>
      <c r="J4" s="1">
        <f>Table11112[[#This Row],[X_avg]]-3*_xlfn.STDEV.S(Table11112[X])</f>
        <v>-0.82806111544922556</v>
      </c>
      <c r="K4" s="1">
        <f>Table11112[[#This Row],[X_avg]]+3*_xlfn.STDEV.S(Table11112[X])</f>
        <v>-0.82350488455077453</v>
      </c>
      <c r="L4" s="1">
        <f>Table11112[[#This Row],[Y_avg]]-3*_xlfn.STDEV.S(Table11112[Y])</f>
        <v>-0.82715953382463747</v>
      </c>
      <c r="M4" s="1">
        <f>Table11112[[#This Row],[Y_avg]]+3*_xlfn.STDEV.S(Table11112[Y])</f>
        <v>-0.82421046617536253</v>
      </c>
      <c r="N4" s="1" t="e">
        <f>Table11112[[#This Row],[Z_avg]]-3*_xlfn.STDEV.S(Table11112[Z])</f>
        <v>#DIV/0!</v>
      </c>
      <c r="O4" s="1" t="e">
        <f>Table11112[[#This Row],[Z_avg]]+3*_xlfn.STDEV.S(Table11112[Z])</f>
        <v>#DIV/0!</v>
      </c>
      <c r="P4" s="1">
        <f>Table11112[[#This Row],[Dia_avg]]-3*_xlfn.STDEV.S(Table11112[Dia])</f>
        <v>0.2443943218199876</v>
      </c>
      <c r="Q4" s="1">
        <f>Table11112[[#This Row],[Dia_avg]]+3*_xlfn.STDEV.S(Table11112[Dia])</f>
        <v>0.25341767818001243</v>
      </c>
    </row>
    <row r="5" spans="1:17" x14ac:dyDescent="0.25">
      <c r="A5">
        <v>4</v>
      </c>
      <c r="B5" s="3">
        <v>-0.82523000000000002</v>
      </c>
      <c r="C5" s="3">
        <v>-0.82535000000000003</v>
      </c>
      <c r="D5" s="3"/>
      <c r="E5" s="4">
        <v>0.24798000000000001</v>
      </c>
      <c r="F5" s="4">
        <f>AVERAGE(Table11112[X])</f>
        <v>-0.82578300000000004</v>
      </c>
      <c r="G5" s="4">
        <f>AVERAGE(Table11112[Y])</f>
        <v>-0.825685</v>
      </c>
      <c r="H5" s="1" t="e">
        <f>AVERAGE(Table11112[Z])</f>
        <v>#DIV/0!</v>
      </c>
      <c r="I5" s="1">
        <f>AVERAGE(Table11112[Dia])</f>
        <v>0.24890600000000002</v>
      </c>
      <c r="J5" s="1">
        <f>Table11112[[#This Row],[X_avg]]-3*_xlfn.STDEV.S(Table11112[X])</f>
        <v>-0.82806111544922556</v>
      </c>
      <c r="K5" s="1">
        <f>Table11112[[#This Row],[X_avg]]+3*_xlfn.STDEV.S(Table11112[X])</f>
        <v>-0.82350488455077453</v>
      </c>
      <c r="L5" s="1">
        <f>Table11112[[#This Row],[Y_avg]]-3*_xlfn.STDEV.S(Table11112[Y])</f>
        <v>-0.82715953382463747</v>
      </c>
      <c r="M5" s="1">
        <f>Table11112[[#This Row],[Y_avg]]+3*_xlfn.STDEV.S(Table11112[Y])</f>
        <v>-0.82421046617536253</v>
      </c>
      <c r="N5" s="1" t="e">
        <f>Table11112[[#This Row],[Z_avg]]-3*_xlfn.STDEV.S(Table11112[Z])</f>
        <v>#DIV/0!</v>
      </c>
      <c r="O5" s="1" t="e">
        <f>Table11112[[#This Row],[Z_avg]]+3*_xlfn.STDEV.S(Table11112[Z])</f>
        <v>#DIV/0!</v>
      </c>
      <c r="P5" s="1">
        <f>Table11112[[#This Row],[Dia_avg]]-3*_xlfn.STDEV.S(Table11112[Dia])</f>
        <v>0.2443943218199876</v>
      </c>
      <c r="Q5" s="1">
        <f>Table11112[[#This Row],[Dia_avg]]+3*_xlfn.STDEV.S(Table11112[Dia])</f>
        <v>0.25341767818001243</v>
      </c>
    </row>
    <row r="6" spans="1:17" x14ac:dyDescent="0.25">
      <c r="A6">
        <v>5</v>
      </c>
      <c r="B6" s="3">
        <v>-0.82547000000000004</v>
      </c>
      <c r="C6" s="3">
        <v>-0.82579000000000002</v>
      </c>
      <c r="D6" s="3"/>
      <c r="E6" s="4">
        <v>0.24886</v>
      </c>
      <c r="F6" s="4">
        <f>AVERAGE(Table11112[X])</f>
        <v>-0.82578300000000004</v>
      </c>
      <c r="G6" s="4">
        <f>AVERAGE(Table11112[Y])</f>
        <v>-0.825685</v>
      </c>
      <c r="H6" s="1" t="e">
        <f>AVERAGE(Table11112[Z])</f>
        <v>#DIV/0!</v>
      </c>
      <c r="I6" s="1">
        <f>AVERAGE(Table11112[Dia])</f>
        <v>0.24890600000000002</v>
      </c>
      <c r="J6" s="1">
        <f>Table11112[[#This Row],[X_avg]]-3*_xlfn.STDEV.S(Table11112[X])</f>
        <v>-0.82806111544922556</v>
      </c>
      <c r="K6" s="1">
        <f>Table11112[[#This Row],[X_avg]]+3*_xlfn.STDEV.S(Table11112[X])</f>
        <v>-0.82350488455077453</v>
      </c>
      <c r="L6" s="1">
        <f>Table11112[[#This Row],[Y_avg]]-3*_xlfn.STDEV.S(Table11112[Y])</f>
        <v>-0.82715953382463747</v>
      </c>
      <c r="M6" s="1">
        <f>Table11112[[#This Row],[Y_avg]]+3*_xlfn.STDEV.S(Table11112[Y])</f>
        <v>-0.82421046617536253</v>
      </c>
      <c r="N6" s="1" t="e">
        <f>Table11112[[#This Row],[Z_avg]]-3*_xlfn.STDEV.S(Table11112[Z])</f>
        <v>#DIV/0!</v>
      </c>
      <c r="O6" s="1" t="e">
        <f>Table11112[[#This Row],[Z_avg]]+3*_xlfn.STDEV.S(Table11112[Z])</f>
        <v>#DIV/0!</v>
      </c>
      <c r="P6" s="1">
        <f>Table11112[[#This Row],[Dia_avg]]-3*_xlfn.STDEV.S(Table11112[Dia])</f>
        <v>0.2443943218199876</v>
      </c>
      <c r="Q6" s="1">
        <f>Table11112[[#This Row],[Dia_avg]]+3*_xlfn.STDEV.S(Table11112[Dia])</f>
        <v>0.25341767818001243</v>
      </c>
    </row>
    <row r="7" spans="1:17" x14ac:dyDescent="0.25">
      <c r="A7">
        <v>6</v>
      </c>
      <c r="B7" s="3">
        <v>-0.82655000000000001</v>
      </c>
      <c r="C7" s="3">
        <v>-0.82606000000000002</v>
      </c>
      <c r="D7" s="3"/>
      <c r="E7" s="4">
        <v>0.25014999999999998</v>
      </c>
      <c r="F7" s="4">
        <f>AVERAGE(Table11112[X])</f>
        <v>-0.82578300000000004</v>
      </c>
      <c r="G7" s="4">
        <f>AVERAGE(Table11112[Y])</f>
        <v>-0.825685</v>
      </c>
      <c r="H7" s="1" t="e">
        <f>AVERAGE(Table11112[Z])</f>
        <v>#DIV/0!</v>
      </c>
      <c r="I7" s="1">
        <f>AVERAGE(Table11112[Dia])</f>
        <v>0.24890600000000002</v>
      </c>
      <c r="J7" s="1">
        <f>Table11112[[#This Row],[X_avg]]-3*_xlfn.STDEV.S(Table11112[X])</f>
        <v>-0.82806111544922556</v>
      </c>
      <c r="K7" s="1">
        <f>Table11112[[#This Row],[X_avg]]+3*_xlfn.STDEV.S(Table11112[X])</f>
        <v>-0.82350488455077453</v>
      </c>
      <c r="L7" s="1">
        <f>Table11112[[#This Row],[Y_avg]]-3*_xlfn.STDEV.S(Table11112[Y])</f>
        <v>-0.82715953382463747</v>
      </c>
      <c r="M7" s="1">
        <f>Table11112[[#This Row],[Y_avg]]+3*_xlfn.STDEV.S(Table11112[Y])</f>
        <v>-0.82421046617536253</v>
      </c>
      <c r="N7" s="1" t="e">
        <f>Table11112[[#This Row],[Z_avg]]-3*_xlfn.STDEV.S(Table11112[Z])</f>
        <v>#DIV/0!</v>
      </c>
      <c r="O7" s="1" t="e">
        <f>Table11112[[#This Row],[Z_avg]]+3*_xlfn.STDEV.S(Table11112[Z])</f>
        <v>#DIV/0!</v>
      </c>
      <c r="P7" s="1">
        <f>Table11112[[#This Row],[Dia_avg]]-3*_xlfn.STDEV.S(Table11112[Dia])</f>
        <v>0.2443943218199876</v>
      </c>
      <c r="Q7" s="1">
        <f>Table11112[[#This Row],[Dia_avg]]+3*_xlfn.STDEV.S(Table11112[Dia])</f>
        <v>0.25341767818001243</v>
      </c>
    </row>
    <row r="8" spans="1:17" x14ac:dyDescent="0.25">
      <c r="A8">
        <v>7</v>
      </c>
      <c r="B8" s="3">
        <v>-0.82715000000000005</v>
      </c>
      <c r="C8" s="3">
        <v>-0.82633999999999996</v>
      </c>
      <c r="D8" s="3"/>
      <c r="E8" s="4">
        <v>0.25135000000000002</v>
      </c>
      <c r="F8" s="4">
        <f>AVERAGE(Table11112[X])</f>
        <v>-0.82578300000000004</v>
      </c>
      <c r="G8" s="4">
        <f>AVERAGE(Table11112[Y])</f>
        <v>-0.825685</v>
      </c>
      <c r="H8" s="1" t="e">
        <f>AVERAGE(Table11112[Z])</f>
        <v>#DIV/0!</v>
      </c>
      <c r="I8" s="1">
        <f>AVERAGE(Table11112[Dia])</f>
        <v>0.24890600000000002</v>
      </c>
      <c r="J8" s="1">
        <f>Table11112[[#This Row],[X_avg]]-3*_xlfn.STDEV.S(Table11112[X])</f>
        <v>-0.82806111544922556</v>
      </c>
      <c r="K8" s="1">
        <f>Table11112[[#This Row],[X_avg]]+3*_xlfn.STDEV.S(Table11112[X])</f>
        <v>-0.82350488455077453</v>
      </c>
      <c r="L8" s="1">
        <f>Table11112[[#This Row],[Y_avg]]-3*_xlfn.STDEV.S(Table11112[Y])</f>
        <v>-0.82715953382463747</v>
      </c>
      <c r="M8" s="1">
        <f>Table11112[[#This Row],[Y_avg]]+3*_xlfn.STDEV.S(Table11112[Y])</f>
        <v>-0.82421046617536253</v>
      </c>
      <c r="N8" s="1" t="e">
        <f>Table11112[[#This Row],[Z_avg]]-3*_xlfn.STDEV.S(Table11112[Z])</f>
        <v>#DIV/0!</v>
      </c>
      <c r="O8" s="1" t="e">
        <f>Table11112[[#This Row],[Z_avg]]+3*_xlfn.STDEV.S(Table11112[Z])</f>
        <v>#DIV/0!</v>
      </c>
      <c r="P8" s="1">
        <f>Table11112[[#This Row],[Dia_avg]]-3*_xlfn.STDEV.S(Table11112[Dia])</f>
        <v>0.2443943218199876</v>
      </c>
      <c r="Q8" s="1">
        <f>Table11112[[#This Row],[Dia_avg]]+3*_xlfn.STDEV.S(Table11112[Dia])</f>
        <v>0.25341767818001243</v>
      </c>
    </row>
    <row r="9" spans="1:17" x14ac:dyDescent="0.25">
      <c r="A9">
        <v>8</v>
      </c>
      <c r="B9" s="3">
        <v>-0.82613000000000003</v>
      </c>
      <c r="C9" s="3">
        <v>-0.82582999999999995</v>
      </c>
      <c r="D9" s="3"/>
      <c r="E9" s="4">
        <v>0.24934000000000001</v>
      </c>
      <c r="F9" s="4">
        <f>AVERAGE(Table11112[X])</f>
        <v>-0.82578300000000004</v>
      </c>
      <c r="G9" s="4">
        <f>AVERAGE(Table11112[Y])</f>
        <v>-0.825685</v>
      </c>
      <c r="H9" s="1" t="e">
        <f>AVERAGE(Table11112[Z])</f>
        <v>#DIV/0!</v>
      </c>
      <c r="I9" s="1">
        <f>AVERAGE(Table11112[Dia])</f>
        <v>0.24890600000000002</v>
      </c>
      <c r="J9" s="1">
        <f>Table11112[[#This Row],[X_avg]]-3*_xlfn.STDEV.S(Table11112[X])</f>
        <v>-0.82806111544922556</v>
      </c>
      <c r="K9" s="1">
        <f>Table11112[[#This Row],[X_avg]]+3*_xlfn.STDEV.S(Table11112[X])</f>
        <v>-0.82350488455077453</v>
      </c>
      <c r="L9" s="1">
        <f>Table11112[[#This Row],[Y_avg]]-3*_xlfn.STDEV.S(Table11112[Y])</f>
        <v>-0.82715953382463747</v>
      </c>
      <c r="M9" s="1">
        <f>Table11112[[#This Row],[Y_avg]]+3*_xlfn.STDEV.S(Table11112[Y])</f>
        <v>-0.82421046617536253</v>
      </c>
      <c r="N9" s="1" t="e">
        <f>Table11112[[#This Row],[Z_avg]]-3*_xlfn.STDEV.S(Table11112[Z])</f>
        <v>#DIV/0!</v>
      </c>
      <c r="O9" s="1" t="e">
        <f>Table11112[[#This Row],[Z_avg]]+3*_xlfn.STDEV.S(Table11112[Z])</f>
        <v>#DIV/0!</v>
      </c>
      <c r="P9" s="1">
        <f>Table11112[[#This Row],[Dia_avg]]-3*_xlfn.STDEV.S(Table11112[Dia])</f>
        <v>0.2443943218199876</v>
      </c>
      <c r="Q9" s="1">
        <f>Table11112[[#This Row],[Dia_avg]]+3*_xlfn.STDEV.S(Table11112[Dia])</f>
        <v>0.25341767818001243</v>
      </c>
    </row>
    <row r="10" spans="1:17" x14ac:dyDescent="0.25">
      <c r="A10">
        <v>9</v>
      </c>
      <c r="B10" s="3">
        <v>-0.82513000000000003</v>
      </c>
      <c r="C10" s="3">
        <v>-0.82501000000000002</v>
      </c>
      <c r="D10" s="3"/>
      <c r="E10" s="4">
        <v>0.24729000000000001</v>
      </c>
      <c r="F10" s="4">
        <f>AVERAGE(Table11112[X])</f>
        <v>-0.82578300000000004</v>
      </c>
      <c r="G10" s="4">
        <f>AVERAGE(Table11112[Y])</f>
        <v>-0.825685</v>
      </c>
      <c r="H10" s="1" t="e">
        <f>AVERAGE(Table11112[Z])</f>
        <v>#DIV/0!</v>
      </c>
      <c r="I10" s="1">
        <f>AVERAGE(Table11112[Dia])</f>
        <v>0.24890600000000002</v>
      </c>
      <c r="J10" s="1">
        <f>Table11112[[#This Row],[X_avg]]-3*_xlfn.STDEV.S(Table11112[X])</f>
        <v>-0.82806111544922556</v>
      </c>
      <c r="K10" s="1">
        <f>Table11112[[#This Row],[X_avg]]+3*_xlfn.STDEV.S(Table11112[X])</f>
        <v>-0.82350488455077453</v>
      </c>
      <c r="L10" s="1">
        <f>Table11112[[#This Row],[Y_avg]]-3*_xlfn.STDEV.S(Table11112[Y])</f>
        <v>-0.82715953382463747</v>
      </c>
      <c r="M10" s="1">
        <f>Table11112[[#This Row],[Y_avg]]+3*_xlfn.STDEV.S(Table11112[Y])</f>
        <v>-0.82421046617536253</v>
      </c>
      <c r="N10" s="1" t="e">
        <f>Table11112[[#This Row],[Z_avg]]-3*_xlfn.STDEV.S(Table11112[Z])</f>
        <v>#DIV/0!</v>
      </c>
      <c r="O10" s="1" t="e">
        <f>Table11112[[#This Row],[Z_avg]]+3*_xlfn.STDEV.S(Table11112[Z])</f>
        <v>#DIV/0!</v>
      </c>
      <c r="P10" s="1">
        <f>Table11112[[#This Row],[Dia_avg]]-3*_xlfn.STDEV.S(Table11112[Dia])</f>
        <v>0.2443943218199876</v>
      </c>
      <c r="Q10" s="1">
        <f>Table11112[[#This Row],[Dia_avg]]+3*_xlfn.STDEV.S(Table11112[Dia])</f>
        <v>0.25341767818001243</v>
      </c>
    </row>
    <row r="11" spans="1:17" x14ac:dyDescent="0.25">
      <c r="A11">
        <v>10</v>
      </c>
      <c r="B11" s="3">
        <v>-0.82482</v>
      </c>
      <c r="C11" s="3">
        <v>-0.82498000000000005</v>
      </c>
      <c r="D11" s="3"/>
      <c r="E11" s="4">
        <v>0.24656</v>
      </c>
      <c r="F11" s="4">
        <f>AVERAGE(Table11112[X])</f>
        <v>-0.82578300000000004</v>
      </c>
      <c r="G11" s="4">
        <f>AVERAGE(Table11112[Y])</f>
        <v>-0.825685</v>
      </c>
      <c r="H11" s="1" t="e">
        <f>AVERAGE(Table11112[Z])</f>
        <v>#DIV/0!</v>
      </c>
      <c r="I11" s="1">
        <f>AVERAGE(Table11112[Dia])</f>
        <v>0.24890600000000002</v>
      </c>
      <c r="J11" s="1">
        <f>Table11112[[#This Row],[X_avg]]-3*_xlfn.STDEV.S(Table11112[X])</f>
        <v>-0.82806111544922556</v>
      </c>
      <c r="K11" s="1">
        <f>Table11112[[#This Row],[X_avg]]+3*_xlfn.STDEV.S(Table11112[X])</f>
        <v>-0.82350488455077453</v>
      </c>
      <c r="L11" s="1">
        <f>Table11112[[#This Row],[Y_avg]]-3*_xlfn.STDEV.S(Table11112[Y])</f>
        <v>-0.82715953382463747</v>
      </c>
      <c r="M11" s="1">
        <f>Table11112[[#This Row],[Y_avg]]+3*_xlfn.STDEV.S(Table11112[Y])</f>
        <v>-0.82421046617536253</v>
      </c>
      <c r="N11" s="1" t="e">
        <f>Table11112[[#This Row],[Z_avg]]-3*_xlfn.STDEV.S(Table11112[Z])</f>
        <v>#DIV/0!</v>
      </c>
      <c r="O11" s="1" t="e">
        <f>Table11112[[#This Row],[Z_avg]]+3*_xlfn.STDEV.S(Table11112[Z])</f>
        <v>#DIV/0!</v>
      </c>
      <c r="P11" s="1">
        <f>Table11112[[#This Row],[Dia_avg]]-3*_xlfn.STDEV.S(Table11112[Dia])</f>
        <v>0.2443943218199876</v>
      </c>
      <c r="Q11" s="1">
        <f>Table11112[[#This Row],[Dia_avg]]+3*_xlfn.STDEV.S(Table11112[Dia])</f>
        <v>0.25341767818001243</v>
      </c>
    </row>
    <row r="12" spans="1:17" x14ac:dyDescent="0.25">
      <c r="A12">
        <v>11</v>
      </c>
      <c r="B12" s="3"/>
      <c r="C12" s="3"/>
      <c r="D12" s="3"/>
      <c r="E12" s="4"/>
      <c r="F12" s="4">
        <f>AVERAGE(Table11112[X])</f>
        <v>-0.82578300000000004</v>
      </c>
      <c r="G12" s="4">
        <f>AVERAGE(Table11112[Y])</f>
        <v>-0.825685</v>
      </c>
      <c r="H12" s="1" t="e">
        <f>AVERAGE(Table11112[Z])</f>
        <v>#DIV/0!</v>
      </c>
      <c r="I12" s="1">
        <f>AVERAGE(Table11112[Dia])</f>
        <v>0.24890600000000002</v>
      </c>
      <c r="J12" s="1">
        <f>Table11112[[#This Row],[X_avg]]-3*_xlfn.STDEV.S(Table11112[X])</f>
        <v>-0.82806111544922556</v>
      </c>
      <c r="K12" s="1">
        <f>Table11112[[#This Row],[X_avg]]+3*_xlfn.STDEV.S(Table11112[X])</f>
        <v>-0.82350488455077453</v>
      </c>
      <c r="L12" s="1">
        <f>Table11112[[#This Row],[Y_avg]]-3*_xlfn.STDEV.S(Table11112[Y])</f>
        <v>-0.82715953382463747</v>
      </c>
      <c r="M12" s="1">
        <f>Table11112[[#This Row],[Y_avg]]+3*_xlfn.STDEV.S(Table11112[Y])</f>
        <v>-0.82421046617536253</v>
      </c>
      <c r="N12" s="1" t="e">
        <f>Table11112[[#This Row],[Z_avg]]-3*_xlfn.STDEV.S(Table11112[Z])</f>
        <v>#DIV/0!</v>
      </c>
      <c r="O12" s="1" t="e">
        <f>Table11112[[#This Row],[Z_avg]]+3*_xlfn.STDEV.S(Table11112[Z])</f>
        <v>#DIV/0!</v>
      </c>
      <c r="P12" s="1">
        <f>Table11112[[#This Row],[Dia_avg]]-3*_xlfn.STDEV.S(Table11112[Dia])</f>
        <v>0.2443943218199876</v>
      </c>
      <c r="Q12" s="1">
        <f>Table11112[[#This Row],[Dia_avg]]+3*_xlfn.STDEV.S(Table11112[Dia])</f>
        <v>0.25341767818001243</v>
      </c>
    </row>
    <row r="13" spans="1:17" x14ac:dyDescent="0.25">
      <c r="A13">
        <v>12</v>
      </c>
      <c r="B13" s="3"/>
      <c r="C13" s="3"/>
      <c r="D13" s="3"/>
      <c r="E13" s="4"/>
      <c r="F13" s="4">
        <f>AVERAGE(Table11112[X])</f>
        <v>-0.82578300000000004</v>
      </c>
      <c r="G13" s="4">
        <f>AVERAGE(Table11112[Y])</f>
        <v>-0.825685</v>
      </c>
      <c r="H13" s="1" t="e">
        <f>AVERAGE(Table11112[Z])</f>
        <v>#DIV/0!</v>
      </c>
      <c r="I13" s="1">
        <f>AVERAGE(Table11112[Dia])</f>
        <v>0.24890600000000002</v>
      </c>
      <c r="J13" s="1">
        <f>Table11112[[#This Row],[X_avg]]-3*_xlfn.STDEV.S(Table11112[X])</f>
        <v>-0.82806111544922556</v>
      </c>
      <c r="K13" s="1">
        <f>Table11112[[#This Row],[X_avg]]+3*_xlfn.STDEV.S(Table11112[X])</f>
        <v>-0.82350488455077453</v>
      </c>
      <c r="L13" s="1">
        <f>Table11112[[#This Row],[Y_avg]]-3*_xlfn.STDEV.S(Table11112[Y])</f>
        <v>-0.82715953382463747</v>
      </c>
      <c r="M13" s="1">
        <f>Table11112[[#This Row],[Y_avg]]+3*_xlfn.STDEV.S(Table11112[Y])</f>
        <v>-0.82421046617536253</v>
      </c>
      <c r="N13" s="1" t="e">
        <f>Table11112[[#This Row],[Z_avg]]-3*_xlfn.STDEV.S(Table11112[Z])</f>
        <v>#DIV/0!</v>
      </c>
      <c r="O13" s="1" t="e">
        <f>Table11112[[#This Row],[Z_avg]]+3*_xlfn.STDEV.S(Table11112[Z])</f>
        <v>#DIV/0!</v>
      </c>
      <c r="P13" s="1">
        <f>Table11112[[#This Row],[Dia_avg]]-3*_xlfn.STDEV.S(Table11112[Dia])</f>
        <v>0.2443943218199876</v>
      </c>
      <c r="Q13" s="1">
        <f>Table11112[[#This Row],[Dia_avg]]+3*_xlfn.STDEV.S(Table11112[Dia])</f>
        <v>0.25341767818001243</v>
      </c>
    </row>
    <row r="14" spans="1:17" x14ac:dyDescent="0.25">
      <c r="A14">
        <v>13</v>
      </c>
      <c r="B14" s="3"/>
      <c r="C14" s="3"/>
      <c r="D14" s="3"/>
      <c r="E14" s="4"/>
      <c r="F14" s="4">
        <f>AVERAGE(Table11112[X])</f>
        <v>-0.82578300000000004</v>
      </c>
      <c r="G14" s="4">
        <f>AVERAGE(Table11112[Y])</f>
        <v>-0.825685</v>
      </c>
      <c r="H14" s="1" t="e">
        <f>AVERAGE(Table11112[Z])</f>
        <v>#DIV/0!</v>
      </c>
      <c r="I14" s="1">
        <f>AVERAGE(Table11112[Dia])</f>
        <v>0.24890600000000002</v>
      </c>
      <c r="J14" s="1">
        <f>Table11112[[#This Row],[X_avg]]-3*_xlfn.STDEV.S(Table11112[X])</f>
        <v>-0.82806111544922556</v>
      </c>
      <c r="K14" s="1">
        <f>Table11112[[#This Row],[X_avg]]+3*_xlfn.STDEV.S(Table11112[X])</f>
        <v>-0.82350488455077453</v>
      </c>
      <c r="L14" s="1">
        <f>Table11112[[#This Row],[Y_avg]]-3*_xlfn.STDEV.S(Table11112[Y])</f>
        <v>-0.82715953382463747</v>
      </c>
      <c r="M14" s="1">
        <f>Table11112[[#This Row],[Y_avg]]+3*_xlfn.STDEV.S(Table11112[Y])</f>
        <v>-0.82421046617536253</v>
      </c>
      <c r="N14" s="1" t="e">
        <f>Table11112[[#This Row],[Z_avg]]-3*_xlfn.STDEV.S(Table11112[Z])</f>
        <v>#DIV/0!</v>
      </c>
      <c r="O14" s="1" t="e">
        <f>Table11112[[#This Row],[Z_avg]]+3*_xlfn.STDEV.S(Table11112[Z])</f>
        <v>#DIV/0!</v>
      </c>
      <c r="P14" s="1">
        <f>Table11112[[#This Row],[Dia_avg]]-3*_xlfn.STDEV.S(Table11112[Dia])</f>
        <v>0.2443943218199876</v>
      </c>
      <c r="Q14" s="1">
        <f>Table11112[[#This Row],[Dia_avg]]+3*_xlfn.STDEV.S(Table11112[Dia])</f>
        <v>0.25341767818001243</v>
      </c>
    </row>
    <row r="15" spans="1:17" x14ac:dyDescent="0.25">
      <c r="A15">
        <v>14</v>
      </c>
      <c r="B15" s="3"/>
      <c r="C15" s="3"/>
      <c r="D15" s="3"/>
      <c r="E15" s="4"/>
      <c r="F15" s="4">
        <f>AVERAGE(Table11112[X])</f>
        <v>-0.82578300000000004</v>
      </c>
      <c r="G15" s="4">
        <f>AVERAGE(Table11112[Y])</f>
        <v>-0.825685</v>
      </c>
      <c r="H15" s="1" t="e">
        <f>AVERAGE(Table11112[Z])</f>
        <v>#DIV/0!</v>
      </c>
      <c r="I15" s="1">
        <f>AVERAGE(Table11112[Dia])</f>
        <v>0.24890600000000002</v>
      </c>
      <c r="J15" s="1">
        <f>Table11112[[#This Row],[X_avg]]-3*_xlfn.STDEV.S(Table11112[X])</f>
        <v>-0.82806111544922556</v>
      </c>
      <c r="K15" s="1">
        <f>Table11112[[#This Row],[X_avg]]+3*_xlfn.STDEV.S(Table11112[X])</f>
        <v>-0.82350488455077453</v>
      </c>
      <c r="L15" s="1">
        <f>Table11112[[#This Row],[Y_avg]]-3*_xlfn.STDEV.S(Table11112[Y])</f>
        <v>-0.82715953382463747</v>
      </c>
      <c r="M15" s="1">
        <f>Table11112[[#This Row],[Y_avg]]+3*_xlfn.STDEV.S(Table11112[Y])</f>
        <v>-0.82421046617536253</v>
      </c>
      <c r="N15" s="1" t="e">
        <f>Table11112[[#This Row],[Z_avg]]-3*_xlfn.STDEV.S(Table11112[Z])</f>
        <v>#DIV/0!</v>
      </c>
      <c r="O15" s="1" t="e">
        <f>Table11112[[#This Row],[Z_avg]]+3*_xlfn.STDEV.S(Table11112[Z])</f>
        <v>#DIV/0!</v>
      </c>
      <c r="P15" s="1">
        <f>Table11112[[#This Row],[Dia_avg]]-3*_xlfn.STDEV.S(Table11112[Dia])</f>
        <v>0.2443943218199876</v>
      </c>
      <c r="Q15" s="1">
        <f>Table11112[[#This Row],[Dia_avg]]+3*_xlfn.STDEV.S(Table11112[Dia])</f>
        <v>0.25341767818001243</v>
      </c>
    </row>
    <row r="16" spans="1:17" x14ac:dyDescent="0.25">
      <c r="A16">
        <v>15</v>
      </c>
      <c r="B16" s="3"/>
      <c r="C16" s="3"/>
      <c r="D16" s="3"/>
      <c r="E16" s="4"/>
      <c r="F16" s="4">
        <f>AVERAGE(Table11112[X])</f>
        <v>-0.82578300000000004</v>
      </c>
      <c r="G16" s="4">
        <f>AVERAGE(Table11112[Y])</f>
        <v>-0.825685</v>
      </c>
      <c r="H16" s="1" t="e">
        <f>AVERAGE(Table11112[Z])</f>
        <v>#DIV/0!</v>
      </c>
      <c r="I16" s="1">
        <f>AVERAGE(Table11112[Dia])</f>
        <v>0.24890600000000002</v>
      </c>
      <c r="J16" s="1">
        <f>Table11112[[#This Row],[X_avg]]-3*_xlfn.STDEV.S(Table11112[X])</f>
        <v>-0.82806111544922556</v>
      </c>
      <c r="K16" s="1">
        <f>Table11112[[#This Row],[X_avg]]+3*_xlfn.STDEV.S(Table11112[X])</f>
        <v>-0.82350488455077453</v>
      </c>
      <c r="L16" s="1">
        <f>Table11112[[#This Row],[Y_avg]]-3*_xlfn.STDEV.S(Table11112[Y])</f>
        <v>-0.82715953382463747</v>
      </c>
      <c r="M16" s="1">
        <f>Table11112[[#This Row],[Y_avg]]+3*_xlfn.STDEV.S(Table11112[Y])</f>
        <v>-0.82421046617536253</v>
      </c>
      <c r="N16" s="1" t="e">
        <f>Table11112[[#This Row],[Z_avg]]-3*_xlfn.STDEV.S(Table11112[Z])</f>
        <v>#DIV/0!</v>
      </c>
      <c r="O16" s="1" t="e">
        <f>Table11112[[#This Row],[Z_avg]]+3*_xlfn.STDEV.S(Table11112[Z])</f>
        <v>#DIV/0!</v>
      </c>
      <c r="P16" s="1">
        <f>Table11112[[#This Row],[Dia_avg]]-3*_xlfn.STDEV.S(Table11112[Dia])</f>
        <v>0.2443943218199876</v>
      </c>
      <c r="Q16" s="1">
        <f>Table11112[[#This Row],[Dia_avg]]+3*_xlfn.STDEV.S(Table11112[Dia])</f>
        <v>0.25341767818001243</v>
      </c>
    </row>
    <row r="17" spans="1:17" x14ac:dyDescent="0.25">
      <c r="A17">
        <v>16</v>
      </c>
      <c r="B17" s="3"/>
      <c r="C17" s="3"/>
      <c r="D17" s="3"/>
      <c r="E17" s="4"/>
      <c r="F17" s="4">
        <f>AVERAGE(Table11112[X])</f>
        <v>-0.82578300000000004</v>
      </c>
      <c r="G17" s="4">
        <f>AVERAGE(Table11112[Y])</f>
        <v>-0.825685</v>
      </c>
      <c r="H17" s="1" t="e">
        <f>AVERAGE(Table11112[Z])</f>
        <v>#DIV/0!</v>
      </c>
      <c r="I17" s="1">
        <f>AVERAGE(Table11112[Dia])</f>
        <v>0.24890600000000002</v>
      </c>
      <c r="J17" s="1">
        <f>Table11112[[#This Row],[X_avg]]-3*_xlfn.STDEV.S(Table11112[X])</f>
        <v>-0.82806111544922556</v>
      </c>
      <c r="K17" s="1">
        <f>Table11112[[#This Row],[X_avg]]+3*_xlfn.STDEV.S(Table11112[X])</f>
        <v>-0.82350488455077453</v>
      </c>
      <c r="L17" s="1">
        <f>Table11112[[#This Row],[Y_avg]]-3*_xlfn.STDEV.S(Table11112[Y])</f>
        <v>-0.82715953382463747</v>
      </c>
      <c r="M17" s="1">
        <f>Table11112[[#This Row],[Y_avg]]+3*_xlfn.STDEV.S(Table11112[Y])</f>
        <v>-0.82421046617536253</v>
      </c>
      <c r="N17" s="1" t="e">
        <f>Table11112[[#This Row],[Z_avg]]-3*_xlfn.STDEV.S(Table11112[Z])</f>
        <v>#DIV/0!</v>
      </c>
      <c r="O17" s="1" t="e">
        <f>Table11112[[#This Row],[Z_avg]]+3*_xlfn.STDEV.S(Table11112[Z])</f>
        <v>#DIV/0!</v>
      </c>
      <c r="P17" s="1">
        <f>Table11112[[#This Row],[Dia_avg]]-3*_xlfn.STDEV.S(Table11112[Dia])</f>
        <v>0.2443943218199876</v>
      </c>
      <c r="Q17" s="1">
        <f>Table11112[[#This Row],[Dia_avg]]+3*_xlfn.STDEV.S(Table11112[Dia])</f>
        <v>0.25341767818001243</v>
      </c>
    </row>
    <row r="18" spans="1:17" x14ac:dyDescent="0.25">
      <c r="A18">
        <v>17</v>
      </c>
      <c r="B18" s="4"/>
      <c r="C18" s="4"/>
      <c r="D18" s="4"/>
      <c r="E18" s="4"/>
      <c r="F18" s="4">
        <f>AVERAGE(Table11112[X])</f>
        <v>-0.82578300000000004</v>
      </c>
      <c r="G18" s="4">
        <f>AVERAGE(Table11112[Y])</f>
        <v>-0.825685</v>
      </c>
      <c r="H18" s="1" t="e">
        <f>AVERAGE(Table11112[Z])</f>
        <v>#DIV/0!</v>
      </c>
      <c r="I18" s="1">
        <f>AVERAGE(Table11112[Dia])</f>
        <v>0.24890600000000002</v>
      </c>
      <c r="J18" s="1">
        <f>Table11112[[#This Row],[X_avg]]-3*_xlfn.STDEV.S(Table11112[X])</f>
        <v>-0.82806111544922556</v>
      </c>
      <c r="K18" s="1">
        <f>Table11112[[#This Row],[X_avg]]+3*_xlfn.STDEV.S(Table11112[X])</f>
        <v>-0.82350488455077453</v>
      </c>
      <c r="L18" s="1">
        <f>Table11112[[#This Row],[Y_avg]]-3*_xlfn.STDEV.S(Table11112[Y])</f>
        <v>-0.82715953382463747</v>
      </c>
      <c r="M18" s="1">
        <f>Table11112[[#This Row],[Y_avg]]+3*_xlfn.STDEV.S(Table11112[Y])</f>
        <v>-0.82421046617536253</v>
      </c>
      <c r="N18" s="1" t="e">
        <f>Table11112[[#This Row],[Z_avg]]-3*_xlfn.STDEV.S(Table11112[Z])</f>
        <v>#DIV/0!</v>
      </c>
      <c r="O18" s="1" t="e">
        <f>Table11112[[#This Row],[Z_avg]]+3*_xlfn.STDEV.S(Table11112[Z])</f>
        <v>#DIV/0!</v>
      </c>
      <c r="P18" s="1">
        <f>Table11112[[#This Row],[Dia_avg]]-3*_xlfn.STDEV.S(Table11112[Dia])</f>
        <v>0.2443943218199876</v>
      </c>
      <c r="Q18" s="1">
        <f>Table11112[[#This Row],[Dia_avg]]+3*_xlfn.STDEV.S(Table11112[Dia])</f>
        <v>0.25341767818001243</v>
      </c>
    </row>
    <row r="19" spans="1:17" x14ac:dyDescent="0.25">
      <c r="A19">
        <v>18</v>
      </c>
      <c r="B19" s="4"/>
      <c r="C19" s="4"/>
      <c r="D19" s="4"/>
      <c r="E19" s="4"/>
      <c r="F19" s="4">
        <f>AVERAGE(Table11112[X])</f>
        <v>-0.82578300000000004</v>
      </c>
      <c r="G19" s="4">
        <f>AVERAGE(Table11112[Y])</f>
        <v>-0.825685</v>
      </c>
      <c r="H19" s="1" t="e">
        <f>AVERAGE(Table11112[Z])</f>
        <v>#DIV/0!</v>
      </c>
      <c r="I19" s="1">
        <f>AVERAGE(Table11112[Dia])</f>
        <v>0.24890600000000002</v>
      </c>
      <c r="J19" s="1">
        <f>Table11112[[#This Row],[X_avg]]-3*_xlfn.STDEV.S(Table11112[X])</f>
        <v>-0.82806111544922556</v>
      </c>
      <c r="K19" s="1">
        <f>Table11112[[#This Row],[X_avg]]+3*_xlfn.STDEV.S(Table11112[X])</f>
        <v>-0.82350488455077453</v>
      </c>
      <c r="L19" s="1">
        <f>Table11112[[#This Row],[Y_avg]]-3*_xlfn.STDEV.S(Table11112[Y])</f>
        <v>-0.82715953382463747</v>
      </c>
      <c r="M19" s="1">
        <f>Table11112[[#This Row],[Y_avg]]+3*_xlfn.STDEV.S(Table11112[Y])</f>
        <v>-0.82421046617536253</v>
      </c>
      <c r="N19" s="1" t="e">
        <f>Table11112[[#This Row],[Z_avg]]-3*_xlfn.STDEV.S(Table11112[Z])</f>
        <v>#DIV/0!</v>
      </c>
      <c r="O19" s="1" t="e">
        <f>Table11112[[#This Row],[Z_avg]]+3*_xlfn.STDEV.S(Table11112[Z])</f>
        <v>#DIV/0!</v>
      </c>
      <c r="P19" s="1">
        <f>Table11112[[#This Row],[Dia_avg]]-3*_xlfn.STDEV.S(Table11112[Dia])</f>
        <v>0.2443943218199876</v>
      </c>
      <c r="Q19" s="1">
        <f>Table11112[[#This Row],[Dia_avg]]+3*_xlfn.STDEV.S(Table11112[Dia])</f>
        <v>0.25341767818001243</v>
      </c>
    </row>
    <row r="20" spans="1:17" x14ac:dyDescent="0.25">
      <c r="A20">
        <v>19</v>
      </c>
      <c r="B20" s="4"/>
      <c r="C20" s="4"/>
      <c r="D20" s="4"/>
      <c r="E20" s="4"/>
      <c r="F20" s="4">
        <f>AVERAGE(Table11112[X])</f>
        <v>-0.82578300000000004</v>
      </c>
      <c r="G20" s="4">
        <f>AVERAGE(Table11112[Y])</f>
        <v>-0.825685</v>
      </c>
      <c r="H20" s="1" t="e">
        <f>AVERAGE(Table11112[Z])</f>
        <v>#DIV/0!</v>
      </c>
      <c r="I20" s="1">
        <f>AVERAGE(Table11112[Dia])</f>
        <v>0.24890600000000002</v>
      </c>
      <c r="J20" s="1">
        <f>Table11112[[#This Row],[X_avg]]-3*_xlfn.STDEV.S(Table11112[X])</f>
        <v>-0.82806111544922556</v>
      </c>
      <c r="K20" s="1">
        <f>Table11112[[#This Row],[X_avg]]+3*_xlfn.STDEV.S(Table11112[X])</f>
        <v>-0.82350488455077453</v>
      </c>
      <c r="L20" s="1">
        <f>Table11112[[#This Row],[Y_avg]]-3*_xlfn.STDEV.S(Table11112[Y])</f>
        <v>-0.82715953382463747</v>
      </c>
      <c r="M20" s="1">
        <f>Table11112[[#This Row],[Y_avg]]+3*_xlfn.STDEV.S(Table11112[Y])</f>
        <v>-0.82421046617536253</v>
      </c>
      <c r="N20" s="1" t="e">
        <f>Table11112[[#This Row],[Z_avg]]-3*_xlfn.STDEV.S(Table11112[Z])</f>
        <v>#DIV/0!</v>
      </c>
      <c r="O20" s="1" t="e">
        <f>Table11112[[#This Row],[Z_avg]]+3*_xlfn.STDEV.S(Table11112[Z])</f>
        <v>#DIV/0!</v>
      </c>
      <c r="P20" s="1">
        <f>Table11112[[#This Row],[Dia_avg]]-3*_xlfn.STDEV.S(Table11112[Dia])</f>
        <v>0.2443943218199876</v>
      </c>
      <c r="Q20" s="1">
        <f>Table11112[[#This Row],[Dia_avg]]+3*_xlfn.STDEV.S(Table11112[Dia])</f>
        <v>0.25341767818001243</v>
      </c>
    </row>
    <row r="21" spans="1:17" x14ac:dyDescent="0.25">
      <c r="A21">
        <v>20</v>
      </c>
      <c r="B21" s="4"/>
      <c r="C21" s="4"/>
      <c r="D21" s="4"/>
      <c r="E21" s="4"/>
      <c r="F21" s="4">
        <f>AVERAGE(Table11112[X])</f>
        <v>-0.82578300000000004</v>
      </c>
      <c r="G21" s="4">
        <f>AVERAGE(Table11112[Y])</f>
        <v>-0.825685</v>
      </c>
      <c r="H21" s="1" t="e">
        <f>AVERAGE(Table11112[Z])</f>
        <v>#DIV/0!</v>
      </c>
      <c r="I21" s="1">
        <f>AVERAGE(Table11112[Dia])</f>
        <v>0.24890600000000002</v>
      </c>
      <c r="J21" s="1">
        <f>Table11112[[#This Row],[X_avg]]-3*_xlfn.STDEV.S(Table11112[X])</f>
        <v>-0.82806111544922556</v>
      </c>
      <c r="K21" s="1">
        <f>Table11112[[#This Row],[X_avg]]+3*_xlfn.STDEV.S(Table11112[X])</f>
        <v>-0.82350488455077453</v>
      </c>
      <c r="L21" s="1">
        <f>Table11112[[#This Row],[Y_avg]]-3*_xlfn.STDEV.S(Table11112[Y])</f>
        <v>-0.82715953382463747</v>
      </c>
      <c r="M21" s="1">
        <f>Table11112[[#This Row],[Y_avg]]+3*_xlfn.STDEV.S(Table11112[Y])</f>
        <v>-0.82421046617536253</v>
      </c>
      <c r="N21" s="1" t="e">
        <f>Table11112[[#This Row],[Z_avg]]-3*_xlfn.STDEV.S(Table11112[Z])</f>
        <v>#DIV/0!</v>
      </c>
      <c r="O21" s="1" t="e">
        <f>Table11112[[#This Row],[Z_avg]]+3*_xlfn.STDEV.S(Table11112[Z])</f>
        <v>#DIV/0!</v>
      </c>
      <c r="P21" s="1">
        <f>Table11112[[#This Row],[Dia_avg]]-3*_xlfn.STDEV.S(Table11112[Dia])</f>
        <v>0.2443943218199876</v>
      </c>
      <c r="Q21" s="1">
        <f>Table11112[[#This Row],[Dia_avg]]+3*_xlfn.STDEV.S(Table11112[Dia])</f>
        <v>0.25341767818001243</v>
      </c>
    </row>
    <row r="22" spans="1:17" x14ac:dyDescent="0.25">
      <c r="A22">
        <v>21</v>
      </c>
      <c r="B22" s="4"/>
      <c r="C22" s="4"/>
      <c r="D22" s="4"/>
      <c r="E22" s="4"/>
      <c r="F22" s="4">
        <f>AVERAGE(Table11112[X])</f>
        <v>-0.82578300000000004</v>
      </c>
      <c r="G22" s="4">
        <f>AVERAGE(Table11112[Y])</f>
        <v>-0.825685</v>
      </c>
      <c r="H22" s="1" t="e">
        <f>AVERAGE(Table11112[Z])</f>
        <v>#DIV/0!</v>
      </c>
      <c r="I22" s="1">
        <f>AVERAGE(Table11112[Dia])</f>
        <v>0.24890600000000002</v>
      </c>
      <c r="J22" s="1">
        <f>Table11112[[#This Row],[X_avg]]-3*_xlfn.STDEV.S(Table11112[X])</f>
        <v>-0.82806111544922556</v>
      </c>
      <c r="K22" s="1">
        <f>Table11112[[#This Row],[X_avg]]+3*_xlfn.STDEV.S(Table11112[X])</f>
        <v>-0.82350488455077453</v>
      </c>
      <c r="L22" s="1">
        <f>Table11112[[#This Row],[Y_avg]]-3*_xlfn.STDEV.S(Table11112[Y])</f>
        <v>-0.82715953382463747</v>
      </c>
      <c r="M22" s="1">
        <f>Table11112[[#This Row],[Y_avg]]+3*_xlfn.STDEV.S(Table11112[Y])</f>
        <v>-0.82421046617536253</v>
      </c>
      <c r="N22" s="1" t="e">
        <f>Table11112[[#This Row],[Z_avg]]-3*_xlfn.STDEV.S(Table11112[Z])</f>
        <v>#DIV/0!</v>
      </c>
      <c r="O22" s="1" t="e">
        <f>Table11112[[#This Row],[Z_avg]]+3*_xlfn.STDEV.S(Table11112[Z])</f>
        <v>#DIV/0!</v>
      </c>
      <c r="P22" s="1">
        <f>Table11112[[#This Row],[Dia_avg]]-3*_xlfn.STDEV.S(Table11112[Dia])</f>
        <v>0.2443943218199876</v>
      </c>
      <c r="Q22" s="1">
        <f>Table11112[[#This Row],[Dia_avg]]+3*_xlfn.STDEV.S(Table11112[Dia])</f>
        <v>0.25341767818001243</v>
      </c>
    </row>
    <row r="23" spans="1:17" x14ac:dyDescent="0.25">
      <c r="A23">
        <v>22</v>
      </c>
      <c r="B23" s="4"/>
      <c r="C23" s="4"/>
      <c r="D23" s="4"/>
      <c r="E23" s="4"/>
      <c r="F23" s="4">
        <f>AVERAGE(Table11112[X])</f>
        <v>-0.82578300000000004</v>
      </c>
      <c r="G23" s="4">
        <f>AVERAGE(Table11112[Y])</f>
        <v>-0.825685</v>
      </c>
      <c r="H23" s="1" t="e">
        <f>AVERAGE(Table11112[Z])</f>
        <v>#DIV/0!</v>
      </c>
      <c r="I23" s="1">
        <f>AVERAGE(Table11112[Dia])</f>
        <v>0.24890600000000002</v>
      </c>
      <c r="J23" s="1">
        <f>Table11112[[#This Row],[X_avg]]-3*_xlfn.STDEV.S(Table11112[X])</f>
        <v>-0.82806111544922556</v>
      </c>
      <c r="K23" s="1">
        <f>Table11112[[#This Row],[X_avg]]+3*_xlfn.STDEV.S(Table11112[X])</f>
        <v>-0.82350488455077453</v>
      </c>
      <c r="L23" s="1">
        <f>Table11112[[#This Row],[Y_avg]]-3*_xlfn.STDEV.S(Table11112[Y])</f>
        <v>-0.82715953382463747</v>
      </c>
      <c r="M23" s="1">
        <f>Table11112[[#This Row],[Y_avg]]+3*_xlfn.STDEV.S(Table11112[Y])</f>
        <v>-0.82421046617536253</v>
      </c>
      <c r="N23" s="1" t="e">
        <f>Table11112[[#This Row],[Z_avg]]-3*_xlfn.STDEV.S(Table11112[Z])</f>
        <v>#DIV/0!</v>
      </c>
      <c r="O23" s="1" t="e">
        <f>Table11112[[#This Row],[Z_avg]]+3*_xlfn.STDEV.S(Table11112[Z])</f>
        <v>#DIV/0!</v>
      </c>
      <c r="P23" s="1">
        <f>Table11112[[#This Row],[Dia_avg]]-3*_xlfn.STDEV.S(Table11112[Dia])</f>
        <v>0.2443943218199876</v>
      </c>
      <c r="Q23" s="1">
        <f>Table11112[[#This Row],[Dia_avg]]+3*_xlfn.STDEV.S(Table11112[Dia])</f>
        <v>0.25341767818001243</v>
      </c>
    </row>
    <row r="24" spans="1:17" x14ac:dyDescent="0.25">
      <c r="A24">
        <v>23</v>
      </c>
      <c r="B24" s="4"/>
      <c r="C24" s="4"/>
      <c r="D24" s="4"/>
      <c r="E24" s="4"/>
      <c r="F24" s="4">
        <f>AVERAGE(Table11112[X])</f>
        <v>-0.82578300000000004</v>
      </c>
      <c r="G24" s="4">
        <f>AVERAGE(Table11112[Y])</f>
        <v>-0.825685</v>
      </c>
      <c r="H24" s="1" t="e">
        <f>AVERAGE(Table11112[Z])</f>
        <v>#DIV/0!</v>
      </c>
      <c r="I24" s="1">
        <f>AVERAGE(Table11112[Dia])</f>
        <v>0.24890600000000002</v>
      </c>
      <c r="J24" s="1">
        <f>Table11112[[#This Row],[X_avg]]-3*_xlfn.STDEV.S(Table11112[X])</f>
        <v>-0.82806111544922556</v>
      </c>
      <c r="K24" s="1">
        <f>Table11112[[#This Row],[X_avg]]+3*_xlfn.STDEV.S(Table11112[X])</f>
        <v>-0.82350488455077453</v>
      </c>
      <c r="L24" s="1">
        <f>Table11112[[#This Row],[Y_avg]]-3*_xlfn.STDEV.S(Table11112[Y])</f>
        <v>-0.82715953382463747</v>
      </c>
      <c r="M24" s="1">
        <f>Table11112[[#This Row],[Y_avg]]+3*_xlfn.STDEV.S(Table11112[Y])</f>
        <v>-0.82421046617536253</v>
      </c>
      <c r="N24" s="1" t="e">
        <f>Table11112[[#This Row],[Z_avg]]-3*_xlfn.STDEV.S(Table11112[Z])</f>
        <v>#DIV/0!</v>
      </c>
      <c r="O24" s="1" t="e">
        <f>Table11112[[#This Row],[Z_avg]]+3*_xlfn.STDEV.S(Table11112[Z])</f>
        <v>#DIV/0!</v>
      </c>
      <c r="P24" s="1">
        <f>Table11112[[#This Row],[Dia_avg]]-3*_xlfn.STDEV.S(Table11112[Dia])</f>
        <v>0.2443943218199876</v>
      </c>
      <c r="Q24" s="1">
        <f>Table11112[[#This Row],[Dia_avg]]+3*_xlfn.STDEV.S(Table11112[Dia])</f>
        <v>0.25341767818001243</v>
      </c>
    </row>
    <row r="25" spans="1:17" x14ac:dyDescent="0.25">
      <c r="A25">
        <v>24</v>
      </c>
      <c r="B25" s="4"/>
      <c r="C25" s="4"/>
      <c r="D25" s="4"/>
      <c r="E25" s="4"/>
      <c r="F25" s="4">
        <f>AVERAGE(Table11112[X])</f>
        <v>-0.82578300000000004</v>
      </c>
      <c r="G25" s="4">
        <f>AVERAGE(Table11112[Y])</f>
        <v>-0.825685</v>
      </c>
      <c r="H25" s="1" t="e">
        <f>AVERAGE(Table11112[Z])</f>
        <v>#DIV/0!</v>
      </c>
      <c r="I25" s="1">
        <f>AVERAGE(Table11112[Dia])</f>
        <v>0.24890600000000002</v>
      </c>
      <c r="J25" s="1">
        <f>Table11112[[#This Row],[X_avg]]-3*_xlfn.STDEV.S(Table11112[X])</f>
        <v>-0.82806111544922556</v>
      </c>
      <c r="K25" s="1">
        <f>Table11112[[#This Row],[X_avg]]+3*_xlfn.STDEV.S(Table11112[X])</f>
        <v>-0.82350488455077453</v>
      </c>
      <c r="L25" s="1">
        <f>Table11112[[#This Row],[Y_avg]]-3*_xlfn.STDEV.S(Table11112[Y])</f>
        <v>-0.82715953382463747</v>
      </c>
      <c r="M25" s="1">
        <f>Table11112[[#This Row],[Y_avg]]+3*_xlfn.STDEV.S(Table11112[Y])</f>
        <v>-0.82421046617536253</v>
      </c>
      <c r="N25" s="1" t="e">
        <f>Table11112[[#This Row],[Z_avg]]-3*_xlfn.STDEV.S(Table11112[Z])</f>
        <v>#DIV/0!</v>
      </c>
      <c r="O25" s="1" t="e">
        <f>Table11112[[#This Row],[Z_avg]]+3*_xlfn.STDEV.S(Table11112[Z])</f>
        <v>#DIV/0!</v>
      </c>
      <c r="P25" s="1">
        <f>Table11112[[#This Row],[Dia_avg]]-3*_xlfn.STDEV.S(Table11112[Dia])</f>
        <v>0.2443943218199876</v>
      </c>
      <c r="Q25" s="1">
        <f>Table11112[[#This Row],[Dia_avg]]+3*_xlfn.STDEV.S(Table11112[Dia])</f>
        <v>0.25341767818001243</v>
      </c>
    </row>
    <row r="26" spans="1:17" x14ac:dyDescent="0.25">
      <c r="A26">
        <v>25</v>
      </c>
      <c r="B26" s="4"/>
      <c r="C26" s="4"/>
      <c r="D26" s="4"/>
      <c r="E26" s="4"/>
      <c r="F26" s="4">
        <f>AVERAGE(Table11112[X])</f>
        <v>-0.82578300000000004</v>
      </c>
      <c r="G26" s="4">
        <f>AVERAGE(Table11112[Y])</f>
        <v>-0.825685</v>
      </c>
      <c r="H26" s="1" t="e">
        <f>AVERAGE(Table11112[Z])</f>
        <v>#DIV/0!</v>
      </c>
      <c r="I26" s="1">
        <f>AVERAGE(Table11112[Dia])</f>
        <v>0.24890600000000002</v>
      </c>
      <c r="J26" s="1">
        <f>Table11112[[#This Row],[X_avg]]-3*_xlfn.STDEV.S(Table11112[X])</f>
        <v>-0.82806111544922556</v>
      </c>
      <c r="K26" s="1">
        <f>Table11112[[#This Row],[X_avg]]+3*_xlfn.STDEV.S(Table11112[X])</f>
        <v>-0.82350488455077453</v>
      </c>
      <c r="L26" s="1">
        <f>Table11112[[#This Row],[Y_avg]]-3*_xlfn.STDEV.S(Table11112[Y])</f>
        <v>-0.82715953382463747</v>
      </c>
      <c r="M26" s="1">
        <f>Table11112[[#This Row],[Y_avg]]+3*_xlfn.STDEV.S(Table11112[Y])</f>
        <v>-0.82421046617536253</v>
      </c>
      <c r="N26" s="1" t="e">
        <f>Table11112[[#This Row],[Z_avg]]-3*_xlfn.STDEV.S(Table11112[Z])</f>
        <v>#DIV/0!</v>
      </c>
      <c r="O26" s="1" t="e">
        <f>Table11112[[#This Row],[Z_avg]]+3*_xlfn.STDEV.S(Table11112[Z])</f>
        <v>#DIV/0!</v>
      </c>
      <c r="P26" s="1">
        <f>Table11112[[#This Row],[Dia_avg]]-3*_xlfn.STDEV.S(Table11112[Dia])</f>
        <v>0.2443943218199876</v>
      </c>
      <c r="Q26" s="1">
        <f>Table11112[[#This Row],[Dia_avg]]+3*_xlfn.STDEV.S(Table11112[Dia])</f>
        <v>0.25341767818001243</v>
      </c>
    </row>
    <row r="27" spans="1:17" x14ac:dyDescent="0.25">
      <c r="A27">
        <v>26</v>
      </c>
      <c r="B27" s="4"/>
      <c r="C27" s="4"/>
      <c r="D27" s="4"/>
      <c r="E27" s="4"/>
      <c r="F27" s="4">
        <f>AVERAGE(Table11112[X])</f>
        <v>-0.82578300000000004</v>
      </c>
      <c r="G27" s="4">
        <f>AVERAGE(Table11112[Y])</f>
        <v>-0.825685</v>
      </c>
      <c r="H27" s="1" t="e">
        <f>AVERAGE(Table11112[Z])</f>
        <v>#DIV/0!</v>
      </c>
      <c r="I27" s="1">
        <f>AVERAGE(Table11112[Dia])</f>
        <v>0.24890600000000002</v>
      </c>
      <c r="J27" s="1">
        <f>Table11112[[#This Row],[X_avg]]-3*_xlfn.STDEV.S(Table11112[X])</f>
        <v>-0.82806111544922556</v>
      </c>
      <c r="K27" s="1">
        <f>Table11112[[#This Row],[X_avg]]+3*_xlfn.STDEV.S(Table11112[X])</f>
        <v>-0.82350488455077453</v>
      </c>
      <c r="L27" s="1">
        <f>Table11112[[#This Row],[Y_avg]]-3*_xlfn.STDEV.S(Table11112[Y])</f>
        <v>-0.82715953382463747</v>
      </c>
      <c r="M27" s="1">
        <f>Table11112[[#This Row],[Y_avg]]+3*_xlfn.STDEV.S(Table11112[Y])</f>
        <v>-0.82421046617536253</v>
      </c>
      <c r="N27" s="1" t="e">
        <f>Table11112[[#This Row],[Z_avg]]-3*_xlfn.STDEV.S(Table11112[Z])</f>
        <v>#DIV/0!</v>
      </c>
      <c r="O27" s="1" t="e">
        <f>Table11112[[#This Row],[Z_avg]]+3*_xlfn.STDEV.S(Table11112[Z])</f>
        <v>#DIV/0!</v>
      </c>
      <c r="P27" s="1">
        <f>Table11112[[#This Row],[Dia_avg]]-3*_xlfn.STDEV.S(Table11112[Dia])</f>
        <v>0.2443943218199876</v>
      </c>
      <c r="Q27" s="1">
        <f>Table11112[[#This Row],[Dia_avg]]+3*_xlfn.STDEV.S(Table11112[Dia])</f>
        <v>0.25341767818001243</v>
      </c>
    </row>
    <row r="28" spans="1:17" x14ac:dyDescent="0.25">
      <c r="A28">
        <v>27</v>
      </c>
      <c r="B28" s="4"/>
      <c r="C28" s="4"/>
      <c r="D28" s="4"/>
      <c r="E28" s="4"/>
      <c r="F28" s="4">
        <f>AVERAGE(Table11112[X])</f>
        <v>-0.82578300000000004</v>
      </c>
      <c r="G28" s="4">
        <f>AVERAGE(Table11112[Y])</f>
        <v>-0.825685</v>
      </c>
      <c r="H28" s="1" t="e">
        <f>AVERAGE(Table11112[Z])</f>
        <v>#DIV/0!</v>
      </c>
      <c r="I28" s="1">
        <f>AVERAGE(Table11112[Dia])</f>
        <v>0.24890600000000002</v>
      </c>
      <c r="J28" s="1">
        <f>Table11112[[#This Row],[X_avg]]-3*_xlfn.STDEV.S(Table11112[X])</f>
        <v>-0.82806111544922556</v>
      </c>
      <c r="K28" s="1">
        <f>Table11112[[#This Row],[X_avg]]+3*_xlfn.STDEV.S(Table11112[X])</f>
        <v>-0.82350488455077453</v>
      </c>
      <c r="L28" s="1">
        <f>Table11112[[#This Row],[Y_avg]]-3*_xlfn.STDEV.S(Table11112[Y])</f>
        <v>-0.82715953382463747</v>
      </c>
      <c r="M28" s="1">
        <f>Table11112[[#This Row],[Y_avg]]+3*_xlfn.STDEV.S(Table11112[Y])</f>
        <v>-0.82421046617536253</v>
      </c>
      <c r="N28" s="1" t="e">
        <f>Table11112[[#This Row],[Z_avg]]-3*_xlfn.STDEV.S(Table11112[Z])</f>
        <v>#DIV/0!</v>
      </c>
      <c r="O28" s="1" t="e">
        <f>Table11112[[#This Row],[Z_avg]]+3*_xlfn.STDEV.S(Table11112[Z])</f>
        <v>#DIV/0!</v>
      </c>
      <c r="P28" s="1">
        <f>Table11112[[#This Row],[Dia_avg]]-3*_xlfn.STDEV.S(Table11112[Dia])</f>
        <v>0.2443943218199876</v>
      </c>
      <c r="Q28" s="1">
        <f>Table11112[[#This Row],[Dia_avg]]+3*_xlfn.STDEV.S(Table11112[Dia])</f>
        <v>0.25341767818001243</v>
      </c>
    </row>
    <row r="29" spans="1:17" x14ac:dyDescent="0.25">
      <c r="A29">
        <v>28</v>
      </c>
      <c r="B29" s="4"/>
      <c r="C29" s="4"/>
      <c r="D29" s="4"/>
      <c r="E29" s="4"/>
      <c r="F29" s="4">
        <f>AVERAGE(Table11112[X])</f>
        <v>-0.82578300000000004</v>
      </c>
      <c r="G29" s="4">
        <f>AVERAGE(Table11112[Y])</f>
        <v>-0.825685</v>
      </c>
      <c r="H29" s="1" t="e">
        <f>AVERAGE(Table11112[Z])</f>
        <v>#DIV/0!</v>
      </c>
      <c r="I29" s="1">
        <f>AVERAGE(Table11112[Dia])</f>
        <v>0.24890600000000002</v>
      </c>
      <c r="J29" s="1">
        <f>Table11112[[#This Row],[X_avg]]-3*_xlfn.STDEV.S(Table11112[X])</f>
        <v>-0.82806111544922556</v>
      </c>
      <c r="K29" s="1">
        <f>Table11112[[#This Row],[X_avg]]+3*_xlfn.STDEV.S(Table11112[X])</f>
        <v>-0.82350488455077453</v>
      </c>
      <c r="L29" s="1">
        <f>Table11112[[#This Row],[Y_avg]]-3*_xlfn.STDEV.S(Table11112[Y])</f>
        <v>-0.82715953382463747</v>
      </c>
      <c r="M29" s="1">
        <f>Table11112[[#This Row],[Y_avg]]+3*_xlfn.STDEV.S(Table11112[Y])</f>
        <v>-0.82421046617536253</v>
      </c>
      <c r="N29" s="1" t="e">
        <f>Table11112[[#This Row],[Z_avg]]-3*_xlfn.STDEV.S(Table11112[Z])</f>
        <v>#DIV/0!</v>
      </c>
      <c r="O29" s="1" t="e">
        <f>Table11112[[#This Row],[Z_avg]]+3*_xlfn.STDEV.S(Table11112[Z])</f>
        <v>#DIV/0!</v>
      </c>
      <c r="P29" s="1">
        <f>Table11112[[#This Row],[Dia_avg]]-3*_xlfn.STDEV.S(Table11112[Dia])</f>
        <v>0.2443943218199876</v>
      </c>
      <c r="Q29" s="1">
        <f>Table11112[[#This Row],[Dia_avg]]+3*_xlfn.STDEV.S(Table11112[Dia])</f>
        <v>0.25341767818001243</v>
      </c>
    </row>
    <row r="30" spans="1:17" x14ac:dyDescent="0.25">
      <c r="A30">
        <v>29</v>
      </c>
      <c r="B30" s="4"/>
      <c r="C30" s="4"/>
      <c r="D30" s="4"/>
      <c r="E30" s="4"/>
      <c r="F30" s="4">
        <f>AVERAGE(Table11112[X])</f>
        <v>-0.82578300000000004</v>
      </c>
      <c r="G30" s="4">
        <f>AVERAGE(Table11112[Y])</f>
        <v>-0.825685</v>
      </c>
      <c r="H30" s="1" t="e">
        <f>AVERAGE(Table11112[Z])</f>
        <v>#DIV/0!</v>
      </c>
      <c r="I30" s="1">
        <f>AVERAGE(Table11112[Dia])</f>
        <v>0.24890600000000002</v>
      </c>
      <c r="J30" s="1">
        <f>Table11112[[#This Row],[X_avg]]-3*_xlfn.STDEV.S(Table11112[X])</f>
        <v>-0.82806111544922556</v>
      </c>
      <c r="K30" s="1">
        <f>Table11112[[#This Row],[X_avg]]+3*_xlfn.STDEV.S(Table11112[X])</f>
        <v>-0.82350488455077453</v>
      </c>
      <c r="L30" s="1">
        <f>Table11112[[#This Row],[Y_avg]]-3*_xlfn.STDEV.S(Table11112[Y])</f>
        <v>-0.82715953382463747</v>
      </c>
      <c r="M30" s="1">
        <f>Table11112[[#This Row],[Y_avg]]+3*_xlfn.STDEV.S(Table11112[Y])</f>
        <v>-0.82421046617536253</v>
      </c>
      <c r="N30" s="1" t="e">
        <f>Table11112[[#This Row],[Z_avg]]-3*_xlfn.STDEV.S(Table11112[Z])</f>
        <v>#DIV/0!</v>
      </c>
      <c r="O30" s="1" t="e">
        <f>Table11112[[#This Row],[Z_avg]]+3*_xlfn.STDEV.S(Table11112[Z])</f>
        <v>#DIV/0!</v>
      </c>
      <c r="P30" s="1">
        <f>Table11112[[#This Row],[Dia_avg]]-3*_xlfn.STDEV.S(Table11112[Dia])</f>
        <v>0.2443943218199876</v>
      </c>
      <c r="Q30" s="1">
        <f>Table11112[[#This Row],[Dia_avg]]+3*_xlfn.STDEV.S(Table11112[Dia])</f>
        <v>0.25341767818001243</v>
      </c>
    </row>
    <row r="31" spans="1:17" x14ac:dyDescent="0.25">
      <c r="A31">
        <v>30</v>
      </c>
      <c r="B31" s="4"/>
      <c r="C31" s="4"/>
      <c r="D31" s="4"/>
      <c r="E31" s="4"/>
      <c r="F31" s="4">
        <f>AVERAGE(Table11112[X])</f>
        <v>-0.82578300000000004</v>
      </c>
      <c r="G31" s="4">
        <f>AVERAGE(Table11112[Y])</f>
        <v>-0.825685</v>
      </c>
      <c r="H31" s="1" t="e">
        <f>AVERAGE(Table11112[Z])</f>
        <v>#DIV/0!</v>
      </c>
      <c r="I31" s="7">
        <f>AVERAGE(Table11112[Dia])</f>
        <v>0.24890600000000002</v>
      </c>
      <c r="J31" s="1">
        <f>Table11112[[#This Row],[X_avg]]-3*_xlfn.STDEV.S(Table11112[X])</f>
        <v>-0.82806111544922556</v>
      </c>
      <c r="K31" s="1">
        <f>Table11112[[#This Row],[X_avg]]+3*_xlfn.STDEV.S(Table11112[X])</f>
        <v>-0.82350488455077453</v>
      </c>
      <c r="L31" s="1">
        <f>Table11112[[#This Row],[Y_avg]]-3*_xlfn.STDEV.S(Table11112[Y])</f>
        <v>-0.82715953382463747</v>
      </c>
      <c r="M31" s="1">
        <f>Table11112[[#This Row],[Y_avg]]+3*_xlfn.STDEV.S(Table11112[Y])</f>
        <v>-0.82421046617536253</v>
      </c>
      <c r="N31" s="1" t="e">
        <f>Table11112[[#This Row],[Z_avg]]-3*_xlfn.STDEV.S(Table11112[Z])</f>
        <v>#DIV/0!</v>
      </c>
      <c r="O31" s="1" t="e">
        <f>Table11112[[#This Row],[Z_avg]]+3*_xlfn.STDEV.S(Table11112[Z])</f>
        <v>#DIV/0!</v>
      </c>
      <c r="P31" s="1">
        <f>Table11112[[#This Row],[Dia_avg]]-3*_xlfn.STDEV.S(Table11112[Dia])</f>
        <v>0.2443943218199876</v>
      </c>
      <c r="Q31" s="1">
        <f>Table11112[[#This Row],[Dia_avg]]+3*_xlfn.STDEV.S(Table11112[Dia])</f>
        <v>0.25341767818001243</v>
      </c>
    </row>
    <row r="33" spans="1:7" x14ac:dyDescent="0.25">
      <c r="A33" t="s">
        <v>51</v>
      </c>
      <c r="E33" t="s">
        <v>76</v>
      </c>
      <c r="F33">
        <v>-0.82591000000000003</v>
      </c>
      <c r="G33">
        <v>-0.82591000000000003</v>
      </c>
    </row>
    <row r="34" spans="1:7" x14ac:dyDescent="0.25">
      <c r="A34" t="s">
        <v>47</v>
      </c>
      <c r="E34" t="s">
        <v>77</v>
      </c>
      <c r="F34" s="12">
        <f>F31-F33</f>
        <v>1.2699999999998823E-4</v>
      </c>
      <c r="G34" s="12">
        <f>G31-G33</f>
        <v>2.2500000000003073E-4</v>
      </c>
    </row>
    <row r="35" spans="1:7" x14ac:dyDescent="0.25">
      <c r="A35" t="s">
        <v>52</v>
      </c>
    </row>
    <row r="36" spans="1:7" x14ac:dyDescent="0.25">
      <c r="A36" t="s">
        <v>53</v>
      </c>
    </row>
    <row r="37" spans="1:7" x14ac:dyDescent="0.25">
      <c r="A37" t="s">
        <v>50</v>
      </c>
    </row>
    <row r="38" spans="1:7" x14ac:dyDescent="0.25">
      <c r="A38" s="5" t="s">
        <v>69</v>
      </c>
      <c r="B38" s="6"/>
      <c r="C38" s="6"/>
      <c r="D38" s="6"/>
      <c r="E38" s="6"/>
      <c r="F38" s="6"/>
      <c r="G38" s="6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BD6D-FAB0-4B6D-9AB7-1B584423FB51}">
  <dimension ref="A1:Q37"/>
  <sheetViews>
    <sheetView workbookViewId="0">
      <selection activeCell="B12" sqref="B12"/>
    </sheetView>
  </sheetViews>
  <sheetFormatPr defaultRowHeight="15" x14ac:dyDescent="0.25"/>
  <cols>
    <col min="1" max="1" width="10.28515625" bestFit="1" customWidth="1"/>
    <col min="2" max="3" width="9.28515625" bestFit="1" customWidth="1"/>
    <col min="4" max="4" width="6" bestFit="1" customWidth="1"/>
    <col min="5" max="5" width="9.140625" bestFit="1" customWidth="1"/>
    <col min="10" max="10" width="9.5703125" customWidth="1"/>
    <col min="11" max="12" width="9.5703125" bestFit="1" customWidth="1"/>
    <col min="14" max="14" width="9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3">
        <v>-0.82625000000000004</v>
      </c>
      <c r="C2" s="3">
        <v>0.82533000000000001</v>
      </c>
      <c r="D2" s="3"/>
      <c r="E2" s="4">
        <v>0.25083</v>
      </c>
      <c r="F2" s="4">
        <f>AVERAGE(Table11115[X])</f>
        <v>-0.82659799999999994</v>
      </c>
      <c r="G2" s="4">
        <f>AVERAGE(Table11115[Y])</f>
        <v>0.82560500000000003</v>
      </c>
      <c r="H2" s="1" t="e">
        <f>AVERAGE(Table11115[Z])</f>
        <v>#DIV/0!</v>
      </c>
      <c r="I2" s="1">
        <f>AVERAGE(Table11115[Dia])</f>
        <v>0.25029699999999999</v>
      </c>
      <c r="J2" s="1">
        <f>Table11115[[#This Row],[X_avg]]-3*_xlfn.STDEV.S(Table11115[X])</f>
        <v>-0.82716576755807281</v>
      </c>
      <c r="K2" s="1">
        <f>Table11115[[#This Row],[X_avg]]+3*_xlfn.STDEV.S(Table11115[X])</f>
        <v>-0.82603023244192708</v>
      </c>
      <c r="L2" s="1">
        <f>Table11115[[#This Row],[Y_avg]]-3*_xlfn.STDEV.S(Table11115[Y])</f>
        <v>0.82494435637443475</v>
      </c>
      <c r="M2" s="1">
        <f>Table11115[[#This Row],[Y_avg]]+3*_xlfn.STDEV.S(Table11115[Y])</f>
        <v>0.82626564362556532</v>
      </c>
      <c r="N2" s="1" t="e">
        <f>Table11115[[#This Row],[Z_avg]]-3*_xlfn.STDEV.S(Table11115[Z])</f>
        <v>#DIV/0!</v>
      </c>
      <c r="O2" s="1" t="e">
        <f>Table11115[[#This Row],[Z_avg]]+3*_xlfn.STDEV.S(Table11115[Z])</f>
        <v>#DIV/0!</v>
      </c>
      <c r="P2" s="1">
        <f>Table11115[[#This Row],[Dia_avg]]-3*_xlfn.STDEV.S(Table11115[Dia])</f>
        <v>0.24925392282164741</v>
      </c>
      <c r="Q2" s="1">
        <f>Table11115[[#This Row],[Dia_avg]]+3*_xlfn.STDEV.S(Table11115[Dia])</f>
        <v>0.25134007717835261</v>
      </c>
    </row>
    <row r="3" spans="1:17" x14ac:dyDescent="0.25">
      <c r="A3">
        <v>2</v>
      </c>
      <c r="B3" s="3">
        <v>-0.82684000000000002</v>
      </c>
      <c r="C3" s="3">
        <v>0.82584000000000002</v>
      </c>
      <c r="D3" s="3"/>
      <c r="E3" s="4">
        <v>0.24997</v>
      </c>
      <c r="F3" s="4">
        <f>AVERAGE(Table11115[X])</f>
        <v>-0.82659799999999994</v>
      </c>
      <c r="G3" s="4">
        <f>AVERAGE(Table11115[Y])</f>
        <v>0.82560500000000003</v>
      </c>
      <c r="H3" s="1" t="e">
        <f>AVERAGE(Table11115[Z])</f>
        <v>#DIV/0!</v>
      </c>
      <c r="I3" s="1">
        <f>AVERAGE(Table11115[Dia])</f>
        <v>0.25029699999999999</v>
      </c>
      <c r="J3" s="1">
        <f>Table11115[[#This Row],[X_avg]]-3*_xlfn.STDEV.S(Table11115[X])</f>
        <v>-0.82716576755807281</v>
      </c>
      <c r="K3" s="1">
        <f>Table11115[[#This Row],[X_avg]]+3*_xlfn.STDEV.S(Table11115[X])</f>
        <v>-0.82603023244192708</v>
      </c>
      <c r="L3" s="1">
        <f>Table11115[[#This Row],[Y_avg]]-3*_xlfn.STDEV.S(Table11115[Y])</f>
        <v>0.82494435637443475</v>
      </c>
      <c r="M3" s="1">
        <f>Table11115[[#This Row],[Y_avg]]+3*_xlfn.STDEV.S(Table11115[Y])</f>
        <v>0.82626564362556532</v>
      </c>
      <c r="N3" s="1" t="e">
        <f>Table11115[[#This Row],[Z_avg]]-3*_xlfn.STDEV.S(Table11115[Z])</f>
        <v>#DIV/0!</v>
      </c>
      <c r="O3" s="1" t="e">
        <f>Table11115[[#This Row],[Z_avg]]+3*_xlfn.STDEV.S(Table11115[Z])</f>
        <v>#DIV/0!</v>
      </c>
      <c r="P3" s="1">
        <f>Table11115[[#This Row],[Dia_avg]]-3*_xlfn.STDEV.S(Table11115[Dia])</f>
        <v>0.24925392282164741</v>
      </c>
      <c r="Q3" s="1">
        <f>Table11115[[#This Row],[Dia_avg]]+3*_xlfn.STDEV.S(Table11115[Dia])</f>
        <v>0.25134007717835261</v>
      </c>
    </row>
    <row r="4" spans="1:17" x14ac:dyDescent="0.25">
      <c r="A4">
        <v>3</v>
      </c>
      <c r="B4" s="3">
        <v>-0.82660999999999996</v>
      </c>
      <c r="C4" s="3">
        <v>0.82581000000000004</v>
      </c>
      <c r="D4" s="3"/>
      <c r="E4" s="4">
        <v>0.25013999999999997</v>
      </c>
      <c r="F4" s="4">
        <f>AVERAGE(Table11115[X])</f>
        <v>-0.82659799999999994</v>
      </c>
      <c r="G4" s="4">
        <f>AVERAGE(Table11115[Y])</f>
        <v>0.82560500000000003</v>
      </c>
      <c r="H4" s="1" t="e">
        <f>AVERAGE(Table11115[Z])</f>
        <v>#DIV/0!</v>
      </c>
      <c r="I4" s="1">
        <f>AVERAGE(Table11115[Dia])</f>
        <v>0.25029699999999999</v>
      </c>
      <c r="J4" s="1">
        <f>Table11115[[#This Row],[X_avg]]-3*_xlfn.STDEV.S(Table11115[X])</f>
        <v>-0.82716576755807281</v>
      </c>
      <c r="K4" s="1">
        <f>Table11115[[#This Row],[X_avg]]+3*_xlfn.STDEV.S(Table11115[X])</f>
        <v>-0.82603023244192708</v>
      </c>
      <c r="L4" s="1">
        <f>Table11115[[#This Row],[Y_avg]]-3*_xlfn.STDEV.S(Table11115[Y])</f>
        <v>0.82494435637443475</v>
      </c>
      <c r="M4" s="1">
        <f>Table11115[[#This Row],[Y_avg]]+3*_xlfn.STDEV.S(Table11115[Y])</f>
        <v>0.82626564362556532</v>
      </c>
      <c r="N4" s="1" t="e">
        <f>Table11115[[#This Row],[Z_avg]]-3*_xlfn.STDEV.S(Table11115[Z])</f>
        <v>#DIV/0!</v>
      </c>
      <c r="O4" s="1" t="e">
        <f>Table11115[[#This Row],[Z_avg]]+3*_xlfn.STDEV.S(Table11115[Z])</f>
        <v>#DIV/0!</v>
      </c>
      <c r="P4" s="1">
        <f>Table11115[[#This Row],[Dia_avg]]-3*_xlfn.STDEV.S(Table11115[Dia])</f>
        <v>0.24925392282164741</v>
      </c>
      <c r="Q4" s="1">
        <f>Table11115[[#This Row],[Dia_avg]]+3*_xlfn.STDEV.S(Table11115[Dia])</f>
        <v>0.25134007717835261</v>
      </c>
    </row>
    <row r="5" spans="1:17" x14ac:dyDescent="0.25">
      <c r="A5">
        <v>4</v>
      </c>
      <c r="B5" s="3">
        <v>-0.82650999999999997</v>
      </c>
      <c r="C5" s="3">
        <v>0.82560999999999996</v>
      </c>
      <c r="D5" s="3"/>
      <c r="E5" s="4">
        <v>0.25041999999999998</v>
      </c>
      <c r="F5" s="4">
        <f>AVERAGE(Table11115[X])</f>
        <v>-0.82659799999999994</v>
      </c>
      <c r="G5" s="4">
        <f>AVERAGE(Table11115[Y])</f>
        <v>0.82560500000000003</v>
      </c>
      <c r="H5" s="1" t="e">
        <f>AVERAGE(Table11115[Z])</f>
        <v>#DIV/0!</v>
      </c>
      <c r="I5" s="1">
        <f>AVERAGE(Table11115[Dia])</f>
        <v>0.25029699999999999</v>
      </c>
      <c r="J5" s="1">
        <f>Table11115[[#This Row],[X_avg]]-3*_xlfn.STDEV.S(Table11115[X])</f>
        <v>-0.82716576755807281</v>
      </c>
      <c r="K5" s="1">
        <f>Table11115[[#This Row],[X_avg]]+3*_xlfn.STDEV.S(Table11115[X])</f>
        <v>-0.82603023244192708</v>
      </c>
      <c r="L5" s="1">
        <f>Table11115[[#This Row],[Y_avg]]-3*_xlfn.STDEV.S(Table11115[Y])</f>
        <v>0.82494435637443475</v>
      </c>
      <c r="M5" s="1">
        <f>Table11115[[#This Row],[Y_avg]]+3*_xlfn.STDEV.S(Table11115[Y])</f>
        <v>0.82626564362556532</v>
      </c>
      <c r="N5" s="1" t="e">
        <f>Table11115[[#This Row],[Z_avg]]-3*_xlfn.STDEV.S(Table11115[Z])</f>
        <v>#DIV/0!</v>
      </c>
      <c r="O5" s="1" t="e">
        <f>Table11115[[#This Row],[Z_avg]]+3*_xlfn.STDEV.S(Table11115[Z])</f>
        <v>#DIV/0!</v>
      </c>
      <c r="P5" s="1">
        <f>Table11115[[#This Row],[Dia_avg]]-3*_xlfn.STDEV.S(Table11115[Dia])</f>
        <v>0.24925392282164741</v>
      </c>
      <c r="Q5" s="1">
        <f>Table11115[[#This Row],[Dia_avg]]+3*_xlfn.STDEV.S(Table11115[Dia])</f>
        <v>0.25134007717835261</v>
      </c>
    </row>
    <row r="6" spans="1:17" x14ac:dyDescent="0.25">
      <c r="A6">
        <v>5</v>
      </c>
      <c r="B6" s="3">
        <v>-0.82659000000000005</v>
      </c>
      <c r="C6" s="3">
        <v>0.82565999999999995</v>
      </c>
      <c r="D6" s="3"/>
      <c r="E6" s="4">
        <v>0.25031999999999999</v>
      </c>
      <c r="F6" s="4">
        <f>AVERAGE(Table11115[X])</f>
        <v>-0.82659799999999994</v>
      </c>
      <c r="G6" s="4">
        <f>AVERAGE(Table11115[Y])</f>
        <v>0.82560500000000003</v>
      </c>
      <c r="H6" s="1" t="e">
        <f>AVERAGE(Table11115[Z])</f>
        <v>#DIV/0!</v>
      </c>
      <c r="I6" s="1">
        <f>AVERAGE(Table11115[Dia])</f>
        <v>0.25029699999999999</v>
      </c>
      <c r="J6" s="1">
        <f>Table11115[[#This Row],[X_avg]]-3*_xlfn.STDEV.S(Table11115[X])</f>
        <v>-0.82716576755807281</v>
      </c>
      <c r="K6" s="1">
        <f>Table11115[[#This Row],[X_avg]]+3*_xlfn.STDEV.S(Table11115[X])</f>
        <v>-0.82603023244192708</v>
      </c>
      <c r="L6" s="1">
        <f>Table11115[[#This Row],[Y_avg]]-3*_xlfn.STDEV.S(Table11115[Y])</f>
        <v>0.82494435637443475</v>
      </c>
      <c r="M6" s="1">
        <f>Table11115[[#This Row],[Y_avg]]+3*_xlfn.STDEV.S(Table11115[Y])</f>
        <v>0.82626564362556532</v>
      </c>
      <c r="N6" s="1" t="e">
        <f>Table11115[[#This Row],[Z_avg]]-3*_xlfn.STDEV.S(Table11115[Z])</f>
        <v>#DIV/0!</v>
      </c>
      <c r="O6" s="1" t="e">
        <f>Table11115[[#This Row],[Z_avg]]+3*_xlfn.STDEV.S(Table11115[Z])</f>
        <v>#DIV/0!</v>
      </c>
      <c r="P6" s="1">
        <f>Table11115[[#This Row],[Dia_avg]]-3*_xlfn.STDEV.S(Table11115[Dia])</f>
        <v>0.24925392282164741</v>
      </c>
      <c r="Q6" s="1">
        <f>Table11115[[#This Row],[Dia_avg]]+3*_xlfn.STDEV.S(Table11115[Dia])</f>
        <v>0.25134007717835261</v>
      </c>
    </row>
    <row r="7" spans="1:17" x14ac:dyDescent="0.25">
      <c r="A7">
        <v>6</v>
      </c>
      <c r="B7" s="3">
        <v>-0.82667000000000002</v>
      </c>
      <c r="C7" s="3">
        <v>0.82552000000000003</v>
      </c>
      <c r="D7" s="3"/>
      <c r="E7" s="4">
        <v>0.25033</v>
      </c>
      <c r="F7" s="4">
        <f>AVERAGE(Table11115[X])</f>
        <v>-0.82659799999999994</v>
      </c>
      <c r="G7" s="4">
        <f>AVERAGE(Table11115[Y])</f>
        <v>0.82560500000000003</v>
      </c>
      <c r="H7" s="1" t="e">
        <f>AVERAGE(Table11115[Z])</f>
        <v>#DIV/0!</v>
      </c>
      <c r="I7" s="1">
        <f>AVERAGE(Table11115[Dia])</f>
        <v>0.25029699999999999</v>
      </c>
      <c r="J7" s="1">
        <f>Table11115[[#This Row],[X_avg]]-3*_xlfn.STDEV.S(Table11115[X])</f>
        <v>-0.82716576755807281</v>
      </c>
      <c r="K7" s="1">
        <f>Table11115[[#This Row],[X_avg]]+3*_xlfn.STDEV.S(Table11115[X])</f>
        <v>-0.82603023244192708</v>
      </c>
      <c r="L7" s="1">
        <f>Table11115[[#This Row],[Y_avg]]-3*_xlfn.STDEV.S(Table11115[Y])</f>
        <v>0.82494435637443475</v>
      </c>
      <c r="M7" s="1">
        <f>Table11115[[#This Row],[Y_avg]]+3*_xlfn.STDEV.S(Table11115[Y])</f>
        <v>0.82626564362556532</v>
      </c>
      <c r="N7" s="1" t="e">
        <f>Table11115[[#This Row],[Z_avg]]-3*_xlfn.STDEV.S(Table11115[Z])</f>
        <v>#DIV/0!</v>
      </c>
      <c r="O7" s="1" t="e">
        <f>Table11115[[#This Row],[Z_avg]]+3*_xlfn.STDEV.S(Table11115[Z])</f>
        <v>#DIV/0!</v>
      </c>
      <c r="P7" s="1">
        <f>Table11115[[#This Row],[Dia_avg]]-3*_xlfn.STDEV.S(Table11115[Dia])</f>
        <v>0.24925392282164741</v>
      </c>
      <c r="Q7" s="1">
        <f>Table11115[[#This Row],[Dia_avg]]+3*_xlfn.STDEV.S(Table11115[Dia])</f>
        <v>0.25134007717835261</v>
      </c>
    </row>
    <row r="8" spans="1:17" x14ac:dyDescent="0.25">
      <c r="A8">
        <v>7</v>
      </c>
      <c r="B8" s="3">
        <v>-0.82633000000000001</v>
      </c>
      <c r="C8" s="3">
        <v>0.82513999999999998</v>
      </c>
      <c r="D8" s="3"/>
      <c r="E8" s="4">
        <v>0.25086999999999998</v>
      </c>
      <c r="F8" s="4">
        <f>AVERAGE(Table11115[X])</f>
        <v>-0.82659799999999994</v>
      </c>
      <c r="G8" s="4">
        <f>AVERAGE(Table11115[Y])</f>
        <v>0.82560500000000003</v>
      </c>
      <c r="H8" s="1" t="e">
        <f>AVERAGE(Table11115[Z])</f>
        <v>#DIV/0!</v>
      </c>
      <c r="I8" s="1">
        <f>AVERAGE(Table11115[Dia])</f>
        <v>0.25029699999999999</v>
      </c>
      <c r="J8" s="1">
        <f>Table11115[[#This Row],[X_avg]]-3*_xlfn.STDEV.S(Table11115[X])</f>
        <v>-0.82716576755807281</v>
      </c>
      <c r="K8" s="1">
        <f>Table11115[[#This Row],[X_avg]]+3*_xlfn.STDEV.S(Table11115[X])</f>
        <v>-0.82603023244192708</v>
      </c>
      <c r="L8" s="1">
        <f>Table11115[[#This Row],[Y_avg]]-3*_xlfn.STDEV.S(Table11115[Y])</f>
        <v>0.82494435637443475</v>
      </c>
      <c r="M8" s="1">
        <f>Table11115[[#This Row],[Y_avg]]+3*_xlfn.STDEV.S(Table11115[Y])</f>
        <v>0.82626564362556532</v>
      </c>
      <c r="N8" s="1" t="e">
        <f>Table11115[[#This Row],[Z_avg]]-3*_xlfn.STDEV.S(Table11115[Z])</f>
        <v>#DIV/0!</v>
      </c>
      <c r="O8" s="1" t="e">
        <f>Table11115[[#This Row],[Z_avg]]+3*_xlfn.STDEV.S(Table11115[Z])</f>
        <v>#DIV/0!</v>
      </c>
      <c r="P8" s="1">
        <f>Table11115[[#This Row],[Dia_avg]]-3*_xlfn.STDEV.S(Table11115[Dia])</f>
        <v>0.24925392282164741</v>
      </c>
      <c r="Q8" s="1">
        <f>Table11115[[#This Row],[Dia_avg]]+3*_xlfn.STDEV.S(Table11115[Dia])</f>
        <v>0.25134007717835261</v>
      </c>
    </row>
    <row r="9" spans="1:17" x14ac:dyDescent="0.25">
      <c r="A9">
        <v>8</v>
      </c>
      <c r="B9" s="3">
        <v>-0.82669000000000004</v>
      </c>
      <c r="C9" s="3">
        <v>0.82572000000000001</v>
      </c>
      <c r="D9" s="3"/>
      <c r="E9" s="4">
        <v>0.24984999999999999</v>
      </c>
      <c r="F9" s="4">
        <f>AVERAGE(Table11115[X])</f>
        <v>-0.82659799999999994</v>
      </c>
      <c r="G9" s="4">
        <f>AVERAGE(Table11115[Y])</f>
        <v>0.82560500000000003</v>
      </c>
      <c r="H9" s="1" t="e">
        <f>AVERAGE(Table11115[Z])</f>
        <v>#DIV/0!</v>
      </c>
      <c r="I9" s="1">
        <f>AVERAGE(Table11115[Dia])</f>
        <v>0.25029699999999999</v>
      </c>
      <c r="J9" s="1">
        <f>Table11115[[#This Row],[X_avg]]-3*_xlfn.STDEV.S(Table11115[X])</f>
        <v>-0.82716576755807281</v>
      </c>
      <c r="K9" s="1">
        <f>Table11115[[#This Row],[X_avg]]+3*_xlfn.STDEV.S(Table11115[X])</f>
        <v>-0.82603023244192708</v>
      </c>
      <c r="L9" s="1">
        <f>Table11115[[#This Row],[Y_avg]]-3*_xlfn.STDEV.S(Table11115[Y])</f>
        <v>0.82494435637443475</v>
      </c>
      <c r="M9" s="1">
        <f>Table11115[[#This Row],[Y_avg]]+3*_xlfn.STDEV.S(Table11115[Y])</f>
        <v>0.82626564362556532</v>
      </c>
      <c r="N9" s="1" t="e">
        <f>Table11115[[#This Row],[Z_avg]]-3*_xlfn.STDEV.S(Table11115[Z])</f>
        <v>#DIV/0!</v>
      </c>
      <c r="O9" s="1" t="e">
        <f>Table11115[[#This Row],[Z_avg]]+3*_xlfn.STDEV.S(Table11115[Z])</f>
        <v>#DIV/0!</v>
      </c>
      <c r="P9" s="1">
        <f>Table11115[[#This Row],[Dia_avg]]-3*_xlfn.STDEV.S(Table11115[Dia])</f>
        <v>0.24925392282164741</v>
      </c>
      <c r="Q9" s="1">
        <f>Table11115[[#This Row],[Dia_avg]]+3*_xlfn.STDEV.S(Table11115[Dia])</f>
        <v>0.25134007717835261</v>
      </c>
    </row>
    <row r="10" spans="1:17" x14ac:dyDescent="0.25">
      <c r="A10">
        <v>9</v>
      </c>
      <c r="B10" s="3">
        <v>-0.82679999999999998</v>
      </c>
      <c r="C10" s="3">
        <v>0.82567999999999997</v>
      </c>
      <c r="D10" s="3"/>
      <c r="E10" s="4">
        <v>0.24994</v>
      </c>
      <c r="F10" s="4">
        <f>AVERAGE(Table11115[X])</f>
        <v>-0.82659799999999994</v>
      </c>
      <c r="G10" s="4">
        <f>AVERAGE(Table11115[Y])</f>
        <v>0.82560500000000003</v>
      </c>
      <c r="H10" s="1" t="e">
        <f>AVERAGE(Table11115[Z])</f>
        <v>#DIV/0!</v>
      </c>
      <c r="I10" s="1">
        <f>AVERAGE(Table11115[Dia])</f>
        <v>0.25029699999999999</v>
      </c>
      <c r="J10" s="1">
        <f>Table11115[[#This Row],[X_avg]]-3*_xlfn.STDEV.S(Table11115[X])</f>
        <v>-0.82716576755807281</v>
      </c>
      <c r="K10" s="1">
        <f>Table11115[[#This Row],[X_avg]]+3*_xlfn.STDEV.S(Table11115[X])</f>
        <v>-0.82603023244192708</v>
      </c>
      <c r="L10" s="1">
        <f>Table11115[[#This Row],[Y_avg]]-3*_xlfn.STDEV.S(Table11115[Y])</f>
        <v>0.82494435637443475</v>
      </c>
      <c r="M10" s="1">
        <f>Table11115[[#This Row],[Y_avg]]+3*_xlfn.STDEV.S(Table11115[Y])</f>
        <v>0.82626564362556532</v>
      </c>
      <c r="N10" s="1" t="e">
        <f>Table11115[[#This Row],[Z_avg]]-3*_xlfn.STDEV.S(Table11115[Z])</f>
        <v>#DIV/0!</v>
      </c>
      <c r="O10" s="1" t="e">
        <f>Table11115[[#This Row],[Z_avg]]+3*_xlfn.STDEV.S(Table11115[Z])</f>
        <v>#DIV/0!</v>
      </c>
      <c r="P10" s="1">
        <f>Table11115[[#This Row],[Dia_avg]]-3*_xlfn.STDEV.S(Table11115[Dia])</f>
        <v>0.24925392282164741</v>
      </c>
      <c r="Q10" s="1">
        <f>Table11115[[#This Row],[Dia_avg]]+3*_xlfn.STDEV.S(Table11115[Dia])</f>
        <v>0.25134007717835261</v>
      </c>
    </row>
    <row r="11" spans="1:17" x14ac:dyDescent="0.25">
      <c r="A11">
        <v>10</v>
      </c>
      <c r="B11" s="3">
        <v>-0.82669000000000004</v>
      </c>
      <c r="C11" s="3">
        <v>0.82574000000000003</v>
      </c>
      <c r="D11" s="3"/>
      <c r="E11" s="4">
        <v>0.25030000000000002</v>
      </c>
      <c r="F11" s="4">
        <f>AVERAGE(Table11115[X])</f>
        <v>-0.82659799999999994</v>
      </c>
      <c r="G11" s="4">
        <f>AVERAGE(Table11115[Y])</f>
        <v>0.82560500000000003</v>
      </c>
      <c r="H11" s="1" t="e">
        <f>AVERAGE(Table11115[Z])</f>
        <v>#DIV/0!</v>
      </c>
      <c r="I11" s="1">
        <f>AVERAGE(Table11115[Dia])</f>
        <v>0.25029699999999999</v>
      </c>
      <c r="J11" s="1">
        <f>Table11115[[#This Row],[X_avg]]-3*_xlfn.STDEV.S(Table11115[X])</f>
        <v>-0.82716576755807281</v>
      </c>
      <c r="K11" s="1">
        <f>Table11115[[#This Row],[X_avg]]+3*_xlfn.STDEV.S(Table11115[X])</f>
        <v>-0.82603023244192708</v>
      </c>
      <c r="L11" s="1">
        <f>Table11115[[#This Row],[Y_avg]]-3*_xlfn.STDEV.S(Table11115[Y])</f>
        <v>0.82494435637443475</v>
      </c>
      <c r="M11" s="1">
        <f>Table11115[[#This Row],[Y_avg]]+3*_xlfn.STDEV.S(Table11115[Y])</f>
        <v>0.82626564362556532</v>
      </c>
      <c r="N11" s="1" t="e">
        <f>Table11115[[#This Row],[Z_avg]]-3*_xlfn.STDEV.S(Table11115[Z])</f>
        <v>#DIV/0!</v>
      </c>
      <c r="O11" s="1" t="e">
        <f>Table11115[[#This Row],[Z_avg]]+3*_xlfn.STDEV.S(Table11115[Z])</f>
        <v>#DIV/0!</v>
      </c>
      <c r="P11" s="1">
        <f>Table11115[[#This Row],[Dia_avg]]-3*_xlfn.STDEV.S(Table11115[Dia])</f>
        <v>0.24925392282164741</v>
      </c>
      <c r="Q11" s="1">
        <f>Table11115[[#This Row],[Dia_avg]]+3*_xlfn.STDEV.S(Table11115[Dia])</f>
        <v>0.25134007717835261</v>
      </c>
    </row>
    <row r="12" spans="1:17" x14ac:dyDescent="0.25">
      <c r="A12">
        <v>11</v>
      </c>
      <c r="B12" s="3"/>
      <c r="C12" s="3"/>
      <c r="D12" s="3"/>
      <c r="E12" s="4"/>
      <c r="F12" s="4">
        <f>AVERAGE(Table11115[X])</f>
        <v>-0.82659799999999994</v>
      </c>
      <c r="G12" s="4">
        <f>AVERAGE(Table11115[Y])</f>
        <v>0.82560500000000003</v>
      </c>
      <c r="H12" s="1" t="e">
        <f>AVERAGE(Table11115[Z])</f>
        <v>#DIV/0!</v>
      </c>
      <c r="I12" s="1">
        <f>AVERAGE(Table11115[Dia])</f>
        <v>0.25029699999999999</v>
      </c>
      <c r="J12" s="1">
        <f>Table11115[[#This Row],[X_avg]]-3*_xlfn.STDEV.S(Table11115[X])</f>
        <v>-0.82716576755807281</v>
      </c>
      <c r="K12" s="1">
        <f>Table11115[[#This Row],[X_avg]]+3*_xlfn.STDEV.S(Table11115[X])</f>
        <v>-0.82603023244192708</v>
      </c>
      <c r="L12" s="1">
        <f>Table11115[[#This Row],[Y_avg]]-3*_xlfn.STDEV.S(Table11115[Y])</f>
        <v>0.82494435637443475</v>
      </c>
      <c r="M12" s="1">
        <f>Table11115[[#This Row],[Y_avg]]+3*_xlfn.STDEV.S(Table11115[Y])</f>
        <v>0.82626564362556532</v>
      </c>
      <c r="N12" s="1" t="e">
        <f>Table11115[[#This Row],[Z_avg]]-3*_xlfn.STDEV.S(Table11115[Z])</f>
        <v>#DIV/0!</v>
      </c>
      <c r="O12" s="1" t="e">
        <f>Table11115[[#This Row],[Z_avg]]+3*_xlfn.STDEV.S(Table11115[Z])</f>
        <v>#DIV/0!</v>
      </c>
      <c r="P12" s="1">
        <f>Table11115[[#This Row],[Dia_avg]]-3*_xlfn.STDEV.S(Table11115[Dia])</f>
        <v>0.24925392282164741</v>
      </c>
      <c r="Q12" s="1">
        <f>Table11115[[#This Row],[Dia_avg]]+3*_xlfn.STDEV.S(Table11115[Dia])</f>
        <v>0.25134007717835261</v>
      </c>
    </row>
    <row r="13" spans="1:17" x14ac:dyDescent="0.25">
      <c r="A13">
        <v>12</v>
      </c>
      <c r="B13" s="3"/>
      <c r="C13" s="3"/>
      <c r="D13" s="3"/>
      <c r="E13" s="4"/>
      <c r="F13" s="4">
        <f>AVERAGE(Table11115[X])</f>
        <v>-0.82659799999999994</v>
      </c>
      <c r="G13" s="4">
        <f>AVERAGE(Table11115[Y])</f>
        <v>0.82560500000000003</v>
      </c>
      <c r="H13" s="1" t="e">
        <f>AVERAGE(Table11115[Z])</f>
        <v>#DIV/0!</v>
      </c>
      <c r="I13" s="1">
        <f>AVERAGE(Table11115[Dia])</f>
        <v>0.25029699999999999</v>
      </c>
      <c r="J13" s="1">
        <f>Table11115[[#This Row],[X_avg]]-3*_xlfn.STDEV.S(Table11115[X])</f>
        <v>-0.82716576755807281</v>
      </c>
      <c r="K13" s="1">
        <f>Table11115[[#This Row],[X_avg]]+3*_xlfn.STDEV.S(Table11115[X])</f>
        <v>-0.82603023244192708</v>
      </c>
      <c r="L13" s="1">
        <f>Table11115[[#This Row],[Y_avg]]-3*_xlfn.STDEV.S(Table11115[Y])</f>
        <v>0.82494435637443475</v>
      </c>
      <c r="M13" s="1">
        <f>Table11115[[#This Row],[Y_avg]]+3*_xlfn.STDEV.S(Table11115[Y])</f>
        <v>0.82626564362556532</v>
      </c>
      <c r="N13" s="1" t="e">
        <f>Table11115[[#This Row],[Z_avg]]-3*_xlfn.STDEV.S(Table11115[Z])</f>
        <v>#DIV/0!</v>
      </c>
      <c r="O13" s="1" t="e">
        <f>Table11115[[#This Row],[Z_avg]]+3*_xlfn.STDEV.S(Table11115[Z])</f>
        <v>#DIV/0!</v>
      </c>
      <c r="P13" s="1">
        <f>Table11115[[#This Row],[Dia_avg]]-3*_xlfn.STDEV.S(Table11115[Dia])</f>
        <v>0.24925392282164741</v>
      </c>
      <c r="Q13" s="1">
        <f>Table11115[[#This Row],[Dia_avg]]+3*_xlfn.STDEV.S(Table11115[Dia])</f>
        <v>0.25134007717835261</v>
      </c>
    </row>
    <row r="14" spans="1:17" x14ac:dyDescent="0.25">
      <c r="A14">
        <v>13</v>
      </c>
      <c r="B14" s="3"/>
      <c r="C14" s="3"/>
      <c r="D14" s="3"/>
      <c r="E14" s="4"/>
      <c r="F14" s="4">
        <f>AVERAGE(Table11115[X])</f>
        <v>-0.82659799999999994</v>
      </c>
      <c r="G14" s="4">
        <f>AVERAGE(Table11115[Y])</f>
        <v>0.82560500000000003</v>
      </c>
      <c r="H14" s="1" t="e">
        <f>AVERAGE(Table11115[Z])</f>
        <v>#DIV/0!</v>
      </c>
      <c r="I14" s="1">
        <f>AVERAGE(Table11115[Dia])</f>
        <v>0.25029699999999999</v>
      </c>
      <c r="J14" s="1">
        <f>Table11115[[#This Row],[X_avg]]-3*_xlfn.STDEV.S(Table11115[X])</f>
        <v>-0.82716576755807281</v>
      </c>
      <c r="K14" s="1">
        <f>Table11115[[#This Row],[X_avg]]+3*_xlfn.STDEV.S(Table11115[X])</f>
        <v>-0.82603023244192708</v>
      </c>
      <c r="L14" s="1">
        <f>Table11115[[#This Row],[Y_avg]]-3*_xlfn.STDEV.S(Table11115[Y])</f>
        <v>0.82494435637443475</v>
      </c>
      <c r="M14" s="1">
        <f>Table11115[[#This Row],[Y_avg]]+3*_xlfn.STDEV.S(Table11115[Y])</f>
        <v>0.82626564362556532</v>
      </c>
      <c r="N14" s="1" t="e">
        <f>Table11115[[#This Row],[Z_avg]]-3*_xlfn.STDEV.S(Table11115[Z])</f>
        <v>#DIV/0!</v>
      </c>
      <c r="O14" s="1" t="e">
        <f>Table11115[[#This Row],[Z_avg]]+3*_xlfn.STDEV.S(Table11115[Z])</f>
        <v>#DIV/0!</v>
      </c>
      <c r="P14" s="1">
        <f>Table11115[[#This Row],[Dia_avg]]-3*_xlfn.STDEV.S(Table11115[Dia])</f>
        <v>0.24925392282164741</v>
      </c>
      <c r="Q14" s="1">
        <f>Table11115[[#This Row],[Dia_avg]]+3*_xlfn.STDEV.S(Table11115[Dia])</f>
        <v>0.25134007717835261</v>
      </c>
    </row>
    <row r="15" spans="1:17" x14ac:dyDescent="0.25">
      <c r="A15">
        <v>14</v>
      </c>
      <c r="B15" s="3"/>
      <c r="C15" s="3"/>
      <c r="D15" s="3"/>
      <c r="E15" s="4"/>
      <c r="F15" s="4">
        <f>AVERAGE(Table11115[X])</f>
        <v>-0.82659799999999994</v>
      </c>
      <c r="G15" s="4">
        <f>AVERAGE(Table11115[Y])</f>
        <v>0.82560500000000003</v>
      </c>
      <c r="H15" s="1" t="e">
        <f>AVERAGE(Table11115[Z])</f>
        <v>#DIV/0!</v>
      </c>
      <c r="I15" s="1">
        <f>AVERAGE(Table11115[Dia])</f>
        <v>0.25029699999999999</v>
      </c>
      <c r="J15" s="1">
        <f>Table11115[[#This Row],[X_avg]]-3*_xlfn.STDEV.S(Table11115[X])</f>
        <v>-0.82716576755807281</v>
      </c>
      <c r="K15" s="1">
        <f>Table11115[[#This Row],[X_avg]]+3*_xlfn.STDEV.S(Table11115[X])</f>
        <v>-0.82603023244192708</v>
      </c>
      <c r="L15" s="1">
        <f>Table11115[[#This Row],[Y_avg]]-3*_xlfn.STDEV.S(Table11115[Y])</f>
        <v>0.82494435637443475</v>
      </c>
      <c r="M15" s="1">
        <f>Table11115[[#This Row],[Y_avg]]+3*_xlfn.STDEV.S(Table11115[Y])</f>
        <v>0.82626564362556532</v>
      </c>
      <c r="N15" s="1" t="e">
        <f>Table11115[[#This Row],[Z_avg]]-3*_xlfn.STDEV.S(Table11115[Z])</f>
        <v>#DIV/0!</v>
      </c>
      <c r="O15" s="1" t="e">
        <f>Table11115[[#This Row],[Z_avg]]+3*_xlfn.STDEV.S(Table11115[Z])</f>
        <v>#DIV/0!</v>
      </c>
      <c r="P15" s="1">
        <f>Table11115[[#This Row],[Dia_avg]]-3*_xlfn.STDEV.S(Table11115[Dia])</f>
        <v>0.24925392282164741</v>
      </c>
      <c r="Q15" s="1">
        <f>Table11115[[#This Row],[Dia_avg]]+3*_xlfn.STDEV.S(Table11115[Dia])</f>
        <v>0.25134007717835261</v>
      </c>
    </row>
    <row r="16" spans="1:17" x14ac:dyDescent="0.25">
      <c r="A16">
        <v>15</v>
      </c>
      <c r="B16" s="3"/>
      <c r="C16" s="3"/>
      <c r="D16" s="3"/>
      <c r="E16" s="4"/>
      <c r="F16" s="4">
        <f>AVERAGE(Table11115[X])</f>
        <v>-0.82659799999999994</v>
      </c>
      <c r="G16" s="4">
        <f>AVERAGE(Table11115[Y])</f>
        <v>0.82560500000000003</v>
      </c>
      <c r="H16" s="1" t="e">
        <f>AVERAGE(Table11115[Z])</f>
        <v>#DIV/0!</v>
      </c>
      <c r="I16" s="1">
        <f>AVERAGE(Table11115[Dia])</f>
        <v>0.25029699999999999</v>
      </c>
      <c r="J16" s="1">
        <f>Table11115[[#This Row],[X_avg]]-3*_xlfn.STDEV.S(Table11115[X])</f>
        <v>-0.82716576755807281</v>
      </c>
      <c r="K16" s="1">
        <f>Table11115[[#This Row],[X_avg]]+3*_xlfn.STDEV.S(Table11115[X])</f>
        <v>-0.82603023244192708</v>
      </c>
      <c r="L16" s="1">
        <f>Table11115[[#This Row],[Y_avg]]-3*_xlfn.STDEV.S(Table11115[Y])</f>
        <v>0.82494435637443475</v>
      </c>
      <c r="M16" s="1">
        <f>Table11115[[#This Row],[Y_avg]]+3*_xlfn.STDEV.S(Table11115[Y])</f>
        <v>0.82626564362556532</v>
      </c>
      <c r="N16" s="1" t="e">
        <f>Table11115[[#This Row],[Z_avg]]-3*_xlfn.STDEV.S(Table11115[Z])</f>
        <v>#DIV/0!</v>
      </c>
      <c r="O16" s="1" t="e">
        <f>Table11115[[#This Row],[Z_avg]]+3*_xlfn.STDEV.S(Table11115[Z])</f>
        <v>#DIV/0!</v>
      </c>
      <c r="P16" s="1">
        <f>Table11115[[#This Row],[Dia_avg]]-3*_xlfn.STDEV.S(Table11115[Dia])</f>
        <v>0.24925392282164741</v>
      </c>
      <c r="Q16" s="1">
        <f>Table11115[[#This Row],[Dia_avg]]+3*_xlfn.STDEV.S(Table11115[Dia])</f>
        <v>0.25134007717835261</v>
      </c>
    </row>
    <row r="17" spans="1:17" x14ac:dyDescent="0.25">
      <c r="A17">
        <v>16</v>
      </c>
      <c r="B17" s="3"/>
      <c r="C17" s="3"/>
      <c r="D17" s="3"/>
      <c r="E17" s="4"/>
      <c r="F17" s="4">
        <f>AVERAGE(Table11115[X])</f>
        <v>-0.82659799999999994</v>
      </c>
      <c r="G17" s="4">
        <f>AVERAGE(Table11115[Y])</f>
        <v>0.82560500000000003</v>
      </c>
      <c r="H17" s="1" t="e">
        <f>AVERAGE(Table11115[Z])</f>
        <v>#DIV/0!</v>
      </c>
      <c r="I17" s="1">
        <f>AVERAGE(Table11115[Dia])</f>
        <v>0.25029699999999999</v>
      </c>
      <c r="J17" s="1">
        <f>Table11115[[#This Row],[X_avg]]-3*_xlfn.STDEV.S(Table11115[X])</f>
        <v>-0.82716576755807281</v>
      </c>
      <c r="K17" s="1">
        <f>Table11115[[#This Row],[X_avg]]+3*_xlfn.STDEV.S(Table11115[X])</f>
        <v>-0.82603023244192708</v>
      </c>
      <c r="L17" s="1">
        <f>Table11115[[#This Row],[Y_avg]]-3*_xlfn.STDEV.S(Table11115[Y])</f>
        <v>0.82494435637443475</v>
      </c>
      <c r="M17" s="1">
        <f>Table11115[[#This Row],[Y_avg]]+3*_xlfn.STDEV.S(Table11115[Y])</f>
        <v>0.82626564362556532</v>
      </c>
      <c r="N17" s="1" t="e">
        <f>Table11115[[#This Row],[Z_avg]]-3*_xlfn.STDEV.S(Table11115[Z])</f>
        <v>#DIV/0!</v>
      </c>
      <c r="O17" s="1" t="e">
        <f>Table11115[[#This Row],[Z_avg]]+3*_xlfn.STDEV.S(Table11115[Z])</f>
        <v>#DIV/0!</v>
      </c>
      <c r="P17" s="1">
        <f>Table11115[[#This Row],[Dia_avg]]-3*_xlfn.STDEV.S(Table11115[Dia])</f>
        <v>0.24925392282164741</v>
      </c>
      <c r="Q17" s="1">
        <f>Table11115[[#This Row],[Dia_avg]]+3*_xlfn.STDEV.S(Table11115[Dia])</f>
        <v>0.25134007717835261</v>
      </c>
    </row>
    <row r="18" spans="1:17" x14ac:dyDescent="0.25">
      <c r="A18">
        <v>17</v>
      </c>
      <c r="B18" s="4"/>
      <c r="C18" s="4"/>
      <c r="D18" s="4"/>
      <c r="E18" s="4"/>
      <c r="F18" s="4">
        <f>AVERAGE(Table11115[X])</f>
        <v>-0.82659799999999994</v>
      </c>
      <c r="G18" s="4">
        <f>AVERAGE(Table11115[Y])</f>
        <v>0.82560500000000003</v>
      </c>
      <c r="H18" s="1" t="e">
        <f>AVERAGE(Table11115[Z])</f>
        <v>#DIV/0!</v>
      </c>
      <c r="I18" s="1">
        <f>AVERAGE(Table11115[Dia])</f>
        <v>0.25029699999999999</v>
      </c>
      <c r="J18" s="1">
        <f>Table11115[[#This Row],[X_avg]]-3*_xlfn.STDEV.S(Table11115[X])</f>
        <v>-0.82716576755807281</v>
      </c>
      <c r="K18" s="1">
        <f>Table11115[[#This Row],[X_avg]]+3*_xlfn.STDEV.S(Table11115[X])</f>
        <v>-0.82603023244192708</v>
      </c>
      <c r="L18" s="1">
        <f>Table11115[[#This Row],[Y_avg]]-3*_xlfn.STDEV.S(Table11115[Y])</f>
        <v>0.82494435637443475</v>
      </c>
      <c r="M18" s="1">
        <f>Table11115[[#This Row],[Y_avg]]+3*_xlfn.STDEV.S(Table11115[Y])</f>
        <v>0.82626564362556532</v>
      </c>
      <c r="N18" s="1" t="e">
        <f>Table11115[[#This Row],[Z_avg]]-3*_xlfn.STDEV.S(Table11115[Z])</f>
        <v>#DIV/0!</v>
      </c>
      <c r="O18" s="1" t="e">
        <f>Table11115[[#This Row],[Z_avg]]+3*_xlfn.STDEV.S(Table11115[Z])</f>
        <v>#DIV/0!</v>
      </c>
      <c r="P18" s="1">
        <f>Table11115[[#This Row],[Dia_avg]]-3*_xlfn.STDEV.S(Table11115[Dia])</f>
        <v>0.24925392282164741</v>
      </c>
      <c r="Q18" s="1">
        <f>Table11115[[#This Row],[Dia_avg]]+3*_xlfn.STDEV.S(Table11115[Dia])</f>
        <v>0.25134007717835261</v>
      </c>
    </row>
    <row r="19" spans="1:17" x14ac:dyDescent="0.25">
      <c r="A19">
        <v>18</v>
      </c>
      <c r="B19" s="4"/>
      <c r="C19" s="4"/>
      <c r="D19" s="4"/>
      <c r="E19" s="4"/>
      <c r="F19" s="4">
        <f>AVERAGE(Table11115[X])</f>
        <v>-0.82659799999999994</v>
      </c>
      <c r="G19" s="4">
        <f>AVERAGE(Table11115[Y])</f>
        <v>0.82560500000000003</v>
      </c>
      <c r="H19" s="1" t="e">
        <f>AVERAGE(Table11115[Z])</f>
        <v>#DIV/0!</v>
      </c>
      <c r="I19" s="1">
        <f>AVERAGE(Table11115[Dia])</f>
        <v>0.25029699999999999</v>
      </c>
      <c r="J19" s="1">
        <f>Table11115[[#This Row],[X_avg]]-3*_xlfn.STDEV.S(Table11115[X])</f>
        <v>-0.82716576755807281</v>
      </c>
      <c r="K19" s="1">
        <f>Table11115[[#This Row],[X_avg]]+3*_xlfn.STDEV.S(Table11115[X])</f>
        <v>-0.82603023244192708</v>
      </c>
      <c r="L19" s="1">
        <f>Table11115[[#This Row],[Y_avg]]-3*_xlfn.STDEV.S(Table11115[Y])</f>
        <v>0.82494435637443475</v>
      </c>
      <c r="M19" s="1">
        <f>Table11115[[#This Row],[Y_avg]]+3*_xlfn.STDEV.S(Table11115[Y])</f>
        <v>0.82626564362556532</v>
      </c>
      <c r="N19" s="1" t="e">
        <f>Table11115[[#This Row],[Z_avg]]-3*_xlfn.STDEV.S(Table11115[Z])</f>
        <v>#DIV/0!</v>
      </c>
      <c r="O19" s="1" t="e">
        <f>Table11115[[#This Row],[Z_avg]]+3*_xlfn.STDEV.S(Table11115[Z])</f>
        <v>#DIV/0!</v>
      </c>
      <c r="P19" s="1">
        <f>Table11115[[#This Row],[Dia_avg]]-3*_xlfn.STDEV.S(Table11115[Dia])</f>
        <v>0.24925392282164741</v>
      </c>
      <c r="Q19" s="1">
        <f>Table11115[[#This Row],[Dia_avg]]+3*_xlfn.STDEV.S(Table11115[Dia])</f>
        <v>0.25134007717835261</v>
      </c>
    </row>
    <row r="20" spans="1:17" x14ac:dyDescent="0.25">
      <c r="A20">
        <v>19</v>
      </c>
      <c r="B20" s="4"/>
      <c r="C20" s="4"/>
      <c r="D20" s="4"/>
      <c r="E20" s="4"/>
      <c r="F20" s="4">
        <f>AVERAGE(Table11115[X])</f>
        <v>-0.82659799999999994</v>
      </c>
      <c r="G20" s="4">
        <f>AVERAGE(Table11115[Y])</f>
        <v>0.82560500000000003</v>
      </c>
      <c r="H20" s="1" t="e">
        <f>AVERAGE(Table11115[Z])</f>
        <v>#DIV/0!</v>
      </c>
      <c r="I20" s="1">
        <f>AVERAGE(Table11115[Dia])</f>
        <v>0.25029699999999999</v>
      </c>
      <c r="J20" s="1">
        <f>Table11115[[#This Row],[X_avg]]-3*_xlfn.STDEV.S(Table11115[X])</f>
        <v>-0.82716576755807281</v>
      </c>
      <c r="K20" s="1">
        <f>Table11115[[#This Row],[X_avg]]+3*_xlfn.STDEV.S(Table11115[X])</f>
        <v>-0.82603023244192708</v>
      </c>
      <c r="L20" s="1">
        <f>Table11115[[#This Row],[Y_avg]]-3*_xlfn.STDEV.S(Table11115[Y])</f>
        <v>0.82494435637443475</v>
      </c>
      <c r="M20" s="1">
        <f>Table11115[[#This Row],[Y_avg]]+3*_xlfn.STDEV.S(Table11115[Y])</f>
        <v>0.82626564362556532</v>
      </c>
      <c r="N20" s="1" t="e">
        <f>Table11115[[#This Row],[Z_avg]]-3*_xlfn.STDEV.S(Table11115[Z])</f>
        <v>#DIV/0!</v>
      </c>
      <c r="O20" s="1" t="e">
        <f>Table11115[[#This Row],[Z_avg]]+3*_xlfn.STDEV.S(Table11115[Z])</f>
        <v>#DIV/0!</v>
      </c>
      <c r="P20" s="1">
        <f>Table11115[[#This Row],[Dia_avg]]-3*_xlfn.STDEV.S(Table11115[Dia])</f>
        <v>0.24925392282164741</v>
      </c>
      <c r="Q20" s="1">
        <f>Table11115[[#This Row],[Dia_avg]]+3*_xlfn.STDEV.S(Table11115[Dia])</f>
        <v>0.25134007717835261</v>
      </c>
    </row>
    <row r="21" spans="1:17" x14ac:dyDescent="0.25">
      <c r="A21">
        <v>20</v>
      </c>
      <c r="B21" s="4"/>
      <c r="C21" s="4"/>
      <c r="D21" s="4"/>
      <c r="E21" s="4"/>
      <c r="F21" s="4">
        <f>AVERAGE(Table11115[X])</f>
        <v>-0.82659799999999994</v>
      </c>
      <c r="G21" s="4">
        <f>AVERAGE(Table11115[Y])</f>
        <v>0.82560500000000003</v>
      </c>
      <c r="H21" s="1" t="e">
        <f>AVERAGE(Table11115[Z])</f>
        <v>#DIV/0!</v>
      </c>
      <c r="I21" s="1">
        <f>AVERAGE(Table11115[Dia])</f>
        <v>0.25029699999999999</v>
      </c>
      <c r="J21" s="1">
        <f>Table11115[[#This Row],[X_avg]]-3*_xlfn.STDEV.S(Table11115[X])</f>
        <v>-0.82716576755807281</v>
      </c>
      <c r="K21" s="1">
        <f>Table11115[[#This Row],[X_avg]]+3*_xlfn.STDEV.S(Table11115[X])</f>
        <v>-0.82603023244192708</v>
      </c>
      <c r="L21" s="1">
        <f>Table11115[[#This Row],[Y_avg]]-3*_xlfn.STDEV.S(Table11115[Y])</f>
        <v>0.82494435637443475</v>
      </c>
      <c r="M21" s="1">
        <f>Table11115[[#This Row],[Y_avg]]+3*_xlfn.STDEV.S(Table11115[Y])</f>
        <v>0.82626564362556532</v>
      </c>
      <c r="N21" s="1" t="e">
        <f>Table11115[[#This Row],[Z_avg]]-3*_xlfn.STDEV.S(Table11115[Z])</f>
        <v>#DIV/0!</v>
      </c>
      <c r="O21" s="1" t="e">
        <f>Table11115[[#This Row],[Z_avg]]+3*_xlfn.STDEV.S(Table11115[Z])</f>
        <v>#DIV/0!</v>
      </c>
      <c r="P21" s="1">
        <f>Table11115[[#This Row],[Dia_avg]]-3*_xlfn.STDEV.S(Table11115[Dia])</f>
        <v>0.24925392282164741</v>
      </c>
      <c r="Q21" s="1">
        <f>Table11115[[#This Row],[Dia_avg]]+3*_xlfn.STDEV.S(Table11115[Dia])</f>
        <v>0.25134007717835261</v>
      </c>
    </row>
    <row r="22" spans="1:17" x14ac:dyDescent="0.25">
      <c r="A22">
        <v>21</v>
      </c>
      <c r="B22" s="4"/>
      <c r="C22" s="4"/>
      <c r="D22" s="4"/>
      <c r="E22" s="4"/>
      <c r="F22" s="4">
        <f>AVERAGE(Table11115[X])</f>
        <v>-0.82659799999999994</v>
      </c>
      <c r="G22" s="4">
        <f>AVERAGE(Table11115[Y])</f>
        <v>0.82560500000000003</v>
      </c>
      <c r="H22" s="1" t="e">
        <f>AVERAGE(Table11115[Z])</f>
        <v>#DIV/0!</v>
      </c>
      <c r="I22" s="1">
        <f>AVERAGE(Table11115[Dia])</f>
        <v>0.25029699999999999</v>
      </c>
      <c r="J22" s="1">
        <f>Table11115[[#This Row],[X_avg]]-3*_xlfn.STDEV.S(Table11115[X])</f>
        <v>-0.82716576755807281</v>
      </c>
      <c r="K22" s="1">
        <f>Table11115[[#This Row],[X_avg]]+3*_xlfn.STDEV.S(Table11115[X])</f>
        <v>-0.82603023244192708</v>
      </c>
      <c r="L22" s="1">
        <f>Table11115[[#This Row],[Y_avg]]-3*_xlfn.STDEV.S(Table11115[Y])</f>
        <v>0.82494435637443475</v>
      </c>
      <c r="M22" s="1">
        <f>Table11115[[#This Row],[Y_avg]]+3*_xlfn.STDEV.S(Table11115[Y])</f>
        <v>0.82626564362556532</v>
      </c>
      <c r="N22" s="1" t="e">
        <f>Table11115[[#This Row],[Z_avg]]-3*_xlfn.STDEV.S(Table11115[Z])</f>
        <v>#DIV/0!</v>
      </c>
      <c r="O22" s="1" t="e">
        <f>Table11115[[#This Row],[Z_avg]]+3*_xlfn.STDEV.S(Table11115[Z])</f>
        <v>#DIV/0!</v>
      </c>
      <c r="P22" s="1">
        <f>Table11115[[#This Row],[Dia_avg]]-3*_xlfn.STDEV.S(Table11115[Dia])</f>
        <v>0.24925392282164741</v>
      </c>
      <c r="Q22" s="1">
        <f>Table11115[[#This Row],[Dia_avg]]+3*_xlfn.STDEV.S(Table11115[Dia])</f>
        <v>0.25134007717835261</v>
      </c>
    </row>
    <row r="23" spans="1:17" x14ac:dyDescent="0.25">
      <c r="A23">
        <v>22</v>
      </c>
      <c r="B23" s="4"/>
      <c r="C23" s="4"/>
      <c r="D23" s="4"/>
      <c r="E23" s="4"/>
      <c r="F23" s="4">
        <f>AVERAGE(Table11115[X])</f>
        <v>-0.82659799999999994</v>
      </c>
      <c r="G23" s="4">
        <f>AVERAGE(Table11115[Y])</f>
        <v>0.82560500000000003</v>
      </c>
      <c r="H23" s="1" t="e">
        <f>AVERAGE(Table11115[Z])</f>
        <v>#DIV/0!</v>
      </c>
      <c r="I23" s="1">
        <f>AVERAGE(Table11115[Dia])</f>
        <v>0.25029699999999999</v>
      </c>
      <c r="J23" s="1">
        <f>Table11115[[#This Row],[X_avg]]-3*_xlfn.STDEV.S(Table11115[X])</f>
        <v>-0.82716576755807281</v>
      </c>
      <c r="K23" s="1">
        <f>Table11115[[#This Row],[X_avg]]+3*_xlfn.STDEV.S(Table11115[X])</f>
        <v>-0.82603023244192708</v>
      </c>
      <c r="L23" s="1">
        <f>Table11115[[#This Row],[Y_avg]]-3*_xlfn.STDEV.S(Table11115[Y])</f>
        <v>0.82494435637443475</v>
      </c>
      <c r="M23" s="1">
        <f>Table11115[[#This Row],[Y_avg]]+3*_xlfn.STDEV.S(Table11115[Y])</f>
        <v>0.82626564362556532</v>
      </c>
      <c r="N23" s="1" t="e">
        <f>Table11115[[#This Row],[Z_avg]]-3*_xlfn.STDEV.S(Table11115[Z])</f>
        <v>#DIV/0!</v>
      </c>
      <c r="O23" s="1" t="e">
        <f>Table11115[[#This Row],[Z_avg]]+3*_xlfn.STDEV.S(Table11115[Z])</f>
        <v>#DIV/0!</v>
      </c>
      <c r="P23" s="1">
        <f>Table11115[[#This Row],[Dia_avg]]-3*_xlfn.STDEV.S(Table11115[Dia])</f>
        <v>0.24925392282164741</v>
      </c>
      <c r="Q23" s="1">
        <f>Table11115[[#This Row],[Dia_avg]]+3*_xlfn.STDEV.S(Table11115[Dia])</f>
        <v>0.25134007717835261</v>
      </c>
    </row>
    <row r="24" spans="1:17" x14ac:dyDescent="0.25">
      <c r="A24">
        <v>23</v>
      </c>
      <c r="B24" s="4"/>
      <c r="C24" s="4"/>
      <c r="D24" s="4"/>
      <c r="E24" s="4"/>
      <c r="F24" s="4">
        <f>AVERAGE(Table11115[X])</f>
        <v>-0.82659799999999994</v>
      </c>
      <c r="G24" s="4">
        <f>AVERAGE(Table11115[Y])</f>
        <v>0.82560500000000003</v>
      </c>
      <c r="H24" s="1" t="e">
        <f>AVERAGE(Table11115[Z])</f>
        <v>#DIV/0!</v>
      </c>
      <c r="I24" s="1">
        <f>AVERAGE(Table11115[Dia])</f>
        <v>0.25029699999999999</v>
      </c>
      <c r="J24" s="1">
        <f>Table11115[[#This Row],[X_avg]]-3*_xlfn.STDEV.S(Table11115[X])</f>
        <v>-0.82716576755807281</v>
      </c>
      <c r="K24" s="1">
        <f>Table11115[[#This Row],[X_avg]]+3*_xlfn.STDEV.S(Table11115[X])</f>
        <v>-0.82603023244192708</v>
      </c>
      <c r="L24" s="1">
        <f>Table11115[[#This Row],[Y_avg]]-3*_xlfn.STDEV.S(Table11115[Y])</f>
        <v>0.82494435637443475</v>
      </c>
      <c r="M24" s="1">
        <f>Table11115[[#This Row],[Y_avg]]+3*_xlfn.STDEV.S(Table11115[Y])</f>
        <v>0.82626564362556532</v>
      </c>
      <c r="N24" s="1" t="e">
        <f>Table11115[[#This Row],[Z_avg]]-3*_xlfn.STDEV.S(Table11115[Z])</f>
        <v>#DIV/0!</v>
      </c>
      <c r="O24" s="1" t="e">
        <f>Table11115[[#This Row],[Z_avg]]+3*_xlfn.STDEV.S(Table11115[Z])</f>
        <v>#DIV/0!</v>
      </c>
      <c r="P24" s="1">
        <f>Table11115[[#This Row],[Dia_avg]]-3*_xlfn.STDEV.S(Table11115[Dia])</f>
        <v>0.24925392282164741</v>
      </c>
      <c r="Q24" s="1">
        <f>Table11115[[#This Row],[Dia_avg]]+3*_xlfn.STDEV.S(Table11115[Dia])</f>
        <v>0.25134007717835261</v>
      </c>
    </row>
    <row r="25" spans="1:17" x14ac:dyDescent="0.25">
      <c r="A25">
        <v>24</v>
      </c>
      <c r="B25" s="4"/>
      <c r="C25" s="4"/>
      <c r="D25" s="4"/>
      <c r="E25" s="4"/>
      <c r="F25" s="4">
        <f>AVERAGE(Table11115[X])</f>
        <v>-0.82659799999999994</v>
      </c>
      <c r="G25" s="4">
        <f>AVERAGE(Table11115[Y])</f>
        <v>0.82560500000000003</v>
      </c>
      <c r="H25" s="1" t="e">
        <f>AVERAGE(Table11115[Z])</f>
        <v>#DIV/0!</v>
      </c>
      <c r="I25" s="1">
        <f>AVERAGE(Table11115[Dia])</f>
        <v>0.25029699999999999</v>
      </c>
      <c r="J25" s="1">
        <f>Table11115[[#This Row],[X_avg]]-3*_xlfn.STDEV.S(Table11115[X])</f>
        <v>-0.82716576755807281</v>
      </c>
      <c r="K25" s="1">
        <f>Table11115[[#This Row],[X_avg]]+3*_xlfn.STDEV.S(Table11115[X])</f>
        <v>-0.82603023244192708</v>
      </c>
      <c r="L25" s="1">
        <f>Table11115[[#This Row],[Y_avg]]-3*_xlfn.STDEV.S(Table11115[Y])</f>
        <v>0.82494435637443475</v>
      </c>
      <c r="M25" s="1">
        <f>Table11115[[#This Row],[Y_avg]]+3*_xlfn.STDEV.S(Table11115[Y])</f>
        <v>0.82626564362556532</v>
      </c>
      <c r="N25" s="1" t="e">
        <f>Table11115[[#This Row],[Z_avg]]-3*_xlfn.STDEV.S(Table11115[Z])</f>
        <v>#DIV/0!</v>
      </c>
      <c r="O25" s="1" t="e">
        <f>Table11115[[#This Row],[Z_avg]]+3*_xlfn.STDEV.S(Table11115[Z])</f>
        <v>#DIV/0!</v>
      </c>
      <c r="P25" s="1">
        <f>Table11115[[#This Row],[Dia_avg]]-3*_xlfn.STDEV.S(Table11115[Dia])</f>
        <v>0.24925392282164741</v>
      </c>
      <c r="Q25" s="1">
        <f>Table11115[[#This Row],[Dia_avg]]+3*_xlfn.STDEV.S(Table11115[Dia])</f>
        <v>0.25134007717835261</v>
      </c>
    </row>
    <row r="26" spans="1:17" x14ac:dyDescent="0.25">
      <c r="A26">
        <v>25</v>
      </c>
      <c r="B26" s="4"/>
      <c r="C26" s="4"/>
      <c r="D26" s="4"/>
      <c r="E26" s="4"/>
      <c r="F26" s="4">
        <f>AVERAGE(Table11115[X])</f>
        <v>-0.82659799999999994</v>
      </c>
      <c r="G26" s="4">
        <f>AVERAGE(Table11115[Y])</f>
        <v>0.82560500000000003</v>
      </c>
      <c r="H26" s="1" t="e">
        <f>AVERAGE(Table11115[Z])</f>
        <v>#DIV/0!</v>
      </c>
      <c r="I26" s="1">
        <f>AVERAGE(Table11115[Dia])</f>
        <v>0.25029699999999999</v>
      </c>
      <c r="J26" s="1">
        <f>Table11115[[#This Row],[X_avg]]-3*_xlfn.STDEV.S(Table11115[X])</f>
        <v>-0.82716576755807281</v>
      </c>
      <c r="K26" s="1">
        <f>Table11115[[#This Row],[X_avg]]+3*_xlfn.STDEV.S(Table11115[X])</f>
        <v>-0.82603023244192708</v>
      </c>
      <c r="L26" s="1">
        <f>Table11115[[#This Row],[Y_avg]]-3*_xlfn.STDEV.S(Table11115[Y])</f>
        <v>0.82494435637443475</v>
      </c>
      <c r="M26" s="1">
        <f>Table11115[[#This Row],[Y_avg]]+3*_xlfn.STDEV.S(Table11115[Y])</f>
        <v>0.82626564362556532</v>
      </c>
      <c r="N26" s="1" t="e">
        <f>Table11115[[#This Row],[Z_avg]]-3*_xlfn.STDEV.S(Table11115[Z])</f>
        <v>#DIV/0!</v>
      </c>
      <c r="O26" s="1" t="e">
        <f>Table11115[[#This Row],[Z_avg]]+3*_xlfn.STDEV.S(Table11115[Z])</f>
        <v>#DIV/0!</v>
      </c>
      <c r="P26" s="1">
        <f>Table11115[[#This Row],[Dia_avg]]-3*_xlfn.STDEV.S(Table11115[Dia])</f>
        <v>0.24925392282164741</v>
      </c>
      <c r="Q26" s="1">
        <f>Table11115[[#This Row],[Dia_avg]]+3*_xlfn.STDEV.S(Table11115[Dia])</f>
        <v>0.25134007717835261</v>
      </c>
    </row>
    <row r="27" spans="1:17" x14ac:dyDescent="0.25">
      <c r="A27">
        <v>26</v>
      </c>
      <c r="B27" s="4"/>
      <c r="C27" s="4"/>
      <c r="D27" s="4"/>
      <c r="E27" s="4"/>
      <c r="F27" s="4">
        <f>AVERAGE(Table11115[X])</f>
        <v>-0.82659799999999994</v>
      </c>
      <c r="G27" s="4">
        <f>AVERAGE(Table11115[Y])</f>
        <v>0.82560500000000003</v>
      </c>
      <c r="H27" s="1" t="e">
        <f>AVERAGE(Table11115[Z])</f>
        <v>#DIV/0!</v>
      </c>
      <c r="I27" s="1">
        <f>AVERAGE(Table11115[Dia])</f>
        <v>0.25029699999999999</v>
      </c>
      <c r="J27" s="1">
        <f>Table11115[[#This Row],[X_avg]]-3*_xlfn.STDEV.S(Table11115[X])</f>
        <v>-0.82716576755807281</v>
      </c>
      <c r="K27" s="1">
        <f>Table11115[[#This Row],[X_avg]]+3*_xlfn.STDEV.S(Table11115[X])</f>
        <v>-0.82603023244192708</v>
      </c>
      <c r="L27" s="1">
        <f>Table11115[[#This Row],[Y_avg]]-3*_xlfn.STDEV.S(Table11115[Y])</f>
        <v>0.82494435637443475</v>
      </c>
      <c r="M27" s="1">
        <f>Table11115[[#This Row],[Y_avg]]+3*_xlfn.STDEV.S(Table11115[Y])</f>
        <v>0.82626564362556532</v>
      </c>
      <c r="N27" s="1" t="e">
        <f>Table11115[[#This Row],[Z_avg]]-3*_xlfn.STDEV.S(Table11115[Z])</f>
        <v>#DIV/0!</v>
      </c>
      <c r="O27" s="1" t="e">
        <f>Table11115[[#This Row],[Z_avg]]+3*_xlfn.STDEV.S(Table11115[Z])</f>
        <v>#DIV/0!</v>
      </c>
      <c r="P27" s="1">
        <f>Table11115[[#This Row],[Dia_avg]]-3*_xlfn.STDEV.S(Table11115[Dia])</f>
        <v>0.24925392282164741</v>
      </c>
      <c r="Q27" s="1">
        <f>Table11115[[#This Row],[Dia_avg]]+3*_xlfn.STDEV.S(Table11115[Dia])</f>
        <v>0.25134007717835261</v>
      </c>
    </row>
    <row r="28" spans="1:17" x14ac:dyDescent="0.25">
      <c r="A28">
        <v>27</v>
      </c>
      <c r="B28" s="4"/>
      <c r="C28" s="4"/>
      <c r="D28" s="4"/>
      <c r="E28" s="4"/>
      <c r="F28" s="4">
        <f>AVERAGE(Table11115[X])</f>
        <v>-0.82659799999999994</v>
      </c>
      <c r="G28" s="4">
        <f>AVERAGE(Table11115[Y])</f>
        <v>0.82560500000000003</v>
      </c>
      <c r="H28" s="1" t="e">
        <f>AVERAGE(Table11115[Z])</f>
        <v>#DIV/0!</v>
      </c>
      <c r="I28" s="1">
        <f>AVERAGE(Table11115[Dia])</f>
        <v>0.25029699999999999</v>
      </c>
      <c r="J28" s="1">
        <f>Table11115[[#This Row],[X_avg]]-3*_xlfn.STDEV.S(Table11115[X])</f>
        <v>-0.82716576755807281</v>
      </c>
      <c r="K28" s="1">
        <f>Table11115[[#This Row],[X_avg]]+3*_xlfn.STDEV.S(Table11115[X])</f>
        <v>-0.82603023244192708</v>
      </c>
      <c r="L28" s="1">
        <f>Table11115[[#This Row],[Y_avg]]-3*_xlfn.STDEV.S(Table11115[Y])</f>
        <v>0.82494435637443475</v>
      </c>
      <c r="M28" s="1">
        <f>Table11115[[#This Row],[Y_avg]]+3*_xlfn.STDEV.S(Table11115[Y])</f>
        <v>0.82626564362556532</v>
      </c>
      <c r="N28" s="1" t="e">
        <f>Table11115[[#This Row],[Z_avg]]-3*_xlfn.STDEV.S(Table11115[Z])</f>
        <v>#DIV/0!</v>
      </c>
      <c r="O28" s="1" t="e">
        <f>Table11115[[#This Row],[Z_avg]]+3*_xlfn.STDEV.S(Table11115[Z])</f>
        <v>#DIV/0!</v>
      </c>
      <c r="P28" s="1">
        <f>Table11115[[#This Row],[Dia_avg]]-3*_xlfn.STDEV.S(Table11115[Dia])</f>
        <v>0.24925392282164741</v>
      </c>
      <c r="Q28" s="1">
        <f>Table11115[[#This Row],[Dia_avg]]+3*_xlfn.STDEV.S(Table11115[Dia])</f>
        <v>0.25134007717835261</v>
      </c>
    </row>
    <row r="29" spans="1:17" x14ac:dyDescent="0.25">
      <c r="A29">
        <v>28</v>
      </c>
      <c r="B29" s="4"/>
      <c r="C29" s="4"/>
      <c r="D29" s="4"/>
      <c r="E29" s="4"/>
      <c r="F29" s="4">
        <f>AVERAGE(Table11115[X])</f>
        <v>-0.82659799999999994</v>
      </c>
      <c r="G29" s="4">
        <f>AVERAGE(Table11115[Y])</f>
        <v>0.82560500000000003</v>
      </c>
      <c r="H29" s="1" t="e">
        <f>AVERAGE(Table11115[Z])</f>
        <v>#DIV/0!</v>
      </c>
      <c r="I29" s="1">
        <f>AVERAGE(Table11115[Dia])</f>
        <v>0.25029699999999999</v>
      </c>
      <c r="J29" s="1">
        <f>Table11115[[#This Row],[X_avg]]-3*_xlfn.STDEV.S(Table11115[X])</f>
        <v>-0.82716576755807281</v>
      </c>
      <c r="K29" s="1">
        <f>Table11115[[#This Row],[X_avg]]+3*_xlfn.STDEV.S(Table11115[X])</f>
        <v>-0.82603023244192708</v>
      </c>
      <c r="L29" s="1">
        <f>Table11115[[#This Row],[Y_avg]]-3*_xlfn.STDEV.S(Table11115[Y])</f>
        <v>0.82494435637443475</v>
      </c>
      <c r="M29" s="1">
        <f>Table11115[[#This Row],[Y_avg]]+3*_xlfn.STDEV.S(Table11115[Y])</f>
        <v>0.82626564362556532</v>
      </c>
      <c r="N29" s="1" t="e">
        <f>Table11115[[#This Row],[Z_avg]]-3*_xlfn.STDEV.S(Table11115[Z])</f>
        <v>#DIV/0!</v>
      </c>
      <c r="O29" s="1" t="e">
        <f>Table11115[[#This Row],[Z_avg]]+3*_xlfn.STDEV.S(Table11115[Z])</f>
        <v>#DIV/0!</v>
      </c>
      <c r="P29" s="1">
        <f>Table11115[[#This Row],[Dia_avg]]-3*_xlfn.STDEV.S(Table11115[Dia])</f>
        <v>0.24925392282164741</v>
      </c>
      <c r="Q29" s="1">
        <f>Table11115[[#This Row],[Dia_avg]]+3*_xlfn.STDEV.S(Table11115[Dia])</f>
        <v>0.25134007717835261</v>
      </c>
    </row>
    <row r="30" spans="1:17" x14ac:dyDescent="0.25">
      <c r="A30">
        <v>29</v>
      </c>
      <c r="B30" s="4"/>
      <c r="C30" s="4"/>
      <c r="D30" s="4"/>
      <c r="E30" s="4"/>
      <c r="F30" s="4">
        <f>AVERAGE(Table11115[X])</f>
        <v>-0.82659799999999994</v>
      </c>
      <c r="G30" s="4">
        <f>AVERAGE(Table11115[Y])</f>
        <v>0.82560500000000003</v>
      </c>
      <c r="H30" s="1" t="e">
        <f>AVERAGE(Table11115[Z])</f>
        <v>#DIV/0!</v>
      </c>
      <c r="I30" s="1">
        <f>AVERAGE(Table11115[Dia])</f>
        <v>0.25029699999999999</v>
      </c>
      <c r="J30" s="1">
        <f>Table11115[[#This Row],[X_avg]]-3*_xlfn.STDEV.S(Table11115[X])</f>
        <v>-0.82716576755807281</v>
      </c>
      <c r="K30" s="1">
        <f>Table11115[[#This Row],[X_avg]]+3*_xlfn.STDEV.S(Table11115[X])</f>
        <v>-0.82603023244192708</v>
      </c>
      <c r="L30" s="1">
        <f>Table11115[[#This Row],[Y_avg]]-3*_xlfn.STDEV.S(Table11115[Y])</f>
        <v>0.82494435637443475</v>
      </c>
      <c r="M30" s="1">
        <f>Table11115[[#This Row],[Y_avg]]+3*_xlfn.STDEV.S(Table11115[Y])</f>
        <v>0.82626564362556532</v>
      </c>
      <c r="N30" s="1" t="e">
        <f>Table11115[[#This Row],[Z_avg]]-3*_xlfn.STDEV.S(Table11115[Z])</f>
        <v>#DIV/0!</v>
      </c>
      <c r="O30" s="1" t="e">
        <f>Table11115[[#This Row],[Z_avg]]+3*_xlfn.STDEV.S(Table11115[Z])</f>
        <v>#DIV/0!</v>
      </c>
      <c r="P30" s="1">
        <f>Table11115[[#This Row],[Dia_avg]]-3*_xlfn.STDEV.S(Table11115[Dia])</f>
        <v>0.24925392282164741</v>
      </c>
      <c r="Q30" s="1">
        <f>Table11115[[#This Row],[Dia_avg]]+3*_xlfn.STDEV.S(Table11115[Dia])</f>
        <v>0.25134007717835261</v>
      </c>
    </row>
    <row r="31" spans="1:17" x14ac:dyDescent="0.25">
      <c r="A31">
        <v>30</v>
      </c>
      <c r="B31" s="4"/>
      <c r="C31" s="4"/>
      <c r="D31" s="4"/>
      <c r="E31" s="4"/>
      <c r="F31" s="4">
        <f>AVERAGE(Table11115[X])</f>
        <v>-0.82659799999999994</v>
      </c>
      <c r="G31" s="4">
        <f>AVERAGE(Table11115[Y])</f>
        <v>0.82560500000000003</v>
      </c>
      <c r="H31" s="1" t="e">
        <f>AVERAGE(Table11115[Z])</f>
        <v>#DIV/0!</v>
      </c>
      <c r="I31" s="1">
        <f>AVERAGE(Table11115[Dia])</f>
        <v>0.25029699999999999</v>
      </c>
      <c r="J31" s="1">
        <f>Table11115[[#This Row],[X_avg]]-3*_xlfn.STDEV.S(Table11115[X])</f>
        <v>-0.82716576755807281</v>
      </c>
      <c r="K31" s="1">
        <f>Table11115[[#This Row],[X_avg]]+3*_xlfn.STDEV.S(Table11115[X])</f>
        <v>-0.82603023244192708</v>
      </c>
      <c r="L31" s="1">
        <f>Table11115[[#This Row],[Y_avg]]-3*_xlfn.STDEV.S(Table11115[Y])</f>
        <v>0.82494435637443475</v>
      </c>
      <c r="M31" s="1">
        <f>Table11115[[#This Row],[Y_avg]]+3*_xlfn.STDEV.S(Table11115[Y])</f>
        <v>0.82626564362556532</v>
      </c>
      <c r="N31" s="1" t="e">
        <f>Table11115[[#This Row],[Z_avg]]-3*_xlfn.STDEV.S(Table11115[Z])</f>
        <v>#DIV/0!</v>
      </c>
      <c r="O31" s="1" t="e">
        <f>Table11115[[#This Row],[Z_avg]]+3*_xlfn.STDEV.S(Table11115[Z])</f>
        <v>#DIV/0!</v>
      </c>
      <c r="P31" s="1">
        <f>Table11115[[#This Row],[Dia_avg]]-3*_xlfn.STDEV.S(Table11115[Dia])</f>
        <v>0.24925392282164741</v>
      </c>
      <c r="Q31" s="1">
        <f>Table11115[[#This Row],[Dia_avg]]+3*_xlfn.STDEV.S(Table11115[Dia])</f>
        <v>0.25134007717835261</v>
      </c>
    </row>
    <row r="33" spans="1:1" x14ac:dyDescent="0.25">
      <c r="A33" t="s">
        <v>51</v>
      </c>
    </row>
    <row r="34" spans="1:1" x14ac:dyDescent="0.25">
      <c r="A34" t="s">
        <v>66</v>
      </c>
    </row>
    <row r="35" spans="1:1" x14ac:dyDescent="0.25">
      <c r="A35" t="s">
        <v>52</v>
      </c>
    </row>
    <row r="36" spans="1:1" x14ac:dyDescent="0.25">
      <c r="A36" t="s">
        <v>67</v>
      </c>
    </row>
    <row r="37" spans="1:1" x14ac:dyDescent="0.25">
      <c r="A37" t="s">
        <v>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667B-1E8D-428C-AC0B-BFA812A8F30C}">
  <dimension ref="A1:Q37"/>
  <sheetViews>
    <sheetView workbookViewId="0">
      <selection activeCell="B12" sqref="B12"/>
    </sheetView>
  </sheetViews>
  <sheetFormatPr defaultRowHeight="15" x14ac:dyDescent="0.25"/>
  <cols>
    <col min="1" max="1" width="10.28515625" bestFit="1" customWidth="1"/>
    <col min="2" max="3" width="9.28515625" bestFit="1" customWidth="1"/>
    <col min="4" max="4" width="6" bestFit="1" customWidth="1"/>
    <col min="5" max="5" width="9.140625" bestFit="1" customWidth="1"/>
    <col min="10" max="10" width="9.5703125" customWidth="1"/>
    <col min="11" max="12" width="9.5703125" bestFit="1" customWidth="1"/>
    <col min="14" max="14" width="9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3">
        <v>-0.82613000000000003</v>
      </c>
      <c r="C2" s="3">
        <v>-0.82616000000000001</v>
      </c>
      <c r="D2" s="3"/>
      <c r="E2" s="4">
        <v>0.25078</v>
      </c>
      <c r="F2" s="4">
        <f>AVERAGE(Table1111516[X])</f>
        <v>-0.82627699999999993</v>
      </c>
      <c r="G2" s="4">
        <f>AVERAGE(Table1111516[Y])</f>
        <v>-0.82620099999999985</v>
      </c>
      <c r="H2" s="1" t="e">
        <f>AVERAGE(Table1111516[Z])</f>
        <v>#DIV/0!</v>
      </c>
      <c r="I2" s="1">
        <f>AVERAGE(Table1111516[Dia])</f>
        <v>0.250531</v>
      </c>
      <c r="J2" s="1">
        <f>Table1111516[[#This Row],[X_avg]]-3*_xlfn.STDEV.S(Table1111516[X])</f>
        <v>-0.82685302951313266</v>
      </c>
      <c r="K2" s="1">
        <f>Table1111516[[#This Row],[X_avg]]+3*_xlfn.STDEV.S(Table1111516[X])</f>
        <v>-0.82570097048686719</v>
      </c>
      <c r="L2" s="1">
        <f>Table1111516[[#This Row],[Y_avg]]-3*_xlfn.STDEV.S(Table1111516[Y])</f>
        <v>-0.82650014879240929</v>
      </c>
      <c r="M2" s="1">
        <f>Table1111516[[#This Row],[Y_avg]]+3*_xlfn.STDEV.S(Table1111516[Y])</f>
        <v>-0.82590185120759041</v>
      </c>
      <c r="N2" s="1" t="e">
        <f>Table1111516[[#This Row],[Z_avg]]-3*_xlfn.STDEV.S(Table1111516[Z])</f>
        <v>#DIV/0!</v>
      </c>
      <c r="O2" s="1" t="e">
        <f>Table1111516[[#This Row],[Z_avg]]+3*_xlfn.STDEV.S(Table1111516[Z])</f>
        <v>#DIV/0!</v>
      </c>
      <c r="P2" s="1">
        <f>Table1111516[[#This Row],[Dia_avg]]-3*_xlfn.STDEV.S(Table1111516[Dia])</f>
        <v>0.24969154184142392</v>
      </c>
      <c r="Q2" s="1">
        <f>Table1111516[[#This Row],[Dia_avg]]+3*_xlfn.STDEV.S(Table1111516[Dia])</f>
        <v>0.25137045815857612</v>
      </c>
    </row>
    <row r="3" spans="1:17" x14ac:dyDescent="0.25">
      <c r="A3">
        <v>2</v>
      </c>
      <c r="B3" s="3">
        <v>-0.82608000000000004</v>
      </c>
      <c r="C3" s="3">
        <v>-0.82611000000000001</v>
      </c>
      <c r="D3" s="3"/>
      <c r="E3" s="4">
        <v>0.25081999999999999</v>
      </c>
      <c r="F3" s="4">
        <f>AVERAGE(Table1111516[X])</f>
        <v>-0.82627699999999993</v>
      </c>
      <c r="G3" s="4">
        <f>AVERAGE(Table1111516[Y])</f>
        <v>-0.82620099999999985</v>
      </c>
      <c r="H3" s="1" t="e">
        <f>AVERAGE(Table1111516[Z])</f>
        <v>#DIV/0!</v>
      </c>
      <c r="I3" s="1">
        <f>AVERAGE(Table1111516[Dia])</f>
        <v>0.250531</v>
      </c>
      <c r="J3" s="1">
        <f>Table1111516[[#This Row],[X_avg]]-3*_xlfn.STDEV.S(Table1111516[X])</f>
        <v>-0.82685302951313266</v>
      </c>
      <c r="K3" s="1">
        <f>Table1111516[[#This Row],[X_avg]]+3*_xlfn.STDEV.S(Table1111516[X])</f>
        <v>-0.82570097048686719</v>
      </c>
      <c r="L3" s="1">
        <f>Table1111516[[#This Row],[Y_avg]]-3*_xlfn.STDEV.S(Table1111516[Y])</f>
        <v>-0.82650014879240929</v>
      </c>
      <c r="M3" s="1">
        <f>Table1111516[[#This Row],[Y_avg]]+3*_xlfn.STDEV.S(Table1111516[Y])</f>
        <v>-0.82590185120759041</v>
      </c>
      <c r="N3" s="1" t="e">
        <f>Table1111516[[#This Row],[Z_avg]]-3*_xlfn.STDEV.S(Table1111516[Z])</f>
        <v>#DIV/0!</v>
      </c>
      <c r="O3" s="1" t="e">
        <f>Table1111516[[#This Row],[Z_avg]]+3*_xlfn.STDEV.S(Table1111516[Z])</f>
        <v>#DIV/0!</v>
      </c>
      <c r="P3" s="1">
        <f>Table1111516[[#This Row],[Dia_avg]]-3*_xlfn.STDEV.S(Table1111516[Dia])</f>
        <v>0.24969154184142392</v>
      </c>
      <c r="Q3" s="1">
        <f>Table1111516[[#This Row],[Dia_avg]]+3*_xlfn.STDEV.S(Table1111516[Dia])</f>
        <v>0.25137045815857612</v>
      </c>
    </row>
    <row r="4" spans="1:17" x14ac:dyDescent="0.25">
      <c r="A4">
        <v>3</v>
      </c>
      <c r="B4" s="3">
        <v>-0.82623999999999997</v>
      </c>
      <c r="C4" s="3">
        <v>-0.82618999999999998</v>
      </c>
      <c r="D4" s="3"/>
      <c r="E4" s="4">
        <v>0.25061</v>
      </c>
      <c r="F4" s="4">
        <f>AVERAGE(Table1111516[X])</f>
        <v>-0.82627699999999993</v>
      </c>
      <c r="G4" s="4">
        <f>AVERAGE(Table1111516[Y])</f>
        <v>-0.82620099999999985</v>
      </c>
      <c r="H4" s="1" t="e">
        <f>AVERAGE(Table1111516[Z])</f>
        <v>#DIV/0!</v>
      </c>
      <c r="I4" s="1">
        <f>AVERAGE(Table1111516[Dia])</f>
        <v>0.250531</v>
      </c>
      <c r="J4" s="1">
        <f>Table1111516[[#This Row],[X_avg]]-3*_xlfn.STDEV.S(Table1111516[X])</f>
        <v>-0.82685302951313266</v>
      </c>
      <c r="K4" s="1">
        <f>Table1111516[[#This Row],[X_avg]]+3*_xlfn.STDEV.S(Table1111516[X])</f>
        <v>-0.82570097048686719</v>
      </c>
      <c r="L4" s="1">
        <f>Table1111516[[#This Row],[Y_avg]]-3*_xlfn.STDEV.S(Table1111516[Y])</f>
        <v>-0.82650014879240929</v>
      </c>
      <c r="M4" s="1">
        <f>Table1111516[[#This Row],[Y_avg]]+3*_xlfn.STDEV.S(Table1111516[Y])</f>
        <v>-0.82590185120759041</v>
      </c>
      <c r="N4" s="1" t="e">
        <f>Table1111516[[#This Row],[Z_avg]]-3*_xlfn.STDEV.S(Table1111516[Z])</f>
        <v>#DIV/0!</v>
      </c>
      <c r="O4" s="1" t="e">
        <f>Table1111516[[#This Row],[Z_avg]]+3*_xlfn.STDEV.S(Table1111516[Z])</f>
        <v>#DIV/0!</v>
      </c>
      <c r="P4" s="1">
        <f>Table1111516[[#This Row],[Dia_avg]]-3*_xlfn.STDEV.S(Table1111516[Dia])</f>
        <v>0.24969154184142392</v>
      </c>
      <c r="Q4" s="1">
        <f>Table1111516[[#This Row],[Dia_avg]]+3*_xlfn.STDEV.S(Table1111516[Dia])</f>
        <v>0.25137045815857612</v>
      </c>
    </row>
    <row r="5" spans="1:17" x14ac:dyDescent="0.25">
      <c r="A5">
        <v>4</v>
      </c>
      <c r="B5" s="3">
        <v>-0.82642000000000004</v>
      </c>
      <c r="C5" s="3">
        <v>-0.82630000000000003</v>
      </c>
      <c r="D5" s="3"/>
      <c r="E5" s="4">
        <v>0.25012000000000001</v>
      </c>
      <c r="F5" s="4">
        <f>AVERAGE(Table1111516[X])</f>
        <v>-0.82627699999999993</v>
      </c>
      <c r="G5" s="4">
        <f>AVERAGE(Table1111516[Y])</f>
        <v>-0.82620099999999985</v>
      </c>
      <c r="H5" s="1" t="e">
        <f>AVERAGE(Table1111516[Z])</f>
        <v>#DIV/0!</v>
      </c>
      <c r="I5" s="1">
        <f>AVERAGE(Table1111516[Dia])</f>
        <v>0.250531</v>
      </c>
      <c r="J5" s="1">
        <f>Table1111516[[#This Row],[X_avg]]-3*_xlfn.STDEV.S(Table1111516[X])</f>
        <v>-0.82685302951313266</v>
      </c>
      <c r="K5" s="1">
        <f>Table1111516[[#This Row],[X_avg]]+3*_xlfn.STDEV.S(Table1111516[X])</f>
        <v>-0.82570097048686719</v>
      </c>
      <c r="L5" s="1">
        <f>Table1111516[[#This Row],[Y_avg]]-3*_xlfn.STDEV.S(Table1111516[Y])</f>
        <v>-0.82650014879240929</v>
      </c>
      <c r="M5" s="1">
        <f>Table1111516[[#This Row],[Y_avg]]+3*_xlfn.STDEV.S(Table1111516[Y])</f>
        <v>-0.82590185120759041</v>
      </c>
      <c r="N5" s="1" t="e">
        <f>Table1111516[[#This Row],[Z_avg]]-3*_xlfn.STDEV.S(Table1111516[Z])</f>
        <v>#DIV/0!</v>
      </c>
      <c r="O5" s="1" t="e">
        <f>Table1111516[[#This Row],[Z_avg]]+3*_xlfn.STDEV.S(Table1111516[Z])</f>
        <v>#DIV/0!</v>
      </c>
      <c r="P5" s="1">
        <f>Table1111516[[#This Row],[Dia_avg]]-3*_xlfn.STDEV.S(Table1111516[Dia])</f>
        <v>0.24969154184142392</v>
      </c>
      <c r="Q5" s="1">
        <f>Table1111516[[#This Row],[Dia_avg]]+3*_xlfn.STDEV.S(Table1111516[Dia])</f>
        <v>0.25137045815857612</v>
      </c>
    </row>
    <row r="6" spans="1:17" x14ac:dyDescent="0.25">
      <c r="A6">
        <v>5</v>
      </c>
      <c r="B6" s="3">
        <v>-0.82630000000000003</v>
      </c>
      <c r="C6" s="3">
        <v>-0.82613999999999999</v>
      </c>
      <c r="D6" s="3"/>
      <c r="E6" s="4">
        <v>0.2505</v>
      </c>
      <c r="F6" s="4">
        <f>AVERAGE(Table1111516[X])</f>
        <v>-0.82627699999999993</v>
      </c>
      <c r="G6" s="4">
        <f>AVERAGE(Table1111516[Y])</f>
        <v>-0.82620099999999985</v>
      </c>
      <c r="H6" s="1" t="e">
        <f>AVERAGE(Table1111516[Z])</f>
        <v>#DIV/0!</v>
      </c>
      <c r="I6" s="1">
        <f>AVERAGE(Table1111516[Dia])</f>
        <v>0.250531</v>
      </c>
      <c r="J6" s="1">
        <f>Table1111516[[#This Row],[X_avg]]-3*_xlfn.STDEV.S(Table1111516[X])</f>
        <v>-0.82685302951313266</v>
      </c>
      <c r="K6" s="1">
        <f>Table1111516[[#This Row],[X_avg]]+3*_xlfn.STDEV.S(Table1111516[X])</f>
        <v>-0.82570097048686719</v>
      </c>
      <c r="L6" s="1">
        <f>Table1111516[[#This Row],[Y_avg]]-3*_xlfn.STDEV.S(Table1111516[Y])</f>
        <v>-0.82650014879240929</v>
      </c>
      <c r="M6" s="1">
        <f>Table1111516[[#This Row],[Y_avg]]+3*_xlfn.STDEV.S(Table1111516[Y])</f>
        <v>-0.82590185120759041</v>
      </c>
      <c r="N6" s="1" t="e">
        <f>Table1111516[[#This Row],[Z_avg]]-3*_xlfn.STDEV.S(Table1111516[Z])</f>
        <v>#DIV/0!</v>
      </c>
      <c r="O6" s="1" t="e">
        <f>Table1111516[[#This Row],[Z_avg]]+3*_xlfn.STDEV.S(Table1111516[Z])</f>
        <v>#DIV/0!</v>
      </c>
      <c r="P6" s="1">
        <f>Table1111516[[#This Row],[Dia_avg]]-3*_xlfn.STDEV.S(Table1111516[Dia])</f>
        <v>0.24969154184142392</v>
      </c>
      <c r="Q6" s="1">
        <f>Table1111516[[#This Row],[Dia_avg]]+3*_xlfn.STDEV.S(Table1111516[Dia])</f>
        <v>0.25137045815857612</v>
      </c>
    </row>
    <row r="7" spans="1:17" x14ac:dyDescent="0.25">
      <c r="A7">
        <v>6</v>
      </c>
      <c r="B7" s="3">
        <v>-0.82633000000000001</v>
      </c>
      <c r="C7" s="3">
        <v>-0.82633000000000001</v>
      </c>
      <c r="D7" s="3"/>
      <c r="E7" s="4">
        <v>0.25047000000000003</v>
      </c>
      <c r="F7" s="4">
        <f>AVERAGE(Table1111516[X])</f>
        <v>-0.82627699999999993</v>
      </c>
      <c r="G7" s="4">
        <f>AVERAGE(Table1111516[Y])</f>
        <v>-0.82620099999999985</v>
      </c>
      <c r="H7" s="1" t="e">
        <f>AVERAGE(Table1111516[Z])</f>
        <v>#DIV/0!</v>
      </c>
      <c r="I7" s="1">
        <f>AVERAGE(Table1111516[Dia])</f>
        <v>0.250531</v>
      </c>
      <c r="J7" s="1">
        <f>Table1111516[[#This Row],[X_avg]]-3*_xlfn.STDEV.S(Table1111516[X])</f>
        <v>-0.82685302951313266</v>
      </c>
      <c r="K7" s="1">
        <f>Table1111516[[#This Row],[X_avg]]+3*_xlfn.STDEV.S(Table1111516[X])</f>
        <v>-0.82570097048686719</v>
      </c>
      <c r="L7" s="1">
        <f>Table1111516[[#This Row],[Y_avg]]-3*_xlfn.STDEV.S(Table1111516[Y])</f>
        <v>-0.82650014879240929</v>
      </c>
      <c r="M7" s="1">
        <f>Table1111516[[#This Row],[Y_avg]]+3*_xlfn.STDEV.S(Table1111516[Y])</f>
        <v>-0.82590185120759041</v>
      </c>
      <c r="N7" s="1" t="e">
        <f>Table1111516[[#This Row],[Z_avg]]-3*_xlfn.STDEV.S(Table1111516[Z])</f>
        <v>#DIV/0!</v>
      </c>
      <c r="O7" s="1" t="e">
        <f>Table1111516[[#This Row],[Z_avg]]+3*_xlfn.STDEV.S(Table1111516[Z])</f>
        <v>#DIV/0!</v>
      </c>
      <c r="P7" s="1">
        <f>Table1111516[[#This Row],[Dia_avg]]-3*_xlfn.STDEV.S(Table1111516[Dia])</f>
        <v>0.24969154184142392</v>
      </c>
      <c r="Q7" s="1">
        <f>Table1111516[[#This Row],[Dia_avg]]+3*_xlfn.STDEV.S(Table1111516[Dia])</f>
        <v>0.25137045815857612</v>
      </c>
    </row>
    <row r="8" spans="1:17" x14ac:dyDescent="0.25">
      <c r="A8">
        <v>7</v>
      </c>
      <c r="B8" s="3">
        <v>-0.82640000000000002</v>
      </c>
      <c r="C8" s="3">
        <v>-0.82630000000000003</v>
      </c>
      <c r="D8" s="3"/>
      <c r="E8" s="4">
        <v>0.25058999999999998</v>
      </c>
      <c r="F8" s="4">
        <f>AVERAGE(Table1111516[X])</f>
        <v>-0.82627699999999993</v>
      </c>
      <c r="G8" s="4">
        <f>AVERAGE(Table1111516[Y])</f>
        <v>-0.82620099999999985</v>
      </c>
      <c r="H8" s="1" t="e">
        <f>AVERAGE(Table1111516[Z])</f>
        <v>#DIV/0!</v>
      </c>
      <c r="I8" s="1">
        <f>AVERAGE(Table1111516[Dia])</f>
        <v>0.250531</v>
      </c>
      <c r="J8" s="1">
        <f>Table1111516[[#This Row],[X_avg]]-3*_xlfn.STDEV.S(Table1111516[X])</f>
        <v>-0.82685302951313266</v>
      </c>
      <c r="K8" s="1">
        <f>Table1111516[[#This Row],[X_avg]]+3*_xlfn.STDEV.S(Table1111516[X])</f>
        <v>-0.82570097048686719</v>
      </c>
      <c r="L8" s="1">
        <f>Table1111516[[#This Row],[Y_avg]]-3*_xlfn.STDEV.S(Table1111516[Y])</f>
        <v>-0.82650014879240929</v>
      </c>
      <c r="M8" s="1">
        <f>Table1111516[[#This Row],[Y_avg]]+3*_xlfn.STDEV.S(Table1111516[Y])</f>
        <v>-0.82590185120759041</v>
      </c>
      <c r="N8" s="1" t="e">
        <f>Table1111516[[#This Row],[Z_avg]]-3*_xlfn.STDEV.S(Table1111516[Z])</f>
        <v>#DIV/0!</v>
      </c>
      <c r="O8" s="1" t="e">
        <f>Table1111516[[#This Row],[Z_avg]]+3*_xlfn.STDEV.S(Table1111516[Z])</f>
        <v>#DIV/0!</v>
      </c>
      <c r="P8" s="1">
        <f>Table1111516[[#This Row],[Dia_avg]]-3*_xlfn.STDEV.S(Table1111516[Dia])</f>
        <v>0.24969154184142392</v>
      </c>
      <c r="Q8" s="1">
        <f>Table1111516[[#This Row],[Dia_avg]]+3*_xlfn.STDEV.S(Table1111516[Dia])</f>
        <v>0.25137045815857612</v>
      </c>
    </row>
    <row r="9" spans="1:17" x14ac:dyDescent="0.25">
      <c r="A9">
        <v>8</v>
      </c>
      <c r="B9" s="3">
        <v>-0.82613000000000003</v>
      </c>
      <c r="C9" s="3">
        <v>-0.82618000000000003</v>
      </c>
      <c r="D9" s="3"/>
      <c r="E9" s="4">
        <v>0.25069999999999998</v>
      </c>
      <c r="F9" s="4">
        <f>AVERAGE(Table1111516[X])</f>
        <v>-0.82627699999999993</v>
      </c>
      <c r="G9" s="4">
        <f>AVERAGE(Table1111516[Y])</f>
        <v>-0.82620099999999985</v>
      </c>
      <c r="H9" s="1" t="e">
        <f>AVERAGE(Table1111516[Z])</f>
        <v>#DIV/0!</v>
      </c>
      <c r="I9" s="1">
        <f>AVERAGE(Table1111516[Dia])</f>
        <v>0.250531</v>
      </c>
      <c r="J9" s="1">
        <f>Table1111516[[#This Row],[X_avg]]-3*_xlfn.STDEV.S(Table1111516[X])</f>
        <v>-0.82685302951313266</v>
      </c>
      <c r="K9" s="1">
        <f>Table1111516[[#This Row],[X_avg]]+3*_xlfn.STDEV.S(Table1111516[X])</f>
        <v>-0.82570097048686719</v>
      </c>
      <c r="L9" s="1">
        <f>Table1111516[[#This Row],[Y_avg]]-3*_xlfn.STDEV.S(Table1111516[Y])</f>
        <v>-0.82650014879240929</v>
      </c>
      <c r="M9" s="1">
        <f>Table1111516[[#This Row],[Y_avg]]+3*_xlfn.STDEV.S(Table1111516[Y])</f>
        <v>-0.82590185120759041</v>
      </c>
      <c r="N9" s="1" t="e">
        <f>Table1111516[[#This Row],[Z_avg]]-3*_xlfn.STDEV.S(Table1111516[Z])</f>
        <v>#DIV/0!</v>
      </c>
      <c r="O9" s="1" t="e">
        <f>Table1111516[[#This Row],[Z_avg]]+3*_xlfn.STDEV.S(Table1111516[Z])</f>
        <v>#DIV/0!</v>
      </c>
      <c r="P9" s="1">
        <f>Table1111516[[#This Row],[Dia_avg]]-3*_xlfn.STDEV.S(Table1111516[Dia])</f>
        <v>0.24969154184142392</v>
      </c>
      <c r="Q9" s="1">
        <f>Table1111516[[#This Row],[Dia_avg]]+3*_xlfn.STDEV.S(Table1111516[Dia])</f>
        <v>0.25137045815857612</v>
      </c>
    </row>
    <row r="10" spans="1:17" x14ac:dyDescent="0.25">
      <c r="A10">
        <v>9</v>
      </c>
      <c r="B10" s="3">
        <v>-0.82667999999999997</v>
      </c>
      <c r="C10" s="3">
        <v>-0.82628000000000001</v>
      </c>
      <c r="D10" s="3"/>
      <c r="E10" s="4">
        <v>0.24998000000000001</v>
      </c>
      <c r="F10" s="4">
        <f>AVERAGE(Table1111516[X])</f>
        <v>-0.82627699999999993</v>
      </c>
      <c r="G10" s="4">
        <f>AVERAGE(Table1111516[Y])</f>
        <v>-0.82620099999999985</v>
      </c>
      <c r="H10" s="1" t="e">
        <f>AVERAGE(Table1111516[Z])</f>
        <v>#DIV/0!</v>
      </c>
      <c r="I10" s="1">
        <f>AVERAGE(Table1111516[Dia])</f>
        <v>0.250531</v>
      </c>
      <c r="J10" s="1">
        <f>Table1111516[[#This Row],[X_avg]]-3*_xlfn.STDEV.S(Table1111516[X])</f>
        <v>-0.82685302951313266</v>
      </c>
      <c r="K10" s="1">
        <f>Table1111516[[#This Row],[X_avg]]+3*_xlfn.STDEV.S(Table1111516[X])</f>
        <v>-0.82570097048686719</v>
      </c>
      <c r="L10" s="1">
        <f>Table1111516[[#This Row],[Y_avg]]-3*_xlfn.STDEV.S(Table1111516[Y])</f>
        <v>-0.82650014879240929</v>
      </c>
      <c r="M10" s="1">
        <f>Table1111516[[#This Row],[Y_avg]]+3*_xlfn.STDEV.S(Table1111516[Y])</f>
        <v>-0.82590185120759041</v>
      </c>
      <c r="N10" s="1" t="e">
        <f>Table1111516[[#This Row],[Z_avg]]-3*_xlfn.STDEV.S(Table1111516[Z])</f>
        <v>#DIV/0!</v>
      </c>
      <c r="O10" s="1" t="e">
        <f>Table1111516[[#This Row],[Z_avg]]+3*_xlfn.STDEV.S(Table1111516[Z])</f>
        <v>#DIV/0!</v>
      </c>
      <c r="P10" s="1">
        <f>Table1111516[[#This Row],[Dia_avg]]-3*_xlfn.STDEV.S(Table1111516[Dia])</f>
        <v>0.24969154184142392</v>
      </c>
      <c r="Q10" s="1">
        <f>Table1111516[[#This Row],[Dia_avg]]+3*_xlfn.STDEV.S(Table1111516[Dia])</f>
        <v>0.25137045815857612</v>
      </c>
    </row>
    <row r="11" spans="1:17" x14ac:dyDescent="0.25">
      <c r="A11">
        <v>10</v>
      </c>
      <c r="B11" s="3">
        <v>-0.82606000000000002</v>
      </c>
      <c r="C11" s="3">
        <v>-0.82601999999999998</v>
      </c>
      <c r="D11" s="3"/>
      <c r="E11" s="4">
        <v>0.25074000000000002</v>
      </c>
      <c r="F11" s="4">
        <f>AVERAGE(Table1111516[X])</f>
        <v>-0.82627699999999993</v>
      </c>
      <c r="G11" s="4">
        <f>AVERAGE(Table1111516[Y])</f>
        <v>-0.82620099999999985</v>
      </c>
      <c r="H11" s="1" t="e">
        <f>AVERAGE(Table1111516[Z])</f>
        <v>#DIV/0!</v>
      </c>
      <c r="I11" s="1">
        <f>AVERAGE(Table1111516[Dia])</f>
        <v>0.250531</v>
      </c>
      <c r="J11" s="1">
        <f>Table1111516[[#This Row],[X_avg]]-3*_xlfn.STDEV.S(Table1111516[X])</f>
        <v>-0.82685302951313266</v>
      </c>
      <c r="K11" s="1">
        <f>Table1111516[[#This Row],[X_avg]]+3*_xlfn.STDEV.S(Table1111516[X])</f>
        <v>-0.82570097048686719</v>
      </c>
      <c r="L11" s="1">
        <f>Table1111516[[#This Row],[Y_avg]]-3*_xlfn.STDEV.S(Table1111516[Y])</f>
        <v>-0.82650014879240929</v>
      </c>
      <c r="M11" s="1">
        <f>Table1111516[[#This Row],[Y_avg]]+3*_xlfn.STDEV.S(Table1111516[Y])</f>
        <v>-0.82590185120759041</v>
      </c>
      <c r="N11" s="1" t="e">
        <f>Table1111516[[#This Row],[Z_avg]]-3*_xlfn.STDEV.S(Table1111516[Z])</f>
        <v>#DIV/0!</v>
      </c>
      <c r="O11" s="1" t="e">
        <f>Table1111516[[#This Row],[Z_avg]]+3*_xlfn.STDEV.S(Table1111516[Z])</f>
        <v>#DIV/0!</v>
      </c>
      <c r="P11" s="1">
        <f>Table1111516[[#This Row],[Dia_avg]]-3*_xlfn.STDEV.S(Table1111516[Dia])</f>
        <v>0.24969154184142392</v>
      </c>
      <c r="Q11" s="1">
        <f>Table1111516[[#This Row],[Dia_avg]]+3*_xlfn.STDEV.S(Table1111516[Dia])</f>
        <v>0.25137045815857612</v>
      </c>
    </row>
    <row r="12" spans="1:17" x14ac:dyDescent="0.25">
      <c r="A12">
        <v>11</v>
      </c>
      <c r="B12" s="3"/>
      <c r="C12" s="3"/>
      <c r="D12" s="3"/>
      <c r="E12" s="4"/>
      <c r="F12" s="4">
        <f>AVERAGE(Table1111516[X])</f>
        <v>-0.82627699999999993</v>
      </c>
      <c r="G12" s="4">
        <f>AVERAGE(Table1111516[Y])</f>
        <v>-0.82620099999999985</v>
      </c>
      <c r="H12" s="1" t="e">
        <f>AVERAGE(Table1111516[Z])</f>
        <v>#DIV/0!</v>
      </c>
      <c r="I12" s="1">
        <f>AVERAGE(Table1111516[Dia])</f>
        <v>0.250531</v>
      </c>
      <c r="J12" s="1">
        <f>Table1111516[[#This Row],[X_avg]]-3*_xlfn.STDEV.S(Table1111516[X])</f>
        <v>-0.82685302951313266</v>
      </c>
      <c r="K12" s="1">
        <f>Table1111516[[#This Row],[X_avg]]+3*_xlfn.STDEV.S(Table1111516[X])</f>
        <v>-0.82570097048686719</v>
      </c>
      <c r="L12" s="1">
        <f>Table1111516[[#This Row],[Y_avg]]-3*_xlfn.STDEV.S(Table1111516[Y])</f>
        <v>-0.82650014879240929</v>
      </c>
      <c r="M12" s="1">
        <f>Table1111516[[#This Row],[Y_avg]]+3*_xlfn.STDEV.S(Table1111516[Y])</f>
        <v>-0.82590185120759041</v>
      </c>
      <c r="N12" s="1" t="e">
        <f>Table1111516[[#This Row],[Z_avg]]-3*_xlfn.STDEV.S(Table1111516[Z])</f>
        <v>#DIV/0!</v>
      </c>
      <c r="O12" s="1" t="e">
        <f>Table1111516[[#This Row],[Z_avg]]+3*_xlfn.STDEV.S(Table1111516[Z])</f>
        <v>#DIV/0!</v>
      </c>
      <c r="P12" s="1">
        <f>Table1111516[[#This Row],[Dia_avg]]-3*_xlfn.STDEV.S(Table1111516[Dia])</f>
        <v>0.24969154184142392</v>
      </c>
      <c r="Q12" s="1">
        <f>Table1111516[[#This Row],[Dia_avg]]+3*_xlfn.STDEV.S(Table1111516[Dia])</f>
        <v>0.25137045815857612</v>
      </c>
    </row>
    <row r="13" spans="1:17" x14ac:dyDescent="0.25">
      <c r="A13">
        <v>12</v>
      </c>
      <c r="B13" s="3"/>
      <c r="C13" s="3"/>
      <c r="D13" s="3"/>
      <c r="E13" s="4"/>
      <c r="F13" s="4">
        <f>AVERAGE(Table1111516[X])</f>
        <v>-0.82627699999999993</v>
      </c>
      <c r="G13" s="4">
        <f>AVERAGE(Table1111516[Y])</f>
        <v>-0.82620099999999985</v>
      </c>
      <c r="H13" s="1" t="e">
        <f>AVERAGE(Table1111516[Z])</f>
        <v>#DIV/0!</v>
      </c>
      <c r="I13" s="1">
        <f>AVERAGE(Table1111516[Dia])</f>
        <v>0.250531</v>
      </c>
      <c r="J13" s="1">
        <f>Table1111516[[#This Row],[X_avg]]-3*_xlfn.STDEV.S(Table1111516[X])</f>
        <v>-0.82685302951313266</v>
      </c>
      <c r="K13" s="1">
        <f>Table1111516[[#This Row],[X_avg]]+3*_xlfn.STDEV.S(Table1111516[X])</f>
        <v>-0.82570097048686719</v>
      </c>
      <c r="L13" s="1">
        <f>Table1111516[[#This Row],[Y_avg]]-3*_xlfn.STDEV.S(Table1111516[Y])</f>
        <v>-0.82650014879240929</v>
      </c>
      <c r="M13" s="1">
        <f>Table1111516[[#This Row],[Y_avg]]+3*_xlfn.STDEV.S(Table1111516[Y])</f>
        <v>-0.82590185120759041</v>
      </c>
      <c r="N13" s="1" t="e">
        <f>Table1111516[[#This Row],[Z_avg]]-3*_xlfn.STDEV.S(Table1111516[Z])</f>
        <v>#DIV/0!</v>
      </c>
      <c r="O13" s="1" t="e">
        <f>Table1111516[[#This Row],[Z_avg]]+3*_xlfn.STDEV.S(Table1111516[Z])</f>
        <v>#DIV/0!</v>
      </c>
      <c r="P13" s="1">
        <f>Table1111516[[#This Row],[Dia_avg]]-3*_xlfn.STDEV.S(Table1111516[Dia])</f>
        <v>0.24969154184142392</v>
      </c>
      <c r="Q13" s="1">
        <f>Table1111516[[#This Row],[Dia_avg]]+3*_xlfn.STDEV.S(Table1111516[Dia])</f>
        <v>0.25137045815857612</v>
      </c>
    </row>
    <row r="14" spans="1:17" x14ac:dyDescent="0.25">
      <c r="A14">
        <v>13</v>
      </c>
      <c r="B14" s="3"/>
      <c r="C14" s="3"/>
      <c r="D14" s="3"/>
      <c r="E14" s="4"/>
      <c r="F14" s="4">
        <f>AVERAGE(Table1111516[X])</f>
        <v>-0.82627699999999993</v>
      </c>
      <c r="G14" s="4">
        <f>AVERAGE(Table1111516[Y])</f>
        <v>-0.82620099999999985</v>
      </c>
      <c r="H14" s="1" t="e">
        <f>AVERAGE(Table1111516[Z])</f>
        <v>#DIV/0!</v>
      </c>
      <c r="I14" s="1">
        <f>AVERAGE(Table1111516[Dia])</f>
        <v>0.250531</v>
      </c>
      <c r="J14" s="1">
        <f>Table1111516[[#This Row],[X_avg]]-3*_xlfn.STDEV.S(Table1111516[X])</f>
        <v>-0.82685302951313266</v>
      </c>
      <c r="K14" s="1">
        <f>Table1111516[[#This Row],[X_avg]]+3*_xlfn.STDEV.S(Table1111516[X])</f>
        <v>-0.82570097048686719</v>
      </c>
      <c r="L14" s="1">
        <f>Table1111516[[#This Row],[Y_avg]]-3*_xlfn.STDEV.S(Table1111516[Y])</f>
        <v>-0.82650014879240929</v>
      </c>
      <c r="M14" s="1">
        <f>Table1111516[[#This Row],[Y_avg]]+3*_xlfn.STDEV.S(Table1111516[Y])</f>
        <v>-0.82590185120759041</v>
      </c>
      <c r="N14" s="1" t="e">
        <f>Table1111516[[#This Row],[Z_avg]]-3*_xlfn.STDEV.S(Table1111516[Z])</f>
        <v>#DIV/0!</v>
      </c>
      <c r="O14" s="1" t="e">
        <f>Table1111516[[#This Row],[Z_avg]]+3*_xlfn.STDEV.S(Table1111516[Z])</f>
        <v>#DIV/0!</v>
      </c>
      <c r="P14" s="1">
        <f>Table1111516[[#This Row],[Dia_avg]]-3*_xlfn.STDEV.S(Table1111516[Dia])</f>
        <v>0.24969154184142392</v>
      </c>
      <c r="Q14" s="1">
        <f>Table1111516[[#This Row],[Dia_avg]]+3*_xlfn.STDEV.S(Table1111516[Dia])</f>
        <v>0.25137045815857612</v>
      </c>
    </row>
    <row r="15" spans="1:17" x14ac:dyDescent="0.25">
      <c r="A15">
        <v>14</v>
      </c>
      <c r="B15" s="3"/>
      <c r="C15" s="3"/>
      <c r="D15" s="3"/>
      <c r="E15" s="4"/>
      <c r="F15" s="4">
        <f>AVERAGE(Table1111516[X])</f>
        <v>-0.82627699999999993</v>
      </c>
      <c r="G15" s="4">
        <f>AVERAGE(Table1111516[Y])</f>
        <v>-0.82620099999999985</v>
      </c>
      <c r="H15" s="1" t="e">
        <f>AVERAGE(Table1111516[Z])</f>
        <v>#DIV/0!</v>
      </c>
      <c r="I15" s="1">
        <f>AVERAGE(Table1111516[Dia])</f>
        <v>0.250531</v>
      </c>
      <c r="J15" s="1">
        <f>Table1111516[[#This Row],[X_avg]]-3*_xlfn.STDEV.S(Table1111516[X])</f>
        <v>-0.82685302951313266</v>
      </c>
      <c r="K15" s="1">
        <f>Table1111516[[#This Row],[X_avg]]+3*_xlfn.STDEV.S(Table1111516[X])</f>
        <v>-0.82570097048686719</v>
      </c>
      <c r="L15" s="1">
        <f>Table1111516[[#This Row],[Y_avg]]-3*_xlfn.STDEV.S(Table1111516[Y])</f>
        <v>-0.82650014879240929</v>
      </c>
      <c r="M15" s="1">
        <f>Table1111516[[#This Row],[Y_avg]]+3*_xlfn.STDEV.S(Table1111516[Y])</f>
        <v>-0.82590185120759041</v>
      </c>
      <c r="N15" s="1" t="e">
        <f>Table1111516[[#This Row],[Z_avg]]-3*_xlfn.STDEV.S(Table1111516[Z])</f>
        <v>#DIV/0!</v>
      </c>
      <c r="O15" s="1" t="e">
        <f>Table1111516[[#This Row],[Z_avg]]+3*_xlfn.STDEV.S(Table1111516[Z])</f>
        <v>#DIV/0!</v>
      </c>
      <c r="P15" s="1">
        <f>Table1111516[[#This Row],[Dia_avg]]-3*_xlfn.STDEV.S(Table1111516[Dia])</f>
        <v>0.24969154184142392</v>
      </c>
      <c r="Q15" s="1">
        <f>Table1111516[[#This Row],[Dia_avg]]+3*_xlfn.STDEV.S(Table1111516[Dia])</f>
        <v>0.25137045815857612</v>
      </c>
    </row>
    <row r="16" spans="1:17" x14ac:dyDescent="0.25">
      <c r="A16">
        <v>15</v>
      </c>
      <c r="B16" s="3"/>
      <c r="C16" s="3"/>
      <c r="D16" s="3"/>
      <c r="E16" s="4"/>
      <c r="F16" s="4">
        <f>AVERAGE(Table1111516[X])</f>
        <v>-0.82627699999999993</v>
      </c>
      <c r="G16" s="4">
        <f>AVERAGE(Table1111516[Y])</f>
        <v>-0.82620099999999985</v>
      </c>
      <c r="H16" s="1" t="e">
        <f>AVERAGE(Table1111516[Z])</f>
        <v>#DIV/0!</v>
      </c>
      <c r="I16" s="1">
        <f>AVERAGE(Table1111516[Dia])</f>
        <v>0.250531</v>
      </c>
      <c r="J16" s="1">
        <f>Table1111516[[#This Row],[X_avg]]-3*_xlfn.STDEV.S(Table1111516[X])</f>
        <v>-0.82685302951313266</v>
      </c>
      <c r="K16" s="1">
        <f>Table1111516[[#This Row],[X_avg]]+3*_xlfn.STDEV.S(Table1111516[X])</f>
        <v>-0.82570097048686719</v>
      </c>
      <c r="L16" s="1">
        <f>Table1111516[[#This Row],[Y_avg]]-3*_xlfn.STDEV.S(Table1111516[Y])</f>
        <v>-0.82650014879240929</v>
      </c>
      <c r="M16" s="1">
        <f>Table1111516[[#This Row],[Y_avg]]+3*_xlfn.STDEV.S(Table1111516[Y])</f>
        <v>-0.82590185120759041</v>
      </c>
      <c r="N16" s="1" t="e">
        <f>Table1111516[[#This Row],[Z_avg]]-3*_xlfn.STDEV.S(Table1111516[Z])</f>
        <v>#DIV/0!</v>
      </c>
      <c r="O16" s="1" t="e">
        <f>Table1111516[[#This Row],[Z_avg]]+3*_xlfn.STDEV.S(Table1111516[Z])</f>
        <v>#DIV/0!</v>
      </c>
      <c r="P16" s="1">
        <f>Table1111516[[#This Row],[Dia_avg]]-3*_xlfn.STDEV.S(Table1111516[Dia])</f>
        <v>0.24969154184142392</v>
      </c>
      <c r="Q16" s="1">
        <f>Table1111516[[#This Row],[Dia_avg]]+3*_xlfn.STDEV.S(Table1111516[Dia])</f>
        <v>0.25137045815857612</v>
      </c>
    </row>
    <row r="17" spans="1:17" x14ac:dyDescent="0.25">
      <c r="A17">
        <v>16</v>
      </c>
      <c r="B17" s="3"/>
      <c r="C17" s="3"/>
      <c r="D17" s="3"/>
      <c r="E17" s="4"/>
      <c r="F17" s="4">
        <f>AVERAGE(Table1111516[X])</f>
        <v>-0.82627699999999993</v>
      </c>
      <c r="G17" s="4">
        <f>AVERAGE(Table1111516[Y])</f>
        <v>-0.82620099999999985</v>
      </c>
      <c r="H17" s="1" t="e">
        <f>AVERAGE(Table1111516[Z])</f>
        <v>#DIV/0!</v>
      </c>
      <c r="I17" s="1">
        <f>AVERAGE(Table1111516[Dia])</f>
        <v>0.250531</v>
      </c>
      <c r="J17" s="1">
        <f>Table1111516[[#This Row],[X_avg]]-3*_xlfn.STDEV.S(Table1111516[X])</f>
        <v>-0.82685302951313266</v>
      </c>
      <c r="K17" s="1">
        <f>Table1111516[[#This Row],[X_avg]]+3*_xlfn.STDEV.S(Table1111516[X])</f>
        <v>-0.82570097048686719</v>
      </c>
      <c r="L17" s="1">
        <f>Table1111516[[#This Row],[Y_avg]]-3*_xlfn.STDEV.S(Table1111516[Y])</f>
        <v>-0.82650014879240929</v>
      </c>
      <c r="M17" s="1">
        <f>Table1111516[[#This Row],[Y_avg]]+3*_xlfn.STDEV.S(Table1111516[Y])</f>
        <v>-0.82590185120759041</v>
      </c>
      <c r="N17" s="1" t="e">
        <f>Table1111516[[#This Row],[Z_avg]]-3*_xlfn.STDEV.S(Table1111516[Z])</f>
        <v>#DIV/0!</v>
      </c>
      <c r="O17" s="1" t="e">
        <f>Table1111516[[#This Row],[Z_avg]]+3*_xlfn.STDEV.S(Table1111516[Z])</f>
        <v>#DIV/0!</v>
      </c>
      <c r="P17" s="1">
        <f>Table1111516[[#This Row],[Dia_avg]]-3*_xlfn.STDEV.S(Table1111516[Dia])</f>
        <v>0.24969154184142392</v>
      </c>
      <c r="Q17" s="1">
        <f>Table1111516[[#This Row],[Dia_avg]]+3*_xlfn.STDEV.S(Table1111516[Dia])</f>
        <v>0.25137045815857612</v>
      </c>
    </row>
    <row r="18" spans="1:17" x14ac:dyDescent="0.25">
      <c r="A18">
        <v>17</v>
      </c>
      <c r="B18" s="4"/>
      <c r="C18" s="4"/>
      <c r="D18" s="4"/>
      <c r="E18" s="4"/>
      <c r="F18" s="4">
        <f>AVERAGE(Table1111516[X])</f>
        <v>-0.82627699999999993</v>
      </c>
      <c r="G18" s="4">
        <f>AVERAGE(Table1111516[Y])</f>
        <v>-0.82620099999999985</v>
      </c>
      <c r="H18" s="1" t="e">
        <f>AVERAGE(Table1111516[Z])</f>
        <v>#DIV/0!</v>
      </c>
      <c r="I18" s="1">
        <f>AVERAGE(Table1111516[Dia])</f>
        <v>0.250531</v>
      </c>
      <c r="J18" s="1">
        <f>Table1111516[[#This Row],[X_avg]]-3*_xlfn.STDEV.S(Table1111516[X])</f>
        <v>-0.82685302951313266</v>
      </c>
      <c r="K18" s="1">
        <f>Table1111516[[#This Row],[X_avg]]+3*_xlfn.STDEV.S(Table1111516[X])</f>
        <v>-0.82570097048686719</v>
      </c>
      <c r="L18" s="1">
        <f>Table1111516[[#This Row],[Y_avg]]-3*_xlfn.STDEV.S(Table1111516[Y])</f>
        <v>-0.82650014879240929</v>
      </c>
      <c r="M18" s="1">
        <f>Table1111516[[#This Row],[Y_avg]]+3*_xlfn.STDEV.S(Table1111516[Y])</f>
        <v>-0.82590185120759041</v>
      </c>
      <c r="N18" s="1" t="e">
        <f>Table1111516[[#This Row],[Z_avg]]-3*_xlfn.STDEV.S(Table1111516[Z])</f>
        <v>#DIV/0!</v>
      </c>
      <c r="O18" s="1" t="e">
        <f>Table1111516[[#This Row],[Z_avg]]+3*_xlfn.STDEV.S(Table1111516[Z])</f>
        <v>#DIV/0!</v>
      </c>
      <c r="P18" s="1">
        <f>Table1111516[[#This Row],[Dia_avg]]-3*_xlfn.STDEV.S(Table1111516[Dia])</f>
        <v>0.24969154184142392</v>
      </c>
      <c r="Q18" s="1">
        <f>Table1111516[[#This Row],[Dia_avg]]+3*_xlfn.STDEV.S(Table1111516[Dia])</f>
        <v>0.25137045815857612</v>
      </c>
    </row>
    <row r="19" spans="1:17" x14ac:dyDescent="0.25">
      <c r="A19">
        <v>18</v>
      </c>
      <c r="B19" s="4"/>
      <c r="C19" s="4"/>
      <c r="D19" s="4"/>
      <c r="E19" s="4"/>
      <c r="F19" s="4">
        <f>AVERAGE(Table1111516[X])</f>
        <v>-0.82627699999999993</v>
      </c>
      <c r="G19" s="4">
        <f>AVERAGE(Table1111516[Y])</f>
        <v>-0.82620099999999985</v>
      </c>
      <c r="H19" s="1" t="e">
        <f>AVERAGE(Table1111516[Z])</f>
        <v>#DIV/0!</v>
      </c>
      <c r="I19" s="1">
        <f>AVERAGE(Table1111516[Dia])</f>
        <v>0.250531</v>
      </c>
      <c r="J19" s="1">
        <f>Table1111516[[#This Row],[X_avg]]-3*_xlfn.STDEV.S(Table1111516[X])</f>
        <v>-0.82685302951313266</v>
      </c>
      <c r="K19" s="1">
        <f>Table1111516[[#This Row],[X_avg]]+3*_xlfn.STDEV.S(Table1111516[X])</f>
        <v>-0.82570097048686719</v>
      </c>
      <c r="L19" s="1">
        <f>Table1111516[[#This Row],[Y_avg]]-3*_xlfn.STDEV.S(Table1111516[Y])</f>
        <v>-0.82650014879240929</v>
      </c>
      <c r="M19" s="1">
        <f>Table1111516[[#This Row],[Y_avg]]+3*_xlfn.STDEV.S(Table1111516[Y])</f>
        <v>-0.82590185120759041</v>
      </c>
      <c r="N19" s="1" t="e">
        <f>Table1111516[[#This Row],[Z_avg]]-3*_xlfn.STDEV.S(Table1111516[Z])</f>
        <v>#DIV/0!</v>
      </c>
      <c r="O19" s="1" t="e">
        <f>Table1111516[[#This Row],[Z_avg]]+3*_xlfn.STDEV.S(Table1111516[Z])</f>
        <v>#DIV/0!</v>
      </c>
      <c r="P19" s="1">
        <f>Table1111516[[#This Row],[Dia_avg]]-3*_xlfn.STDEV.S(Table1111516[Dia])</f>
        <v>0.24969154184142392</v>
      </c>
      <c r="Q19" s="1">
        <f>Table1111516[[#This Row],[Dia_avg]]+3*_xlfn.STDEV.S(Table1111516[Dia])</f>
        <v>0.25137045815857612</v>
      </c>
    </row>
    <row r="20" spans="1:17" x14ac:dyDescent="0.25">
      <c r="A20">
        <v>19</v>
      </c>
      <c r="B20" s="4"/>
      <c r="C20" s="4"/>
      <c r="D20" s="4"/>
      <c r="E20" s="4"/>
      <c r="F20" s="4">
        <f>AVERAGE(Table1111516[X])</f>
        <v>-0.82627699999999993</v>
      </c>
      <c r="G20" s="4">
        <f>AVERAGE(Table1111516[Y])</f>
        <v>-0.82620099999999985</v>
      </c>
      <c r="H20" s="1" t="e">
        <f>AVERAGE(Table1111516[Z])</f>
        <v>#DIV/0!</v>
      </c>
      <c r="I20" s="1">
        <f>AVERAGE(Table1111516[Dia])</f>
        <v>0.250531</v>
      </c>
      <c r="J20" s="1">
        <f>Table1111516[[#This Row],[X_avg]]-3*_xlfn.STDEV.S(Table1111516[X])</f>
        <v>-0.82685302951313266</v>
      </c>
      <c r="K20" s="1">
        <f>Table1111516[[#This Row],[X_avg]]+3*_xlfn.STDEV.S(Table1111516[X])</f>
        <v>-0.82570097048686719</v>
      </c>
      <c r="L20" s="1">
        <f>Table1111516[[#This Row],[Y_avg]]-3*_xlfn.STDEV.S(Table1111516[Y])</f>
        <v>-0.82650014879240929</v>
      </c>
      <c r="M20" s="1">
        <f>Table1111516[[#This Row],[Y_avg]]+3*_xlfn.STDEV.S(Table1111516[Y])</f>
        <v>-0.82590185120759041</v>
      </c>
      <c r="N20" s="1" t="e">
        <f>Table1111516[[#This Row],[Z_avg]]-3*_xlfn.STDEV.S(Table1111516[Z])</f>
        <v>#DIV/0!</v>
      </c>
      <c r="O20" s="1" t="e">
        <f>Table1111516[[#This Row],[Z_avg]]+3*_xlfn.STDEV.S(Table1111516[Z])</f>
        <v>#DIV/0!</v>
      </c>
      <c r="P20" s="1">
        <f>Table1111516[[#This Row],[Dia_avg]]-3*_xlfn.STDEV.S(Table1111516[Dia])</f>
        <v>0.24969154184142392</v>
      </c>
      <c r="Q20" s="1">
        <f>Table1111516[[#This Row],[Dia_avg]]+3*_xlfn.STDEV.S(Table1111516[Dia])</f>
        <v>0.25137045815857612</v>
      </c>
    </row>
    <row r="21" spans="1:17" x14ac:dyDescent="0.25">
      <c r="A21">
        <v>20</v>
      </c>
      <c r="B21" s="4"/>
      <c r="C21" s="4"/>
      <c r="D21" s="4"/>
      <c r="E21" s="4"/>
      <c r="F21" s="4">
        <f>AVERAGE(Table1111516[X])</f>
        <v>-0.82627699999999993</v>
      </c>
      <c r="G21" s="4">
        <f>AVERAGE(Table1111516[Y])</f>
        <v>-0.82620099999999985</v>
      </c>
      <c r="H21" s="1" t="e">
        <f>AVERAGE(Table1111516[Z])</f>
        <v>#DIV/0!</v>
      </c>
      <c r="I21" s="1">
        <f>AVERAGE(Table1111516[Dia])</f>
        <v>0.250531</v>
      </c>
      <c r="J21" s="1">
        <f>Table1111516[[#This Row],[X_avg]]-3*_xlfn.STDEV.S(Table1111516[X])</f>
        <v>-0.82685302951313266</v>
      </c>
      <c r="K21" s="1">
        <f>Table1111516[[#This Row],[X_avg]]+3*_xlfn.STDEV.S(Table1111516[X])</f>
        <v>-0.82570097048686719</v>
      </c>
      <c r="L21" s="1">
        <f>Table1111516[[#This Row],[Y_avg]]-3*_xlfn.STDEV.S(Table1111516[Y])</f>
        <v>-0.82650014879240929</v>
      </c>
      <c r="M21" s="1">
        <f>Table1111516[[#This Row],[Y_avg]]+3*_xlfn.STDEV.S(Table1111516[Y])</f>
        <v>-0.82590185120759041</v>
      </c>
      <c r="N21" s="1" t="e">
        <f>Table1111516[[#This Row],[Z_avg]]-3*_xlfn.STDEV.S(Table1111516[Z])</f>
        <v>#DIV/0!</v>
      </c>
      <c r="O21" s="1" t="e">
        <f>Table1111516[[#This Row],[Z_avg]]+3*_xlfn.STDEV.S(Table1111516[Z])</f>
        <v>#DIV/0!</v>
      </c>
      <c r="P21" s="1">
        <f>Table1111516[[#This Row],[Dia_avg]]-3*_xlfn.STDEV.S(Table1111516[Dia])</f>
        <v>0.24969154184142392</v>
      </c>
      <c r="Q21" s="1">
        <f>Table1111516[[#This Row],[Dia_avg]]+3*_xlfn.STDEV.S(Table1111516[Dia])</f>
        <v>0.25137045815857612</v>
      </c>
    </row>
    <row r="22" spans="1:17" x14ac:dyDescent="0.25">
      <c r="A22">
        <v>21</v>
      </c>
      <c r="B22" s="4"/>
      <c r="C22" s="4"/>
      <c r="D22" s="4"/>
      <c r="E22" s="4"/>
      <c r="F22" s="4">
        <f>AVERAGE(Table1111516[X])</f>
        <v>-0.82627699999999993</v>
      </c>
      <c r="G22" s="4">
        <f>AVERAGE(Table1111516[Y])</f>
        <v>-0.82620099999999985</v>
      </c>
      <c r="H22" s="1" t="e">
        <f>AVERAGE(Table1111516[Z])</f>
        <v>#DIV/0!</v>
      </c>
      <c r="I22" s="1">
        <f>AVERAGE(Table1111516[Dia])</f>
        <v>0.250531</v>
      </c>
      <c r="J22" s="1">
        <f>Table1111516[[#This Row],[X_avg]]-3*_xlfn.STDEV.S(Table1111516[X])</f>
        <v>-0.82685302951313266</v>
      </c>
      <c r="K22" s="1">
        <f>Table1111516[[#This Row],[X_avg]]+3*_xlfn.STDEV.S(Table1111516[X])</f>
        <v>-0.82570097048686719</v>
      </c>
      <c r="L22" s="1">
        <f>Table1111516[[#This Row],[Y_avg]]-3*_xlfn.STDEV.S(Table1111516[Y])</f>
        <v>-0.82650014879240929</v>
      </c>
      <c r="M22" s="1">
        <f>Table1111516[[#This Row],[Y_avg]]+3*_xlfn.STDEV.S(Table1111516[Y])</f>
        <v>-0.82590185120759041</v>
      </c>
      <c r="N22" s="1" t="e">
        <f>Table1111516[[#This Row],[Z_avg]]-3*_xlfn.STDEV.S(Table1111516[Z])</f>
        <v>#DIV/0!</v>
      </c>
      <c r="O22" s="1" t="e">
        <f>Table1111516[[#This Row],[Z_avg]]+3*_xlfn.STDEV.S(Table1111516[Z])</f>
        <v>#DIV/0!</v>
      </c>
      <c r="P22" s="1">
        <f>Table1111516[[#This Row],[Dia_avg]]-3*_xlfn.STDEV.S(Table1111516[Dia])</f>
        <v>0.24969154184142392</v>
      </c>
      <c r="Q22" s="1">
        <f>Table1111516[[#This Row],[Dia_avg]]+3*_xlfn.STDEV.S(Table1111516[Dia])</f>
        <v>0.25137045815857612</v>
      </c>
    </row>
    <row r="23" spans="1:17" x14ac:dyDescent="0.25">
      <c r="A23">
        <v>22</v>
      </c>
      <c r="B23" s="4"/>
      <c r="C23" s="4"/>
      <c r="D23" s="4"/>
      <c r="E23" s="4"/>
      <c r="F23" s="4">
        <f>AVERAGE(Table1111516[X])</f>
        <v>-0.82627699999999993</v>
      </c>
      <c r="G23" s="4">
        <f>AVERAGE(Table1111516[Y])</f>
        <v>-0.82620099999999985</v>
      </c>
      <c r="H23" s="1" t="e">
        <f>AVERAGE(Table1111516[Z])</f>
        <v>#DIV/0!</v>
      </c>
      <c r="I23" s="1">
        <f>AVERAGE(Table1111516[Dia])</f>
        <v>0.250531</v>
      </c>
      <c r="J23" s="1">
        <f>Table1111516[[#This Row],[X_avg]]-3*_xlfn.STDEV.S(Table1111516[X])</f>
        <v>-0.82685302951313266</v>
      </c>
      <c r="K23" s="1">
        <f>Table1111516[[#This Row],[X_avg]]+3*_xlfn.STDEV.S(Table1111516[X])</f>
        <v>-0.82570097048686719</v>
      </c>
      <c r="L23" s="1">
        <f>Table1111516[[#This Row],[Y_avg]]-3*_xlfn.STDEV.S(Table1111516[Y])</f>
        <v>-0.82650014879240929</v>
      </c>
      <c r="M23" s="1">
        <f>Table1111516[[#This Row],[Y_avg]]+3*_xlfn.STDEV.S(Table1111516[Y])</f>
        <v>-0.82590185120759041</v>
      </c>
      <c r="N23" s="1" t="e">
        <f>Table1111516[[#This Row],[Z_avg]]-3*_xlfn.STDEV.S(Table1111516[Z])</f>
        <v>#DIV/0!</v>
      </c>
      <c r="O23" s="1" t="e">
        <f>Table1111516[[#This Row],[Z_avg]]+3*_xlfn.STDEV.S(Table1111516[Z])</f>
        <v>#DIV/0!</v>
      </c>
      <c r="P23" s="1">
        <f>Table1111516[[#This Row],[Dia_avg]]-3*_xlfn.STDEV.S(Table1111516[Dia])</f>
        <v>0.24969154184142392</v>
      </c>
      <c r="Q23" s="1">
        <f>Table1111516[[#This Row],[Dia_avg]]+3*_xlfn.STDEV.S(Table1111516[Dia])</f>
        <v>0.25137045815857612</v>
      </c>
    </row>
    <row r="24" spans="1:17" x14ac:dyDescent="0.25">
      <c r="A24">
        <v>23</v>
      </c>
      <c r="B24" s="4"/>
      <c r="C24" s="4"/>
      <c r="D24" s="4"/>
      <c r="E24" s="4"/>
      <c r="F24" s="4">
        <f>AVERAGE(Table1111516[X])</f>
        <v>-0.82627699999999993</v>
      </c>
      <c r="G24" s="4">
        <f>AVERAGE(Table1111516[Y])</f>
        <v>-0.82620099999999985</v>
      </c>
      <c r="H24" s="1" t="e">
        <f>AVERAGE(Table1111516[Z])</f>
        <v>#DIV/0!</v>
      </c>
      <c r="I24" s="1">
        <f>AVERAGE(Table1111516[Dia])</f>
        <v>0.250531</v>
      </c>
      <c r="J24" s="1">
        <f>Table1111516[[#This Row],[X_avg]]-3*_xlfn.STDEV.S(Table1111516[X])</f>
        <v>-0.82685302951313266</v>
      </c>
      <c r="K24" s="1">
        <f>Table1111516[[#This Row],[X_avg]]+3*_xlfn.STDEV.S(Table1111516[X])</f>
        <v>-0.82570097048686719</v>
      </c>
      <c r="L24" s="1">
        <f>Table1111516[[#This Row],[Y_avg]]-3*_xlfn.STDEV.S(Table1111516[Y])</f>
        <v>-0.82650014879240929</v>
      </c>
      <c r="M24" s="1">
        <f>Table1111516[[#This Row],[Y_avg]]+3*_xlfn.STDEV.S(Table1111516[Y])</f>
        <v>-0.82590185120759041</v>
      </c>
      <c r="N24" s="1" t="e">
        <f>Table1111516[[#This Row],[Z_avg]]-3*_xlfn.STDEV.S(Table1111516[Z])</f>
        <v>#DIV/0!</v>
      </c>
      <c r="O24" s="1" t="e">
        <f>Table1111516[[#This Row],[Z_avg]]+3*_xlfn.STDEV.S(Table1111516[Z])</f>
        <v>#DIV/0!</v>
      </c>
      <c r="P24" s="1">
        <f>Table1111516[[#This Row],[Dia_avg]]-3*_xlfn.STDEV.S(Table1111516[Dia])</f>
        <v>0.24969154184142392</v>
      </c>
      <c r="Q24" s="1">
        <f>Table1111516[[#This Row],[Dia_avg]]+3*_xlfn.STDEV.S(Table1111516[Dia])</f>
        <v>0.25137045815857612</v>
      </c>
    </row>
    <row r="25" spans="1:17" x14ac:dyDescent="0.25">
      <c r="A25">
        <v>24</v>
      </c>
      <c r="B25" s="4"/>
      <c r="C25" s="4"/>
      <c r="D25" s="4"/>
      <c r="E25" s="4"/>
      <c r="F25" s="4">
        <f>AVERAGE(Table1111516[X])</f>
        <v>-0.82627699999999993</v>
      </c>
      <c r="G25" s="4">
        <f>AVERAGE(Table1111516[Y])</f>
        <v>-0.82620099999999985</v>
      </c>
      <c r="H25" s="1" t="e">
        <f>AVERAGE(Table1111516[Z])</f>
        <v>#DIV/0!</v>
      </c>
      <c r="I25" s="1">
        <f>AVERAGE(Table1111516[Dia])</f>
        <v>0.250531</v>
      </c>
      <c r="J25" s="1">
        <f>Table1111516[[#This Row],[X_avg]]-3*_xlfn.STDEV.S(Table1111516[X])</f>
        <v>-0.82685302951313266</v>
      </c>
      <c r="K25" s="1">
        <f>Table1111516[[#This Row],[X_avg]]+3*_xlfn.STDEV.S(Table1111516[X])</f>
        <v>-0.82570097048686719</v>
      </c>
      <c r="L25" s="1">
        <f>Table1111516[[#This Row],[Y_avg]]-3*_xlfn.STDEV.S(Table1111516[Y])</f>
        <v>-0.82650014879240929</v>
      </c>
      <c r="M25" s="1">
        <f>Table1111516[[#This Row],[Y_avg]]+3*_xlfn.STDEV.S(Table1111516[Y])</f>
        <v>-0.82590185120759041</v>
      </c>
      <c r="N25" s="1" t="e">
        <f>Table1111516[[#This Row],[Z_avg]]-3*_xlfn.STDEV.S(Table1111516[Z])</f>
        <v>#DIV/0!</v>
      </c>
      <c r="O25" s="1" t="e">
        <f>Table1111516[[#This Row],[Z_avg]]+3*_xlfn.STDEV.S(Table1111516[Z])</f>
        <v>#DIV/0!</v>
      </c>
      <c r="P25" s="1">
        <f>Table1111516[[#This Row],[Dia_avg]]-3*_xlfn.STDEV.S(Table1111516[Dia])</f>
        <v>0.24969154184142392</v>
      </c>
      <c r="Q25" s="1">
        <f>Table1111516[[#This Row],[Dia_avg]]+3*_xlfn.STDEV.S(Table1111516[Dia])</f>
        <v>0.25137045815857612</v>
      </c>
    </row>
    <row r="26" spans="1:17" x14ac:dyDescent="0.25">
      <c r="A26">
        <v>25</v>
      </c>
      <c r="B26" s="4"/>
      <c r="C26" s="4"/>
      <c r="D26" s="4"/>
      <c r="E26" s="4"/>
      <c r="F26" s="4">
        <f>AVERAGE(Table1111516[X])</f>
        <v>-0.82627699999999993</v>
      </c>
      <c r="G26" s="4">
        <f>AVERAGE(Table1111516[Y])</f>
        <v>-0.82620099999999985</v>
      </c>
      <c r="H26" s="1" t="e">
        <f>AVERAGE(Table1111516[Z])</f>
        <v>#DIV/0!</v>
      </c>
      <c r="I26" s="1">
        <f>AVERAGE(Table1111516[Dia])</f>
        <v>0.250531</v>
      </c>
      <c r="J26" s="1">
        <f>Table1111516[[#This Row],[X_avg]]-3*_xlfn.STDEV.S(Table1111516[X])</f>
        <v>-0.82685302951313266</v>
      </c>
      <c r="K26" s="1">
        <f>Table1111516[[#This Row],[X_avg]]+3*_xlfn.STDEV.S(Table1111516[X])</f>
        <v>-0.82570097048686719</v>
      </c>
      <c r="L26" s="1">
        <f>Table1111516[[#This Row],[Y_avg]]-3*_xlfn.STDEV.S(Table1111516[Y])</f>
        <v>-0.82650014879240929</v>
      </c>
      <c r="M26" s="1">
        <f>Table1111516[[#This Row],[Y_avg]]+3*_xlfn.STDEV.S(Table1111516[Y])</f>
        <v>-0.82590185120759041</v>
      </c>
      <c r="N26" s="1" t="e">
        <f>Table1111516[[#This Row],[Z_avg]]-3*_xlfn.STDEV.S(Table1111516[Z])</f>
        <v>#DIV/0!</v>
      </c>
      <c r="O26" s="1" t="e">
        <f>Table1111516[[#This Row],[Z_avg]]+3*_xlfn.STDEV.S(Table1111516[Z])</f>
        <v>#DIV/0!</v>
      </c>
      <c r="P26" s="1">
        <f>Table1111516[[#This Row],[Dia_avg]]-3*_xlfn.STDEV.S(Table1111516[Dia])</f>
        <v>0.24969154184142392</v>
      </c>
      <c r="Q26" s="1">
        <f>Table1111516[[#This Row],[Dia_avg]]+3*_xlfn.STDEV.S(Table1111516[Dia])</f>
        <v>0.25137045815857612</v>
      </c>
    </row>
    <row r="27" spans="1:17" x14ac:dyDescent="0.25">
      <c r="A27">
        <v>26</v>
      </c>
      <c r="B27" s="4"/>
      <c r="C27" s="4"/>
      <c r="D27" s="4"/>
      <c r="E27" s="4"/>
      <c r="F27" s="4">
        <f>AVERAGE(Table1111516[X])</f>
        <v>-0.82627699999999993</v>
      </c>
      <c r="G27" s="4">
        <f>AVERAGE(Table1111516[Y])</f>
        <v>-0.82620099999999985</v>
      </c>
      <c r="H27" s="1" t="e">
        <f>AVERAGE(Table1111516[Z])</f>
        <v>#DIV/0!</v>
      </c>
      <c r="I27" s="1">
        <f>AVERAGE(Table1111516[Dia])</f>
        <v>0.250531</v>
      </c>
      <c r="J27" s="1">
        <f>Table1111516[[#This Row],[X_avg]]-3*_xlfn.STDEV.S(Table1111516[X])</f>
        <v>-0.82685302951313266</v>
      </c>
      <c r="K27" s="1">
        <f>Table1111516[[#This Row],[X_avg]]+3*_xlfn.STDEV.S(Table1111516[X])</f>
        <v>-0.82570097048686719</v>
      </c>
      <c r="L27" s="1">
        <f>Table1111516[[#This Row],[Y_avg]]-3*_xlfn.STDEV.S(Table1111516[Y])</f>
        <v>-0.82650014879240929</v>
      </c>
      <c r="M27" s="1">
        <f>Table1111516[[#This Row],[Y_avg]]+3*_xlfn.STDEV.S(Table1111516[Y])</f>
        <v>-0.82590185120759041</v>
      </c>
      <c r="N27" s="1" t="e">
        <f>Table1111516[[#This Row],[Z_avg]]-3*_xlfn.STDEV.S(Table1111516[Z])</f>
        <v>#DIV/0!</v>
      </c>
      <c r="O27" s="1" t="e">
        <f>Table1111516[[#This Row],[Z_avg]]+3*_xlfn.STDEV.S(Table1111516[Z])</f>
        <v>#DIV/0!</v>
      </c>
      <c r="P27" s="1">
        <f>Table1111516[[#This Row],[Dia_avg]]-3*_xlfn.STDEV.S(Table1111516[Dia])</f>
        <v>0.24969154184142392</v>
      </c>
      <c r="Q27" s="1">
        <f>Table1111516[[#This Row],[Dia_avg]]+3*_xlfn.STDEV.S(Table1111516[Dia])</f>
        <v>0.25137045815857612</v>
      </c>
    </row>
    <row r="28" spans="1:17" x14ac:dyDescent="0.25">
      <c r="A28">
        <v>27</v>
      </c>
      <c r="B28" s="4"/>
      <c r="C28" s="4"/>
      <c r="D28" s="4"/>
      <c r="E28" s="4"/>
      <c r="F28" s="4">
        <f>AVERAGE(Table1111516[X])</f>
        <v>-0.82627699999999993</v>
      </c>
      <c r="G28" s="4">
        <f>AVERAGE(Table1111516[Y])</f>
        <v>-0.82620099999999985</v>
      </c>
      <c r="H28" s="1" t="e">
        <f>AVERAGE(Table1111516[Z])</f>
        <v>#DIV/0!</v>
      </c>
      <c r="I28" s="1">
        <f>AVERAGE(Table1111516[Dia])</f>
        <v>0.250531</v>
      </c>
      <c r="J28" s="1">
        <f>Table1111516[[#This Row],[X_avg]]-3*_xlfn.STDEV.S(Table1111516[X])</f>
        <v>-0.82685302951313266</v>
      </c>
      <c r="K28" s="1">
        <f>Table1111516[[#This Row],[X_avg]]+3*_xlfn.STDEV.S(Table1111516[X])</f>
        <v>-0.82570097048686719</v>
      </c>
      <c r="L28" s="1">
        <f>Table1111516[[#This Row],[Y_avg]]-3*_xlfn.STDEV.S(Table1111516[Y])</f>
        <v>-0.82650014879240929</v>
      </c>
      <c r="M28" s="1">
        <f>Table1111516[[#This Row],[Y_avg]]+3*_xlfn.STDEV.S(Table1111516[Y])</f>
        <v>-0.82590185120759041</v>
      </c>
      <c r="N28" s="1" t="e">
        <f>Table1111516[[#This Row],[Z_avg]]-3*_xlfn.STDEV.S(Table1111516[Z])</f>
        <v>#DIV/0!</v>
      </c>
      <c r="O28" s="1" t="e">
        <f>Table1111516[[#This Row],[Z_avg]]+3*_xlfn.STDEV.S(Table1111516[Z])</f>
        <v>#DIV/0!</v>
      </c>
      <c r="P28" s="1">
        <f>Table1111516[[#This Row],[Dia_avg]]-3*_xlfn.STDEV.S(Table1111516[Dia])</f>
        <v>0.24969154184142392</v>
      </c>
      <c r="Q28" s="1">
        <f>Table1111516[[#This Row],[Dia_avg]]+3*_xlfn.STDEV.S(Table1111516[Dia])</f>
        <v>0.25137045815857612</v>
      </c>
    </row>
    <row r="29" spans="1:17" x14ac:dyDescent="0.25">
      <c r="A29">
        <v>28</v>
      </c>
      <c r="B29" s="4"/>
      <c r="C29" s="4"/>
      <c r="D29" s="4"/>
      <c r="E29" s="4"/>
      <c r="F29" s="4">
        <f>AVERAGE(Table1111516[X])</f>
        <v>-0.82627699999999993</v>
      </c>
      <c r="G29" s="4">
        <f>AVERAGE(Table1111516[Y])</f>
        <v>-0.82620099999999985</v>
      </c>
      <c r="H29" s="1" t="e">
        <f>AVERAGE(Table1111516[Z])</f>
        <v>#DIV/0!</v>
      </c>
      <c r="I29" s="1">
        <f>AVERAGE(Table1111516[Dia])</f>
        <v>0.250531</v>
      </c>
      <c r="J29" s="1">
        <f>Table1111516[[#This Row],[X_avg]]-3*_xlfn.STDEV.S(Table1111516[X])</f>
        <v>-0.82685302951313266</v>
      </c>
      <c r="K29" s="1">
        <f>Table1111516[[#This Row],[X_avg]]+3*_xlfn.STDEV.S(Table1111516[X])</f>
        <v>-0.82570097048686719</v>
      </c>
      <c r="L29" s="1">
        <f>Table1111516[[#This Row],[Y_avg]]-3*_xlfn.STDEV.S(Table1111516[Y])</f>
        <v>-0.82650014879240929</v>
      </c>
      <c r="M29" s="1">
        <f>Table1111516[[#This Row],[Y_avg]]+3*_xlfn.STDEV.S(Table1111516[Y])</f>
        <v>-0.82590185120759041</v>
      </c>
      <c r="N29" s="1" t="e">
        <f>Table1111516[[#This Row],[Z_avg]]-3*_xlfn.STDEV.S(Table1111516[Z])</f>
        <v>#DIV/0!</v>
      </c>
      <c r="O29" s="1" t="e">
        <f>Table1111516[[#This Row],[Z_avg]]+3*_xlfn.STDEV.S(Table1111516[Z])</f>
        <v>#DIV/0!</v>
      </c>
      <c r="P29" s="1">
        <f>Table1111516[[#This Row],[Dia_avg]]-3*_xlfn.STDEV.S(Table1111516[Dia])</f>
        <v>0.24969154184142392</v>
      </c>
      <c r="Q29" s="1">
        <f>Table1111516[[#This Row],[Dia_avg]]+3*_xlfn.STDEV.S(Table1111516[Dia])</f>
        <v>0.25137045815857612</v>
      </c>
    </row>
    <row r="30" spans="1:17" x14ac:dyDescent="0.25">
      <c r="A30">
        <v>29</v>
      </c>
      <c r="B30" s="4"/>
      <c r="C30" s="4"/>
      <c r="D30" s="4"/>
      <c r="E30" s="4"/>
      <c r="F30" s="4">
        <f>AVERAGE(Table1111516[X])</f>
        <v>-0.82627699999999993</v>
      </c>
      <c r="G30" s="4">
        <f>AVERAGE(Table1111516[Y])</f>
        <v>-0.82620099999999985</v>
      </c>
      <c r="H30" s="1" t="e">
        <f>AVERAGE(Table1111516[Z])</f>
        <v>#DIV/0!</v>
      </c>
      <c r="I30" s="1">
        <f>AVERAGE(Table1111516[Dia])</f>
        <v>0.250531</v>
      </c>
      <c r="J30" s="1">
        <f>Table1111516[[#This Row],[X_avg]]-3*_xlfn.STDEV.S(Table1111516[X])</f>
        <v>-0.82685302951313266</v>
      </c>
      <c r="K30" s="1">
        <f>Table1111516[[#This Row],[X_avg]]+3*_xlfn.STDEV.S(Table1111516[X])</f>
        <v>-0.82570097048686719</v>
      </c>
      <c r="L30" s="1">
        <f>Table1111516[[#This Row],[Y_avg]]-3*_xlfn.STDEV.S(Table1111516[Y])</f>
        <v>-0.82650014879240929</v>
      </c>
      <c r="M30" s="1">
        <f>Table1111516[[#This Row],[Y_avg]]+3*_xlfn.STDEV.S(Table1111516[Y])</f>
        <v>-0.82590185120759041</v>
      </c>
      <c r="N30" s="1" t="e">
        <f>Table1111516[[#This Row],[Z_avg]]-3*_xlfn.STDEV.S(Table1111516[Z])</f>
        <v>#DIV/0!</v>
      </c>
      <c r="O30" s="1" t="e">
        <f>Table1111516[[#This Row],[Z_avg]]+3*_xlfn.STDEV.S(Table1111516[Z])</f>
        <v>#DIV/0!</v>
      </c>
      <c r="P30" s="1">
        <f>Table1111516[[#This Row],[Dia_avg]]-3*_xlfn.STDEV.S(Table1111516[Dia])</f>
        <v>0.24969154184142392</v>
      </c>
      <c r="Q30" s="1">
        <f>Table1111516[[#This Row],[Dia_avg]]+3*_xlfn.STDEV.S(Table1111516[Dia])</f>
        <v>0.25137045815857612</v>
      </c>
    </row>
    <row r="31" spans="1:17" x14ac:dyDescent="0.25">
      <c r="A31">
        <v>30</v>
      </c>
      <c r="B31" s="4"/>
      <c r="C31" s="4"/>
      <c r="D31" s="4"/>
      <c r="E31" s="4"/>
      <c r="F31" s="4">
        <f>AVERAGE(Table1111516[X])</f>
        <v>-0.82627699999999993</v>
      </c>
      <c r="G31" s="4">
        <f>AVERAGE(Table1111516[Y])</f>
        <v>-0.82620099999999985</v>
      </c>
      <c r="H31" s="1" t="e">
        <f>AVERAGE(Table1111516[Z])</f>
        <v>#DIV/0!</v>
      </c>
      <c r="I31" s="1">
        <f>AVERAGE(Table1111516[Dia])</f>
        <v>0.250531</v>
      </c>
      <c r="J31" s="1">
        <f>Table1111516[[#This Row],[X_avg]]-3*_xlfn.STDEV.S(Table1111516[X])</f>
        <v>-0.82685302951313266</v>
      </c>
      <c r="K31" s="1">
        <f>Table1111516[[#This Row],[X_avg]]+3*_xlfn.STDEV.S(Table1111516[X])</f>
        <v>-0.82570097048686719</v>
      </c>
      <c r="L31" s="1">
        <f>Table1111516[[#This Row],[Y_avg]]-3*_xlfn.STDEV.S(Table1111516[Y])</f>
        <v>-0.82650014879240929</v>
      </c>
      <c r="M31" s="1">
        <f>Table1111516[[#This Row],[Y_avg]]+3*_xlfn.STDEV.S(Table1111516[Y])</f>
        <v>-0.82590185120759041</v>
      </c>
      <c r="N31" s="1" t="e">
        <f>Table1111516[[#This Row],[Z_avg]]-3*_xlfn.STDEV.S(Table1111516[Z])</f>
        <v>#DIV/0!</v>
      </c>
      <c r="O31" s="1" t="e">
        <f>Table1111516[[#This Row],[Z_avg]]+3*_xlfn.STDEV.S(Table1111516[Z])</f>
        <v>#DIV/0!</v>
      </c>
      <c r="P31" s="1">
        <f>Table1111516[[#This Row],[Dia_avg]]-3*_xlfn.STDEV.S(Table1111516[Dia])</f>
        <v>0.24969154184142392</v>
      </c>
      <c r="Q31" s="1">
        <f>Table1111516[[#This Row],[Dia_avg]]+3*_xlfn.STDEV.S(Table1111516[Dia])</f>
        <v>0.25137045815857612</v>
      </c>
    </row>
    <row r="33" spans="1:1" x14ac:dyDescent="0.25">
      <c r="A33" t="s">
        <v>51</v>
      </c>
    </row>
    <row r="34" spans="1:1" x14ac:dyDescent="0.25">
      <c r="A34" t="s">
        <v>68</v>
      </c>
    </row>
    <row r="35" spans="1:1" x14ac:dyDescent="0.25">
      <c r="A35" t="s">
        <v>52</v>
      </c>
    </row>
    <row r="36" spans="1:1" x14ac:dyDescent="0.25">
      <c r="A36" t="s">
        <v>67</v>
      </c>
    </row>
    <row r="37" spans="1:1" x14ac:dyDescent="0.25">
      <c r="A37" t="s">
        <v>50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H z C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h H z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R 8 w l Q o i k e 4 D g A A A B E A A A A T A B w A R m 9 y b X V s Y X M v U 2 V j d G l v b j E u b S C i G A A o o B Q A A A A A A A A A A A A A A A A A A A A A A A A A A A A r T k 0 u y c z P U w i G 0 I b W A F B L A Q I t A B Q A A g A I A I R 8 w l Q g O B 9 n p A A A A P U A A A A S A A A A A A A A A A A A A A A A A A A A A A B D b 2 5 m a W c v U G F j a 2 F n Z S 5 4 b W x Q S w E C L Q A U A A I A C A C E f M J U D 8 r p q 6 Q A A A D p A A A A E w A A A A A A A A A A A A A A A A D w A A A A W 0 N v b n R l b n R f V H l w Z X N d L n h t b F B L A Q I t A B Q A A g A I A I R 8 w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9 J 2 l P T r z 0 Q 5 S o R e 5 P g z O h A A A A A A I A A A A A A B B m A A A A A Q A A I A A A A H l Q F F G U w D K w 8 8 w B m 2 7 Z d N p N 9 d m 4 k 2 I b X L 2 A N l n N g T J R A A A A A A 6 A A A A A A g A A I A A A A F 3 i u l 8 4 L e t C F M 0 v B r F 9 A m n 5 U O a U x d O / z R D W A W 7 8 l a 3 K U A A A A H j y z 6 W y 5 t l Z R 4 Z X + f a H b 7 H 0 j W l g i O Q n B O c K 9 m P m I 1 e J c P T 7 P R V l W u M 3 O 0 n j Q 9 t C n v 5 6 z V 8 U 2 7 x l n n n I K K i L j J / 4 3 V L h y 2 M p p + F q D L A H m X P A Q A A A A E L z K I X M J D 6 V t A N e G J c w 2 j G 1 Z j k n b Q d d q F f X 3 g L W + 8 Z g f z S h + y / B 6 D k c v y x C S 8 W j V B m G p 7 f S L 4 8 n K A W o M Q x k m W Q = < / D a t a M a s h u p > 
</file>

<file path=customXml/itemProps1.xml><?xml version="1.0" encoding="utf-8"?>
<ds:datastoreItem xmlns:ds="http://schemas.openxmlformats.org/officeDocument/2006/customXml" ds:itemID="{C1D11708-3B20-46DD-82E6-F859FCE893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Gage and Datum Chk</vt:lpstr>
      <vt:lpstr>Measurement SYS (MS)</vt:lpstr>
      <vt:lpstr>X - T-test</vt:lpstr>
      <vt:lpstr>Sheet1</vt:lpstr>
      <vt:lpstr>MS + Setup - No Force</vt:lpstr>
      <vt:lpstr>Upper Dowel Pin</vt:lpstr>
      <vt:lpstr>Lower Dowel Pin</vt:lpstr>
      <vt:lpstr>Upper Dowel Hole</vt:lpstr>
      <vt:lpstr>Lower Dowel Hole</vt:lpstr>
      <vt:lpstr>Slot Walls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Cody Hatch</dc:creator>
  <cp:keywords/>
  <dc:description/>
  <cp:lastModifiedBy>Cody Hatch</cp:lastModifiedBy>
  <cp:revision/>
  <dcterms:created xsi:type="dcterms:W3CDTF">2022-05-31T13:15:26Z</dcterms:created>
  <dcterms:modified xsi:type="dcterms:W3CDTF">2022-06-06T20:49:56Z</dcterms:modified>
  <cp:category/>
  <cp:contentStatus/>
</cp:coreProperties>
</file>